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Formati 1 Misioni" sheetId="12" r:id="rId1"/>
    <sheet name="Formati 2.1 01110" sheetId="4" r:id="rId2"/>
    <sheet name="Formati 2.1 Siguria Ushqimore" sheetId="5" r:id="rId3"/>
    <sheet name="Formati 2.1 Peshkimi" sheetId="6" r:id="rId4"/>
    <sheet name="Formati 2.1 Men.Ujitjes.Kull" sheetId="7" r:id="rId5"/>
    <sheet name="Formati 2.1 Zhvillimi Rural" sheetId="8" r:id="rId6"/>
    <sheet name="Formati 2.1 admins i ujerave" sheetId="11" r:id="rId7"/>
    <sheet name="Formati 2.1 Keshillim Bujqesor" sheetId="9" r:id="rId8"/>
    <sheet name="Formati 2.1 Menaxh i Tokes" sheetId="10" r:id="rId9"/>
  </sheets>
  <calcPr calcId="144525"/>
</workbook>
</file>

<file path=xl/calcChain.xml><?xml version="1.0" encoding="utf-8"?>
<calcChain xmlns="http://schemas.openxmlformats.org/spreadsheetml/2006/main">
  <c r="F328" i="11" l="1"/>
  <c r="E328" i="11"/>
  <c r="D328" i="11"/>
  <c r="C328" i="11"/>
  <c r="F326" i="11"/>
  <c r="E326" i="11"/>
  <c r="D326" i="11"/>
  <c r="E327" i="11" s="1"/>
  <c r="F324" i="11"/>
  <c r="E324" i="11"/>
  <c r="D324" i="11"/>
  <c r="C324" i="11"/>
  <c r="D325" i="11" s="1"/>
  <c r="F322" i="11"/>
  <c r="E322" i="11"/>
  <c r="D322" i="11"/>
  <c r="C322" i="11"/>
  <c r="F320" i="11"/>
  <c r="E320" i="11"/>
  <c r="D320" i="11"/>
  <c r="C320" i="11"/>
  <c r="D321" i="11" s="1"/>
  <c r="F318" i="11"/>
  <c r="E318" i="11"/>
  <c r="D318" i="11"/>
  <c r="C318" i="11"/>
  <c r="F316" i="11"/>
  <c r="E316" i="11"/>
  <c r="D316" i="11"/>
  <c r="C316" i="11"/>
  <c r="D317" i="11" s="1"/>
  <c r="F314" i="11"/>
  <c r="E314" i="11"/>
  <c r="D314" i="11"/>
  <c r="C314" i="11"/>
  <c r="F309" i="11"/>
  <c r="E309" i="11"/>
  <c r="D309" i="11"/>
  <c r="C309" i="11"/>
  <c r="F307" i="11"/>
  <c r="E307" i="11"/>
  <c r="D307" i="11"/>
  <c r="C307" i="11"/>
  <c r="F300" i="11"/>
  <c r="E300" i="11"/>
  <c r="D300" i="11"/>
  <c r="F299" i="11"/>
  <c r="E299" i="11"/>
  <c r="D299" i="11"/>
  <c r="F298" i="11"/>
  <c r="E298" i="11"/>
  <c r="F301" i="11" s="1"/>
  <c r="D298" i="11"/>
  <c r="C298" i="11"/>
  <c r="F289" i="11"/>
  <c r="E289" i="11"/>
  <c r="D289" i="11"/>
  <c r="C289" i="11"/>
  <c r="F282" i="11"/>
  <c r="E282" i="11"/>
  <c r="D282" i="11"/>
  <c r="F281" i="11"/>
  <c r="E281" i="11"/>
  <c r="D281" i="11"/>
  <c r="F280" i="11"/>
  <c r="E280" i="11"/>
  <c r="D280" i="11"/>
  <c r="C280" i="11"/>
  <c r="F269" i="11"/>
  <c r="E269" i="11"/>
  <c r="D269" i="11"/>
  <c r="C269" i="11"/>
  <c r="F262" i="11"/>
  <c r="E262" i="11"/>
  <c r="D262" i="11"/>
  <c r="F261" i="11"/>
  <c r="E261" i="11"/>
  <c r="D261" i="11"/>
  <c r="F260" i="11"/>
  <c r="E260" i="11"/>
  <c r="D260" i="11"/>
  <c r="C260" i="11"/>
  <c r="D263" i="11" s="1"/>
  <c r="F251" i="11"/>
  <c r="E251" i="11"/>
  <c r="D251" i="11"/>
  <c r="C251" i="11"/>
  <c r="F244" i="11"/>
  <c r="E244" i="11"/>
  <c r="D244" i="11"/>
  <c r="F243" i="11"/>
  <c r="E243" i="11"/>
  <c r="D243" i="11"/>
  <c r="F242" i="11"/>
  <c r="E242" i="11"/>
  <c r="D242" i="11"/>
  <c r="C242" i="11"/>
  <c r="F230" i="11"/>
  <c r="F231" i="11" s="1"/>
  <c r="E230" i="11"/>
  <c r="E231" i="11" s="1"/>
  <c r="D230" i="11"/>
  <c r="D231" i="11" s="1"/>
  <c r="C230" i="11"/>
  <c r="C231" i="11" s="1"/>
  <c r="F218" i="11"/>
  <c r="E218" i="11"/>
  <c r="D218" i="11"/>
  <c r="F217" i="11"/>
  <c r="E217" i="11"/>
  <c r="D217" i="11"/>
  <c r="F216" i="11"/>
  <c r="E216" i="11"/>
  <c r="D216" i="11"/>
  <c r="C216" i="11"/>
  <c r="D219" i="11" s="1"/>
  <c r="F200" i="11"/>
  <c r="F312" i="11" s="1"/>
  <c r="E200" i="11"/>
  <c r="E312" i="11" s="1"/>
  <c r="D200" i="11"/>
  <c r="D312" i="11" s="1"/>
  <c r="C200" i="11"/>
  <c r="C312" i="11" s="1"/>
  <c r="C310" i="11" s="1"/>
  <c r="C330" i="11" s="1"/>
  <c r="C198" i="11"/>
  <c r="F193" i="11"/>
  <c r="E193" i="11"/>
  <c r="D193" i="11"/>
  <c r="F192" i="11"/>
  <c r="E192" i="11"/>
  <c r="D192" i="11"/>
  <c r="F191" i="11"/>
  <c r="E191" i="11"/>
  <c r="D191" i="11"/>
  <c r="D194" i="11" s="1"/>
  <c r="C191" i="11"/>
  <c r="F177" i="11"/>
  <c r="E177" i="11"/>
  <c r="D177" i="11"/>
  <c r="C175" i="11"/>
  <c r="C177" i="11" s="1"/>
  <c r="F170" i="11"/>
  <c r="E170" i="11"/>
  <c r="D170" i="11"/>
  <c r="F169" i="11"/>
  <c r="E169" i="11"/>
  <c r="D169" i="11"/>
  <c r="F168" i="11"/>
  <c r="E168" i="11"/>
  <c r="D168" i="11"/>
  <c r="C168" i="11"/>
  <c r="D171" i="11" s="1"/>
  <c r="F156" i="11"/>
  <c r="E156" i="11"/>
  <c r="D156" i="11"/>
  <c r="C156" i="11"/>
  <c r="C154" i="11"/>
  <c r="C326" i="11" s="1"/>
  <c r="F149" i="11"/>
  <c r="E149" i="11"/>
  <c r="D149" i="11"/>
  <c r="F148" i="11"/>
  <c r="E148" i="11"/>
  <c r="D148" i="11"/>
  <c r="F147" i="11"/>
  <c r="E147" i="11"/>
  <c r="D147" i="11"/>
  <c r="D150" i="11" s="1"/>
  <c r="C147" i="11"/>
  <c r="F136" i="11"/>
  <c r="E136" i="11"/>
  <c r="D136" i="11"/>
  <c r="C136" i="11"/>
  <c r="F129" i="11"/>
  <c r="E129" i="11"/>
  <c r="D129" i="11"/>
  <c r="F128" i="11"/>
  <c r="E128" i="11"/>
  <c r="D128" i="11"/>
  <c r="F127" i="11"/>
  <c r="F130" i="11" s="1"/>
  <c r="E127" i="11"/>
  <c r="D127" i="11"/>
  <c r="C127" i="11"/>
  <c r="F115" i="11"/>
  <c r="E115" i="11"/>
  <c r="D115" i="11"/>
  <c r="C115" i="11"/>
  <c r="F108" i="11"/>
  <c r="E108" i="11"/>
  <c r="D108" i="11"/>
  <c r="F107" i="11"/>
  <c r="E107" i="11"/>
  <c r="D107" i="11"/>
  <c r="F106" i="11"/>
  <c r="E106" i="11"/>
  <c r="D106" i="11"/>
  <c r="C106" i="11"/>
  <c r="F94" i="11"/>
  <c r="F95" i="11" s="1"/>
  <c r="E94" i="11"/>
  <c r="E95" i="11" s="1"/>
  <c r="D94" i="11"/>
  <c r="D95" i="11" s="1"/>
  <c r="C94" i="11"/>
  <c r="C95" i="11" s="1"/>
  <c r="F82" i="11"/>
  <c r="E82" i="11"/>
  <c r="D82" i="11"/>
  <c r="F81" i="11"/>
  <c r="E81" i="11"/>
  <c r="D81" i="11"/>
  <c r="F80" i="11"/>
  <c r="E80" i="11"/>
  <c r="D80" i="11"/>
  <c r="E83" i="11" s="1"/>
  <c r="C80" i="11"/>
  <c r="F71" i="11"/>
  <c r="F72" i="11" s="1"/>
  <c r="E71" i="11"/>
  <c r="E72" i="11" s="1"/>
  <c r="D71" i="11"/>
  <c r="D72" i="11" s="1"/>
  <c r="C71" i="11"/>
  <c r="C72" i="11" s="1"/>
  <c r="F59" i="11"/>
  <c r="E59" i="11"/>
  <c r="D59" i="11"/>
  <c r="F58" i="11"/>
  <c r="E58" i="11"/>
  <c r="D58" i="11"/>
  <c r="F57" i="11"/>
  <c r="E57" i="11"/>
  <c r="D57" i="11"/>
  <c r="D60" i="11" s="1"/>
  <c r="C57" i="11"/>
  <c r="F48" i="11"/>
  <c r="F49" i="11" s="1"/>
  <c r="E48" i="11"/>
  <c r="E49" i="11" s="1"/>
  <c r="D48" i="11"/>
  <c r="D49" i="11" s="1"/>
  <c r="C48" i="11"/>
  <c r="C49" i="11" s="1"/>
  <c r="F36" i="11"/>
  <c r="E36" i="11"/>
  <c r="D36" i="11"/>
  <c r="F35" i="11"/>
  <c r="E35" i="11"/>
  <c r="D35" i="11"/>
  <c r="F34" i="11"/>
  <c r="E34" i="11"/>
  <c r="D34" i="11"/>
  <c r="C34" i="11"/>
  <c r="G86" i="10"/>
  <c r="F86" i="10"/>
  <c r="F68" i="10" s="1"/>
  <c r="F91" i="10" s="1"/>
  <c r="E86" i="10"/>
  <c r="D86" i="10"/>
  <c r="G74" i="10"/>
  <c r="F74" i="10"/>
  <c r="E74" i="10"/>
  <c r="D74" i="10"/>
  <c r="D68" i="10" s="1"/>
  <c r="G68" i="10"/>
  <c r="G67" i="10"/>
  <c r="F67" i="10"/>
  <c r="E67" i="10"/>
  <c r="D67" i="10"/>
  <c r="G65" i="10"/>
  <c r="F65" i="10"/>
  <c r="D65" i="10"/>
  <c r="F58" i="10"/>
  <c r="F57" i="10"/>
  <c r="E56" i="10"/>
  <c r="G45" i="10"/>
  <c r="G46" i="10" s="1"/>
  <c r="F45" i="10"/>
  <c r="F46" i="10" s="1"/>
  <c r="E45" i="10"/>
  <c r="E46" i="10" s="1"/>
  <c r="D45" i="10"/>
  <c r="D46" i="10" s="1"/>
  <c r="G33" i="10"/>
  <c r="F33" i="10"/>
  <c r="E33" i="10"/>
  <c r="G32" i="10"/>
  <c r="F32" i="10"/>
  <c r="E32" i="10"/>
  <c r="G31" i="10"/>
  <c r="F31" i="10"/>
  <c r="E31" i="10"/>
  <c r="D31" i="10"/>
  <c r="E109" i="11" l="1"/>
  <c r="F150" i="11"/>
  <c r="F283" i="11"/>
  <c r="E37" i="11"/>
  <c r="D109" i="11"/>
  <c r="E130" i="11"/>
  <c r="F194" i="11"/>
  <c r="D245" i="11"/>
  <c r="E283" i="11"/>
  <c r="E34" i="10"/>
  <c r="F34" i="10"/>
  <c r="G91" i="10"/>
  <c r="G34" i="10"/>
  <c r="D91" i="10"/>
  <c r="E68" i="10"/>
  <c r="E91" i="10" s="1"/>
  <c r="F263" i="11"/>
  <c r="F315" i="11"/>
  <c r="F319" i="11"/>
  <c r="F323" i="11"/>
  <c r="E245" i="11"/>
  <c r="E315" i="11"/>
  <c r="E319" i="11"/>
  <c r="E323" i="11"/>
  <c r="D130" i="11"/>
  <c r="E171" i="11"/>
  <c r="E219" i="11"/>
  <c r="F245" i="11"/>
  <c r="E329" i="11"/>
  <c r="F109" i="11"/>
  <c r="F37" i="11"/>
  <c r="D329" i="11"/>
  <c r="F171" i="11"/>
  <c r="F219" i="11"/>
  <c r="D37" i="11"/>
  <c r="F60" i="11"/>
  <c r="F83" i="11"/>
  <c r="D301" i="11"/>
  <c r="F317" i="11"/>
  <c r="F321" i="11"/>
  <c r="F325" i="11"/>
  <c r="F327" i="11"/>
  <c r="F329" i="11"/>
  <c r="D310" i="11"/>
  <c r="D313" i="11"/>
  <c r="E313" i="11"/>
  <c r="E310" i="11"/>
  <c r="F313" i="11"/>
  <c r="F310" i="11"/>
  <c r="F207" i="11"/>
  <c r="F208" i="11" s="1"/>
  <c r="E301" i="11"/>
  <c r="D315" i="11"/>
  <c r="E317" i="11"/>
  <c r="D323" i="11"/>
  <c r="E325" i="11"/>
  <c r="C207" i="11"/>
  <c r="C208" i="11" s="1"/>
  <c r="E60" i="11"/>
  <c r="D83" i="11"/>
  <c r="E150" i="11"/>
  <c r="E194" i="11"/>
  <c r="D207" i="11"/>
  <c r="D208" i="11" s="1"/>
  <c r="E263" i="11"/>
  <c r="D283" i="11"/>
  <c r="D319" i="11"/>
  <c r="E321" i="11"/>
  <c r="D327" i="11"/>
  <c r="E207" i="11"/>
  <c r="E208" i="11" s="1"/>
  <c r="E69" i="10"/>
  <c r="G69" i="10"/>
  <c r="F69" i="10" l="1"/>
  <c r="E311" i="11"/>
  <c r="E330" i="11"/>
  <c r="F330" i="11"/>
  <c r="F311" i="11"/>
  <c r="D311" i="11"/>
  <c r="D330" i="11"/>
  <c r="F594" i="9"/>
  <c r="E594" i="9"/>
  <c r="D594" i="9"/>
  <c r="F592" i="9"/>
  <c r="E592" i="9"/>
  <c r="D592" i="9"/>
  <c r="C592" i="9"/>
  <c r="F591" i="9"/>
  <c r="E591" i="9"/>
  <c r="D591" i="9"/>
  <c r="C591" i="9"/>
  <c r="F586" i="9"/>
  <c r="E586" i="9"/>
  <c r="D586" i="9"/>
  <c r="C586" i="9"/>
  <c r="F585" i="9"/>
  <c r="E585" i="9"/>
  <c r="D585" i="9"/>
  <c r="C585" i="9"/>
  <c r="F584" i="9"/>
  <c r="E584" i="9"/>
  <c r="D584" i="9"/>
  <c r="C584" i="9"/>
  <c r="F583" i="9"/>
  <c r="E583" i="9"/>
  <c r="D583" i="9"/>
  <c r="C583" i="9"/>
  <c r="F578" i="9"/>
  <c r="E578" i="9"/>
  <c r="D578" i="9"/>
  <c r="F576" i="9"/>
  <c r="E576" i="9"/>
  <c r="C576" i="9"/>
  <c r="F569" i="9"/>
  <c r="E569" i="9"/>
  <c r="D569" i="9"/>
  <c r="F568" i="9"/>
  <c r="E568" i="9"/>
  <c r="D568" i="9"/>
  <c r="F567" i="9"/>
  <c r="F570" i="9" s="1"/>
  <c r="E567" i="9"/>
  <c r="D567" i="9"/>
  <c r="E570" i="9" s="1"/>
  <c r="C567" i="9"/>
  <c r="F558" i="9"/>
  <c r="E558" i="9"/>
  <c r="C558" i="9"/>
  <c r="F551" i="9"/>
  <c r="E551" i="9"/>
  <c r="D551" i="9"/>
  <c r="F550" i="9"/>
  <c r="E550" i="9"/>
  <c r="D550" i="9"/>
  <c r="F549" i="9"/>
  <c r="E549" i="9"/>
  <c r="D549" i="9"/>
  <c r="C549" i="9"/>
  <c r="F540" i="9"/>
  <c r="E540" i="9"/>
  <c r="C540" i="9"/>
  <c r="F533" i="9"/>
  <c r="E533" i="9"/>
  <c r="D533" i="9"/>
  <c r="F532" i="9"/>
  <c r="E532" i="9"/>
  <c r="D532" i="9"/>
  <c r="F531" i="9"/>
  <c r="F534" i="9" s="1"/>
  <c r="E531" i="9"/>
  <c r="E534" i="9" s="1"/>
  <c r="D531" i="9"/>
  <c r="C531" i="9"/>
  <c r="F522" i="9"/>
  <c r="E522" i="9"/>
  <c r="C522" i="9"/>
  <c r="F515" i="9"/>
  <c r="E515" i="9"/>
  <c r="D515" i="9"/>
  <c r="F514" i="9"/>
  <c r="E514" i="9"/>
  <c r="D514" i="9"/>
  <c r="F513" i="9"/>
  <c r="E513" i="9"/>
  <c r="E516" i="9" s="1"/>
  <c r="D513" i="9"/>
  <c r="D516" i="9" s="1"/>
  <c r="C513" i="9"/>
  <c r="F504" i="9"/>
  <c r="E504" i="9"/>
  <c r="C504" i="9"/>
  <c r="F497" i="9"/>
  <c r="E497" i="9"/>
  <c r="D497" i="9"/>
  <c r="F496" i="9"/>
  <c r="E496" i="9"/>
  <c r="D496" i="9"/>
  <c r="F495" i="9"/>
  <c r="F498" i="9" s="1"/>
  <c r="E495" i="9"/>
  <c r="E498" i="9" s="1"/>
  <c r="D495" i="9"/>
  <c r="C495" i="9"/>
  <c r="F486" i="9"/>
  <c r="E486" i="9"/>
  <c r="C486" i="9"/>
  <c r="F479" i="9"/>
  <c r="E479" i="9"/>
  <c r="D479" i="9"/>
  <c r="F478" i="9"/>
  <c r="E478" i="9"/>
  <c r="D478" i="9"/>
  <c r="F477" i="9"/>
  <c r="E477" i="9"/>
  <c r="E480" i="9" s="1"/>
  <c r="D477" i="9"/>
  <c r="D480" i="9" s="1"/>
  <c r="C477" i="9"/>
  <c r="F468" i="9"/>
  <c r="E468" i="9"/>
  <c r="C468" i="9"/>
  <c r="F461" i="9"/>
  <c r="E461" i="9"/>
  <c r="D461" i="9"/>
  <c r="F460" i="9"/>
  <c r="E460" i="9"/>
  <c r="D460" i="9"/>
  <c r="F459" i="9"/>
  <c r="F462" i="9" s="1"/>
  <c r="E459" i="9"/>
  <c r="E462" i="9" s="1"/>
  <c r="D459" i="9"/>
  <c r="C459" i="9"/>
  <c r="F440" i="9"/>
  <c r="E440" i="9"/>
  <c r="D440" i="9"/>
  <c r="F439" i="9"/>
  <c r="E439" i="9"/>
  <c r="D439" i="9"/>
  <c r="F438" i="9"/>
  <c r="E438" i="9"/>
  <c r="E441" i="9" s="1"/>
  <c r="D438" i="9"/>
  <c r="C438" i="9"/>
  <c r="F419" i="9"/>
  <c r="E419" i="9"/>
  <c r="D419" i="9"/>
  <c r="F418" i="9"/>
  <c r="E418" i="9"/>
  <c r="D418" i="9"/>
  <c r="F417" i="9"/>
  <c r="F420" i="9" s="1"/>
  <c r="E417" i="9"/>
  <c r="D417" i="9"/>
  <c r="C417" i="9"/>
  <c r="F398" i="9"/>
  <c r="E398" i="9"/>
  <c r="D398" i="9"/>
  <c r="F397" i="9"/>
  <c r="E397" i="9"/>
  <c r="D397" i="9"/>
  <c r="F396" i="9"/>
  <c r="F399" i="9" s="1"/>
  <c r="E396" i="9"/>
  <c r="E399" i="9" s="1"/>
  <c r="D396" i="9"/>
  <c r="D399" i="9" s="1"/>
  <c r="C396" i="9"/>
  <c r="F384" i="9"/>
  <c r="E384" i="9"/>
  <c r="D384" i="9"/>
  <c r="C384" i="9"/>
  <c r="F377" i="9"/>
  <c r="E377" i="9"/>
  <c r="D377" i="9"/>
  <c r="F376" i="9"/>
  <c r="E376" i="9"/>
  <c r="D376" i="9"/>
  <c r="F375" i="9"/>
  <c r="E375" i="9"/>
  <c r="E378" i="9" s="1"/>
  <c r="D375" i="9"/>
  <c r="D378" i="9" s="1"/>
  <c r="C375" i="9"/>
  <c r="F363" i="9"/>
  <c r="E363" i="9"/>
  <c r="D363" i="9"/>
  <c r="C363" i="9"/>
  <c r="F356" i="9"/>
  <c r="E356" i="9"/>
  <c r="D356" i="9"/>
  <c r="F355" i="9"/>
  <c r="E355" i="9"/>
  <c r="D355" i="9"/>
  <c r="F354" i="9"/>
  <c r="E354" i="9"/>
  <c r="D354" i="9"/>
  <c r="D357" i="9" s="1"/>
  <c r="C354" i="9"/>
  <c r="F342" i="9"/>
  <c r="E342" i="9"/>
  <c r="F335" i="9"/>
  <c r="E335" i="9"/>
  <c r="D335" i="9"/>
  <c r="F334" i="9"/>
  <c r="E334" i="9"/>
  <c r="D334" i="9"/>
  <c r="F333" i="9"/>
  <c r="E333" i="9"/>
  <c r="E336" i="9" s="1"/>
  <c r="D333" i="9"/>
  <c r="D336" i="9" s="1"/>
  <c r="C333" i="9"/>
  <c r="F320" i="9"/>
  <c r="E320" i="9"/>
  <c r="C320" i="9"/>
  <c r="F313" i="9"/>
  <c r="E313" i="9"/>
  <c r="D313" i="9"/>
  <c r="F312" i="9"/>
  <c r="E312" i="9"/>
  <c r="D312" i="9"/>
  <c r="F311" i="9"/>
  <c r="F314" i="9" s="1"/>
  <c r="E311" i="9"/>
  <c r="E314" i="9" s="1"/>
  <c r="D311" i="9"/>
  <c r="C311" i="9"/>
  <c r="F297" i="9"/>
  <c r="E297" i="9"/>
  <c r="D297" i="9"/>
  <c r="C297" i="9"/>
  <c r="F290" i="9"/>
  <c r="E290" i="9"/>
  <c r="D290" i="9"/>
  <c r="F289" i="9"/>
  <c r="E289" i="9"/>
  <c r="D289" i="9"/>
  <c r="F288" i="9"/>
  <c r="F291" i="9" s="1"/>
  <c r="E288" i="9"/>
  <c r="E291" i="9" s="1"/>
  <c r="D288" i="9"/>
  <c r="C288" i="9"/>
  <c r="F269" i="9"/>
  <c r="F273" i="9" s="1"/>
  <c r="F274" i="9" s="1"/>
  <c r="E269" i="9"/>
  <c r="E273" i="9" s="1"/>
  <c r="E274" i="9" s="1"/>
  <c r="D269" i="9"/>
  <c r="D273" i="9" s="1"/>
  <c r="D274" i="9" s="1"/>
  <c r="C269" i="9"/>
  <c r="C273" i="9" s="1"/>
  <c r="C274" i="9" s="1"/>
  <c r="F243" i="9"/>
  <c r="E243" i="9"/>
  <c r="D243" i="9"/>
  <c r="F242" i="9"/>
  <c r="E242" i="9"/>
  <c r="D242" i="9"/>
  <c r="F241" i="9"/>
  <c r="E241" i="9"/>
  <c r="D241" i="9"/>
  <c r="D244" i="9" s="1"/>
  <c r="C241" i="9"/>
  <c r="F229" i="9"/>
  <c r="F233" i="9" s="1"/>
  <c r="E229" i="9"/>
  <c r="E233" i="9" s="1"/>
  <c r="D229" i="9"/>
  <c r="D233" i="9" s="1"/>
  <c r="C229" i="9"/>
  <c r="C233" i="9" s="1"/>
  <c r="F203" i="9"/>
  <c r="E203" i="9"/>
  <c r="D203" i="9"/>
  <c r="F202" i="9"/>
  <c r="E202" i="9"/>
  <c r="D202" i="9"/>
  <c r="F201" i="9"/>
  <c r="F204" i="9" s="1"/>
  <c r="E201" i="9"/>
  <c r="D201" i="9"/>
  <c r="D204" i="9" s="1"/>
  <c r="C201" i="9"/>
  <c r="F185" i="9"/>
  <c r="F189" i="9" s="1"/>
  <c r="F190" i="9" s="1"/>
  <c r="E185" i="9"/>
  <c r="E189" i="9" s="1"/>
  <c r="E190" i="9" s="1"/>
  <c r="D185" i="9"/>
  <c r="D189" i="9" s="1"/>
  <c r="D190" i="9" s="1"/>
  <c r="C185" i="9"/>
  <c r="C189" i="9" s="1"/>
  <c r="C190" i="9" s="1"/>
  <c r="F159" i="9"/>
  <c r="E159" i="9"/>
  <c r="D159" i="9"/>
  <c r="F158" i="9"/>
  <c r="E158" i="9"/>
  <c r="D158" i="9"/>
  <c r="F157" i="9"/>
  <c r="F160" i="9" s="1"/>
  <c r="E157" i="9"/>
  <c r="E160" i="9" s="1"/>
  <c r="D157" i="9"/>
  <c r="C157" i="9"/>
  <c r="D160" i="9" s="1"/>
  <c r="F145" i="9"/>
  <c r="F149" i="9" s="1"/>
  <c r="E145" i="9"/>
  <c r="E149" i="9" s="1"/>
  <c r="D145" i="9"/>
  <c r="D149" i="9" s="1"/>
  <c r="C145" i="9"/>
  <c r="C149" i="9" s="1"/>
  <c r="F119" i="9"/>
  <c r="E119" i="9"/>
  <c r="D119" i="9"/>
  <c r="F118" i="9"/>
  <c r="E118" i="9"/>
  <c r="D118" i="9"/>
  <c r="F117" i="9"/>
  <c r="E117" i="9"/>
  <c r="F120" i="9" s="1"/>
  <c r="D117" i="9"/>
  <c r="D120" i="9" s="1"/>
  <c r="C117" i="9"/>
  <c r="F105" i="9"/>
  <c r="E105" i="9"/>
  <c r="E582" i="9" s="1"/>
  <c r="D105" i="9"/>
  <c r="C105" i="9"/>
  <c r="F79" i="9"/>
  <c r="E79" i="9"/>
  <c r="D79" i="9"/>
  <c r="F78" i="9"/>
  <c r="E78" i="9"/>
  <c r="D78" i="9"/>
  <c r="F77" i="9"/>
  <c r="E77" i="9"/>
  <c r="D77" i="9"/>
  <c r="C77" i="9"/>
  <c r="F65" i="9"/>
  <c r="F69" i="9" s="1"/>
  <c r="E65" i="9"/>
  <c r="E69" i="9" s="1"/>
  <c r="D65" i="9"/>
  <c r="D69" i="9" s="1"/>
  <c r="C65" i="9"/>
  <c r="C69" i="9" s="1"/>
  <c r="F39" i="9"/>
  <c r="E39" i="9"/>
  <c r="D39" i="9"/>
  <c r="F38" i="9"/>
  <c r="E38" i="9"/>
  <c r="D38" i="9"/>
  <c r="F37" i="9"/>
  <c r="F40" i="9" s="1"/>
  <c r="E37" i="9"/>
  <c r="E40" i="9" s="1"/>
  <c r="D37" i="9"/>
  <c r="D40" i="9" s="1"/>
  <c r="C37" i="9"/>
  <c r="F582" i="9" l="1"/>
  <c r="E80" i="9"/>
  <c r="C582" i="9"/>
  <c r="E204" i="9"/>
  <c r="F244" i="9"/>
  <c r="D291" i="9"/>
  <c r="E420" i="9"/>
  <c r="D441" i="9"/>
  <c r="D462" i="9"/>
  <c r="F480" i="9"/>
  <c r="D498" i="9"/>
  <c r="F516" i="9"/>
  <c r="D534" i="9"/>
  <c r="F552" i="9"/>
  <c r="D80" i="9"/>
  <c r="D582" i="9"/>
  <c r="F441" i="9"/>
  <c r="E552" i="9"/>
  <c r="E244" i="9"/>
  <c r="D314" i="9"/>
  <c r="F336" i="9"/>
  <c r="E357" i="9"/>
  <c r="F357" i="9"/>
  <c r="F378" i="9"/>
  <c r="D420" i="9"/>
  <c r="F593" i="9"/>
  <c r="C593" i="9"/>
  <c r="D593" i="9"/>
  <c r="E593" i="9"/>
  <c r="F80" i="9"/>
  <c r="F109" i="9"/>
  <c r="E120" i="9"/>
  <c r="D552" i="9"/>
  <c r="D570" i="9"/>
  <c r="C109" i="9"/>
  <c r="D109" i="9"/>
  <c r="E109" i="9"/>
  <c r="F399" i="8" l="1"/>
  <c r="E399" i="8"/>
  <c r="D399" i="8"/>
  <c r="C399" i="8"/>
  <c r="F397" i="8"/>
  <c r="E397" i="8"/>
  <c r="D397" i="8"/>
  <c r="C397" i="8"/>
  <c r="F395" i="8"/>
  <c r="E395" i="8"/>
  <c r="D395" i="8"/>
  <c r="C395" i="8"/>
  <c r="F394" i="8"/>
  <c r="F387" i="8"/>
  <c r="E387" i="8"/>
  <c r="D387" i="8"/>
  <c r="C387" i="8"/>
  <c r="F385" i="8"/>
  <c r="E385" i="8"/>
  <c r="D385" i="8"/>
  <c r="C385" i="8"/>
  <c r="F383" i="8"/>
  <c r="E383" i="8"/>
  <c r="E381" i="8" s="1"/>
  <c r="D383" i="8"/>
  <c r="D381" i="8" s="1"/>
  <c r="C383" i="8"/>
  <c r="F374" i="8"/>
  <c r="F375" i="8" s="1"/>
  <c r="E374" i="8"/>
  <c r="E375" i="8" s="1"/>
  <c r="D374" i="8"/>
  <c r="D375" i="8" s="1"/>
  <c r="C374" i="8"/>
  <c r="C375" i="8" s="1"/>
  <c r="F367" i="8"/>
  <c r="E367" i="8"/>
  <c r="D367" i="8"/>
  <c r="F366" i="8"/>
  <c r="E366" i="8"/>
  <c r="D366" i="8"/>
  <c r="F365" i="8"/>
  <c r="E365" i="8"/>
  <c r="D365" i="8"/>
  <c r="C365" i="8"/>
  <c r="F346" i="8"/>
  <c r="F336" i="8" s="1"/>
  <c r="E346" i="8"/>
  <c r="E336" i="8" s="1"/>
  <c r="E337" i="8" s="1"/>
  <c r="D346" i="8"/>
  <c r="D336" i="8" s="1"/>
  <c r="C346" i="8"/>
  <c r="F338" i="8"/>
  <c r="E338" i="8"/>
  <c r="D338" i="8"/>
  <c r="C337" i="8"/>
  <c r="F319" i="8"/>
  <c r="F309" i="8" s="1"/>
  <c r="E319" i="8"/>
  <c r="E309" i="8" s="1"/>
  <c r="E310" i="8" s="1"/>
  <c r="D319" i="8"/>
  <c r="D309" i="8" s="1"/>
  <c r="C319" i="8"/>
  <c r="F311" i="8"/>
  <c r="E311" i="8"/>
  <c r="D311" i="8"/>
  <c r="C310" i="8"/>
  <c r="F296" i="8"/>
  <c r="F286" i="8" s="1"/>
  <c r="E296" i="8"/>
  <c r="D296" i="8"/>
  <c r="D286" i="8" s="1"/>
  <c r="C296" i="8"/>
  <c r="C286" i="8" s="1"/>
  <c r="C287" i="8" s="1"/>
  <c r="F288" i="8"/>
  <c r="E288" i="8"/>
  <c r="D288" i="8"/>
  <c r="E286" i="8"/>
  <c r="E287" i="8" s="1"/>
  <c r="F275" i="8"/>
  <c r="F276" i="8" s="1"/>
  <c r="E275" i="8"/>
  <c r="E276" i="8" s="1"/>
  <c r="D275" i="8"/>
  <c r="D276" i="8" s="1"/>
  <c r="C275" i="8"/>
  <c r="C276" i="8" s="1"/>
  <c r="F252" i="8"/>
  <c r="F237" i="8" s="1"/>
  <c r="F238" i="8" s="1"/>
  <c r="E252" i="8"/>
  <c r="D252" i="8"/>
  <c r="C252" i="8"/>
  <c r="C237" i="8" s="1"/>
  <c r="C238" i="8" s="1"/>
  <c r="F239" i="8"/>
  <c r="E239" i="8"/>
  <c r="D239" i="8"/>
  <c r="F229" i="8"/>
  <c r="F230" i="8" s="1"/>
  <c r="E229" i="8"/>
  <c r="E230" i="8" s="1"/>
  <c r="D229" i="8"/>
  <c r="D230" i="8" s="1"/>
  <c r="C229" i="8"/>
  <c r="C230" i="8" s="1"/>
  <c r="F217" i="8"/>
  <c r="E217" i="8"/>
  <c r="D217" i="8"/>
  <c r="F216" i="8"/>
  <c r="E216" i="8"/>
  <c r="D216" i="8"/>
  <c r="F215" i="8"/>
  <c r="E215" i="8"/>
  <c r="D215" i="8"/>
  <c r="C215" i="8"/>
  <c r="F206" i="8"/>
  <c r="F207" i="8" s="1"/>
  <c r="E206" i="8"/>
  <c r="E207" i="8" s="1"/>
  <c r="D206" i="8"/>
  <c r="D207" i="8" s="1"/>
  <c r="C206" i="8"/>
  <c r="C207" i="8" s="1"/>
  <c r="F183" i="8"/>
  <c r="F168" i="8" s="1"/>
  <c r="E183" i="8"/>
  <c r="E168" i="8" s="1"/>
  <c r="D183" i="8"/>
  <c r="C183" i="8"/>
  <c r="F170" i="8"/>
  <c r="E170" i="8"/>
  <c r="D170" i="8"/>
  <c r="F160" i="8"/>
  <c r="E160" i="8"/>
  <c r="E145" i="8" s="1"/>
  <c r="D160" i="8"/>
  <c r="D145" i="8" s="1"/>
  <c r="C160" i="8"/>
  <c r="C145" i="8" s="1"/>
  <c r="F137" i="8"/>
  <c r="F122" i="8" s="1"/>
  <c r="E137" i="8"/>
  <c r="D137" i="8"/>
  <c r="D122" i="8" s="1"/>
  <c r="C137" i="8"/>
  <c r="C122" i="8" s="1"/>
  <c r="F114" i="8"/>
  <c r="E114" i="8"/>
  <c r="D114" i="8"/>
  <c r="C114" i="8"/>
  <c r="C99" i="8" s="1"/>
  <c r="E99" i="8"/>
  <c r="F91" i="8"/>
  <c r="F76" i="8" s="1"/>
  <c r="E91" i="8"/>
  <c r="E76" i="8" s="1"/>
  <c r="E77" i="8" s="1"/>
  <c r="D91" i="8"/>
  <c r="C91" i="8"/>
  <c r="C76" i="8" s="1"/>
  <c r="C77" i="8" s="1"/>
  <c r="F78" i="8"/>
  <c r="E78" i="8"/>
  <c r="D78" i="8"/>
  <c r="F68" i="8"/>
  <c r="F53" i="8" s="1"/>
  <c r="F54" i="8" s="1"/>
  <c r="E68" i="8"/>
  <c r="E53" i="8" s="1"/>
  <c r="D68" i="8"/>
  <c r="D53" i="8" s="1"/>
  <c r="D54" i="8" s="1"/>
  <c r="C68" i="8"/>
  <c r="C53" i="8" s="1"/>
  <c r="C54" i="8" s="1"/>
  <c r="F55" i="8"/>
  <c r="E55" i="8"/>
  <c r="D55" i="8"/>
  <c r="F45" i="8"/>
  <c r="E45" i="8"/>
  <c r="E30" i="8" s="1"/>
  <c r="D45" i="8"/>
  <c r="D30" i="8" s="1"/>
  <c r="C45" i="8"/>
  <c r="F32" i="8"/>
  <c r="E32" i="8"/>
  <c r="D32" i="8"/>
  <c r="D396" i="8" l="1"/>
  <c r="E33" i="8"/>
  <c r="E390" i="8"/>
  <c r="E398" i="8"/>
  <c r="F218" i="8"/>
  <c r="E368" i="8"/>
  <c r="F384" i="8"/>
  <c r="C115" i="8"/>
  <c r="F184" i="8"/>
  <c r="F368" i="8"/>
  <c r="D390" i="8"/>
  <c r="D388" i="8"/>
  <c r="E400" i="8"/>
  <c r="D57" i="8"/>
  <c r="D218" i="8"/>
  <c r="D368" i="8"/>
  <c r="F386" i="8"/>
  <c r="F388" i="8"/>
  <c r="F390" i="8"/>
  <c r="F69" i="8"/>
  <c r="E92" i="8"/>
  <c r="C138" i="8"/>
  <c r="D161" i="8"/>
  <c r="F171" i="8"/>
  <c r="D394" i="8"/>
  <c r="D398" i="8"/>
  <c r="D138" i="8"/>
  <c r="E161" i="8"/>
  <c r="E392" i="8"/>
  <c r="E46" i="8"/>
  <c r="D69" i="8"/>
  <c r="C92" i="8"/>
  <c r="C30" i="8"/>
  <c r="C31" i="8" s="1"/>
  <c r="D99" i="8"/>
  <c r="D115" i="8" s="1"/>
  <c r="E115" i="8"/>
  <c r="E122" i="8"/>
  <c r="E138" i="8" s="1"/>
  <c r="C161" i="8"/>
  <c r="D168" i="8"/>
  <c r="D169" i="8" s="1"/>
  <c r="D237" i="8"/>
  <c r="D238" i="8" s="1"/>
  <c r="D241" i="8" s="1"/>
  <c r="F253" i="8"/>
  <c r="C381" i="8"/>
  <c r="D382" i="8" s="1"/>
  <c r="F392" i="8"/>
  <c r="F396" i="8"/>
  <c r="F400" i="8"/>
  <c r="D31" i="8"/>
  <c r="D34" i="8" s="1"/>
  <c r="F77" i="8"/>
  <c r="F80" i="8" s="1"/>
  <c r="F79" i="8"/>
  <c r="F310" i="8"/>
  <c r="F313" i="8" s="1"/>
  <c r="F312" i="8"/>
  <c r="D339" i="8"/>
  <c r="D337" i="8"/>
  <c r="D340" i="8" s="1"/>
  <c r="E339" i="8"/>
  <c r="E169" i="8"/>
  <c r="D289" i="8"/>
  <c r="D287" i="8"/>
  <c r="D290" i="8" s="1"/>
  <c r="E289" i="8"/>
  <c r="F337" i="8"/>
  <c r="F340" i="8" s="1"/>
  <c r="F339" i="8"/>
  <c r="E382" i="8"/>
  <c r="F287" i="8"/>
  <c r="F290" i="8" s="1"/>
  <c r="F289" i="8"/>
  <c r="E56" i="8"/>
  <c r="E69" i="8"/>
  <c r="F56" i="8"/>
  <c r="E54" i="8"/>
  <c r="E57" i="8" s="1"/>
  <c r="D312" i="8"/>
  <c r="E312" i="8"/>
  <c r="D310" i="8"/>
  <c r="D313" i="8" s="1"/>
  <c r="F138" i="8"/>
  <c r="F145" i="8"/>
  <c r="F161" i="8" s="1"/>
  <c r="F169" i="8"/>
  <c r="E184" i="8"/>
  <c r="D386" i="8"/>
  <c r="E388" i="8"/>
  <c r="E396" i="8"/>
  <c r="F398" i="8"/>
  <c r="F30" i="8"/>
  <c r="D76" i="8"/>
  <c r="C168" i="8"/>
  <c r="E218" i="8"/>
  <c r="E237" i="8"/>
  <c r="E253" i="8" s="1"/>
  <c r="F381" i="8"/>
  <c r="F382" i="8" s="1"/>
  <c r="D384" i="8"/>
  <c r="E386" i="8"/>
  <c r="D392" i="8"/>
  <c r="E394" i="8"/>
  <c r="D400" i="8"/>
  <c r="D56" i="8"/>
  <c r="E384" i="8"/>
  <c r="E31" i="8"/>
  <c r="D46" i="8"/>
  <c r="C69" i="8"/>
  <c r="F92" i="8"/>
  <c r="F99" i="8"/>
  <c r="F115" i="8" s="1"/>
  <c r="C253" i="8"/>
  <c r="G407" i="7"/>
  <c r="G408" i="7" s="1"/>
  <c r="F407" i="7"/>
  <c r="D407" i="7"/>
  <c r="G405" i="7"/>
  <c r="F405" i="7"/>
  <c r="F406" i="7" s="1"/>
  <c r="E405" i="7"/>
  <c r="D405" i="7"/>
  <c r="E406" i="7" s="1"/>
  <c r="G403" i="7"/>
  <c r="G404" i="7" s="1"/>
  <c r="F403" i="7"/>
  <c r="F404" i="7" s="1"/>
  <c r="E403" i="7"/>
  <c r="E404" i="7" s="1"/>
  <c r="D403" i="7"/>
  <c r="G401" i="7"/>
  <c r="F401" i="7"/>
  <c r="G402" i="7" s="1"/>
  <c r="E401" i="7"/>
  <c r="E402" i="7" s="1"/>
  <c r="D401" i="7"/>
  <c r="G399" i="7"/>
  <c r="G400" i="7" s="1"/>
  <c r="F399" i="7"/>
  <c r="E399" i="7"/>
  <c r="D399" i="7"/>
  <c r="G397" i="7"/>
  <c r="G398" i="7" s="1"/>
  <c r="F397" i="7"/>
  <c r="F398" i="7" s="1"/>
  <c r="E397" i="7"/>
  <c r="D397" i="7"/>
  <c r="G395" i="7"/>
  <c r="G396" i="7" s="1"/>
  <c r="F395" i="7"/>
  <c r="F396" i="7" s="1"/>
  <c r="E395" i="7"/>
  <c r="E396" i="7" s="1"/>
  <c r="D395" i="7"/>
  <c r="G393" i="7"/>
  <c r="F393" i="7"/>
  <c r="G394" i="7" s="1"/>
  <c r="E393" i="7"/>
  <c r="E394" i="7" s="1"/>
  <c r="D393" i="7"/>
  <c r="G391" i="7"/>
  <c r="G392" i="7" s="1"/>
  <c r="F391" i="7"/>
  <c r="E391" i="7"/>
  <c r="D391" i="7"/>
  <c r="G389" i="7"/>
  <c r="G412" i="7" s="1"/>
  <c r="D389" i="7"/>
  <c r="G388" i="7"/>
  <c r="F388" i="7"/>
  <c r="E388" i="7"/>
  <c r="D388" i="7"/>
  <c r="G382" i="7"/>
  <c r="F382" i="7"/>
  <c r="E382" i="7"/>
  <c r="D382" i="7"/>
  <c r="G375" i="7"/>
  <c r="F375" i="7"/>
  <c r="E375" i="7"/>
  <c r="G374" i="7"/>
  <c r="F374" i="7"/>
  <c r="E374" i="7"/>
  <c r="G373" i="7"/>
  <c r="G376" i="7" s="1"/>
  <c r="F373" i="7"/>
  <c r="E373" i="7"/>
  <c r="D373" i="7"/>
  <c r="G336" i="7"/>
  <c r="G340" i="7" s="1"/>
  <c r="F336" i="7"/>
  <c r="F340" i="7" s="1"/>
  <c r="E336" i="7"/>
  <c r="E340" i="7" s="1"/>
  <c r="D336" i="7"/>
  <c r="D340" i="7" s="1"/>
  <c r="G308" i="7"/>
  <c r="F308" i="7"/>
  <c r="E308" i="7"/>
  <c r="G307" i="7"/>
  <c r="F307" i="7"/>
  <c r="E307" i="7"/>
  <c r="G306" i="7"/>
  <c r="F306" i="7"/>
  <c r="F309" i="7" s="1"/>
  <c r="E306" i="7"/>
  <c r="E309" i="7" s="1"/>
  <c r="D306" i="7"/>
  <c r="G288" i="7"/>
  <c r="F288" i="7"/>
  <c r="E288" i="7"/>
  <c r="D288" i="7"/>
  <c r="E287" i="7"/>
  <c r="E407" i="7" s="1"/>
  <c r="G281" i="7"/>
  <c r="F281" i="7"/>
  <c r="E281" i="7"/>
  <c r="G280" i="7"/>
  <c r="F280" i="7"/>
  <c r="E280" i="7"/>
  <c r="G279" i="7"/>
  <c r="F279" i="7"/>
  <c r="F282" i="7" s="1"/>
  <c r="E279" i="7"/>
  <c r="E282" i="7" s="1"/>
  <c r="D279" i="7"/>
  <c r="G257" i="7"/>
  <c r="F257" i="7"/>
  <c r="E257" i="7"/>
  <c r="D257" i="7"/>
  <c r="G250" i="7"/>
  <c r="F250" i="7"/>
  <c r="E250" i="7"/>
  <c r="G249" i="7"/>
  <c r="F249" i="7"/>
  <c r="E249" i="7"/>
  <c r="G248" i="7"/>
  <c r="F248" i="7"/>
  <c r="E248" i="7"/>
  <c r="E251" i="7" s="1"/>
  <c r="D248" i="7"/>
  <c r="G230" i="7"/>
  <c r="G234" i="7" s="1"/>
  <c r="F230" i="7"/>
  <c r="F234" i="7" s="1"/>
  <c r="E230" i="7"/>
  <c r="E234" i="7" s="1"/>
  <c r="D230" i="7"/>
  <c r="D234" i="7" s="1"/>
  <c r="G204" i="7"/>
  <c r="F204" i="7"/>
  <c r="E204" i="7"/>
  <c r="G203" i="7"/>
  <c r="F203" i="7"/>
  <c r="E203" i="7"/>
  <c r="G202" i="7"/>
  <c r="G205" i="7" s="1"/>
  <c r="F202" i="7"/>
  <c r="F205" i="7" s="1"/>
  <c r="E202" i="7"/>
  <c r="D202" i="7"/>
  <c r="G190" i="7"/>
  <c r="G194" i="7" s="1"/>
  <c r="F190" i="7"/>
  <c r="F194" i="7" s="1"/>
  <c r="E190" i="7"/>
  <c r="E194" i="7" s="1"/>
  <c r="D190" i="7"/>
  <c r="D194" i="7" s="1"/>
  <c r="E163" i="7"/>
  <c r="G162" i="7"/>
  <c r="F162" i="7"/>
  <c r="E162" i="7"/>
  <c r="G161" i="7"/>
  <c r="F161" i="7"/>
  <c r="E161" i="7"/>
  <c r="G160" i="7"/>
  <c r="F160" i="7"/>
  <c r="F163" i="7" s="1"/>
  <c r="E160" i="7"/>
  <c r="D160" i="7"/>
  <c r="G141" i="7"/>
  <c r="F141" i="7"/>
  <c r="E141" i="7"/>
  <c r="D141" i="7"/>
  <c r="G134" i="7"/>
  <c r="F134" i="7"/>
  <c r="E134" i="7"/>
  <c r="G133" i="7"/>
  <c r="F133" i="7"/>
  <c r="E133" i="7"/>
  <c r="G132" i="7"/>
  <c r="F132" i="7"/>
  <c r="F135" i="7" s="1"/>
  <c r="E132" i="7"/>
  <c r="E135" i="7" s="1"/>
  <c r="D132" i="7"/>
  <c r="G102" i="7"/>
  <c r="F102" i="7"/>
  <c r="E102" i="7"/>
  <c r="D102" i="7"/>
  <c r="G95" i="7"/>
  <c r="F95" i="7"/>
  <c r="E95" i="7"/>
  <c r="G94" i="7"/>
  <c r="F94" i="7"/>
  <c r="E94" i="7"/>
  <c r="G93" i="7"/>
  <c r="G96" i="7" s="1"/>
  <c r="F93" i="7"/>
  <c r="E93" i="7"/>
  <c r="D93" i="7"/>
  <c r="G60" i="7"/>
  <c r="G64" i="7" s="1"/>
  <c r="F60" i="7"/>
  <c r="F64" i="7" s="1"/>
  <c r="E60" i="7"/>
  <c r="E64" i="7" s="1"/>
  <c r="D60" i="7"/>
  <c r="D64" i="7" s="1"/>
  <c r="G34" i="7"/>
  <c r="F34" i="7"/>
  <c r="E34" i="7"/>
  <c r="G33" i="7"/>
  <c r="F33" i="7"/>
  <c r="E33" i="7"/>
  <c r="G32" i="7"/>
  <c r="F32" i="7"/>
  <c r="F35" i="7" s="1"/>
  <c r="E32" i="7"/>
  <c r="E35" i="7" s="1"/>
  <c r="D32" i="7"/>
  <c r="G324" i="6"/>
  <c r="F324" i="6"/>
  <c r="E324" i="6"/>
  <c r="F325" i="6" s="1"/>
  <c r="D324" i="6"/>
  <c r="G322" i="6"/>
  <c r="F322" i="6"/>
  <c r="E322" i="6"/>
  <c r="D322" i="6"/>
  <c r="G300" i="6"/>
  <c r="F300" i="6"/>
  <c r="E300" i="6"/>
  <c r="D300" i="6"/>
  <c r="G293" i="6"/>
  <c r="F293" i="6"/>
  <c r="E293" i="6"/>
  <c r="G292" i="6"/>
  <c r="F292" i="6"/>
  <c r="E292" i="6"/>
  <c r="G291" i="6"/>
  <c r="F291" i="6"/>
  <c r="F294" i="6" s="1"/>
  <c r="E291" i="6"/>
  <c r="D291" i="6"/>
  <c r="G276" i="6"/>
  <c r="G280" i="6" s="1"/>
  <c r="F276" i="6"/>
  <c r="F280" i="6" s="1"/>
  <c r="E276" i="6"/>
  <c r="E280" i="6" s="1"/>
  <c r="D276" i="6"/>
  <c r="D280" i="6" s="1"/>
  <c r="G248" i="6"/>
  <c r="F248" i="6"/>
  <c r="E248" i="6"/>
  <c r="G247" i="6"/>
  <c r="F247" i="6"/>
  <c r="E247" i="6"/>
  <c r="G246" i="6"/>
  <c r="F246" i="6"/>
  <c r="E246" i="6"/>
  <c r="E249" i="6" s="1"/>
  <c r="D246" i="6"/>
  <c r="G227" i="6"/>
  <c r="F227" i="6"/>
  <c r="E227" i="6"/>
  <c r="D227" i="6"/>
  <c r="G220" i="6"/>
  <c r="F220" i="6"/>
  <c r="E220" i="6"/>
  <c r="G219" i="6"/>
  <c r="F219" i="6"/>
  <c r="E219" i="6"/>
  <c r="G218" i="6"/>
  <c r="F218" i="6"/>
  <c r="E218" i="6"/>
  <c r="D218" i="6"/>
  <c r="G206" i="6"/>
  <c r="F206" i="6"/>
  <c r="E206" i="6"/>
  <c r="D206" i="6"/>
  <c r="G199" i="6"/>
  <c r="F199" i="6"/>
  <c r="E199" i="6"/>
  <c r="G198" i="6"/>
  <c r="F198" i="6"/>
  <c r="E198" i="6"/>
  <c r="G197" i="6"/>
  <c r="F197" i="6"/>
  <c r="E197" i="6"/>
  <c r="D197" i="6"/>
  <c r="G182" i="6"/>
  <c r="G186" i="6" s="1"/>
  <c r="F182" i="6"/>
  <c r="F186" i="6" s="1"/>
  <c r="E182" i="6"/>
  <c r="E186" i="6" s="1"/>
  <c r="D182" i="6"/>
  <c r="D186" i="6" s="1"/>
  <c r="G156" i="6"/>
  <c r="F156" i="6"/>
  <c r="E156" i="6"/>
  <c r="G155" i="6"/>
  <c r="F155" i="6"/>
  <c r="E155" i="6"/>
  <c r="G154" i="6"/>
  <c r="F154" i="6"/>
  <c r="F157" i="6" s="1"/>
  <c r="E154" i="6"/>
  <c r="D154" i="6"/>
  <c r="G142" i="6"/>
  <c r="G146" i="6" s="1"/>
  <c r="F142" i="6"/>
  <c r="F146" i="6" s="1"/>
  <c r="E142" i="6"/>
  <c r="E146" i="6" s="1"/>
  <c r="D142" i="6"/>
  <c r="D146" i="6" s="1"/>
  <c r="G116" i="6"/>
  <c r="F116" i="6"/>
  <c r="E116" i="6"/>
  <c r="G115" i="6"/>
  <c r="F115" i="6"/>
  <c r="E115" i="6"/>
  <c r="G114" i="6"/>
  <c r="F114" i="6"/>
  <c r="E114" i="6"/>
  <c r="E117" i="6" s="1"/>
  <c r="D114" i="6"/>
  <c r="G102" i="6"/>
  <c r="G106" i="6" s="1"/>
  <c r="F102" i="6"/>
  <c r="F106" i="6" s="1"/>
  <c r="E102" i="6"/>
  <c r="E106" i="6" s="1"/>
  <c r="D102" i="6"/>
  <c r="D106" i="6" s="1"/>
  <c r="G76" i="6"/>
  <c r="F76" i="6"/>
  <c r="E76" i="6"/>
  <c r="G75" i="6"/>
  <c r="F75" i="6"/>
  <c r="E75" i="6"/>
  <c r="G74" i="6"/>
  <c r="G77" i="6" s="1"/>
  <c r="F74" i="6"/>
  <c r="F77" i="6" s="1"/>
  <c r="E74" i="6"/>
  <c r="D74" i="6"/>
  <c r="G47" i="6"/>
  <c r="F47" i="6"/>
  <c r="E47" i="6"/>
  <c r="E312" i="6" s="1"/>
  <c r="D47" i="6"/>
  <c r="D312" i="6" s="1"/>
  <c r="G44" i="6"/>
  <c r="G310" i="6" s="1"/>
  <c r="F44" i="6"/>
  <c r="F310" i="6" s="1"/>
  <c r="E44" i="6"/>
  <c r="E310" i="6" s="1"/>
  <c r="D44" i="6"/>
  <c r="D310" i="6" s="1"/>
  <c r="G41" i="6"/>
  <c r="G308" i="6" s="1"/>
  <c r="F41" i="6"/>
  <c r="F308" i="6" s="1"/>
  <c r="E41" i="6"/>
  <c r="E308" i="6" s="1"/>
  <c r="D41" i="6"/>
  <c r="D308" i="6" s="1"/>
  <c r="D306" i="6" s="1"/>
  <c r="G36" i="6"/>
  <c r="F36" i="6"/>
  <c r="E36" i="6"/>
  <c r="G35" i="6"/>
  <c r="F35" i="6"/>
  <c r="E35" i="6"/>
  <c r="G34" i="6"/>
  <c r="F34" i="6"/>
  <c r="E34" i="6"/>
  <c r="E37" i="6" s="1"/>
  <c r="D34" i="6"/>
  <c r="H485" i="5"/>
  <c r="G485" i="5"/>
  <c r="F485" i="5"/>
  <c r="G486" i="5" s="1"/>
  <c r="E485" i="5"/>
  <c r="H483" i="5"/>
  <c r="G483" i="5"/>
  <c r="F483" i="5"/>
  <c r="E483" i="5"/>
  <c r="H473" i="5"/>
  <c r="G473" i="5"/>
  <c r="F473" i="5"/>
  <c r="F474" i="5" s="1"/>
  <c r="E473" i="5"/>
  <c r="H471" i="5"/>
  <c r="G471" i="5"/>
  <c r="H472" i="5" s="1"/>
  <c r="F471" i="5"/>
  <c r="F472" i="5" s="1"/>
  <c r="E471" i="5"/>
  <c r="H469" i="5"/>
  <c r="G469" i="5"/>
  <c r="F469" i="5"/>
  <c r="E469" i="5"/>
  <c r="H460" i="5"/>
  <c r="E460" i="5"/>
  <c r="H453" i="5"/>
  <c r="G453" i="5"/>
  <c r="F453" i="5"/>
  <c r="H452" i="5"/>
  <c r="G452" i="5"/>
  <c r="F452" i="5"/>
  <c r="H451" i="5"/>
  <c r="G451" i="5"/>
  <c r="F451" i="5"/>
  <c r="E451" i="5"/>
  <c r="H431" i="5"/>
  <c r="H435" i="5" s="1"/>
  <c r="G431" i="5"/>
  <c r="G435" i="5" s="1"/>
  <c r="F431" i="5"/>
  <c r="F435" i="5" s="1"/>
  <c r="E431" i="5"/>
  <c r="E435" i="5" s="1"/>
  <c r="H405" i="5"/>
  <c r="G405" i="5"/>
  <c r="F405" i="5"/>
  <c r="H404" i="5"/>
  <c r="G404" i="5"/>
  <c r="F404" i="5"/>
  <c r="H403" i="5"/>
  <c r="G403" i="5"/>
  <c r="F403" i="5"/>
  <c r="E403" i="5"/>
  <c r="H391" i="5"/>
  <c r="G391" i="5"/>
  <c r="F391" i="5"/>
  <c r="E391" i="5"/>
  <c r="H384" i="5"/>
  <c r="G384" i="5"/>
  <c r="F384" i="5"/>
  <c r="H383" i="5"/>
  <c r="G383" i="5"/>
  <c r="F383" i="5"/>
  <c r="H382" i="5"/>
  <c r="G382" i="5"/>
  <c r="F382" i="5"/>
  <c r="E382" i="5"/>
  <c r="H367" i="5"/>
  <c r="F367" i="5"/>
  <c r="E367" i="5"/>
  <c r="H360" i="5"/>
  <c r="G360" i="5"/>
  <c r="F360" i="5"/>
  <c r="H359" i="5"/>
  <c r="G359" i="5"/>
  <c r="F359" i="5"/>
  <c r="H358" i="5"/>
  <c r="G358" i="5"/>
  <c r="G361" i="5" s="1"/>
  <c r="F358" i="5"/>
  <c r="F361" i="5" s="1"/>
  <c r="E358" i="5"/>
  <c r="H343" i="5"/>
  <c r="G343" i="5"/>
  <c r="F343" i="5"/>
  <c r="E343" i="5"/>
  <c r="H314" i="5"/>
  <c r="G314" i="5"/>
  <c r="F314" i="5"/>
  <c r="H312" i="5"/>
  <c r="H313" i="5" s="1"/>
  <c r="G312" i="5"/>
  <c r="G313" i="5" s="1"/>
  <c r="F312" i="5"/>
  <c r="F315" i="5" s="1"/>
  <c r="E312" i="5"/>
  <c r="E313" i="5" s="1"/>
  <c r="H291" i="5"/>
  <c r="G291" i="5"/>
  <c r="F291" i="5"/>
  <c r="E291" i="5"/>
  <c r="H284" i="5"/>
  <c r="G284" i="5"/>
  <c r="F284" i="5"/>
  <c r="H283" i="5"/>
  <c r="G283" i="5"/>
  <c r="F283" i="5"/>
  <c r="H282" i="5"/>
  <c r="H285" i="5" s="1"/>
  <c r="G282" i="5"/>
  <c r="F282" i="5"/>
  <c r="G285" i="5" s="1"/>
  <c r="E282" i="5"/>
  <c r="H267" i="5"/>
  <c r="G267" i="5"/>
  <c r="F267" i="5"/>
  <c r="E267" i="5"/>
  <c r="F261" i="5"/>
  <c r="H260" i="5"/>
  <c r="G260" i="5"/>
  <c r="F260" i="5"/>
  <c r="H259" i="5"/>
  <c r="G259" i="5"/>
  <c r="F259" i="5"/>
  <c r="H258" i="5"/>
  <c r="G258" i="5"/>
  <c r="F258" i="5"/>
  <c r="E258" i="5"/>
  <c r="H243" i="5"/>
  <c r="G243" i="5"/>
  <c r="F243" i="5"/>
  <c r="E243" i="5"/>
  <c r="F217" i="5"/>
  <c r="H216" i="5"/>
  <c r="G216" i="5"/>
  <c r="F216" i="5"/>
  <c r="H214" i="5"/>
  <c r="G214" i="5"/>
  <c r="G215" i="5" s="1"/>
  <c r="G218" i="5" s="1"/>
  <c r="F214" i="5"/>
  <c r="F215" i="5" s="1"/>
  <c r="E214" i="5"/>
  <c r="E215" i="5" s="1"/>
  <c r="H203" i="5"/>
  <c r="G203" i="5"/>
  <c r="F203" i="5"/>
  <c r="E203" i="5"/>
  <c r="H196" i="5"/>
  <c r="G196" i="5"/>
  <c r="F196" i="5"/>
  <c r="H195" i="5"/>
  <c r="G195" i="5"/>
  <c r="F195" i="5"/>
  <c r="H194" i="5"/>
  <c r="G194" i="5"/>
  <c r="F194" i="5"/>
  <c r="E194" i="5"/>
  <c r="H179" i="5"/>
  <c r="G179" i="5"/>
  <c r="F179" i="5"/>
  <c r="E179" i="5"/>
  <c r="H172" i="5"/>
  <c r="G172" i="5"/>
  <c r="F172" i="5"/>
  <c r="H171" i="5"/>
  <c r="G171" i="5"/>
  <c r="F171" i="5"/>
  <c r="H170" i="5"/>
  <c r="G170" i="5"/>
  <c r="F170" i="5"/>
  <c r="E170" i="5"/>
  <c r="H155" i="5"/>
  <c r="H159" i="5" s="1"/>
  <c r="G155" i="5"/>
  <c r="F155" i="5"/>
  <c r="E155" i="5"/>
  <c r="H126" i="5"/>
  <c r="G126" i="5"/>
  <c r="F126" i="5"/>
  <c r="H124" i="5"/>
  <c r="G124" i="5"/>
  <c r="F124" i="5"/>
  <c r="E124" i="5"/>
  <c r="E125" i="5" s="1"/>
  <c r="H113" i="5"/>
  <c r="G113" i="5"/>
  <c r="F113" i="5"/>
  <c r="E113" i="5"/>
  <c r="H106" i="5"/>
  <c r="G106" i="5"/>
  <c r="F106" i="5"/>
  <c r="H105" i="5"/>
  <c r="G105" i="5"/>
  <c r="F105" i="5"/>
  <c r="H104" i="5"/>
  <c r="G104" i="5"/>
  <c r="F104" i="5"/>
  <c r="E104" i="5"/>
  <c r="H89" i="5"/>
  <c r="G89" i="5"/>
  <c r="F89" i="5"/>
  <c r="E89" i="5"/>
  <c r="H82" i="5"/>
  <c r="G82" i="5"/>
  <c r="F82" i="5"/>
  <c r="H81" i="5"/>
  <c r="G81" i="5"/>
  <c r="F81" i="5"/>
  <c r="H80" i="5"/>
  <c r="G80" i="5"/>
  <c r="F80" i="5"/>
  <c r="E80" i="5"/>
  <c r="H65" i="5"/>
  <c r="H69" i="5" s="1"/>
  <c r="G65" i="5"/>
  <c r="G69" i="5" s="1"/>
  <c r="F65" i="5"/>
  <c r="F69" i="5" s="1"/>
  <c r="E65" i="5"/>
  <c r="E69" i="5" s="1"/>
  <c r="H37" i="5"/>
  <c r="G37" i="5"/>
  <c r="F37" i="5"/>
  <c r="H36" i="5"/>
  <c r="G36" i="5"/>
  <c r="F36" i="5"/>
  <c r="H35" i="5"/>
  <c r="G35" i="5"/>
  <c r="F35" i="5"/>
  <c r="E35" i="5"/>
  <c r="D412" i="7" l="1"/>
  <c r="G406" i="7"/>
  <c r="E96" i="7"/>
  <c r="G163" i="7"/>
  <c r="F251" i="7"/>
  <c r="G251" i="7"/>
  <c r="G282" i="7"/>
  <c r="G309" i="7"/>
  <c r="E376" i="7"/>
  <c r="E398" i="7"/>
  <c r="G135" i="7"/>
  <c r="E205" i="7"/>
  <c r="F376" i="7"/>
  <c r="F400" i="7"/>
  <c r="E306" i="6"/>
  <c r="G323" i="6"/>
  <c r="G325" i="6"/>
  <c r="E200" i="6"/>
  <c r="H261" i="5"/>
  <c r="G347" i="5"/>
  <c r="G107" i="5"/>
  <c r="G127" i="5"/>
  <c r="H173" i="5"/>
  <c r="H83" i="5"/>
  <c r="F107" i="5"/>
  <c r="E159" i="5"/>
  <c r="H385" i="5"/>
  <c r="F406" i="5"/>
  <c r="H474" i="5"/>
  <c r="H486" i="5"/>
  <c r="G385" i="5"/>
  <c r="F83" i="5"/>
  <c r="G173" i="5"/>
  <c r="H406" i="5"/>
  <c r="D240" i="8"/>
  <c r="D33" i="8"/>
  <c r="D253" i="8"/>
  <c r="E34" i="8"/>
  <c r="E340" i="8"/>
  <c r="E172" i="8"/>
  <c r="E290" i="8"/>
  <c r="D184" i="8"/>
  <c r="F172" i="8"/>
  <c r="E171" i="8"/>
  <c r="E313" i="8"/>
  <c r="F57" i="8"/>
  <c r="C46" i="8"/>
  <c r="E157" i="6"/>
  <c r="G249" i="6"/>
  <c r="G221" i="6"/>
  <c r="G294" i="6"/>
  <c r="F37" i="6"/>
  <c r="G37" i="6"/>
  <c r="F200" i="6"/>
  <c r="F249" i="6"/>
  <c r="F62" i="6"/>
  <c r="F305" i="6" s="1"/>
  <c r="G62" i="6"/>
  <c r="G66" i="6" s="1"/>
  <c r="G200" i="6"/>
  <c r="E323" i="6"/>
  <c r="F117" i="6"/>
  <c r="G117" i="6"/>
  <c r="G157" i="6"/>
  <c r="E221" i="6"/>
  <c r="E77" i="6"/>
  <c r="F221" i="6"/>
  <c r="E294" i="6"/>
  <c r="F323" i="6"/>
  <c r="G247" i="5"/>
  <c r="F347" i="5"/>
  <c r="H38" i="5"/>
  <c r="H127" i="5"/>
  <c r="H247" i="5"/>
  <c r="G83" i="5"/>
  <c r="H107" i="5"/>
  <c r="F159" i="5"/>
  <c r="E247" i="5"/>
  <c r="H316" i="5"/>
  <c r="G315" i="5"/>
  <c r="H347" i="5"/>
  <c r="H361" i="5"/>
  <c r="F385" i="5"/>
  <c r="H454" i="5"/>
  <c r="H470" i="5"/>
  <c r="G484" i="5"/>
  <c r="G197" i="5"/>
  <c r="H197" i="5"/>
  <c r="H217" i="5"/>
  <c r="G38" i="5"/>
  <c r="F466" i="5"/>
  <c r="G159" i="5"/>
  <c r="F197" i="5"/>
  <c r="F247" i="5"/>
  <c r="E347" i="5"/>
  <c r="E467" i="5"/>
  <c r="G454" i="5"/>
  <c r="F467" i="5"/>
  <c r="F490" i="5" s="1"/>
  <c r="F484" i="5"/>
  <c r="F486" i="5"/>
  <c r="D171" i="8"/>
  <c r="C169" i="8"/>
  <c r="D172" i="8" s="1"/>
  <c r="C380" i="8"/>
  <c r="C401" i="8" s="1"/>
  <c r="D79" i="8"/>
  <c r="E79" i="8"/>
  <c r="D77" i="8"/>
  <c r="C184" i="8"/>
  <c r="E240" i="8"/>
  <c r="E238" i="8"/>
  <c r="F240" i="8"/>
  <c r="F33" i="8"/>
  <c r="F380" i="8"/>
  <c r="F401" i="8" s="1"/>
  <c r="F31" i="8"/>
  <c r="F34" i="8" s="1"/>
  <c r="D92" i="8"/>
  <c r="E380" i="8"/>
  <c r="E401" i="8" s="1"/>
  <c r="F46" i="8"/>
  <c r="D380" i="8"/>
  <c r="D401" i="8" s="1"/>
  <c r="F408" i="7"/>
  <c r="E408" i="7"/>
  <c r="E389" i="7"/>
  <c r="G35" i="7"/>
  <c r="F96" i="7"/>
  <c r="F389" i="7"/>
  <c r="G390" i="7"/>
  <c r="E392" i="7"/>
  <c r="F394" i="7"/>
  <c r="E400" i="7"/>
  <c r="F402" i="7"/>
  <c r="F392" i="7"/>
  <c r="E307" i="6"/>
  <c r="F66" i="6"/>
  <c r="D62" i="6"/>
  <c r="F312" i="6"/>
  <c r="F306" i="6" s="1"/>
  <c r="E62" i="6"/>
  <c r="G312" i="6"/>
  <c r="G306" i="6" s="1"/>
  <c r="E325" i="6"/>
  <c r="F218" i="5"/>
  <c r="G125" i="5"/>
  <c r="H215" i="5"/>
  <c r="H218" i="5" s="1"/>
  <c r="H484" i="5"/>
  <c r="F38" i="5"/>
  <c r="H125" i="5"/>
  <c r="H128" i="5" s="1"/>
  <c r="F127" i="5"/>
  <c r="F173" i="5"/>
  <c r="G217" i="5"/>
  <c r="G261" i="5"/>
  <c r="F285" i="5"/>
  <c r="F313" i="5"/>
  <c r="F316" i="5" s="1"/>
  <c r="H315" i="5"/>
  <c r="G406" i="5"/>
  <c r="F454" i="5"/>
  <c r="H466" i="5"/>
  <c r="H467" i="5"/>
  <c r="F470" i="5"/>
  <c r="G472" i="5"/>
  <c r="G466" i="5"/>
  <c r="E466" i="5"/>
  <c r="G470" i="5"/>
  <c r="G467" i="5"/>
  <c r="G474" i="5"/>
  <c r="F125" i="5"/>
  <c r="F128" i="5" s="1"/>
  <c r="F468" i="5" l="1"/>
  <c r="G305" i="6"/>
  <c r="G329" i="6" s="1"/>
  <c r="E490" i="5"/>
  <c r="D80" i="8"/>
  <c r="E80" i="8"/>
  <c r="E241" i="8"/>
  <c r="F241" i="8"/>
  <c r="E390" i="7"/>
  <c r="E412" i="7"/>
  <c r="F390" i="7"/>
  <c r="F412" i="7"/>
  <c r="F329" i="6"/>
  <c r="F307" i="6"/>
  <c r="G307" i="6"/>
  <c r="E66" i="6"/>
  <c r="E305" i="6"/>
  <c r="E329" i="6" s="1"/>
  <c r="D305" i="6"/>
  <c r="D329" i="6" s="1"/>
  <c r="D66" i="6"/>
  <c r="G468" i="5"/>
  <c r="G490" i="5"/>
  <c r="G316" i="5"/>
  <c r="G128" i="5"/>
  <c r="H490" i="5"/>
  <c r="H468" i="5"/>
  <c r="G272" i="4" l="1"/>
  <c r="F272" i="4"/>
  <c r="G273" i="4" s="1"/>
  <c r="E272" i="4"/>
  <c r="D272" i="4"/>
  <c r="G270" i="4"/>
  <c r="F270" i="4"/>
  <c r="E270" i="4"/>
  <c r="D270" i="4"/>
  <c r="G268" i="4"/>
  <c r="F268" i="4"/>
  <c r="G269" i="4" s="1"/>
  <c r="E268" i="4"/>
  <c r="D268" i="4"/>
  <c r="G266" i="4"/>
  <c r="F266" i="4"/>
  <c r="E266" i="4"/>
  <c r="F267" i="4" s="1"/>
  <c r="D266" i="4"/>
  <c r="G265" i="4"/>
  <c r="F265" i="4"/>
  <c r="E265" i="4"/>
  <c r="G262" i="4"/>
  <c r="F262" i="4"/>
  <c r="E262" i="4"/>
  <c r="F263" i="4" s="1"/>
  <c r="D262" i="4"/>
  <c r="G260" i="4"/>
  <c r="F260" i="4"/>
  <c r="G261" i="4" s="1"/>
  <c r="E260" i="4"/>
  <c r="D260" i="4"/>
  <c r="E261" i="4" s="1"/>
  <c r="G258" i="4"/>
  <c r="F258" i="4"/>
  <c r="E258" i="4"/>
  <c r="F259" i="4" s="1"/>
  <c r="D258" i="4"/>
  <c r="G256" i="4"/>
  <c r="F256" i="4"/>
  <c r="E256" i="4"/>
  <c r="E254" i="4" s="1"/>
  <c r="D256" i="4"/>
  <c r="D254" i="4" s="1"/>
  <c r="G254" i="4"/>
  <c r="G248" i="4"/>
  <c r="F248" i="4"/>
  <c r="E248" i="4"/>
  <c r="D248" i="4"/>
  <c r="G241" i="4"/>
  <c r="F241" i="4"/>
  <c r="E241" i="4"/>
  <c r="G240" i="4"/>
  <c r="F240" i="4"/>
  <c r="E240" i="4"/>
  <c r="G239" i="4"/>
  <c r="F239" i="4"/>
  <c r="E239" i="4"/>
  <c r="D239" i="4"/>
  <c r="G224" i="4"/>
  <c r="G228" i="4" s="1"/>
  <c r="F224" i="4"/>
  <c r="F228" i="4" s="1"/>
  <c r="E224" i="4"/>
  <c r="E228" i="4" s="1"/>
  <c r="D224" i="4"/>
  <c r="D228" i="4" s="1"/>
  <c r="G196" i="4"/>
  <c r="F196" i="4"/>
  <c r="E196" i="4"/>
  <c r="G195" i="4"/>
  <c r="F195" i="4"/>
  <c r="E195" i="4"/>
  <c r="G194" i="4"/>
  <c r="F194" i="4"/>
  <c r="E194" i="4"/>
  <c r="D194" i="4"/>
  <c r="G176" i="4"/>
  <c r="F176" i="4"/>
  <c r="E176" i="4"/>
  <c r="D176" i="4"/>
  <c r="H173" i="4"/>
  <c r="G169" i="4"/>
  <c r="F169" i="4"/>
  <c r="E169" i="4"/>
  <c r="G168" i="4"/>
  <c r="F168" i="4"/>
  <c r="E168" i="4"/>
  <c r="G167" i="4"/>
  <c r="G170" i="4" s="1"/>
  <c r="F167" i="4"/>
  <c r="E167" i="4"/>
  <c r="D167" i="4"/>
  <c r="G155" i="4"/>
  <c r="F155" i="4"/>
  <c r="E155" i="4"/>
  <c r="D155" i="4"/>
  <c r="G148" i="4"/>
  <c r="F148" i="4"/>
  <c r="E148" i="4"/>
  <c r="G147" i="4"/>
  <c r="F147" i="4"/>
  <c r="E147" i="4"/>
  <c r="G146" i="4"/>
  <c r="F146" i="4"/>
  <c r="F149" i="4" s="1"/>
  <c r="E146" i="4"/>
  <c r="D146" i="4"/>
  <c r="G134" i="4"/>
  <c r="F134" i="4"/>
  <c r="E134" i="4"/>
  <c r="D134" i="4"/>
  <c r="G127" i="4"/>
  <c r="F127" i="4"/>
  <c r="E127" i="4"/>
  <c r="G126" i="4"/>
  <c r="F126" i="4"/>
  <c r="E126" i="4"/>
  <c r="G125" i="4"/>
  <c r="G128" i="4" s="1"/>
  <c r="F125" i="4"/>
  <c r="E125" i="4"/>
  <c r="F128" i="4" s="1"/>
  <c r="D125" i="4"/>
  <c r="G110" i="4"/>
  <c r="G114" i="4" s="1"/>
  <c r="F110" i="4"/>
  <c r="F114" i="4" s="1"/>
  <c r="E110" i="4"/>
  <c r="E114" i="4" s="1"/>
  <c r="D110" i="4"/>
  <c r="D114" i="4" s="1"/>
  <c r="G84" i="4"/>
  <c r="F84" i="4"/>
  <c r="E84" i="4"/>
  <c r="G83" i="4"/>
  <c r="F83" i="4"/>
  <c r="E83" i="4"/>
  <c r="G82" i="4"/>
  <c r="F82" i="4"/>
  <c r="E82" i="4"/>
  <c r="D82" i="4"/>
  <c r="G74" i="4"/>
  <c r="G75" i="4" s="1"/>
  <c r="F74" i="4"/>
  <c r="F75" i="4" s="1"/>
  <c r="E74" i="4"/>
  <c r="E75" i="4" s="1"/>
  <c r="D74" i="4"/>
  <c r="D75" i="4" s="1"/>
  <c r="G62" i="4"/>
  <c r="F62" i="4"/>
  <c r="E62" i="4"/>
  <c r="G61" i="4"/>
  <c r="F61" i="4"/>
  <c r="E61" i="4"/>
  <c r="G60" i="4"/>
  <c r="F60" i="4"/>
  <c r="E60" i="4"/>
  <c r="D60" i="4"/>
  <c r="G51" i="4"/>
  <c r="G52" i="4" s="1"/>
  <c r="F51" i="4"/>
  <c r="F253" i="4" s="1"/>
  <c r="E51" i="4"/>
  <c r="E253" i="4" s="1"/>
  <c r="D51" i="4"/>
  <c r="G39" i="4"/>
  <c r="F39" i="4"/>
  <c r="E39" i="4"/>
  <c r="G38" i="4"/>
  <c r="F38" i="4"/>
  <c r="E38" i="4"/>
  <c r="G37" i="4"/>
  <c r="F37" i="4"/>
  <c r="E37" i="4"/>
  <c r="D37" i="4"/>
  <c r="G259" i="4" l="1"/>
  <c r="F271" i="4"/>
  <c r="E63" i="4"/>
  <c r="E40" i="4"/>
  <c r="F63" i="4"/>
  <c r="E85" i="4"/>
  <c r="F170" i="4"/>
  <c r="G197" i="4"/>
  <c r="G85" i="4"/>
  <c r="E242" i="4"/>
  <c r="G263" i="4"/>
  <c r="E269" i="4"/>
  <c r="E273" i="4"/>
  <c r="G149" i="4"/>
  <c r="F242" i="4"/>
  <c r="G242" i="4"/>
  <c r="F40" i="4"/>
  <c r="G40" i="4"/>
  <c r="G63" i="4"/>
  <c r="D253" i="4"/>
  <c r="D274" i="4" s="1"/>
  <c r="E149" i="4"/>
  <c r="E170" i="4"/>
  <c r="F197" i="4"/>
  <c r="G257" i="4"/>
  <c r="G267" i="4"/>
  <c r="G271" i="4"/>
  <c r="E255" i="4"/>
  <c r="E52" i="4"/>
  <c r="F52" i="4"/>
  <c r="F254" i="4"/>
  <c r="G255" i="4"/>
  <c r="E259" i="4"/>
  <c r="F261" i="4"/>
  <c r="E267" i="4"/>
  <c r="F269" i="4"/>
  <c r="G253" i="4"/>
  <c r="G274" i="4" s="1"/>
  <c r="E257" i="4"/>
  <c r="E274" i="4"/>
  <c r="D52" i="4"/>
  <c r="F85" i="4"/>
  <c r="E128" i="4"/>
  <c r="E197" i="4"/>
  <c r="F257" i="4"/>
  <c r="E263" i="4"/>
  <c r="E271" i="4"/>
  <c r="F273" i="4"/>
  <c r="F255" i="4" l="1"/>
  <c r="F274" i="4"/>
</calcChain>
</file>

<file path=xl/sharedStrings.xml><?xml version="1.0" encoding="utf-8"?>
<sst xmlns="http://schemas.openxmlformats.org/spreadsheetml/2006/main" count="4003" uniqueCount="674">
  <si>
    <t xml:space="preserve">FORMAT 2.1 : FORMATI STANDARD I PËRGATITJES SË KËRKESAVE BUXHETORE PBA 2019-2021 </t>
  </si>
  <si>
    <t>Emërtimi i Programit Buxhetor</t>
  </si>
  <si>
    <t>PLANIFIKIM MENAXHIM ADMINISTRIMI</t>
  </si>
  <si>
    <t>Kodi i Programit</t>
  </si>
  <si>
    <t>01110</t>
  </si>
  <si>
    <t>Programi Buxhetor Afatmesëm</t>
  </si>
  <si>
    <t>2019-2021</t>
  </si>
  <si>
    <t>Përshkrimi i Programit</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</si>
  <si>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</si>
  <si>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</si>
  <si>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 xml:space="preserve">Rritja, forcimi dhe zhvillimi i kapaciteteve menaxhuese për një planifikim, menaxhim dhe administrim të politikave dhe strategjive në fushën e bujqësisë dhe zhvillimit rural, në përputhje me legjislacionin në fuqi dhe parimet e barazisë gjinore dhe mosdikriminimit. </t>
  </si>
  <si>
    <t>Treguesit e Performancës në nivel Qëllimi*</t>
  </si>
  <si>
    <t>Buxheti</t>
  </si>
  <si>
    <t>Parashikimi</t>
  </si>
  <si>
    <t>Politika dhe/ose strategji sektoriale te miratuara në përputhje me parimet e barazisë gjinore dhe mosdiskriminimit</t>
  </si>
  <si>
    <t>trend rritës</t>
  </si>
  <si>
    <t>Numri i programeve buxhetore qe përfshijnë elementë gjinorë</t>
  </si>
  <si>
    <t>Personel gra të promovuara në nivele drejtuese</t>
  </si>
  <si>
    <t xml:space="preserve">Politika të reja për bujqësinë dhe zhvillimin rural </t>
  </si>
  <si>
    <t>Objektivi 1 i Politikës së Programit</t>
  </si>
  <si>
    <t>Proceset e rekrutimit të punonjësve të rinj dhe rritjes në detyrë, respektojnë parimin e barazisë gjinore dhe mosdiskriminimit.</t>
  </si>
  <si>
    <t>Treguesit e Performancës për Objektivin 1</t>
  </si>
  <si>
    <t>Personel burra të rekrutuar rishtazi (%)</t>
  </si>
  <si>
    <t>Personel gra të rekrutuara rishtazi (%)</t>
  </si>
  <si>
    <t>Personel burra të trajnuar (%)</t>
  </si>
  <si>
    <t>Personel gra të trajnuara (%)</t>
  </si>
  <si>
    <t>Raste diskriminimi të trajtuara (%)</t>
  </si>
  <si>
    <t>Numri i tualeteve në institucion për burra</t>
  </si>
  <si>
    <t>Vlera e Synuar</t>
  </si>
  <si>
    <t>Numri i tualeteve në institucion për gra</t>
  </si>
  <si>
    <t>Numri i tualeteve në institucion për persona me aftësi ndryshe</t>
  </si>
  <si>
    <t>Produktet për Objektivin 1</t>
  </si>
  <si>
    <t>Shpenzimet Korrente</t>
  </si>
  <si>
    <t>Produkti 1</t>
  </si>
  <si>
    <t>Kapacitetete menaxhuese dhe implementuese ne Institucion  dhe mirefunksionale per hartimin dhe monitorimin e politikave</t>
  </si>
  <si>
    <t>Përshkrimi i Produktit:</t>
  </si>
  <si>
    <t>Nepermjet kryerjes se pagesave mujore per punen e ngarkuar te kryen sa me mire detyrat e ngarkuara</t>
  </si>
  <si>
    <t>Njësia Matëse</t>
  </si>
  <si>
    <t>numër</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</si>
  <si>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</si>
  <si>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</si>
  <si>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</si>
  <si>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</si>
  <si>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</si>
  <si>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</si>
  <si>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</si>
  <si>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</si>
  <si>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</si>
  <si>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</si>
  <si>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</si>
  <si>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</si>
  <si>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</si>
  <si>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</si>
  <si>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</si>
  <si>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</si>
  <si>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</si>
  <si>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</si>
  <si>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Personel i rekrutuar</t>
  </si>
  <si>
    <t>Numri i përsonelit të rekrutuar rishtazi, pas zhvillimit të procedurave të rekrutimit nga DAP dhe MBZHR.</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</si>
  <si>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</si>
  <si>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</si>
  <si>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Aftesi ne rritje te stafit permes trinimeve te ndryshme e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</si>
  <si>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</si>
  <si>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</si>
  <si>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</si>
  <si>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</si>
  <si>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</si>
  <si>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</si>
  <si>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</si>
  <si>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</si>
  <si>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</si>
  <si>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</si>
  <si>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</si>
  <si>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</si>
  <si>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</si>
  <si>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</si>
  <si>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</si>
  <si>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</si>
  <si>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Kosto totale e produktit 3</t>
  </si>
  <si>
    <t>Shënim: Shpjegoni supozimet dhe llogaritjet për Produktin 3</t>
  </si>
  <si>
    <t>Si baze për përcaktimin e kostos për vitet pasardhëse është përdorur metoda ne kosto për njësi të produktit egzistues.</t>
  </si>
  <si>
    <t>Shpenzimet Kapitale***</t>
  </si>
  <si>
    <t>Kategoria 1: Shpenzimet Administrative Kapitale</t>
  </si>
  <si>
    <t>M050437</t>
  </si>
  <si>
    <t>Blerje paisje elektronike per rrjetin e MBZHR</t>
  </si>
  <si>
    <t>numër pajisjesh</t>
  </si>
  <si>
    <t xml:space="preserve">230. Aktive të patrupëzuara </t>
  </si>
  <si>
    <t xml:space="preserve">231. Aktive të trupëzuara </t>
  </si>
  <si>
    <t xml:space="preserve">Shënim: Shpjegoni supozimet dhe llogaritjet për Produktin 1 </t>
  </si>
  <si>
    <t>M050968</t>
  </si>
  <si>
    <t>Blerje paisje dhe orendi  per zyrat MBZHR</t>
  </si>
  <si>
    <t xml:space="preserve">Produkti 2 </t>
  </si>
  <si>
    <t>Shënim: Shpjegoni supozimet dhe llogaritjet për Produktin 2</t>
  </si>
  <si>
    <t>Kodi i Projektit të Investimeve</t>
  </si>
  <si>
    <t>Rikonstriksion ambjentesh</t>
  </si>
  <si>
    <t>Produkti 3</t>
  </si>
  <si>
    <t>Rikonstruksion ambjentesh dhe përshtatje të tyre, për personat me aftësi ndryshe</t>
  </si>
  <si>
    <t xml:space="preserve">numër </t>
  </si>
  <si>
    <r>
      <t xml:space="preserve">Detajimi i Kostos Totale të </t>
    </r>
    <r>
      <rPr>
        <b/>
        <sz val="8"/>
        <color rgb="FFFF0000"/>
        <rFont val="Garamond"/>
        <family val="1"/>
      </rPr>
      <t>Produktit 3</t>
    </r>
    <r>
      <rPr>
        <b/>
        <sz val="8"/>
        <color theme="1"/>
        <rFont val="Garamond"/>
        <family val="1"/>
      </rPr>
      <t xml:space="preserve"> sipas Artikujve Ekonomikë</t>
    </r>
  </si>
  <si>
    <t>Objektivi 2 i Politikës së Programit</t>
  </si>
  <si>
    <t>Përafrimi i standardeve, me qëllim menaxhimin sa më të mirë të stafit dhe punës së tyre, në zbatim të parimeve të barazisë gjinore dhe mosdiskriminimit.</t>
  </si>
  <si>
    <t>Treguesit e Performancës për Objektivin 2</t>
  </si>
  <si>
    <t>Numri i akteve ligjore të pwrafruar</t>
  </si>
  <si>
    <t>Produktet për Objektivin 2</t>
  </si>
  <si>
    <t xml:space="preserve">Shpenzimet Korrente </t>
  </si>
  <si>
    <t>Detyrime vjetore financiare per pjesemarrjen e Shqiperise ne organizmat nderkombetare.</t>
  </si>
  <si>
    <t>Nepermjet pagesave  vjetor sigurohet pjesemarrja e Shqiperise ne keto organizata.</t>
  </si>
  <si>
    <t>numër kuotash</t>
  </si>
  <si>
    <r>
      <t xml:space="preserve">Detajimi i Kostos Totale të </t>
    </r>
    <r>
      <rPr>
        <b/>
        <sz val="8"/>
        <color rgb="FFFF0000"/>
        <rFont val="Garamond"/>
        <family val="1"/>
      </rPr>
      <t xml:space="preserve">Produktit 1 </t>
    </r>
    <r>
      <rPr>
        <b/>
        <sz val="8"/>
        <color theme="1"/>
        <rFont val="Garamond"/>
        <family val="1"/>
      </rPr>
      <t>sipas Artikujve Ekonomikë</t>
    </r>
  </si>
  <si>
    <t>Kosto totale e produktit sipas artikujve ekonomikë</t>
  </si>
  <si>
    <t>Shpenzimet Kapitale</t>
  </si>
  <si>
    <t>Kategoria 2: Shpenzimet për projekte investimesh</t>
  </si>
  <si>
    <t>GM05058</t>
  </si>
  <si>
    <t>Plan i menaxhimit të baseneve Mat e Vjose</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</si>
  <si>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</si>
  <si>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</si>
  <si>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</si>
  <si>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</si>
  <si>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</si>
  <si>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</si>
  <si>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Ndryshimi në % i Subvencioneve</t>
  </si>
  <si>
    <t>Ndryshimi në % i Transfertave të brendshme</t>
  </si>
  <si>
    <t>Ndryshimi në % i Transfertave të jashtme</t>
  </si>
  <si>
    <t>Ndryshimi në % i Transfertave për familjet dhe individët</t>
  </si>
  <si>
    <t>230. Aktivet e patrupëzuara</t>
  </si>
  <si>
    <t>Ndryshimi në % i Aktiveve të Patrupëzuara</t>
  </si>
  <si>
    <t>231. Aktivet e trupëzuara</t>
  </si>
  <si>
    <t>Ndryshimi në % i Aktiveve të Trupëzuara</t>
  </si>
  <si>
    <t>Numri i Punonjësve Organik të Programit Buxhetor</t>
  </si>
  <si>
    <t>Numri i Punonjësve me Kontratë të Programit Buxhetor</t>
  </si>
  <si>
    <t xml:space="preserve">FORMAT 2: FORMATI STANDARD I PËRGATITJES SË KËRKESAVE BUXHETORE PBA 2019-2021 </t>
  </si>
  <si>
    <t>Politikat Ekzistuese</t>
  </si>
  <si>
    <t>SIGURIA USHQIMORE DHE MBROJTJA E KONSUMATORIT</t>
  </si>
  <si>
    <t>04220</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</si>
  <si>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</si>
  <si>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r>
      <t xml:space="preserve"> </t>
    </r>
    <r>
      <rPr>
        <sz val="10"/>
        <rFont val="Garamond"/>
        <family val="1"/>
      </rPr>
      <t xml:space="preserve">Fuqizimi i sistemit të kontrollit dhe inspektimit, duke përfshirë të gjithë zinxhirin ushqimor nga ferma në tavolinë. </t>
    </r>
  </si>
  <si>
    <t>Treguesit e Performancës në nivel Qëllimi</t>
  </si>
  <si>
    <t>Numri i jokonformiteteve të konstatuara</t>
  </si>
  <si>
    <t>trend zbritës</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</si>
  <si>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</si>
  <si>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</si>
  <si>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</si>
  <si>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</si>
  <si>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</si>
  <si>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</si>
  <si>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</si>
  <si>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</si>
  <si>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dhe të gjurmuara</t>
  </si>
  <si>
    <t>Vaksinimi  është një proces në zbatim të strategjisë së miratuar dhe kryhet me vaksinë të blerë që mbulohet nga buxheti i MBZHR (Agjencitë Rajonale të Shërbimit Veterinar dhe mbrojtjes së Bimëve).</t>
  </si>
  <si>
    <t>Numër vaksinash</t>
  </si>
  <si>
    <t>INFLACIONI</t>
  </si>
  <si>
    <t xml:space="preserve">Shënim: Shpjegoni supozimet dhe llogaritjet për Produktin 2 (Metoda 2) </t>
  </si>
  <si>
    <t>Përllogaritje e kostove sipas metotës 2 të produkteve</t>
  </si>
  <si>
    <t>Emërtimi i Projektit të Investimeve</t>
  </si>
  <si>
    <t xml:space="preserve">Produkti 1 </t>
  </si>
  <si>
    <t>GM05036</t>
  </si>
  <si>
    <t>Përmirësimi i mbrojtjes së konsumatorit, për luftimin e sëmundjeve zoonotike, faza II (Projekti PAZA)</t>
  </si>
  <si>
    <t>Kafshë të vaksinuara</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</si>
  <si>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</si>
  <si>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Projekt i BE IPA 2012 për sëmundjet zoonotike (projekti PAZA).</t>
  </si>
  <si>
    <t xml:space="preserve">Projekti PAZA është  shtyrë deri në muajin Qershor 2019, sipas marrëveshjes me Delagacionin e BE (EUD). </t>
  </si>
  <si>
    <t>Përmirësimi i mbrojtjes së konsumatorit, për luftimin e sëmundjeve zoonotike, faza II (projekti PAZA)</t>
  </si>
  <si>
    <t>Kontrolli i sëmundjeve infektive dhe zoonotike në kafshet e gjalla</t>
  </si>
  <si>
    <t>Mbrojtja e shëndetit dhe mirëqenies së kafshëve</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</si>
  <si>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</si>
  <si>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gjurmimesh</t>
  </si>
  <si>
    <r>
      <t xml:space="preserve">Detajimi i Kostos Totale të </t>
    </r>
    <r>
      <rPr>
        <b/>
        <sz val="8"/>
        <color rgb="FFFF0000"/>
        <rFont val="Garamond"/>
        <family val="1"/>
      </rPr>
      <t xml:space="preserve">Produktit 2 </t>
    </r>
    <r>
      <rPr>
        <b/>
        <sz val="8"/>
        <color theme="1"/>
        <rFont val="Garamond"/>
        <family val="1"/>
      </rPr>
      <t>sipas Artikujve Ekonomikë</t>
    </r>
  </si>
  <si>
    <t>Bere perllogaritjet e kostove sipas metodes 2 te produkteve</t>
  </si>
  <si>
    <t>KODI</t>
  </si>
  <si>
    <t>Blerja e pajisjeve kompjuterike për Agjencitë Rajonale të Shërbimit Veterinar dhe mbrojtjes së Bimëve</t>
  </si>
  <si>
    <t>Plotesimi i nevojave të shërbimit këshillimor nëpër Agjencitë Rajonale të Shërbimit Veterinar dhe mbrojtjes së Bimëve në funksion të skemave mbështetëse</t>
  </si>
  <si>
    <t>Pajisje kompjuterike</t>
  </si>
  <si>
    <t>Bazuar në specifikimet teknike e referencës të ofruara nga AKSHI.</t>
  </si>
  <si>
    <t>Blerje pajisjesh kompjuterike për Agjencitë Rajonale të Shërbimit Veterinar dhe Mbrojtjes së Bimëve</t>
  </si>
  <si>
    <t>Projekjt i BE IPA 2013 për Pajisje  laboratorike</t>
  </si>
  <si>
    <t>Analiza të kryera  në kuadër të monitorimit të mbetjeve në kafshët e gjalla dhe molusqet bivale (realizuar nga ISUV)</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</si>
  <si>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</si>
  <si>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ISUV</t>
  </si>
  <si>
    <t xml:space="preserve">Shënim: Shpjegoni supozimet dhe llogaritjet për Produktin X (Metoda 2) </t>
  </si>
  <si>
    <t>Përllogaritjet e kostove sipas metodës 2 të produkteve.</t>
  </si>
  <si>
    <t>Analiza të kryera  në kuadër të monitorimit të mbetjeve në kafshët e gjalla, produktet me origjinë shtazore dhe molusqet bivale (realizuar nga ISUV)</t>
  </si>
  <si>
    <t>Për të rritur mundësinë e eksportit të produkteve shtazore dhe kafshëve të gjalla, në vendet e BE, hartohen programe kombëtare të monitorimit të mbetjeve, si një detyrim përballë vendeve të BE dhe më gjerë. Këto programe mbështeten nga buxheti i MBZHR.</t>
  </si>
  <si>
    <t>Ambiente të rikonstruktuara të punës (ISUV).</t>
  </si>
  <si>
    <t>Bazuar në projektin e mëparshëm për rikonstruktim të ISUV, të përfunduar në vitin 2017, për rikonstruksionin e ambienteve, laboratore e ambiente pune, është vlerësuar kosto e rikonstruksionit në 80 milionë lekë.</t>
  </si>
  <si>
    <t>Rikonstruksion i ambjenteve të ISUV</t>
  </si>
  <si>
    <t>GM05037</t>
  </si>
  <si>
    <t>Forcimi i laboratorëve të sigurisë ushqimore në Shqipëri (ISUV dhe Drejtoritë Rajonale të AKU)</t>
  </si>
  <si>
    <t>Analiza të kryera në kuadër të monitorimit të mbetjeve në kafshët e gjalla, sëmundjet e kafshëve dhe molusqet bivale (realizuar nga ISUV)</t>
  </si>
  <si>
    <t>Për të realizuar mundësinë e eksportit të produkteve shtazore dhe të kafshëve të gjalla, në vendet e BE, hartohen programe kombëtare të monitorimit të mbetjeve, si një detyrim përballë vendeve të BE. Këto programe mbështeten nga buxheti i MBZHR.</t>
  </si>
  <si>
    <t>Projekjt i BE - IPA 2013 për Pajisje  laboratorike (ISUV dhe Drejtoritë Rajonale të AKU)</t>
  </si>
  <si>
    <t>Projekti parashikohet të përfundojë në vitin 2019. Janë prokuruar pajisjet per Lotet 1, 3 dhe 4 të cilat  do të instalohen tek pvrfituesit përfundimarë: ISUV, dhe DR të AKU</t>
  </si>
  <si>
    <t>Forcimi i laboratorëve të sigurisë ushqimore në Shqipëri</t>
  </si>
  <si>
    <t xml:space="preserve">Forcimi i kontrollit të ushqimit, rrit garancinë e biznesit për cilësinë, sigurinë dhe standartin </t>
  </si>
  <si>
    <t>Numër gjobash të vendosura nga inspektimet në terren</t>
  </si>
  <si>
    <t>Numër biznesesh të mbyllura për mosplotesimin e kushteve të sigurisë ushqimore</t>
  </si>
  <si>
    <t>Numri i rasteve të produkteve ushqimore të hequra nga tregu</t>
  </si>
  <si>
    <t>Numri i ngarkesave të kthyera në PIK</t>
  </si>
  <si>
    <t>Inspektimi dhe menaxhimi i riskut në fushën e sigurisë ushqimore (AKU)</t>
  </si>
  <si>
    <t>AKU zgjeron gjithnjë e më shumë aktivitet e saj. Në punën e tij si institucion totalisht buxhetor ka nevojë për shpenzime nga buxheti i shtetit.</t>
  </si>
  <si>
    <t>Numër inspektimesh</t>
  </si>
  <si>
    <t>M051219 &amp; M051488</t>
  </si>
  <si>
    <t>Permiresimi i kushteve te punes per inspektoret e AKU</t>
  </si>
  <si>
    <t>Inspektimi dhe menaxhimi i riskut në fushën e sigurisë ushqimore</t>
  </si>
  <si>
    <t>Blerja e automjeteve të transportit dhe automjeteve frigoriferike</t>
  </si>
  <si>
    <t>Bazuar në projektin e përfunduar në vitin 2017</t>
  </si>
  <si>
    <t>Përmiresimi i kushteve të punës për inspektorët e AKU</t>
  </si>
  <si>
    <t>Projekjt i BE - IPA 2013 për Pajisje laboratorike</t>
  </si>
  <si>
    <r>
      <rPr>
        <b/>
        <sz val="8"/>
        <color rgb="FFFF0000"/>
        <rFont val="Garamond"/>
        <family val="1"/>
      </rPr>
      <t>Produkti 2</t>
    </r>
    <r>
      <rPr>
        <sz val="8"/>
        <color theme="1"/>
        <rFont val="Garamond"/>
        <family val="1"/>
      </rPr>
      <t xml:space="preserve"> </t>
    </r>
  </si>
  <si>
    <t>Kontrolli dhe mbrojtja nga parazitët në fushën e bujqësisë (realizohet nga Agjensitë Rajonale të Shërbimit veterinar dhe të Mbrojtjes të Bimëve).</t>
  </si>
  <si>
    <t>Mbrojtja e bimëve të kultivuara apo spontane nga parazitët, në ambjentet e mbrojtura dhe në fushë të hapur. Kontrolli i të cilave parashikohet të mbështetet me buxhetin e MBZHR.</t>
  </si>
  <si>
    <t>Sipërfaqe në ha e trajtuar</t>
  </si>
  <si>
    <t>Sasia e produktit të përdorur dhe lloji i infeksionit</t>
  </si>
  <si>
    <t>Objektivi 3 i Politikës së Programit</t>
  </si>
  <si>
    <t>Përafrimi i legjislacionit me atë të Bashkimit Europian.</t>
  </si>
  <si>
    <t>nr standardesh të BE të përafruara</t>
  </si>
  <si>
    <t>Produktet për Objektivin 3</t>
  </si>
  <si>
    <t>GM05054</t>
  </si>
  <si>
    <t>Dokumenti Sektorial për Sigurinë Ushqimore dhe Veterinarinë (IPA II) nga ISUV dhe Drejtoritë Rajonale të AKU</t>
  </si>
  <si>
    <t>Akte ligjore, nënligjore si dhe strategji të përafruara dhe të miratuara</t>
  </si>
  <si>
    <t>Përafrimi i standardeve aktuale me ato të BE, të sigurisë së produkteve ushqimore, të shëndetit dhe mirëqenies së kafshëve, të mbrojtjes së bimëve, me qëllim zbatimin e legjislacionit.</t>
  </si>
  <si>
    <t>Numër dokumenti</t>
  </si>
  <si>
    <t>Dokumenti i veprimit është në proces të ndarjes së modaliteteve si edhe procedurave që do të ndiqen nga EUD-ja. Priten orjentime të tjera nga EUD. Parashikohet të përfundojë në vitin 2021</t>
  </si>
  <si>
    <r>
      <t xml:space="preserve">Shënim: </t>
    </r>
    <r>
      <rPr>
        <i/>
        <sz val="8"/>
        <color theme="1"/>
        <rFont val="Garamond"/>
        <family val="1"/>
      </rPr>
      <t>Shpjegoni supozimet dhe llogaritjet (Metoda 1)</t>
    </r>
  </si>
  <si>
    <t>MBËSHTETJE PËR PESHKIMIN</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</si>
  <si>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</si>
  <si>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</si>
  <si>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Menaxhimi i peshkimit dhe akuakultures duke mbështetur  sektorin me politika strukturore për tregjet, politikat tregtare dhe politikat ndërkombëtare (EU, ICCAT, GFCM) , me qëllim  zhvillimin e aktivitetit të peshkimit në përputhje me standardet e BE duke garantuar konkurueshmërinë, mbrojtjen e resurseve.</t>
  </si>
  <si>
    <t>Nr standartesh ndërkombëtare te perafruar (EU, ICCAT, GFCM)</t>
  </si>
  <si>
    <t>3 rregullore</t>
  </si>
  <si>
    <t>Niveli i eksporteve të  peshkut të freskët, ne ton (03)</t>
  </si>
  <si>
    <t>Niveli i eksporteve të  peshkut të përpunuar, në ton (16)</t>
  </si>
  <si>
    <t>Numër politikash strukturore të miratuara për peshkimin dhe akuakulturën</t>
  </si>
  <si>
    <t>Hartimi i politikave për peshkimin dhe akuakulturën, në menaxhimin e resurseve peshkore.</t>
  </si>
  <si>
    <t>Numer politikash strukturore të miratuara për peshkimin dhe akuakulturën</t>
  </si>
  <si>
    <t>Bregdet i menaxhuar dhe grupe peshkimi të ngritura për peshkimin artizanal. Shoqata dhe organizata peshkimi të krijuara (Nr sanalle të mirëmenaxhura)</t>
  </si>
  <si>
    <t>Vlera Bazë</t>
  </si>
  <si>
    <t>Inspektime dhe kontrolle nr shkeljesh të verejtura, gjoba</t>
  </si>
  <si>
    <t>Sasia e prodhimit te molusqeve (ne ton)</t>
  </si>
  <si>
    <t>Numwri i rasateve pwr ripopullim</t>
  </si>
  <si>
    <t xml:space="preserve">Shpenzimet Korrente* </t>
  </si>
  <si>
    <t xml:space="preserve">Infrastrukturë portuale e mirëmenaxhuar </t>
  </si>
  <si>
    <t>Ky produkt ka pwr qwllim menaxhimin e porteve tw peshkimit Shengjin, Vlorë, Sarande e Durres dhe tre ekonomitë e rasateve Zvezde Lin e Butrint duke Rritja e produktivitetit te resurseve nepermjet menaxhimit te programeve te ripopullimit me rasate.</t>
  </si>
  <si>
    <t>Numer portesh dhe ekonomi</t>
  </si>
  <si>
    <r>
      <t xml:space="preserve">Detajimi i Kostos Totale të </t>
    </r>
    <r>
      <rPr>
        <b/>
        <sz val="8"/>
        <color indexed="10"/>
        <rFont val="Garamond"/>
        <family val="1"/>
      </rPr>
      <t>Produktit 1</t>
    </r>
    <r>
      <rPr>
        <b/>
        <sz val="8"/>
        <color indexed="8"/>
        <rFont val="Garamond"/>
        <family val="1"/>
      </rPr>
      <t xml:space="preserve"> sipas Artikujve Ekonomikë</t>
    </r>
  </si>
  <si>
    <r>
      <t>Ndryshimi në % i Pagave si pasojë e ndryshimit të sasisë së produktit</t>
    </r>
    <r>
      <rPr>
        <b/>
        <i/>
        <sz val="9"/>
        <color indexed="10"/>
        <rFont val="Garamond"/>
        <family val="1"/>
      </rPr>
      <t>**</t>
    </r>
  </si>
  <si>
    <r>
      <t>Ndryshimi në % i Sigurimeve Shoqërore dhe Shendetësore si pasojë e ndryshimit të sasisë së produktit</t>
    </r>
    <r>
      <rPr>
        <b/>
        <i/>
        <sz val="9"/>
        <color indexed="10"/>
        <rFont val="Garamond"/>
        <family val="1"/>
      </rPr>
      <t>**</t>
    </r>
  </si>
  <si>
    <r>
      <t>Ndryshimi në % i Mallrave dhe Shërbimeve si pasojë e ndryshimit të sasisë së produktit</t>
    </r>
    <r>
      <rPr>
        <b/>
        <i/>
        <sz val="9"/>
        <color indexed="10"/>
        <rFont val="Garamond"/>
        <family val="1"/>
      </rPr>
      <t>**</t>
    </r>
  </si>
  <si>
    <r>
      <t>Ndryshimi në % i Subvencioneve si pasojë e ndryshimit të sasisë së produktit</t>
    </r>
    <r>
      <rPr>
        <b/>
        <i/>
        <sz val="9"/>
        <color indexed="10"/>
        <rFont val="Garamond"/>
        <family val="1"/>
      </rPr>
      <t>**</t>
    </r>
  </si>
  <si>
    <r>
      <t>Ndryshimi në % i Transfertave të brendshme si pasojë e ndryshimit të sasisë së produktit</t>
    </r>
    <r>
      <rPr>
        <b/>
        <i/>
        <sz val="9"/>
        <color indexed="10"/>
        <rFont val="Garamond"/>
        <family val="1"/>
      </rPr>
      <t>**</t>
    </r>
  </si>
  <si>
    <r>
      <t>Ndryshimi në % i Transfertave të jashtme si pasojë e ndryshimit të sasisë së produktit</t>
    </r>
    <r>
      <rPr>
        <b/>
        <i/>
        <sz val="9"/>
        <color indexed="10"/>
        <rFont val="Garamond"/>
        <family val="1"/>
      </rPr>
      <t>**</t>
    </r>
  </si>
  <si>
    <r>
      <t>Ndryshimi në % i Transfertave për familjet dhe individët si pasojë e ndryshimit të sasisë së produktit</t>
    </r>
    <r>
      <rPr>
        <b/>
        <i/>
        <sz val="9"/>
        <color indexed="10"/>
        <rFont val="Garamond"/>
        <family val="1"/>
      </rPr>
      <t>**</t>
    </r>
  </si>
  <si>
    <r>
      <t>Shënim: Shpjegoni supozimet dhe llogaritjet për Produktin 1 (Metoda 2)</t>
    </r>
    <r>
      <rPr>
        <b/>
        <sz val="8"/>
        <color indexed="10"/>
        <rFont val="Garamond"/>
        <family val="1"/>
      </rPr>
      <t>***</t>
    </r>
  </si>
  <si>
    <t xml:space="preserve">Kontrollet e inspektoriatit te peshkimit ne subjektet e peshkimit </t>
  </si>
  <si>
    <t>Kontrolle per qellim garantimin e zbatimit te politikave nepermjet inspektimit e kontrolleve te subjekteve te peshkimit te licensuara dhe te palicensuara nga inspektoriati i peshkimit ne rrethe.</t>
  </si>
  <si>
    <t>Nr. kontrollesh</t>
  </si>
  <si>
    <r>
      <t>Detajimi i Kostos Totale të</t>
    </r>
    <r>
      <rPr>
        <b/>
        <sz val="8"/>
        <color indexed="10"/>
        <rFont val="Garamond"/>
        <family val="1"/>
      </rPr>
      <t xml:space="preserve"> Produktit 2 </t>
    </r>
    <r>
      <rPr>
        <b/>
        <sz val="8"/>
        <color indexed="8"/>
        <rFont val="Garamond"/>
        <family val="1"/>
      </rPr>
      <t>sipas Artikujve Ekonomikë</t>
    </r>
  </si>
  <si>
    <t xml:space="preserve">Produkti 3 </t>
  </si>
  <si>
    <t>Sistemi i vrojtim monitorimit e survejimit ne anijet e peshkimit te instaluara, funksionale</t>
  </si>
  <si>
    <t>Mirembajtja e sistemeve te anijet  dhe e sistemit te vrojtim monitorimit e survejimit VMS, nëpërmjet QNOD</t>
  </si>
  <si>
    <t>sistem</t>
  </si>
  <si>
    <r>
      <t>Detajimi i Kostos Totale të</t>
    </r>
    <r>
      <rPr>
        <b/>
        <sz val="8"/>
        <color indexed="10"/>
        <rFont val="Garamond"/>
        <family val="1"/>
      </rPr>
      <t xml:space="preserve"> Produktit 3 </t>
    </r>
    <r>
      <rPr>
        <b/>
        <sz val="8"/>
        <color indexed="8"/>
        <rFont val="Garamond"/>
        <family val="1"/>
      </rPr>
      <t>sipas Artikujve Ekonomikë</t>
    </r>
  </si>
  <si>
    <t>Produkti 4</t>
  </si>
  <si>
    <t>Mbeshtetje , monitorim i akuakultures dhe i molusqeve</t>
  </si>
  <si>
    <t>Produkti synon nje monitorim sa me te sakte te aktiviteteve lidhur me peshkimin, akuakultnren dhe molusqet.</t>
  </si>
  <si>
    <t>numer raportesh</t>
  </si>
  <si>
    <r>
      <t>Detajimi i Kostos Totale të</t>
    </r>
    <r>
      <rPr>
        <b/>
        <sz val="8"/>
        <color indexed="10"/>
        <rFont val="Garamond"/>
        <family val="1"/>
      </rPr>
      <t xml:space="preserve"> Produktit 4 </t>
    </r>
    <r>
      <rPr>
        <b/>
        <sz val="8"/>
        <color indexed="8"/>
        <rFont val="Garamond"/>
        <family val="1"/>
      </rPr>
      <t>sipas Artikujve Ekonomikë</t>
    </r>
  </si>
  <si>
    <t>Kosto totale e produktit 4</t>
  </si>
  <si>
    <t>M051513</t>
  </si>
  <si>
    <t>Ndertimi i tregut të peshkut Shëngjin</t>
  </si>
  <si>
    <t>Markato peshku të ndërtuara</t>
  </si>
  <si>
    <t>Infrastrukture e permiresuar ne porte do te beje te mundur permiresimin e tregtimit te produkteve peshkore, si nepermjet ngritjes se markateve  te peshkimit, kontrollit me te mire te produkteve.</t>
  </si>
  <si>
    <t>Numer tregjesh</t>
  </si>
  <si>
    <t>M051510</t>
  </si>
  <si>
    <t>Ngritja e sistemit VMS(instalimi i transponderave) për anijet e peshkimit</t>
  </si>
  <si>
    <t>Ngritje e sistemit VMS</t>
  </si>
  <si>
    <t>Sistemi i ri VMS nëpërmjet instalimit të transponderave për anijet e peshkimit i blere ne 2018 me mbulim nga buxheti MBZHR</t>
  </si>
  <si>
    <t>numer sistemi</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</si>
  <si>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</si>
  <si>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X</t>
  </si>
  <si>
    <t>Bazuar n…….</t>
  </si>
  <si>
    <t>Standarte ndërkombëtare te perafruar (EU, ICCAT, GFCM)</t>
  </si>
  <si>
    <t>Nr standartesh të përafruar</t>
  </si>
  <si>
    <t>trend rritws</t>
  </si>
  <si>
    <t>Numër Logbookeve të dorëzuar krahasuar me numrin e daljeve në peshkim</t>
  </si>
  <si>
    <t>Emërtimi i Treguesit x (shto tregues sipas rastit)</t>
  </si>
  <si>
    <t>Pjesmarrje në aktivitete e trajnime për peshkimin dhe akuakulturën</t>
  </si>
  <si>
    <t>Nëpërmjet këtij produkti, nën objektivin përafrimin dhe përshtatjen e standarteve, kryhen trajnime për stafin menaxhues dhe përfaqësues të OMP</t>
  </si>
  <si>
    <t>numër aktivitetesh</t>
  </si>
  <si>
    <r>
      <t xml:space="preserve">Detajimi i Kostos Totale të </t>
    </r>
    <r>
      <rPr>
        <b/>
        <sz val="8"/>
        <color indexed="10"/>
        <rFont val="Garamond"/>
        <family val="1"/>
      </rPr>
      <t xml:space="preserve">Produktit 1 </t>
    </r>
    <r>
      <rPr>
        <b/>
        <sz val="8"/>
        <color indexed="8"/>
        <rFont val="Garamond"/>
        <family val="1"/>
      </rPr>
      <t>sipas Artikujve Ekonomikë</t>
    </r>
  </si>
  <si>
    <t>GM05055</t>
  </si>
  <si>
    <t>Dokumenti sektorial për Peshkimin</t>
  </si>
  <si>
    <t>Pergatitja e dokumentit ssektorial per peshkimin IPA II</t>
  </si>
  <si>
    <t>numër dokumenti</t>
  </si>
  <si>
    <r>
      <t xml:space="preserve">Shënim: </t>
    </r>
    <r>
      <rPr>
        <i/>
        <sz val="8"/>
        <color indexed="8"/>
        <rFont val="Garamond"/>
        <family val="1"/>
      </rPr>
      <t>Shpjegoni supozimet dhe llogaritjet (Metoda 2)</t>
    </r>
  </si>
  <si>
    <t>Menaxhimi i infrastruktures së kullimit dhe ujitjes</t>
  </si>
  <si>
    <t>04240</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</si>
  <si>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</si>
  <si>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Rritja e prodhimit bujqësor nëpërmjet plotesimit të vazhdueshëm të nevojave të fermerëve për ujë për ujitje, sigurimin e kullimit   dhe zvogëlimin e rrezikut nga përmbytjet, nëpërmjet hartimit dhe zbatimit të politikave dhe kuadrit ligjor si dhe projekteve për rehabilitimin/ndërtimin, mirëmbajtjen dhe funksionimin e infrastrukturës së ujitjes, kullimit dhe mbrojtjes nga permbytja.</t>
  </si>
  <si>
    <t>Rritja e peshës se prodhimit bujqësor ndaj PBB</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</si>
  <si>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</si>
  <si>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</si>
  <si>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</si>
  <si>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</si>
  <si>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 xml:space="preserve">Mundësohet pastrimi nga bimësia dhe depozitimi i dherave, me ekskavator, të rrjetit të kanaleve kryesorë ujitës  si dhe kryeht riparimi i veprave të artit </t>
  </si>
  <si>
    <t>ha (hektare)</t>
  </si>
  <si>
    <t xml:space="preserve">Si baze për përcaktimin e kostos për vitet pasardhëse është përdorur metoda nga lartë-poshtë, ose kosto për njësi të produktit egzistues.
Pamvaresisht normes mesatare të inflacionit të pritshëm në rreth 3 %, për vitet në vijim (2019-2021), për koston për njësi të produktit, që ka për input shpenzimet (art. 600, 601, 602), nuk kemi të njëtën pritshmëri në rritje sipas normës së interesit të kostos për njësi të produktit, pasi shpenzimet art. 600 dhe art.601 ngelen kostanteë dhe përbëjnë rreth 30-40% të kostos për njësi të produktit.
Për investimet kostot për njësi të produktut mbajnë për referencë kostot mesatare të produktit të viteve të mëparshme, por sipas natyrës së projekteve (zgjidhjes konstruktive), që do të realizohen, kemi edhe kosto që shmangen nga ajo referente. </t>
  </si>
  <si>
    <t xml:space="preserve">Emërtimi i Projektit të Investimeve </t>
  </si>
  <si>
    <t>Projekti i Rehabilitimit të Infrastrukturës së Ujitjes</t>
  </si>
  <si>
    <t>Rehabilitimi/përmirësimi i objekteve kryesorë ujitës</t>
  </si>
  <si>
    <t>Objekte me investime të brendshme 2018</t>
  </si>
  <si>
    <t>Rehabilitimi i rezervuarit të Doftisë (ujë leshusit portat e punës + avarisë)</t>
  </si>
  <si>
    <t>Rehabilitimi Kanalit ujitës, krahu i majtë i rezervuarit Gjanç</t>
  </si>
  <si>
    <t>Magjistrali Mat - Lezhe, Spiten - Tresh</t>
  </si>
  <si>
    <t>Kanali Ujitës Rragam, Shkodër</t>
  </si>
  <si>
    <t>Studim e Projektim, Drejtoria e Ujitjes dhe Kullimit Durrës</t>
  </si>
  <si>
    <t>Studim e Projektim Drejtoria e Ujitjes dhe Kullimit Fier</t>
  </si>
  <si>
    <t>Studim e Projektim Drejtoria e Ujitjes dhe Kullimit Korçë</t>
  </si>
  <si>
    <t>Studim e Projektim Drejtoria e Ujitjes dhe Kullimit Lezhë</t>
  </si>
  <si>
    <t>Objekte me investime të brendshme 2019</t>
  </si>
  <si>
    <t>Objekte me investime të brendshme 2020</t>
  </si>
  <si>
    <t>Objekte me investime të brendshme 2021</t>
  </si>
  <si>
    <t>Sipërfaqe ujitëse me rrjetin kryesorë ujitës të përmirësuar/(rehabilitim i pjesshëm  i kanaleve kryesorë ujitës )</t>
  </si>
  <si>
    <t>Mundësohet rehabilitimi/rikonstruksioni i pjesshëm i rrjetit të kanaleve kryesorë ujitës, nëpërmjet pastrimit, veshjeve me beton, rikonstruksionit të veprave të artit etj. duke sjellë përmirësime në furnizimin me ujë të rrjetit sekondarë dhe tercial ujitës.</t>
  </si>
  <si>
    <t>ha (hektarë)</t>
  </si>
  <si>
    <t xml:space="preserve">Shënim: Shpjegoni supozimet dhe llogaritjet për Produktin 2 </t>
  </si>
  <si>
    <r>
      <t>Emërtimi i Projektit të Investimeve</t>
    </r>
    <r>
      <rPr>
        <sz val="8"/>
        <color indexed="10"/>
        <rFont val="Garamond"/>
        <family val="1"/>
      </rPr>
      <t xml:space="preserve"> </t>
    </r>
  </si>
  <si>
    <t>Projekti i Burimeve Ujore dhe Ujitjes (vazhdim deri në fund 2018)</t>
  </si>
  <si>
    <t>Dega Krutje (vetëm me gravitet - Rezervuari Thanë) </t>
  </si>
  <si>
    <t>Dega Tërbuf (vetem me gravitet - Rezervuari Thanë)</t>
  </si>
  <si>
    <t>Skema ujitëse në Rezervuarin Kurjan-Strum (vetëm me gravitet)</t>
  </si>
  <si>
    <t>Skema ujitëse në Rezervuarin Koshnicë (vetëm me gravitet)</t>
  </si>
  <si>
    <t>Skema ujitëse Divjakë</t>
  </si>
  <si>
    <t>Rehabilitimi i degëve ujitëse V1 dhe V2, të kanalit kryesorë ujitës, Krutje</t>
  </si>
  <si>
    <t>Supervizion dhe aktivitete të tjera të projektit</t>
  </si>
  <si>
    <t>Projekti i Burimeve Ujore dhe Ujitjes (financimi shtesë 2018-2019)</t>
  </si>
  <si>
    <t>Rehabilitimi i rrjetit ujitës me rezervuarin Tregtan 3</t>
  </si>
  <si>
    <t xml:space="preserve">Rehabilitimi i rrjetit ujitës me rezervuarin Tregtan 2  </t>
  </si>
  <si>
    <t xml:space="preserve">Rehabilitimi i rrjetit ujitës me rezervuarin Sllanica  </t>
  </si>
  <si>
    <t xml:space="preserve">Rehabilitimi i rrjetit ujitës me rezervuarin Leminoti  </t>
  </si>
  <si>
    <t xml:space="preserve">Rehabilitimi rrjetit ujitës, Dega Lushnje </t>
  </si>
  <si>
    <t xml:space="preserve">Rehabilitimi rrjetit ujitës, Dega Çukas </t>
  </si>
  <si>
    <t>Rehabilitimi i skemës ujitëse me rezervuarin Janjar (përfshi edhe Xarrën)</t>
  </si>
  <si>
    <t>Sipërfaqe ujitëse me rrjetin ujitës të rehabilituar</t>
  </si>
  <si>
    <t>Mundësohet rehabilitimi/rikonstruksioni i plotë i rrjetit të kanaleve kryesorë e dytësorë ujites si dhe i veprave të artit duke futur nën ujë sipërfaqe të pa ujitura më parë si dhe duke përmirësuar treguesit e ujitjes në pjesë të tjera të ujitura pjesërisht</t>
  </si>
  <si>
    <r>
      <t xml:space="preserve">Detajimi i Kostos Totale të </t>
    </r>
    <r>
      <rPr>
        <b/>
        <sz val="8"/>
        <color indexed="10"/>
        <rFont val="Garamond"/>
        <family val="1"/>
      </rPr>
      <t>Produktit 3</t>
    </r>
    <r>
      <rPr>
        <b/>
        <sz val="8"/>
        <color indexed="8"/>
        <rFont val="Garamond"/>
        <family val="1"/>
      </rPr>
      <t xml:space="preserve"> sipas Artikujve Ekonomikë</t>
    </r>
  </si>
  <si>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</si>
  <si>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</si>
  <si>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</si>
  <si>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</si>
  <si>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</si>
  <si>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 xml:space="preserve">Shënim: Shpjegoni supozimet dhe llogaritjet për Produktin 1 (Metoda 2) </t>
  </si>
  <si>
    <r>
      <rPr>
        <b/>
        <sz val="8"/>
        <color indexed="10"/>
        <rFont val="Garamond"/>
        <family val="1"/>
      </rPr>
      <t>Produkti 2</t>
    </r>
    <r>
      <rPr>
        <sz val="8"/>
        <color indexed="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</si>
  <si>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</si>
  <si>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</si>
  <si>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Projekti i Rehabilitimit të Infrastrukturës së Kullimit</t>
  </si>
  <si>
    <t>Rehabilitimi i rrejtit të kanaleve kulluese të fushës së Torrovicës dhe ndërtimi i hidrovorit të ri (2020-2021)</t>
  </si>
  <si>
    <t>Sipërfaqe kulluese me infrastrukture të rehabilituar/rikonstruktuar</t>
  </si>
  <si>
    <t xml:space="preserve">Mundësohet rikonstruksioni i plotë i rrjetit kullues të fushës së Torrovicës, i cili ka humbur funksionin si pasojë e uljes së sipërfaqes së tokës nga proceset  kimike të  përbërjes torfike të sajë si dhe ndërtimi i një hidrovori të ri, për marrjen e ujit rreth 2 metër më poshtë se hidrovori egzistues.  Kjo mundëson kullimin e sigurtë të rreth 2250 ha, tokë bujqësore, nga të cilat, aktualisht rreth 600 ha janë në përmbytje permanente. </t>
  </si>
  <si>
    <t>Projekti i Përmirësimit teknik të hidrovoreve</t>
  </si>
  <si>
    <t>Rehabilitimi i hidrovorit Orikum</t>
  </si>
  <si>
    <t>Rehabilitimi i hidrovorit të Akërnisë, Vlorë</t>
  </si>
  <si>
    <t>Rehabilitimi hidrovorit të Çukës</t>
  </si>
  <si>
    <t xml:space="preserve">Rehabilitim hidrovorit të Karavastasë   </t>
  </si>
  <si>
    <t xml:space="preserve">Rehabilitim hidrovorit të Terbufit  </t>
  </si>
  <si>
    <t>Hidrovorë të rehabilituar/rikonstruktuar</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</si>
  <si>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20 000 ha. </t>
  </si>
  <si>
    <t xml:space="preserve">hidrovore </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</si>
  <si>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</si>
  <si>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</si>
  <si>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Struktura të mbrojtjes lumore dhe detare të përmirësuara (me siguri më të lartë, për minimizimin e rrezikut nga përmbytjet)</t>
  </si>
  <si>
    <t>Përqindja e gjatësisë së veprave të mbrojtjes nga përmbytja të rehabilituara/ndërtuara (argjinatura gjatësore dhe penele terthorë), kundrejt totalit të nevojshëm (300 km)</t>
  </si>
  <si>
    <t>Argjinatura gjatësore të mirëmbajtura</t>
  </si>
  <si>
    <t>Mundësohet kontrolli i përditshëm i argjinaturave të mbrojtjes nga permbytja (ecja mbi argjinaturë dhe kontrolli i trupit të argjinaturës, bimësisë, rrëshqitjeve, dëmtimeve nga veprimtaritë e njerzëve dhe kafshëve, filtrimet, uljet e kurorës etj) dhe kryerja e ndërhyrjeve riparuese përkatëse për ruajtjen e sigurisë së argjinaturave, sipas kushteve të projektit.</t>
  </si>
  <si>
    <t xml:space="preserve">Njësia Matëse </t>
  </si>
  <si>
    <t>km argjinature</t>
  </si>
  <si>
    <t xml:space="preserve">Projekti i Përmirësimit të mbrojtjes nga përmbytja </t>
  </si>
  <si>
    <t>Objekte me investimet e brendshme 2018</t>
  </si>
  <si>
    <t>Mbrojtje nga lumi Vjosë, zona Mifol (krahu i majtë )</t>
  </si>
  <si>
    <t>Mbrojtje nga Lumi Seman , Suk Agacaj</t>
  </si>
  <si>
    <t xml:space="preserve">Mbrojtje nga Lumi Drinos në Bodrisht, Gjirokaster </t>
  </si>
  <si>
    <t>Mbrojtja nga lumi Drin i Zi, fshati Brezhdan</t>
  </si>
  <si>
    <t>Argjinatura Mbrojtëse nga lumi Shkumbin,  Polis-Vale</t>
  </si>
  <si>
    <t>Mbrojtje nga permbytjet nga lumi Osum Morave, Berat</t>
  </si>
  <si>
    <t>Ndërtimi i argjinaturës së krahut të majtë të lumit Shkumbin në bashkinë Cërrik dhe mbrojtje bregu</t>
  </si>
  <si>
    <t>Mbrojtje nga gërryerja e lumit Buna, Oblikë Shkodër</t>
  </si>
  <si>
    <t>Mbrojtje nga lumi Shkumbin, në Sulzotaj, Divjakë</t>
  </si>
  <si>
    <t>Studim e Projektim,  Drejtoria e Ujitjes dhe Kullimit Durrës</t>
  </si>
  <si>
    <t>Studim e Projektim, Drejtoria e Ujitjes dhe Kullimit Fier</t>
  </si>
  <si>
    <t>Studim e Projektim, Drejtoria e Ujitjes dhe Kullimit Korçë</t>
  </si>
  <si>
    <t>Studim e Projektim, Drejtoria e Ujitjes dhe Kullimit Lezhë</t>
  </si>
  <si>
    <t>Argjinatura të rehabilituara/ndërtuara</t>
  </si>
  <si>
    <t xml:space="preserve">Mundësohet rehabilitimi/ndërtimi i trupit të argjinaturës dhe sipas rastit shoqërohet edhe me rehabilitimin/ndërtimin e peneleve tërthore, duke përdorur material rrethanorë, zhavorre, betone, gabione etj, duke rritur qëndrueshmërinë e argjinaturave dhe njëkohësisht duke i bërë më të sigurta në rast të pllotave maksimale, sipas përqindjes së sigurisë së zgjedhur në standartin për mbrojtjen e tokave bujqësore dhe mbrojtjen e zonave të banuara. </t>
  </si>
  <si>
    <t>km (kilometer)</t>
  </si>
  <si>
    <r>
      <t xml:space="preserve">Shënim: </t>
    </r>
    <r>
      <rPr>
        <i/>
        <sz val="8"/>
        <color indexed="8"/>
        <rFont val="Garamond"/>
        <family val="1"/>
      </rPr>
      <t>Shpjegoni supozimet dhe llogaritjet (Metoda 1)</t>
    </r>
  </si>
  <si>
    <t>Zhvillimi Rural duke mbështur prodhimin bujqësor, blegtoral, agroindustrinë dhe marketingun</t>
  </si>
  <si>
    <t>04250</t>
  </si>
  <si>
    <t xml:space="preserve">Ky program fokusohet në rritjen e produktivitetit dhe aftësisë konkurruese të bujqësisë, përmirësimin e standardeve si dhe garantimin e sigurisë ushqimore, specializimin e prodhimit në sektorët e perimeve, vreshtarisë, frutikulturës dhe blegtorisë, përmirësimin e rrjetit të marketingut. Rritja e standarteve përmes investime të teknologjive të reja në proçesin e prodhimit, përpunimit dhe marketingut; diversifikimit të prodhimit si dhe rritjes së punësimit dhe të ardhurave. Përmbajtja e programit buron nga prioritetet zhvilluese të parashikuara në Strategjinë Ndërsektoriale për Zhvillimin Rural dhe Bujqësor. </t>
  </si>
  <si>
    <t>Qëllimet e politikës së Programit Buxhetor 04250 është rritja e aftësisë konkurruese të bujqësisë, përmirësimi i standardeve si dhe garantimi i sigurisë ushqimore.</t>
  </si>
  <si>
    <t>Treguesi 1. Numri i të punësuarëve në bujqësi dhe agropërpunim</t>
  </si>
  <si>
    <t xml:space="preserve">Trend rritës </t>
  </si>
  <si>
    <t>Treguesi 2. Volumi i Eksportit të produkteve bujqësore dhe të agropërpunimit, milionë lekë</t>
  </si>
  <si>
    <t xml:space="preserve">Treguesi 3. Raporti eksport - import </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</si>
  <si>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</si>
  <si>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</si>
  <si>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</si>
  <si>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</si>
  <si>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Trend rritës</t>
  </si>
  <si>
    <t>Rritja e sipërfaqes së mbjellë me pemë frutore</t>
  </si>
  <si>
    <t>Rritja e sipërfaqes së mbjellë me perime (tunele dhe serra)</t>
  </si>
  <si>
    <t>Produkti 1***</t>
  </si>
  <si>
    <t>Përfitues nga masat mbështetëse  në bujqësi</t>
  </si>
  <si>
    <t>Ka të bëjë me numrin e përfituesëve dhe fondet e transferuara në buxhetet e aplikantëve që shpallen fitues për të përfituar nga mbështetja për zhvillimin e bujqësisë</t>
  </si>
  <si>
    <t>Numër përfituesish</t>
  </si>
  <si>
    <t>Përfitues nga masat mbështetëse në blegtori</t>
  </si>
  <si>
    <t>Ka të bëjë me numrin e përfituesëve dhe fondet e transferuara në buxhetet e aplikantëve që shpallen fitues për të përfituar nga mbështetja për zhvillimin e blegtorisë</t>
  </si>
  <si>
    <r>
      <rPr>
        <b/>
        <sz val="8"/>
        <color indexed="10"/>
        <rFont val="Garamond"/>
        <family val="1"/>
      </rPr>
      <t>Produkti 3</t>
    </r>
    <r>
      <rPr>
        <sz val="8"/>
        <color indexed="8"/>
        <rFont val="Garamond"/>
        <family val="1"/>
      </rPr>
      <t xml:space="preserve"> </t>
    </r>
  </si>
  <si>
    <t>Përfitues nga masat mbështetëse të agropërpunimit</t>
  </si>
  <si>
    <t>Ka të bëjë me numrin e përfituesëve dhe fondet e transferuara në buxhetet e aplikantëve që shpallen fitues për të përfituar nga mbështetja për zhvillimin e agropërpunimit</t>
  </si>
  <si>
    <t>Përfitues nga masat mbështetëse në peshkim dhe akuakulturë</t>
  </si>
  <si>
    <t>Ka të bëjë me numrin e përfituesëve dhe fondet e transferuara në buxhetet e aplikantëve që shpallen fitues për të përfituar nga mbështetja për zhvillimin e peshkimit dhe akuakulturës</t>
  </si>
  <si>
    <t>Produkti 5</t>
  </si>
  <si>
    <t>Përfitues nga masat mbështetëse në zhvillimin rural</t>
  </si>
  <si>
    <t>Ka të bëjë me numrin e përfituesëve dhe fondet e transferuara në buxhetet e aplikantëve që shpallen fitues për të përfituar nga mbështetja për diversifikimin e zhvillimit rural</t>
  </si>
  <si>
    <r>
      <t>Detajimi i Kostos Totale të</t>
    </r>
    <r>
      <rPr>
        <b/>
        <sz val="8"/>
        <color indexed="10"/>
        <rFont val="Garamond"/>
        <family val="1"/>
      </rPr>
      <t xml:space="preserve"> Produktit 5 </t>
    </r>
    <r>
      <rPr>
        <b/>
        <sz val="8"/>
        <color indexed="8"/>
        <rFont val="Garamond"/>
        <family val="1"/>
      </rPr>
      <t>sipas Artikujve Ekonomikë</t>
    </r>
  </si>
  <si>
    <t>Kosto totale e produktit 5</t>
  </si>
  <si>
    <t>Produkti 6</t>
  </si>
  <si>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</si>
  <si>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</si>
  <si>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</si>
  <si>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6 </t>
    </r>
    <r>
      <rPr>
        <b/>
        <sz val="8"/>
        <color indexed="8"/>
        <rFont val="Garamond"/>
        <family val="1"/>
      </rPr>
      <t>sipas Artikujve Ekonomikë</t>
    </r>
  </si>
  <si>
    <t>Kosto totale e produktit 6</t>
  </si>
  <si>
    <t>Produkti 7</t>
  </si>
  <si>
    <t>Fara dhe fidanë të analizuara, testuara dhe certifikuara</t>
  </si>
  <si>
    <t xml:space="preserve">Enti Shtetëror i Farave dhe Fidanëve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</si>
  <si>
    <t>Numër fidanësh frutor të certifikuar</t>
  </si>
  <si>
    <r>
      <t>Detajimi i Kostos Totale të</t>
    </r>
    <r>
      <rPr>
        <b/>
        <sz val="8"/>
        <color indexed="10"/>
        <rFont val="Garamond"/>
        <family val="1"/>
      </rPr>
      <t xml:space="preserve"> Produktit 7 </t>
    </r>
    <r>
      <rPr>
        <b/>
        <sz val="8"/>
        <color indexed="8"/>
        <rFont val="Garamond"/>
        <family val="1"/>
      </rPr>
      <t>sipas Artikujve Ekonomikë</t>
    </r>
  </si>
  <si>
    <t>Kosto totale e produktit 7</t>
  </si>
  <si>
    <t>Produkti 8</t>
  </si>
  <si>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</si>
  <si>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</si>
  <si>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</si>
  <si>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8 </t>
    </r>
    <r>
      <rPr>
        <b/>
        <sz val="8"/>
        <color indexed="8"/>
        <rFont val="Garamond"/>
        <family val="1"/>
      </rPr>
      <t>sipas Artikujve Ekonomikë</t>
    </r>
  </si>
  <si>
    <t>Kosto totale e produktit 8</t>
  </si>
  <si>
    <t>Produkti 9</t>
  </si>
  <si>
    <t>Mostra të degustuara të duhanit, për ruajtjen e shëndetit të konsumatorit</t>
  </si>
  <si>
    <t>Shpenzime për mostra të degustuara të duhanit, në drejtim të ruajtjes së shëndetit të konsumatorit</t>
  </si>
  <si>
    <t>Numër Mostrash</t>
  </si>
  <si>
    <r>
      <t>Detajimi i Kostos Totale të</t>
    </r>
    <r>
      <rPr>
        <b/>
        <sz val="8"/>
        <color indexed="10"/>
        <rFont val="Garamond"/>
        <family val="1"/>
      </rPr>
      <t xml:space="preserve"> Produktit 9 </t>
    </r>
    <r>
      <rPr>
        <b/>
        <sz val="8"/>
        <color indexed="8"/>
        <rFont val="Garamond"/>
        <family val="1"/>
      </rPr>
      <t>sipas Artikujve Ekonomikë</t>
    </r>
  </si>
  <si>
    <t>Kosto totale e produktit 9</t>
  </si>
  <si>
    <t>Produkti 10</t>
  </si>
  <si>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</si>
  <si>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</si>
  <si>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</si>
  <si>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10 </t>
    </r>
    <r>
      <rPr>
        <b/>
        <sz val="8"/>
        <color indexed="8"/>
        <rFont val="Garamond"/>
        <family val="1"/>
      </rPr>
      <t>sipas Artikujve Ekonomikë</t>
    </r>
  </si>
  <si>
    <t>Kosto totale e produktit 10</t>
  </si>
  <si>
    <t>Produkti 11</t>
  </si>
  <si>
    <t>Njësi vreshti dhe ullishte të rregjistruara</t>
  </si>
  <si>
    <t xml:space="preserve">Ka të bëjë me rregjistrimin e njësive shtesë të vreshtave dhe ullishtave në bazën e të dhënave për Kadastrën e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</si>
  <si>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</si>
  <si>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11 </t>
    </r>
    <r>
      <rPr>
        <b/>
        <sz val="8"/>
        <color indexed="8"/>
        <rFont val="Garamond"/>
        <family val="1"/>
      </rPr>
      <t>sipas Artikujve Ekonomikë</t>
    </r>
  </si>
  <si>
    <t>Kosto totale e produktit 11</t>
  </si>
  <si>
    <t>Kodi i Projektit të Investimeve****</t>
  </si>
  <si>
    <t>Shpenzime administrative kapitale për Agropikat, ESHFF dhe AKDC</t>
  </si>
  <si>
    <t>Njësi të rikostruktuara dhe të pajisura.</t>
  </si>
  <si>
    <t>Do të rikonstruktohen 15 agro-pika ku do të kryhen aplikimet për masat mbështetëse dhe pajisen me pajisje zyre dhe laboratorike për përmirësimin e kushteve të punës në drejtim të rritjes së cilësisë së shërbimit në  Agropika, ESHFF dhe AKDC.</t>
  </si>
  <si>
    <t xml:space="preserve">Numër </t>
  </si>
  <si>
    <t>Projektet e Zhvillimit Rural</t>
  </si>
  <si>
    <t xml:space="preserve">Përfitues nga mbështetja përmes projekteve </t>
  </si>
  <si>
    <t>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2. Protokolli Italian-Programi - Fuqizimi i Agjensisë për Zhvillimin Bujqësor dhe Rural për disbursimin e granteve në bujqësi; 3. Protokolli Italian-Programi për zhvillimin e qëndrueshëm të sektorit të ullinjve; 4. Protokolli i ri italian; 5. Projekti SARED "Mbështetje për Bujqësinë &amp; Zhvillimin Ekonomik Rural"; 6. IPA 2013 Mbështetje për bujqësinë dhe Zhvillimin Rural - Mbështetje për Përmbytjet; 7. Projekti Mjedisor Banka Boterore STF; 8.  Projekti "Krijimi dhe Lehtësimi i Mbështetjes së Agrobiznesit (BERZH)"</t>
  </si>
  <si>
    <t>Numër</t>
  </si>
  <si>
    <t>Arritje graduale e standarteve të BE-së, në fushën e bujqësisë dhe zhvillimit rural.</t>
  </si>
  <si>
    <t>Treguesi 1: Numri i përfituesëve nga skema e investimeve fizike në nivel ferme</t>
  </si>
  <si>
    <t xml:space="preserve">Treguesi 2: Numri i përfituesëve nga skema e investimeve në agropërpunim </t>
  </si>
  <si>
    <t xml:space="preserve">Treguesi 3: Numri i përfituesëve nga skema e diversifikimit në fermë </t>
  </si>
  <si>
    <t>Rritja e sipërfaqes së mbjellë me perime (fushë dhe serra)</t>
  </si>
  <si>
    <t>IPARD II</t>
  </si>
  <si>
    <t>Përfitues nga Programi IPARD II</t>
  </si>
  <si>
    <t>Ka të bëjë me numrin e përfituesëve dhe fondet e transferuara në buxhetet e aplikantëve që kryejnë  investime fizike në nivel ferme, në agro-përpunim dhe në diversifikimin e ekonomisë rurale dhe që shpallen fitues të fondeve të programit IPARD II</t>
  </si>
  <si>
    <t>Zhvillimi ekonomik në hapësirën rurale të 100 fshatrave me potenciale më të larta zhvillimi, sipas qasjes ndërsektoriale dhe me shumë aktorë nëpërmjet koordinimit të ndërhyrjeve zhvillimore.</t>
  </si>
  <si>
    <t>Treguesit e Performancës për Objektivin 3</t>
  </si>
  <si>
    <t>Treguesi 1 Numri i vendeve të reja të punës</t>
  </si>
  <si>
    <t>Treguesi 2 Numri i të punësuarëve gra/vajza</t>
  </si>
  <si>
    <t>Treguesi 3 Numri i të rinjëve të punësuar (22-35 vjeç)</t>
  </si>
  <si>
    <t>Treguesi 4 Numri i bizneseve të reja (start up) të mbështetura për të rinjtë</t>
  </si>
  <si>
    <t xml:space="preserve">Treguesi 5 Numri i inkubatorëve të produkteve tradicionale të ngritur </t>
  </si>
  <si>
    <t>Treguesi 6 Numri i sipërmarrjeve të reja të mbështetura në agroturizëm</t>
  </si>
  <si>
    <t>Treguesi 7 Numri i sipërmarrjeve prodhuese të produkteve tradicionale</t>
  </si>
  <si>
    <t>Treguesi 8 Numri i projekteve të përmirësimit të infrastrukturës të realizuara</t>
  </si>
  <si>
    <t>Kodi i Projektit të Investimeve ****</t>
  </si>
  <si>
    <t>Investime në 100 fshatrat me potencial më të lartë zhvillimi</t>
  </si>
  <si>
    <t>Përfitues nga masat mbështetëse në zhvillimin e 100 fshatrave</t>
  </si>
  <si>
    <t xml:space="preserve">Ka të bëjë me numrin e përfituesëve që shpallen fitues për të përfituar nga mbështetja për investime në agroturizëm, inkubatorët e produkteve tradicionale dhe për markatat/dyqanet e produkteve shqiptare dhe tradicionale  </t>
  </si>
  <si>
    <t>Kontrolli</t>
  </si>
  <si>
    <t>Shënim: Shpjegoni supozimet dhe llogaritjet për Produktin 1</t>
  </si>
  <si>
    <t xml:space="preserve">Këshillimi dhe Informacioni Bujqësor </t>
  </si>
  <si>
    <t>04860</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</si>
  <si>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</si>
  <si>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njohurive të fermerëve dhe agrobizneseve duke ofruar asistencë teknike falas me qëllim rritjen e prodhimit</t>
  </si>
  <si>
    <t xml:space="preserve">Trendi i rritjes së peshës specifike të prodhimit bujqësor në PBB </t>
  </si>
  <si>
    <t>Trendi i rritjes së të ardhurave në fermat që aplikojnë paketa dhe karta teknologjike të ofruara nga ekstensioni</t>
  </si>
  <si>
    <t>Trendi i rritjes së numrit të fermërëve që marrin informacion nga strukturat e ekstensionit</t>
  </si>
  <si>
    <t>Trendi I rritjes së fermerëve të asistuar nga ekstensioni për aplikimet në skemat kombëtare dhe IPARD</t>
  </si>
  <si>
    <t>Trendi I rritje së grave fermere të informuara përmes strukturave të Shërbimit Këshillimor publik</t>
  </si>
  <si>
    <t>Trendi I rritjes së të ardhurave nga bazat eksperimentale prodhuese të 5 QTTB-ve</t>
  </si>
  <si>
    <t>Ofrimi për fermerët i kartave dhe paketave teknologjike me elementë të përmirësuar dhe rekomandime të dala nga studimet e kryera nga QTTB-të.</t>
  </si>
  <si>
    <t>Numri i kartave teknologjike të ofruara për fermerët</t>
  </si>
  <si>
    <t>Përqindja e fermerëve që aplikon karta të reja teknologjike kundrejt numrit total të fermerëve të asistuar.</t>
  </si>
  <si>
    <t xml:space="preserve">Përqindja e fermerëve dhe bizneseve që marrin informacion përmes strukturave të Agjensive Rajonale të Ekstensionit Bujqësor kundrejt numrit total të fermerëve dhe bizneseve  </t>
  </si>
  <si>
    <t>Përqindja e fermerëve të asistuar nga Agjensitë Rajonale të Ekstensionit Bujqësor  për aplikimet në skemat kombëtare dhe IPARD</t>
  </si>
  <si>
    <t>Përqindja e të grave fermere të informuara përmes strukturave të Agjensive Rajonale të Ekstensionit Bujqësor kundrejt numrit total të fermerëve të informuar</t>
  </si>
  <si>
    <t>Përqindja e të ardhurave të realizuara nga bazat prodhuese në 5 QTTB</t>
  </si>
  <si>
    <t xml:space="preserve">Fermerë që aplikojnë paketa teknologjike </t>
  </si>
  <si>
    <t>Përshkrimi I produktit</t>
  </si>
  <si>
    <t>Paketat dhe kartat teknologjike të prodhuara nga 5 QTTB ju vihen në dispozicion fermerëve dhe agrobizneseve dhe aplikohen prej tyre.</t>
  </si>
  <si>
    <t>Nr fermerësh</t>
  </si>
  <si>
    <t>Fermërëve të informuar dhe asistuar nga strukturat e ekstensionit</t>
  </si>
  <si>
    <t xml:space="preserve">Agjensitë Rajonale të Ekstensionit Bujqësor nëpërmjet aktiviteteve të planifikuara vjetore asistojnë dhe informojnë fermerët </t>
  </si>
  <si>
    <t>Ekstensionistë të trajnuar</t>
  </si>
  <si>
    <t xml:space="preserve">Stafi i Agjensive Rajonale të Ekstensionit Bujqësor trajnohet gjatë vitit nga QTTB-të, UBT, projekte etj. </t>
  </si>
  <si>
    <t>Nr</t>
  </si>
  <si>
    <t>Fermerëve të asistuar nga Agjensitë Rajonale të Ekstensionit Bujqësor për aplikimet në skemat kombëtare dhe IPARD</t>
  </si>
  <si>
    <t>Strukturat e Agjensive Rajonale të Ekstensionit Bujqësor informojnë fermerët dhe agrobizneset dhe i asistojnë ata për plotësimin e aplikimeve në skemat mbështetëse dhe ato të IPARD</t>
  </si>
  <si>
    <t>Gra të informuara dhe trajnuara nga shërbimi këshillimor publik</t>
  </si>
  <si>
    <t>Strukturat e Agjensive Rajonale të Ekstensionit Bujqësor në qarqe ofrojnë trajnime specifike për gratë fermerë në kuadrin e zbutje së pabarazisë gjinore</t>
  </si>
  <si>
    <t>Të ardhurave të realizuara nga aktivitetet dytësore nga bazat prodhuese në 5 QTTB</t>
  </si>
  <si>
    <t>QTTB krahas aktivitetit primar realizojnë të ardhura nga shitja e produkteve bujqësore e blegtorale, fara, fidanë , material biologjik, analiza laboratorike shërbime hartografie etj.</t>
  </si>
  <si>
    <t>lekë</t>
  </si>
  <si>
    <t>Kosto totale e produktit X</t>
  </si>
  <si>
    <t>Pajisje kompjuterike të blera nga QTTB Shkodër</t>
  </si>
  <si>
    <t>Për realizimin e detyrave funksionale është e nevojshme pajisja e stafit me pajisje kompjuterike</t>
  </si>
  <si>
    <t>copë</t>
  </si>
  <si>
    <t>Pajisje laboratorike në QTTB Fushë Krujë dhe Lushnje të blera</t>
  </si>
  <si>
    <t>Për kryerjen e analizave të tokës, ujit dhe produkteve bujqësore nga QTTB Fushë Krujë dhe Lushnje është e nevojshme blerja e këtyre pajisjeve</t>
  </si>
  <si>
    <t>Agregatë bujqësorë të blerë në QTTB Shkodër</t>
  </si>
  <si>
    <t>Blerje e agregatëve bujqësore nga QTTB Shkodër është e nevojshme për funksionimin normal të punës në bazën e saj prodhuese</t>
  </si>
  <si>
    <t>Magazinë me sandwich për ruajtjen e prodhimit në QTTB Lushnje e ndërtuar</t>
  </si>
  <si>
    <t>Ky objekt ndihmon në manipulimin e prodhimi dhe siguron prodhimin e farës së gjeneracioneve të larta</t>
  </si>
  <si>
    <t>m2</t>
  </si>
  <si>
    <t>Pajisje laboratorike për QTTB Fushë Krujë të blera</t>
  </si>
  <si>
    <t>Agregatë bujqësore në QTTT Vlorë të blera</t>
  </si>
  <si>
    <t>Për funksionimin dhe përmirësimin e punës në bazën prodhuese në QTTB Vlorë del e nevojshme pajisja me agregat bujqësor</t>
  </si>
  <si>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</si>
  <si>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  .</t>
  </si>
  <si>
    <t>ml</t>
  </si>
  <si>
    <t>Sisitemi ujitës në QTTB Vlorë i instaluar ( faza 2)</t>
  </si>
  <si>
    <t>Ky sistem realizon furnizimin me ujë të bazës prodhuese në QTTB Vlorë duke ndikuar në realizimin e prodhimit të saj.</t>
  </si>
  <si>
    <t>Mjelëse mekanike e blerë për QTTB Korçë</t>
  </si>
  <si>
    <t>Për realizimin e procesit të mjeljes në bazën blegtorale qe administron kjo qttb është e nevojshme pajisja e saj me një mjelëse mekanike</t>
  </si>
  <si>
    <t>Kontenier për mbajtjen e materialit biologjik në QTTB Fushë Krujë i blerë</t>
  </si>
  <si>
    <t>Për mbajtjen e materialit biologjik më azot të lëngshëm është e nevojshme blerja e një kontenieri me kapacitet 500 litra</t>
  </si>
  <si>
    <t>Agregatë bujqësore në QTTT Shkodër të blerë</t>
  </si>
  <si>
    <t>Për kryerjen e proceseve të punës në bazën prodhuese të QTTB Shkodër nevojitet ky agregat bujqësor</t>
  </si>
  <si>
    <t>Produkti 12</t>
  </si>
  <si>
    <t>Makinë trioruese për triorimin e farës në QTTB Lushnje e blerë</t>
  </si>
  <si>
    <t>Për realizimin e prodhimit të farave të gjeneracioneve të larta, për përgatitjen e materialit mbjellës është e nevojshme blerja e kësaj makine</t>
  </si>
  <si>
    <t>Kosto totale e produktit 12</t>
  </si>
  <si>
    <t>Produkti 13</t>
  </si>
  <si>
    <t>Hangar i mekanikës bujqësore në QTTB Korçë I rikonstruktuar</t>
  </si>
  <si>
    <t>Më qëllim sigurimin dhe ruajtjen e makinerive e agregateve bujqesore nga agjentet atmosferike dhe dëmtimin e tyre të QTTB Korçë nevojitet ndërtimi i një hangari</t>
  </si>
  <si>
    <t>Kosto totale e produktit 13</t>
  </si>
  <si>
    <t>Produkti 14</t>
  </si>
  <si>
    <t>Baza prodhuese e QTTB Vlorë e rrethuar (faza1 dhe 2)</t>
  </si>
  <si>
    <t>Ky rrethim realizon mbrojtjen e prodhimit të bazës prodhuese në QTTB Vlorë, e cila gjendet midis pronave private duke rrezikuar çdo vit prodhimet e veta.</t>
  </si>
  <si>
    <t>Kosto totale e produktit 14</t>
  </si>
  <si>
    <t>Produkti 15</t>
  </si>
  <si>
    <t>Pajisje laboratorike për QTTB Shkodër të blera</t>
  </si>
  <si>
    <t>Këto pajisje janë të nevojshme për kryerjen e analizave të misrit dhe bimëve medicinale si 2 prioritetet e kësaj QTTB</t>
  </si>
  <si>
    <t>Kosto totale e produktit 15</t>
  </si>
  <si>
    <t>601. Sigurimet Shoqërore dhe Shëndetësore</t>
  </si>
  <si>
    <t>Menaxhim I Qëndrueshëm I Tokës Bujqësore</t>
  </si>
  <si>
    <t>05470</t>
  </si>
  <si>
    <t>Krijimi i një sistemi modern  informacioni mbi token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</si>
  <si>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</si>
  <si>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</si>
  <si>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Rregjistra të dixhitalizuara të njësive administrative </t>
  </si>
  <si>
    <t xml:space="preserve">Krijimi i sistemit të informacionit për tokën (LIS) dhe integrimi në GIS </t>
  </si>
  <si>
    <t xml:space="preserve">Rregjistra të dixhitalizuara te njesive administrative </t>
  </si>
  <si>
    <t xml:space="preserve"> Kadastër  për përdorim më të mirë të tokës bujqësore.</t>
  </si>
  <si>
    <t>Krijimi sistemit të informacioni mbi tokën LIS dhe integrimi i saj ne GIS është pjesë e programit "Menaxhimi i Qëndrueshëm i Tokës Bujqësore. Ky program do të realizohet në 63 mijë ha tokë bujqësore  në disa njesi vendore administrative</t>
  </si>
  <si>
    <t>Hektar (ha)</t>
  </si>
  <si>
    <t>Kompletimi I Laboratorit të GIS-it në QTTB-në Fush-Krujë</t>
  </si>
  <si>
    <t xml:space="preserve">Pajisje kompjuterike </t>
  </si>
  <si>
    <t>ADMINISTRIMI I UJËRAVE</t>
  </si>
  <si>
    <t>05640</t>
  </si>
  <si>
    <t>Programi i Administrimit të Ujërave mbështet administrimin e burimeve ujore si një nga burimet natyrore më të rëndësishem dhe të domosdoshëm për jetën dhe zhvillimin social-ekonomik të vendit, për një zhvillim të qëndrueshem të rezervave ujore, për të kufizuar ndotjen e ujërave nëntokësore dhe sipërfaqsore nga aktivitet e veprimtarive industriale, bujqesore dhe aktiviteteve te popullsise ne zonat rurale dhe urbane, qe shkaktojne demtim te ekosistemeve ujore, si dhe te lumenjve nga shfrytezimi pa kriter i tyre. Duke ditur qe ndryshimet klimatike perbejne nje kercenim urgjent dhe potecialisht urgjent ndaj planetit, nevojitet nje adaptim i sistemeve ekonomike e politike qe konsistojne ne ruajtjen e sasise dhe cilesise se burimeve ujore, gjithashtu nje sistem qe mbeshtet  bashkepunimin ne nivel nderkombetar per administrimin e rezervave ujore, qe shtrihet ne kufijte midis vendeve.</t>
  </si>
  <si>
    <t>Programi synon menaxhimin e integruar te burimeve ujore nepermjet mbrojtjes sasiore dhe cilesore, shfrytezimin racional te burimeve ujore  dhe shperndarjen e drejte te tyre sipas qellimeve te perdorimit. Mbrojtja e gjendjes natyrore te ujerave nderkufitare ne bashkepunim me vendet fqinje.</t>
  </si>
  <si>
    <t>Numri i burimeve ujore per uje te pijshem</t>
  </si>
  <si>
    <t>trend në rritje</t>
  </si>
  <si>
    <t>Numri i burimeve ujore per uje me me shume se nje perdorim</t>
  </si>
  <si>
    <t xml:space="preserve"> Sigurimi, mbrojtja dhe shfrytezimi racional i burimeve ujore</t>
  </si>
  <si>
    <t>Emërtimi i Treguesit 1</t>
  </si>
  <si>
    <t xml:space="preserve">Numri i lejeve te dhena per  shfrytëzim të ujrave siperfaqesore e nentokesore </t>
  </si>
  <si>
    <t>Numri i regjistrimeve ne kadastren kombetare ujore te burimeve natyrale ujore dhe puseve te germuar te perdorur per uje per nevoja te ndryshme</t>
  </si>
  <si>
    <t>Numri i regjistrimeve ne kadastren kombetare ujore  te shpimeve hidrogjeologjike te perdorur per uje per nevoja te ndryshme</t>
  </si>
  <si>
    <t>Numri i përdoruesve të burimeve ujore</t>
  </si>
  <si>
    <t>Hartimi i akteve ligjore dhe nenligjore per menaxhimin e burimeve ujore</t>
  </si>
  <si>
    <t>Hartimi dhe miratimi i akteve ligjore dhe nenligjore ne permbushje te detyrimeve te ligjit nr.111/2012 "Per menaxhimin e burimeve ujore" dhe ne kuader te perafrimit te legjislacionit kombetar me ate europian.</t>
  </si>
  <si>
    <t>numer aktesh</t>
  </si>
  <si>
    <t>Detajimi i Kostos Totale të Produktit 1 sipas Artikujve Ekonomikë</t>
  </si>
  <si>
    <t>Studime hidrologjike dhe hidrogjeologjike per burimet ujore siperfaqesore dhe nentokesore.</t>
  </si>
  <si>
    <t>Çdo basen ujor ka nevoje te kete studimin paraprak te gjendjes, rezervave dhe cilesise se ujerave siperfaqesore e nentokesore. Studimet do te behen sipas ndarjes hidrografike te baseneve.</t>
  </si>
  <si>
    <t>Numri I Studimeve dhe raporteve</t>
  </si>
  <si>
    <t>Detajimi i Kostos Totale të Produktit 2 sipas Artikujve Ekonomikë</t>
  </si>
  <si>
    <t>Permiresimi i sistemit te furnizimit me te dhena i Kadastres Kombetare te Ujit</t>
  </si>
  <si>
    <t>Shtimi i numrit te te dhenave ne kadaster, shtimi i numrit te furnizuesve. Paraqitja e tyre ne formen e nje raporti 6 mujor.</t>
  </si>
  <si>
    <t>numer dokumenti</t>
  </si>
  <si>
    <t>Detajimi i Kostos Totale të Produktit 3 sipas Artikujve Ekonomikë</t>
  </si>
  <si>
    <t>xxxxx</t>
  </si>
  <si>
    <t>Produkti X (shto produkte sipas rastit)</t>
  </si>
  <si>
    <t>Detajimi i Kostos Totale të Produktit X sipas Artikujve Ekonomikë</t>
  </si>
  <si>
    <t>Plani i menaxhimit te Baseneve Ujore</t>
  </si>
  <si>
    <t xml:space="preserve">Identifikimi i nje sere masash prioritare per te permiresuar eficencen e menaxhimit te burimeve ujore, si analizat dhe gjendjen fizike te burimeve ujore ne basen,inventarin e burimeve ujore, Drin -Buna, Seman </t>
  </si>
  <si>
    <t>nr. dokumenti</t>
  </si>
  <si>
    <t>Strategjia Kombetare e Menaxhimit te Burimeve Ujore</t>
  </si>
  <si>
    <t xml:space="preserve">Pergatitja e nje dokumenti planifikimi qe percakton vizionin e politikave te shtetit, misionin, qellimet dhe objektivat ne fushen e menaxhimit te integruar te burimeve ujore </t>
  </si>
  <si>
    <t>Mallra / licensa per Kadastren kombetare te Ujit</t>
  </si>
  <si>
    <t xml:space="preserve">Kopjo </t>
  </si>
  <si>
    <t>FORMATI 1: MISIONI I NJËSISË SË QEVERISJES QENDRORE</t>
  </si>
  <si>
    <t>Emërtimi i Njësisë së Qeverisjes Qendrore</t>
  </si>
  <si>
    <t>MINISTRIA E BUJQËSISË DHE ZHVILLIMIT RURAL</t>
  </si>
  <si>
    <t>Kodi i Njësisë së Qeverisjes Qendrore</t>
  </si>
  <si>
    <t>05</t>
  </si>
  <si>
    <t>Misioni I Njësisë së Qeverisjes Qendrore</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</si>
  <si>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</si>
  <si>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Programet Buxhetore</t>
  </si>
  <si>
    <t>Kodi I Programit</t>
  </si>
  <si>
    <t>Siguria Ushqimore dhe Mbrojtja e Konsumatorit</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</si>
  <si>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</si>
  <si>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Mbështetje për Peshkimin</t>
  </si>
  <si>
    <t>Infrastruktura e Kullimit dhe Ujitjes</t>
  </si>
  <si>
    <t>Zhvillimi Rural</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</si>
  <si>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</si>
  <si>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Këshillimi dhe Invformacioni Bujqësor</t>
  </si>
  <si>
    <t>Menaxhimi i Qëndrueshëm i Tokës Bujqësore</t>
  </si>
  <si>
    <t>Krijimi i një sistemi modern  informacioni mbi token  bujqësore si një instrument efektiv në realizimin e politikës për një administrim të qëndrueshëm të tokës bujqësore, përdorimit, mbrojtjes, konsolidimit dhe zhvillimit e tregut të saj.</t>
  </si>
  <si>
    <t>Administrimi i Ujërave</t>
  </si>
  <si>
    <t>Programi i Administrimit te Ujerave mbeshtet administrimin e burimeve ujore si nje nga burimet natyrore me te rendesishem dhe te domosdoshem per jeten dhe zhvillimin social-ekonomik te vendit, per nje zhvillim te qendrueshem te rezervave ujore, per te kufizuar ndotjen e ujerave nentokesore dhe siperfaqsore nga aktivitet e veprimtarive industriale, bujqesore dhe aktiviteteve te popullsise ne zonat rurale dhe urbane, qe shkaktojne demtim te ekosistemeve ujore, si dhe te lumenjve nga shfrytezimi pa kriter i tyre. Duke ditur qe ndryshimet klimatike perbejne nje kercenim urgjent dhe potecialisht urgjent ndaj planetit, nevojitet nje adaptim i sistemeve ekonomike e politike qe konsistojne ne ruajtjen e sasise dhe cilesise se burimeve ujore, gjithashtu nje sistem qe mbeshtet  bashkepunimin ne nivel nderkombetar per administrimin e rezervave ujore, qe shtrihet ne kufijte midis vendeve.</t>
  </si>
  <si>
    <t>Planifikim Menaxhim Administrimi</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</si>
  <si>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</si>
  <si>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 xml:space="preserve">FORMAT 2.1: FORMATI STANDARD I PËRGATITJES SË KËRKESAVE BUXHETORE PBA 2019-2021 </t>
  </si>
  <si>
    <r>
      <t xml:space="preserve">Detajimi i Kostos Totale të </t>
    </r>
    <r>
      <rPr>
        <b/>
        <sz val="12"/>
        <color indexed="10"/>
        <rFont val="Garamond"/>
        <family val="1"/>
      </rPr>
      <t>Produktit 1</t>
    </r>
    <r>
      <rPr>
        <b/>
        <sz val="12"/>
        <color indexed="8"/>
        <rFont val="Garamond"/>
        <family val="1"/>
      </rPr>
      <t xml:space="preserve"> sipas Artikujve Ekonomikë</t>
    </r>
  </si>
  <si>
    <r>
      <t xml:space="preserve">Detajimi i Kostos Totale të </t>
    </r>
    <r>
      <rPr>
        <b/>
        <sz val="12"/>
        <color indexed="10"/>
        <rFont val="Garamond"/>
        <family val="1"/>
      </rPr>
      <t>Produktit 2</t>
    </r>
    <r>
      <rPr>
        <b/>
        <sz val="12"/>
        <color indexed="8"/>
        <rFont val="Garamond"/>
        <family val="1"/>
      </rPr>
      <t xml:space="preserve"> sipas Artikujve Ekonomikë</t>
    </r>
  </si>
  <si>
    <r>
      <rPr>
        <b/>
        <sz val="12"/>
        <rFont val="Garamond"/>
        <family val="1"/>
      </rPr>
      <t>Produkti X</t>
    </r>
    <r>
      <rPr>
        <sz val="12"/>
        <rFont val="Garamond"/>
        <family val="1"/>
      </rPr>
      <t xml:space="preserve"> (shto produkte sipas rastit)</t>
    </r>
  </si>
  <si>
    <r>
      <t xml:space="preserve">Detajimi i Kostos Totale të </t>
    </r>
    <r>
      <rPr>
        <b/>
        <sz val="14"/>
        <color rgb="FFFF0000"/>
        <rFont val="Garamond"/>
        <family val="1"/>
      </rPr>
      <t>Produktit 1</t>
    </r>
    <r>
      <rPr>
        <b/>
        <sz val="14"/>
        <color theme="1"/>
        <rFont val="Garamond"/>
        <family val="1"/>
      </rPr>
      <t xml:space="preserve"> sipas Artikujve Ekonomikë</t>
    </r>
  </si>
  <si>
    <r>
      <t>Ndryshimi në % i Pagave si pasojë e ndryshimit të sasisë së produktit</t>
    </r>
    <r>
      <rPr>
        <b/>
        <i/>
        <sz val="14"/>
        <color rgb="FFFF0000"/>
        <rFont val="Garamond"/>
        <family val="1"/>
      </rPr>
      <t>**</t>
    </r>
  </si>
  <si>
    <r>
      <t>Ndryshimi në % i Sigurimeve Shoqërore dhe Shendetësore si pasojë e ndryshimit të sasisë së produktit</t>
    </r>
    <r>
      <rPr>
        <b/>
        <i/>
        <sz val="14"/>
        <color rgb="FFFF0000"/>
        <rFont val="Garamond"/>
        <family val="1"/>
      </rPr>
      <t>**</t>
    </r>
  </si>
  <si>
    <r>
      <t>Ndryshimi në % i Mallrave dhe Shërbimeve si pasojë e ndryshimit të sasisë së produktit</t>
    </r>
    <r>
      <rPr>
        <b/>
        <i/>
        <sz val="14"/>
        <color rgb="FFFF0000"/>
        <rFont val="Garamond"/>
        <family val="1"/>
      </rPr>
      <t>**</t>
    </r>
  </si>
  <si>
    <r>
      <t>Ndryshimi në % i Subvencioneve si pasojë e ndryshimit të sasisë së produktit</t>
    </r>
    <r>
      <rPr>
        <b/>
        <i/>
        <sz val="14"/>
        <color rgb="FFFF0000"/>
        <rFont val="Garamond"/>
        <family val="1"/>
      </rPr>
      <t>**</t>
    </r>
  </si>
  <si>
    <r>
      <t>Ndryshimi në % i Transfertave të brendshme si pasojë e ndryshimit të sasisë së produktit</t>
    </r>
    <r>
      <rPr>
        <b/>
        <i/>
        <sz val="14"/>
        <color rgb="FFFF0000"/>
        <rFont val="Garamond"/>
        <family val="1"/>
      </rPr>
      <t>**</t>
    </r>
  </si>
  <si>
    <r>
      <t>Ndryshimi në % i Transfertave të jashtme si pasojë e ndryshimit të sasisë së produktit</t>
    </r>
    <r>
      <rPr>
        <b/>
        <i/>
        <sz val="14"/>
        <color rgb="FFFF0000"/>
        <rFont val="Garamond"/>
        <family val="1"/>
      </rPr>
      <t>**</t>
    </r>
  </si>
  <si>
    <r>
      <t>Ndryshimi në % i Transfertave për familjet dhe individët si pasojë e ndryshimit të sasisë së produktit</t>
    </r>
    <r>
      <rPr>
        <b/>
        <i/>
        <sz val="14"/>
        <color rgb="FFFF0000"/>
        <rFont val="Garamond"/>
        <family val="1"/>
      </rPr>
      <t>**</t>
    </r>
  </si>
  <si>
    <r>
      <t>Shënim: Shpjegoni supozimet dhe llogaritjet për Produktin 1 (Metoda 2)</t>
    </r>
    <r>
      <rPr>
        <b/>
        <sz val="14"/>
        <color rgb="FFFF0000"/>
        <rFont val="Garamond"/>
        <family val="1"/>
      </rPr>
      <t>***</t>
    </r>
  </si>
  <si>
    <r>
      <t>Detajimi i Kostos Totale të</t>
    </r>
    <r>
      <rPr>
        <b/>
        <sz val="14"/>
        <color rgb="FFFF0000"/>
        <rFont val="Garamond"/>
        <family val="1"/>
      </rPr>
      <t xml:space="preserve"> Produktit 2 </t>
    </r>
    <r>
      <rPr>
        <b/>
        <sz val="14"/>
        <color theme="1"/>
        <rFont val="Garamond"/>
        <family val="1"/>
      </rPr>
      <t>sipas Artikujve Ekonomikë</t>
    </r>
  </si>
  <si>
    <r>
      <t>Detajimi i Kostos Totale të</t>
    </r>
    <r>
      <rPr>
        <b/>
        <sz val="14"/>
        <color rgb="FFFF0000"/>
        <rFont val="Garamond"/>
        <family val="1"/>
      </rPr>
      <t xml:space="preserve"> Produktit 3 </t>
    </r>
    <r>
      <rPr>
        <b/>
        <sz val="14"/>
        <color theme="1"/>
        <rFont val="Garamond"/>
        <family val="1"/>
      </rPr>
      <t>sipas Artikujve Ekonomikë</t>
    </r>
  </si>
  <si>
    <r>
      <t>Detajimi i Kostos Totale të</t>
    </r>
    <r>
      <rPr>
        <b/>
        <sz val="14"/>
        <color rgb="FFFF0000"/>
        <rFont val="Garamond"/>
        <family val="1"/>
      </rPr>
      <t xml:space="preserve"> Produktit 4 </t>
    </r>
    <r>
      <rPr>
        <b/>
        <sz val="14"/>
        <color theme="1"/>
        <rFont val="Garamond"/>
        <family val="1"/>
      </rPr>
      <t>sipas Artikujve Ekonomikë</t>
    </r>
  </si>
  <si>
    <r>
      <t>Detajimi i Kostos Totale të</t>
    </r>
    <r>
      <rPr>
        <b/>
        <sz val="14"/>
        <color rgb="FFFF0000"/>
        <rFont val="Garamond"/>
        <family val="1"/>
      </rPr>
      <t xml:space="preserve"> Produktit 5 </t>
    </r>
    <r>
      <rPr>
        <b/>
        <sz val="14"/>
        <color theme="1"/>
        <rFont val="Garamond"/>
        <family val="1"/>
      </rPr>
      <t>sipas Artikujve Ekonomikë</t>
    </r>
  </si>
  <si>
    <r>
      <t xml:space="preserve">Detajimi i Kostos Totale të </t>
    </r>
    <r>
      <rPr>
        <b/>
        <sz val="14"/>
        <color rgb="FFFF0000"/>
        <rFont val="Garamond"/>
        <family val="1"/>
      </rPr>
      <t>Produktit 2</t>
    </r>
    <r>
      <rPr>
        <b/>
        <sz val="14"/>
        <color theme="1"/>
        <rFont val="Garamond"/>
        <family val="1"/>
      </rPr>
      <t xml:space="preserve"> sipas Artikujve Ekonomikë</t>
    </r>
  </si>
  <si>
    <r>
      <t xml:space="preserve">Detajimi i Kostos Totale të </t>
    </r>
    <r>
      <rPr>
        <b/>
        <sz val="14"/>
        <color rgb="FFFF0000"/>
        <rFont val="Garamond"/>
        <family val="1"/>
      </rPr>
      <t>Produktit 3</t>
    </r>
    <r>
      <rPr>
        <b/>
        <sz val="14"/>
        <color theme="1"/>
        <rFont val="Garamond"/>
        <family val="1"/>
      </rPr>
      <t xml:space="preserve"> sipas Artikujve Ekonomikë</t>
    </r>
  </si>
  <si>
    <r>
      <t xml:space="preserve">Detajimi i Kostos Totale të </t>
    </r>
    <r>
      <rPr>
        <b/>
        <sz val="14"/>
        <color rgb="FFFF0000"/>
        <rFont val="Garamond"/>
        <family val="1"/>
      </rPr>
      <t>Produktit 4</t>
    </r>
    <r>
      <rPr>
        <b/>
        <sz val="14"/>
        <color theme="1"/>
        <rFont val="Garamond"/>
        <family val="1"/>
      </rPr>
      <t xml:space="preserve"> sipas Artikujve Ekonomikë</t>
    </r>
  </si>
  <si>
    <r>
      <t>Pajisja e laboratorit me aparatura te kohes eshte domosdoshmeri per zbatimin dhe ndjekjen e  projekteve dhe kryerjen e sherbimeve me cilesi ndaj klienteve.</t>
    </r>
    <r>
      <rPr>
        <sz val="14"/>
        <color rgb="FF404040"/>
        <rFont val="Arial"/>
        <family val="2"/>
      </rPr>
      <t xml:space="preserve"> </t>
    </r>
  </si>
  <si>
    <r>
      <t xml:space="preserve">Detajimi i Kostos Totale të </t>
    </r>
    <r>
      <rPr>
        <b/>
        <sz val="14"/>
        <color rgb="FFFF0000"/>
        <rFont val="Garamond"/>
        <family val="1"/>
      </rPr>
      <t xml:space="preserve">Produktit 5 </t>
    </r>
    <r>
      <rPr>
        <b/>
        <sz val="14"/>
        <color theme="1"/>
        <rFont val="Garamond"/>
        <family val="1"/>
      </rPr>
      <t>sipas Artikujve Ekonomikë</t>
    </r>
  </si>
  <si>
    <r>
      <t xml:space="preserve">Detajimi i Kostos Totale të </t>
    </r>
    <r>
      <rPr>
        <b/>
        <sz val="14"/>
        <color rgb="FFFF0000"/>
        <rFont val="Garamond"/>
        <family val="1"/>
      </rPr>
      <t>Produktit 6</t>
    </r>
    <r>
      <rPr>
        <b/>
        <sz val="14"/>
        <color theme="1"/>
        <rFont val="Garamond"/>
        <family val="1"/>
      </rPr>
      <t xml:space="preserve"> sipas Artikujve Ekonomikë</t>
    </r>
  </si>
  <si>
    <r>
      <t xml:space="preserve">Detajimi i Kostos Totale të </t>
    </r>
    <r>
      <rPr>
        <b/>
        <sz val="14"/>
        <color rgb="FFFF0000"/>
        <rFont val="Garamond"/>
        <family val="1"/>
      </rPr>
      <t xml:space="preserve">Produktit 7 </t>
    </r>
    <r>
      <rPr>
        <b/>
        <sz val="14"/>
        <color theme="1"/>
        <rFont val="Garamond"/>
        <family val="1"/>
      </rPr>
      <t>sipas Artikujve Ekonomikë</t>
    </r>
  </si>
  <si>
    <r>
      <t xml:space="preserve">Detajimi i Kostos Totale të </t>
    </r>
    <r>
      <rPr>
        <b/>
        <sz val="14"/>
        <color rgb="FFFF0000"/>
        <rFont val="Garamond"/>
        <family val="1"/>
      </rPr>
      <t>Produktit 8</t>
    </r>
    <r>
      <rPr>
        <b/>
        <sz val="14"/>
        <color theme="1"/>
        <rFont val="Garamond"/>
        <family val="1"/>
      </rPr>
      <t xml:space="preserve"> sipas Artikujve Ekonomikë</t>
    </r>
  </si>
  <si>
    <r>
      <t xml:space="preserve">Detajimi i Kostos Totale të </t>
    </r>
    <r>
      <rPr>
        <b/>
        <sz val="14"/>
        <color rgb="FFFF0000"/>
        <rFont val="Garamond"/>
        <family val="1"/>
      </rPr>
      <t>Produktit 9</t>
    </r>
    <r>
      <rPr>
        <b/>
        <sz val="14"/>
        <color theme="1"/>
        <rFont val="Garamond"/>
        <family val="1"/>
      </rPr>
      <t xml:space="preserve"> sipas Artikujve Ekonomikë</t>
    </r>
  </si>
  <si>
    <r>
      <t xml:space="preserve">Detajimi i Kostos Totale të </t>
    </r>
    <r>
      <rPr>
        <b/>
        <sz val="14"/>
        <color rgb="FFFF0000"/>
        <rFont val="Garamond"/>
        <family val="1"/>
      </rPr>
      <t>Produktit 10</t>
    </r>
    <r>
      <rPr>
        <b/>
        <sz val="14"/>
        <color theme="1"/>
        <rFont val="Garamond"/>
        <family val="1"/>
      </rPr>
      <t xml:space="preserve"> sipas Artikujve Ekonomikë</t>
    </r>
  </si>
  <si>
    <r>
      <t xml:space="preserve">Detajimi i Kostos Totale të </t>
    </r>
    <r>
      <rPr>
        <b/>
        <sz val="14"/>
        <color rgb="FFFF0000"/>
        <rFont val="Garamond"/>
        <family val="1"/>
      </rPr>
      <t>Produktit 11</t>
    </r>
    <r>
      <rPr>
        <b/>
        <sz val="14"/>
        <color theme="1"/>
        <rFont val="Garamond"/>
        <family val="1"/>
      </rPr>
      <t xml:space="preserve"> sipas Artikujve Ekonomikë</t>
    </r>
  </si>
  <si>
    <r>
      <t xml:space="preserve">Detajimi i Kostos Totale të </t>
    </r>
    <r>
      <rPr>
        <b/>
        <sz val="14"/>
        <color rgb="FFFF0000"/>
        <rFont val="Garamond"/>
        <family val="1"/>
      </rPr>
      <t>Produktit 12</t>
    </r>
    <r>
      <rPr>
        <b/>
        <sz val="14"/>
        <color theme="1"/>
        <rFont val="Garamond"/>
        <family val="1"/>
      </rPr>
      <t xml:space="preserve"> sipas Artikujve Ekonomikë</t>
    </r>
  </si>
  <si>
    <r>
      <t xml:space="preserve">Detajimi i Kostos Totale të </t>
    </r>
    <r>
      <rPr>
        <b/>
        <sz val="14"/>
        <color rgb="FFFF0000"/>
        <rFont val="Garamond"/>
        <family val="1"/>
      </rPr>
      <t>Produktit 13</t>
    </r>
    <r>
      <rPr>
        <b/>
        <sz val="14"/>
        <color theme="1"/>
        <rFont val="Garamond"/>
        <family val="1"/>
      </rPr>
      <t xml:space="preserve"> sipas Artikujve Ekonomikë</t>
    </r>
  </si>
  <si>
    <r>
      <t xml:space="preserve">Detajimi i Kostos Totale të </t>
    </r>
    <r>
      <rPr>
        <b/>
        <sz val="14"/>
        <color rgb="FFFF0000"/>
        <rFont val="Garamond"/>
        <family val="1"/>
      </rPr>
      <t>Produktit 14</t>
    </r>
    <r>
      <rPr>
        <b/>
        <sz val="14"/>
        <color theme="1"/>
        <rFont val="Garamond"/>
        <family val="1"/>
      </rPr>
      <t xml:space="preserve"> sipas Artikujve Ekonomikë</t>
    </r>
  </si>
  <si>
    <r>
      <t xml:space="preserve">Detajimi i Kostos Totale të </t>
    </r>
    <r>
      <rPr>
        <b/>
        <sz val="14"/>
        <color rgb="FFFF0000"/>
        <rFont val="Garamond"/>
        <family val="1"/>
      </rPr>
      <t>Produktit 15</t>
    </r>
    <r>
      <rPr>
        <b/>
        <sz val="14"/>
        <color theme="1"/>
        <rFont val="Garamond"/>
        <family val="1"/>
      </rPr>
      <t xml:space="preserve"> sipas Artikujve Ekonomikë</t>
    </r>
  </si>
  <si>
    <r>
      <t xml:space="preserve">Shënim: </t>
    </r>
    <r>
      <rPr>
        <i/>
        <sz val="14"/>
        <color theme="1"/>
        <rFont val="Garamond"/>
        <family val="1"/>
      </rPr>
      <t>Shpjegoni supozimet dhe llogaritjet (Metoda 1)</t>
    </r>
  </si>
  <si>
    <r>
      <t xml:space="preserve">Totali i shpenzimeve buxhetore për Politika të Reja </t>
    </r>
    <r>
      <rPr>
        <b/>
        <sz val="14"/>
        <color rgb="FFFF0000"/>
        <rFont val="Garamond"/>
        <family val="1"/>
      </rPr>
      <t>sipas produkteve</t>
    </r>
    <r>
      <rPr>
        <b/>
        <sz val="14"/>
        <color theme="1"/>
        <rFont val="Garamond"/>
        <family val="1"/>
      </rPr>
      <t>****</t>
    </r>
  </si>
  <si>
    <r>
      <t xml:space="preserve">Totali i shpenzimeve buxhetore për Politika të Reja </t>
    </r>
    <r>
      <rPr>
        <b/>
        <sz val="14"/>
        <color rgb="FFFF0000"/>
        <rFont val="Garamond"/>
        <family val="1"/>
      </rPr>
      <t>sipas artikujve</t>
    </r>
    <r>
      <rPr>
        <b/>
        <sz val="14"/>
        <color theme="1"/>
        <rFont val="Garamond"/>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</si>
</sst>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
    <numFmt numFmtId="166" formatCode="#,##0.0"/>
    <numFmt numFmtId="167" formatCode="_-* #,##0_-;\-* #,##0_-;_-* &quot;-&quot;??_-;_-@_-"/>
    <numFmt numFmtId="168" formatCode="_-* #,##0.00_-;\-* #,##0.00_-;_-* &quot;-&quot;??_-;_-@_-"/>
    <numFmt numFmtId="169" formatCode="#,##0_ ;\-#,##0\ "/>
    <numFmt numFmtId="170" formatCode="0.000"/>
    <numFmt numFmtId="171" formatCode="0.0000"/>
    <numFmt numFmtId="172" formatCode="0.00000"/>
  </numFmts>
  <fonts count="73"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0"/>
      <color theme="1"/>
      <name val="Garamond"/>
      <family val="1"/>
    </font>
    <font>
      <sz val="10"/>
      <color theme="1"/>
      <name val="Garamond"/>
      <family val="1"/>
    </font>
    <font>
      <sz val="9"/>
      <color theme="1"/>
      <name val="Garamond"/>
      <family val="1"/>
    </font>
    <font>
      <sz val="8"/>
      <color theme="1"/>
      <name val="Garamond"/>
      <family val="1"/>
    </font>
    <font>
      <b/>
      <sz val="9"/>
      <color theme="1"/>
      <name val="Garamond"/>
      <family val="1"/>
    </font>
    <font>
      <b/>
      <sz val="8"/>
      <color theme="1"/>
      <name val="Garamond"/>
      <family val="1"/>
    </font>
    <font>
      <b/>
      <sz val="8"/>
      <color rgb="FFFF0000"/>
      <name val="Garamond"/>
      <family val="1"/>
    </font>
    <font>
      <i/>
      <sz val="8"/>
      <color theme="1"/>
      <name val="Garamond"/>
      <family val="1"/>
    </font>
    <font>
      <b/>
      <i/>
      <sz val="9"/>
      <color rgb="FFFF0000"/>
      <name val="Garamond"/>
      <family val="1"/>
    </font>
    <font>
      <b/>
      <sz val="9"/>
      <color rgb="FFFF0000"/>
      <name val="Garamond"/>
      <family val="1"/>
    </font>
    <font>
      <i/>
      <sz val="9"/>
      <color theme="1"/>
      <name val="Garamond"/>
      <family val="1"/>
    </font>
    <font>
      <b/>
      <sz val="11"/>
      <name val="Garamond"/>
      <family val="1"/>
    </font>
    <font>
      <b/>
      <i/>
      <sz val="9"/>
      <color theme="1"/>
      <name val="Garamond"/>
      <family val="1"/>
    </font>
    <font>
      <b/>
      <i/>
      <sz val="8"/>
      <color theme="1"/>
      <name val="Garamond"/>
      <family val="1"/>
    </font>
    <font>
      <b/>
      <sz val="9"/>
      <name val="Garamond"/>
      <family val="1"/>
    </font>
    <font>
      <sz val="10"/>
      <name val="Arial"/>
      <family val="2"/>
    </font>
    <font>
      <sz val="12"/>
      <color theme="1"/>
      <name val="Calibri"/>
      <family val="2"/>
      <scheme val="minor"/>
    </font>
    <font>
      <sz val="10"/>
      <color rgb="FFFF0000"/>
      <name val="Garamond"/>
      <family val="1"/>
    </font>
    <font>
      <sz val="10"/>
      <name val="Garamond"/>
      <family val="1"/>
    </font>
    <font>
      <sz val="8"/>
      <name val="Garamond"/>
      <family val="1"/>
    </font>
    <font>
      <sz val="9"/>
      <name val="Garamond"/>
      <family val="1"/>
    </font>
    <font>
      <b/>
      <sz val="8"/>
      <name val="Garamond"/>
      <family val="1"/>
    </font>
    <font>
      <b/>
      <sz val="10"/>
      <color rgb="FFFF0000"/>
      <name val="Garamond"/>
      <family val="1"/>
    </font>
    <font>
      <i/>
      <sz val="9"/>
      <color theme="1"/>
      <name val="Calibri"/>
      <family val="2"/>
      <scheme val="minor"/>
    </font>
    <font>
      <b/>
      <i/>
      <sz val="9"/>
      <color rgb="FFFF0000"/>
      <name val="Calibri"/>
      <family val="2"/>
      <scheme val="minor"/>
    </font>
    <font>
      <i/>
      <sz val="9"/>
      <name val="Calibri"/>
      <family val="2"/>
      <scheme val="minor"/>
    </font>
    <font>
      <sz val="9"/>
      <color theme="1"/>
      <name val="Calibri"/>
      <family val="2"/>
      <scheme val="minor"/>
    </font>
    <font>
      <b/>
      <sz val="8"/>
      <color indexed="10"/>
      <name val="Garamond"/>
      <family val="1"/>
    </font>
    <font>
      <b/>
      <sz val="8"/>
      <color indexed="8"/>
      <name val="Garamond"/>
      <family val="1"/>
    </font>
    <font>
      <b/>
      <i/>
      <sz val="9"/>
      <color indexed="10"/>
      <name val="Garamond"/>
      <family val="1"/>
    </font>
    <font>
      <i/>
      <sz val="8"/>
      <color indexed="8"/>
      <name val="Garamond"/>
      <family val="1"/>
    </font>
    <font>
      <sz val="10"/>
      <color theme="1"/>
      <name val="Calibri"/>
      <family val="2"/>
      <scheme val="minor"/>
    </font>
    <font>
      <b/>
      <sz val="10"/>
      <name val="Arial"/>
      <family val="2"/>
    </font>
    <font>
      <b/>
      <sz val="12"/>
      <color theme="1"/>
      <name val="Times New Roman"/>
      <family val="1"/>
    </font>
    <font>
      <sz val="11"/>
      <color theme="1"/>
      <name val="Garamond"/>
      <family val="1"/>
    </font>
    <font>
      <sz val="8"/>
      <color theme="1"/>
      <name val="Garamond"/>
      <family val="1"/>
      <charset val="238"/>
    </font>
    <font>
      <i/>
      <sz val="8"/>
      <color theme="1"/>
      <name val="Garamond"/>
      <family val="1"/>
      <charset val="238"/>
    </font>
    <font>
      <sz val="8"/>
      <color indexed="10"/>
      <name val="Garamond"/>
      <family val="1"/>
    </font>
    <font>
      <sz val="8"/>
      <color indexed="8"/>
      <name val="Garamond"/>
      <family val="1"/>
    </font>
    <font>
      <b/>
      <sz val="11"/>
      <color indexed="8"/>
      <name val="Calibri"/>
      <family val="2"/>
    </font>
    <font>
      <b/>
      <sz val="11"/>
      <color theme="1"/>
      <name val="Garamond"/>
      <family val="1"/>
    </font>
    <font>
      <b/>
      <sz val="12"/>
      <color theme="1"/>
      <name val="Garamond"/>
      <family val="1"/>
    </font>
    <font>
      <b/>
      <sz val="14"/>
      <color theme="1"/>
      <name val="Garamond"/>
      <family val="1"/>
    </font>
    <font>
      <sz val="14"/>
      <color theme="1"/>
      <name val="Garamond"/>
      <family val="1"/>
    </font>
    <font>
      <sz val="12"/>
      <color theme="1"/>
      <name val="Garamond"/>
      <family val="1"/>
    </font>
    <font>
      <sz val="12"/>
      <name val="Calibri"/>
      <family val="2"/>
      <scheme val="minor"/>
    </font>
    <font>
      <b/>
      <sz val="12"/>
      <name val="Calibri"/>
      <family val="2"/>
      <scheme val="minor"/>
    </font>
    <font>
      <b/>
      <sz val="12"/>
      <name val="Garamond"/>
      <family val="1"/>
    </font>
    <font>
      <sz val="12"/>
      <name val="Garamond"/>
      <family val="1"/>
    </font>
    <font>
      <sz val="12"/>
      <name val="Times New Roman"/>
      <family val="1"/>
      <charset val="238"/>
    </font>
    <font>
      <i/>
      <sz val="12"/>
      <name val="Garamond"/>
      <family val="1"/>
    </font>
    <font>
      <b/>
      <i/>
      <sz val="12"/>
      <name val="Garamond"/>
      <family val="1"/>
    </font>
    <font>
      <b/>
      <sz val="12"/>
      <color rgb="FFFF0000"/>
      <name val="Garamond"/>
      <family val="1"/>
    </font>
    <font>
      <sz val="12"/>
      <color rgb="FFFF0000"/>
      <name val="Garamond"/>
      <family val="1"/>
    </font>
    <font>
      <b/>
      <sz val="12"/>
      <color indexed="10"/>
      <name val="Garamond"/>
      <family val="1"/>
    </font>
    <font>
      <b/>
      <sz val="12"/>
      <color indexed="8"/>
      <name val="Garamond"/>
      <family val="1"/>
    </font>
    <font>
      <i/>
      <sz val="12"/>
      <color theme="1"/>
      <name val="Garamond"/>
      <family val="1"/>
    </font>
    <font>
      <b/>
      <i/>
      <sz val="12"/>
      <color rgb="FFFF0000"/>
      <name val="Garamond"/>
      <family val="1"/>
    </font>
    <font>
      <i/>
      <sz val="12"/>
      <name val="Calibri"/>
      <family val="2"/>
      <scheme val="minor"/>
    </font>
    <font>
      <b/>
      <sz val="14"/>
      <color theme="1"/>
      <name val="Calibri"/>
      <family val="2"/>
      <scheme val="minor"/>
    </font>
    <font>
      <sz val="14"/>
      <color theme="1"/>
      <name val="Calibri"/>
      <family val="2"/>
      <scheme val="minor"/>
    </font>
    <font>
      <b/>
      <sz val="14"/>
      <color rgb="FFFF0000"/>
      <name val="Garamond"/>
      <family val="1"/>
    </font>
    <font>
      <i/>
      <sz val="14"/>
      <color theme="1"/>
      <name val="Garamond"/>
      <family val="1"/>
    </font>
    <font>
      <b/>
      <i/>
      <sz val="14"/>
      <color rgb="FFFF0000"/>
      <name val="Garamond"/>
      <family val="1"/>
    </font>
    <font>
      <sz val="14"/>
      <name val="Garamond"/>
      <family val="1"/>
    </font>
    <font>
      <i/>
      <sz val="14"/>
      <name val="Garamond"/>
      <family val="1"/>
    </font>
    <font>
      <b/>
      <sz val="14"/>
      <name val="Garamond"/>
      <family val="1"/>
    </font>
    <font>
      <i/>
      <sz val="14"/>
      <color theme="1"/>
      <name val="Calibri"/>
      <family val="2"/>
      <scheme val="minor"/>
    </font>
    <font>
      <sz val="14"/>
      <color rgb="FF40404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25">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style="thin">
        <color indexed="64"/>
      </left>
      <right style="thin">
        <color indexed="64"/>
      </right>
      <top style="thin">
        <color indexed="64"/>
      </top>
      <bottom style="thin">
        <color indexed="64"/>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style="medium">
        <color rgb="FF2E74B5"/>
      </right>
      <top style="thin">
        <color indexed="64"/>
      </top>
      <bottom style="medium">
        <color rgb="FF2E74B5"/>
      </bottom>
      <diagonal/>
    </border>
    <border>
      <left/>
      <right style="thin">
        <color indexed="64"/>
      </right>
      <top/>
      <bottom/>
      <diagonal/>
    </border>
    <border>
      <left style="medium">
        <color rgb="FF2E74B5"/>
      </left>
      <right style="thin">
        <color indexed="64"/>
      </right>
      <top style="medium">
        <color rgb="FF2E74B5"/>
      </top>
      <bottom style="medium">
        <color rgb="FF2E74B5"/>
      </bottom>
      <diagonal/>
    </border>
    <border>
      <left/>
      <right style="thin">
        <color indexed="64"/>
      </right>
      <top style="medium">
        <color rgb="FF2E74B5"/>
      </top>
      <bottom style="medium">
        <color rgb="FF2E74B5"/>
      </bottom>
      <diagonal/>
    </border>
    <border>
      <left/>
      <right style="thin">
        <color indexed="64"/>
      </right>
      <top/>
      <bottom style="medium">
        <color rgb="FF2E74B5"/>
      </bottom>
      <diagonal/>
    </border>
    <border>
      <left/>
      <right style="thin">
        <color indexed="64"/>
      </right>
      <top style="medium">
        <color rgb="FF2E74B5"/>
      </top>
      <bottom/>
      <diagonal/>
    </border>
    <border>
      <left style="medium">
        <color rgb="FF2E74B5"/>
      </left>
      <right style="thin">
        <color indexed="64"/>
      </right>
      <top/>
      <bottom style="medium">
        <color rgb="FF2E74B5"/>
      </bottom>
      <diagonal/>
    </border>
    <border>
      <left style="medium">
        <color rgb="FF2E74B5"/>
      </left>
      <right style="medium">
        <color rgb="FF2E74B5"/>
      </right>
      <top style="medium">
        <color rgb="FF2E74B5"/>
      </top>
      <bottom style="thin">
        <color indexed="64"/>
      </bottom>
      <diagonal/>
    </border>
  </borders>
  <cellStyleXfs count="6">
    <xf numFmtId="0" fontId="0" fillId="0" borderId="0"/>
    <xf numFmtId="9" fontId="1" fillId="0" borderId="0" applyFont="0" applyFill="0" applyBorder="0" applyAlignment="0" applyProtection="0"/>
    <xf numFmtId="0" fontId="19" fillId="0" borderId="0"/>
    <xf numFmtId="0" fontId="20" fillId="0" borderId="0"/>
    <xf numFmtId="168" fontId="1" fillId="0" borderId="0" applyFont="0" applyFill="0" applyBorder="0" applyAlignment="0" applyProtection="0"/>
    <xf numFmtId="0" fontId="1" fillId="0" borderId="0"/>
  </cellStyleXfs>
  <cellXfs count="722">
    <xf numFmtId="0" fontId="0" fillId="0" borderId="0" xfId="0"/>
    <xf numFmtId="0" fontId="2" fillId="0" borderId="0" xfId="0" applyFont="1" applyAlignment="1"/>
    <xf numFmtId="0" fontId="2" fillId="0" borderId="0" xfId="0" applyFont="1" applyAlignment="1">
      <alignment horizontal="center"/>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left" vertical="center" wrapText="1"/>
    </xf>
    <xf numFmtId="1" fontId="7" fillId="3" borderId="8" xfId="0"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9" fontId="7" fillId="3" borderId="0" xfId="0" applyNumberFormat="1" applyFont="1" applyFill="1" applyBorder="1" applyAlignment="1">
      <alignment horizontal="center" vertical="center"/>
    </xf>
    <xf numFmtId="9" fontId="7" fillId="3" borderId="9" xfId="0" applyNumberFormat="1" applyFont="1" applyFill="1" applyBorder="1" applyAlignment="1">
      <alignment horizontal="center" vertical="center"/>
    </xf>
    <xf numFmtId="0" fontId="7" fillId="3" borderId="10" xfId="0" applyFont="1" applyFill="1" applyBorder="1" applyAlignment="1">
      <alignment horizontal="left" vertical="center" wrapText="1"/>
    </xf>
    <xf numFmtId="1" fontId="7" fillId="3" borderId="9" xfId="0" applyNumberFormat="1" applyFont="1" applyFill="1" applyBorder="1" applyAlignment="1">
      <alignment horizontal="center" vertical="center"/>
    </xf>
    <xf numFmtId="0" fontId="8" fillId="4" borderId="7" xfId="0" applyFont="1" applyFill="1" applyBorder="1" applyAlignment="1">
      <alignment vertical="center" wrapText="1"/>
    </xf>
    <xf numFmtId="4" fontId="0" fillId="0" borderId="0" xfId="0" applyNumberFormat="1"/>
    <xf numFmtId="0" fontId="7" fillId="3" borderId="7" xfId="0" applyFont="1" applyFill="1" applyBorder="1" applyAlignment="1">
      <alignment vertical="center" wrapText="1"/>
    </xf>
    <xf numFmtId="9" fontId="7" fillId="3" borderId="8"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9" fontId="7" fillId="3" borderId="11" xfId="0" applyNumberFormat="1" applyFont="1" applyFill="1" applyBorder="1" applyAlignment="1">
      <alignment horizontal="center" vertical="center"/>
    </xf>
    <xf numFmtId="0" fontId="10" fillId="4" borderId="7"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3" fontId="7" fillId="3" borderId="7" xfId="0" applyNumberFormat="1" applyFont="1" applyFill="1" applyBorder="1" applyAlignment="1">
      <alignment horizontal="center" vertical="center" wrapText="1"/>
    </xf>
    <xf numFmtId="3" fontId="0" fillId="0" borderId="0" xfId="0" applyNumberFormat="1"/>
    <xf numFmtId="0" fontId="7" fillId="3" borderId="7" xfId="0" applyFont="1" applyFill="1" applyBorder="1" applyAlignment="1">
      <alignment horizontal="center" vertical="center" wrapText="1"/>
    </xf>
    <xf numFmtId="164" fontId="7" fillId="3" borderId="8" xfId="0" applyNumberFormat="1" applyFont="1" applyFill="1" applyBorder="1" applyAlignment="1">
      <alignment horizontal="center" vertical="center"/>
    </xf>
    <xf numFmtId="0" fontId="6" fillId="0" borderId="7" xfId="0" applyFont="1" applyBorder="1" applyAlignment="1">
      <alignment horizontal="left" vertical="center" wrapText="1" indent="1"/>
    </xf>
    <xf numFmtId="3" fontId="7" fillId="0" borderId="8" xfId="0" applyNumberFormat="1" applyFont="1" applyBorder="1" applyAlignment="1">
      <alignment horizontal="center" vertical="center"/>
    </xf>
    <xf numFmtId="3" fontId="11" fillId="0" borderId="8" xfId="0" applyNumberFormat="1" applyFont="1" applyBorder="1" applyAlignment="1">
      <alignment horizontal="center" vertical="center"/>
    </xf>
    <xf numFmtId="0" fontId="12" fillId="0" borderId="12" xfId="0" applyFont="1" applyBorder="1" applyAlignment="1">
      <alignment horizontal="left" vertical="center" wrapText="1" indent="1"/>
    </xf>
    <xf numFmtId="0" fontId="13" fillId="2" borderId="7" xfId="0" applyFont="1" applyFill="1" applyBorder="1" applyAlignment="1">
      <alignment vertical="center" wrapText="1"/>
    </xf>
    <xf numFmtId="3" fontId="9" fillId="2" borderId="8" xfId="0" applyNumberFormat="1" applyFont="1" applyFill="1" applyBorder="1" applyAlignment="1">
      <alignment horizontal="center" vertical="center"/>
    </xf>
    <xf numFmtId="0" fontId="13" fillId="0" borderId="12" xfId="0" applyFont="1" applyBorder="1" applyAlignment="1">
      <alignment horizontal="left" vertical="center" wrapText="1" indent="1"/>
    </xf>
    <xf numFmtId="0" fontId="14" fillId="0" borderId="7" xfId="0" applyFont="1" applyBorder="1" applyAlignment="1">
      <alignment horizontal="left" vertical="center" wrapText="1" indent="1"/>
    </xf>
    <xf numFmtId="164" fontId="11" fillId="0" borderId="8" xfId="0" applyNumberFormat="1" applyFont="1" applyBorder="1" applyAlignment="1">
      <alignment horizontal="center" vertical="center"/>
    </xf>
    <xf numFmtId="0" fontId="7" fillId="4" borderId="7" xfId="0" applyFont="1" applyFill="1" applyBorder="1" applyAlignment="1">
      <alignment horizontal="left" vertical="center" wrapText="1"/>
    </xf>
    <xf numFmtId="3" fontId="7" fillId="3" borderId="8" xfId="0" applyNumberFormat="1" applyFont="1" applyFill="1" applyBorder="1" applyAlignment="1">
      <alignment horizontal="center" vertical="center"/>
    </xf>
    <xf numFmtId="0" fontId="8" fillId="0" borderId="12" xfId="0" applyFont="1" applyBorder="1" applyAlignment="1">
      <alignment horizontal="left" vertical="center" wrapText="1" indent="1"/>
    </xf>
    <xf numFmtId="3" fontId="9" fillId="0" borderId="8" xfId="0" applyNumberFormat="1" applyFont="1" applyBorder="1" applyAlignment="1">
      <alignment horizontal="center" vertical="center"/>
    </xf>
    <xf numFmtId="0" fontId="13" fillId="5" borderId="7" xfId="0" applyFont="1" applyFill="1" applyBorder="1" applyAlignment="1">
      <alignment vertical="center" wrapText="1"/>
    </xf>
    <xf numFmtId="3" fontId="9" fillId="5" borderId="8" xfId="0" applyNumberFormat="1" applyFont="1" applyFill="1" applyBorder="1" applyAlignment="1">
      <alignment horizontal="center" vertical="center"/>
    </xf>
    <xf numFmtId="3" fontId="9" fillId="4" borderId="8" xfId="0" applyNumberFormat="1" applyFont="1" applyFill="1" applyBorder="1" applyAlignment="1">
      <alignment horizontal="center" vertical="center"/>
    </xf>
    <xf numFmtId="0" fontId="16" fillId="3" borderId="7" xfId="0" applyFont="1" applyFill="1" applyBorder="1" applyAlignment="1">
      <alignment vertical="center" wrapText="1"/>
    </xf>
    <xf numFmtId="3" fontId="17" fillId="3" borderId="8" xfId="0" applyNumberFormat="1" applyFont="1" applyFill="1" applyBorder="1" applyAlignment="1">
      <alignment horizontal="center" vertical="center"/>
    </xf>
    <xf numFmtId="164" fontId="17" fillId="0" borderId="8" xfId="0" applyNumberFormat="1" applyFont="1" applyBorder="1" applyAlignment="1">
      <alignment horizontal="center" vertical="center"/>
    </xf>
    <xf numFmtId="0" fontId="8" fillId="0" borderId="7" xfId="0" applyFont="1" applyBorder="1" applyAlignment="1">
      <alignment horizontal="left" vertical="center" wrapText="1" indent="1"/>
    </xf>
    <xf numFmtId="0" fontId="8" fillId="0" borderId="0" xfId="0" applyFont="1" applyBorder="1" applyAlignment="1">
      <alignment horizontal="left" vertical="center" wrapText="1" indent="1"/>
    </xf>
    <xf numFmtId="3" fontId="7" fillId="0" borderId="0" xfId="0" applyNumberFormat="1"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xf numFmtId="0" fontId="8" fillId="0" borderId="0" xfId="0" applyFont="1"/>
    <xf numFmtId="0" fontId="23" fillId="3" borderId="7" xfId="0" applyFont="1" applyFill="1" applyBorder="1" applyAlignment="1">
      <alignment horizontal="left" vertical="center" wrapText="1"/>
    </xf>
    <xf numFmtId="3" fontId="23" fillId="3" borderId="8" xfId="0" applyNumberFormat="1" applyFont="1" applyFill="1" applyBorder="1" applyAlignment="1">
      <alignment horizontal="center" vertical="center"/>
    </xf>
    <xf numFmtId="9" fontId="23" fillId="3" borderId="8" xfId="0" applyNumberFormat="1" applyFont="1" applyFill="1" applyBorder="1" applyAlignment="1">
      <alignment horizontal="center" vertical="center"/>
    </xf>
    <xf numFmtId="1" fontId="23" fillId="3" borderId="8" xfId="0" applyNumberFormat="1" applyFont="1" applyFill="1" applyBorder="1" applyAlignment="1">
      <alignment horizontal="center" vertical="center"/>
    </xf>
    <xf numFmtId="0" fontId="18" fillId="4" borderId="7" xfId="0" applyFont="1" applyFill="1" applyBorder="1" applyAlignment="1">
      <alignment vertical="center" wrapText="1"/>
    </xf>
    <xf numFmtId="0" fontId="25" fillId="4" borderId="7" xfId="0" applyFont="1" applyFill="1" applyBorder="1" applyAlignment="1">
      <alignment horizontal="left" vertical="center" wrapText="1"/>
    </xf>
    <xf numFmtId="3" fontId="23" fillId="3" borderId="7" xfId="0" applyNumberFormat="1"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xf>
    <xf numFmtId="3" fontId="7" fillId="0" borderId="7" xfId="0" applyNumberFormat="1" applyFont="1" applyFill="1" applyBorder="1" applyAlignment="1">
      <alignment horizontal="center" vertical="center" wrapText="1"/>
    </xf>
    <xf numFmtId="3" fontId="23" fillId="0" borderId="7" xfId="0" applyNumberFormat="1" applyFont="1" applyFill="1" applyBorder="1" applyAlignment="1">
      <alignment horizontal="center" vertical="center" wrapText="1"/>
    </xf>
    <xf numFmtId="0" fontId="25" fillId="4" borderId="7" xfId="0" applyFont="1" applyFill="1" applyBorder="1" applyAlignment="1">
      <alignment vertical="center" wrapText="1"/>
    </xf>
    <xf numFmtId="3" fontId="17" fillId="0" borderId="8" xfId="0" applyNumberFormat="1" applyFont="1" applyBorder="1" applyAlignment="1">
      <alignment horizontal="center" vertical="center"/>
    </xf>
    <xf numFmtId="3" fontId="11" fillId="0" borderId="0" xfId="0" applyNumberFormat="1" applyFont="1" applyFill="1" applyBorder="1" applyAlignment="1">
      <alignment horizontal="center" vertical="center"/>
    </xf>
    <xf numFmtId="0" fontId="7" fillId="4" borderId="7" xfId="0" applyFont="1" applyFill="1" applyBorder="1" applyAlignment="1">
      <alignment vertical="center" wrapText="1"/>
    </xf>
    <xf numFmtId="3" fontId="7" fillId="0" borderId="8" xfId="0" applyNumberFormat="1" applyFont="1" applyBorder="1" applyAlignment="1">
      <alignment horizontal="center" vertical="center" wrapText="1"/>
    </xf>
    <xf numFmtId="0" fontId="23" fillId="3" borderId="7" xfId="0" applyFont="1" applyFill="1" applyBorder="1" applyAlignment="1">
      <alignment vertical="center" wrapText="1"/>
    </xf>
    <xf numFmtId="3" fontId="9" fillId="0" borderId="8" xfId="0"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164" fontId="17" fillId="0" borderId="8"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0" fontId="0" fillId="0" borderId="0" xfId="0" applyFill="1" applyAlignment="1">
      <alignment horizontal="center"/>
    </xf>
    <xf numFmtId="0" fontId="27" fillId="0" borderId="0" xfId="0" applyFont="1" applyAlignment="1">
      <alignment horizontal="left" wrapText="1"/>
    </xf>
    <xf numFmtId="0" fontId="27" fillId="0" borderId="0" xfId="0" applyFont="1" applyAlignment="1">
      <alignment wrapText="1"/>
    </xf>
    <xf numFmtId="0" fontId="4" fillId="3" borderId="9" xfId="0" applyFont="1" applyFill="1" applyBorder="1" applyAlignment="1">
      <alignment horizontal="left" vertical="center" wrapText="1"/>
    </xf>
    <xf numFmtId="0" fontId="30" fillId="0" borderId="0" xfId="0" applyFont="1" applyAlignment="1">
      <alignment wrapText="1"/>
    </xf>
    <xf numFmtId="0" fontId="4" fillId="4" borderId="9" xfId="0" applyFont="1" applyFill="1" applyBorder="1" applyAlignment="1">
      <alignment vertical="center" wrapText="1"/>
    </xf>
    <xf numFmtId="0" fontId="7" fillId="3" borderId="9" xfId="0" applyFont="1" applyFill="1" applyBorder="1" applyAlignment="1">
      <alignment horizontal="center" vertical="center" wrapText="1"/>
    </xf>
    <xf numFmtId="0" fontId="7" fillId="3" borderId="9" xfId="0" applyFont="1" applyFill="1" applyBorder="1" applyAlignment="1">
      <alignment vertical="center" wrapText="1"/>
    </xf>
    <xf numFmtId="0" fontId="7" fillId="3" borderId="9" xfId="0" applyFont="1" applyFill="1" applyBorder="1" applyAlignment="1">
      <alignment horizontal="left" vertical="center" wrapText="1"/>
    </xf>
    <xf numFmtId="3" fontId="7" fillId="3" borderId="9" xfId="0" applyNumberFormat="1" applyFont="1" applyFill="1" applyBorder="1" applyAlignment="1">
      <alignment horizontal="center" vertical="center"/>
    </xf>
    <xf numFmtId="0" fontId="8" fillId="4" borderId="9" xfId="0" applyFont="1" applyFill="1" applyBorder="1" applyAlignment="1">
      <alignment vertical="center" wrapText="1"/>
    </xf>
    <xf numFmtId="0" fontId="10" fillId="4" borderId="9" xfId="0" applyFont="1" applyFill="1" applyBorder="1" applyAlignment="1">
      <alignment horizontal="left" vertical="center" wrapText="1"/>
    </xf>
    <xf numFmtId="0" fontId="9" fillId="3" borderId="9" xfId="0"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164" fontId="7" fillId="3" borderId="9" xfId="0" applyNumberFormat="1" applyFont="1" applyFill="1" applyBorder="1" applyAlignment="1">
      <alignment horizontal="center" vertical="center"/>
    </xf>
    <xf numFmtId="0" fontId="6" fillId="0" borderId="9" xfId="0" applyFont="1" applyBorder="1" applyAlignment="1">
      <alignment horizontal="left" vertical="center" wrapText="1" indent="1"/>
    </xf>
    <xf numFmtId="3" fontId="7" fillId="0" borderId="9" xfId="0" applyNumberFormat="1" applyFont="1" applyBorder="1" applyAlignment="1">
      <alignment horizontal="center" vertical="center"/>
    </xf>
    <xf numFmtId="0" fontId="14" fillId="0" borderId="9" xfId="0" applyFont="1" applyBorder="1" applyAlignment="1">
      <alignment horizontal="left" vertical="center" wrapText="1" indent="1"/>
    </xf>
    <xf numFmtId="3" fontId="11" fillId="0" borderId="9" xfId="0" applyNumberFormat="1" applyFont="1" applyBorder="1" applyAlignment="1">
      <alignment horizontal="center" vertical="center"/>
    </xf>
    <xf numFmtId="9" fontId="11" fillId="0" borderId="9" xfId="1" applyFont="1" applyBorder="1" applyAlignment="1">
      <alignment horizontal="center" vertical="center"/>
    </xf>
    <xf numFmtId="164" fontId="11" fillId="0" borderId="9" xfId="0" applyNumberFormat="1" applyFont="1" applyBorder="1" applyAlignment="1">
      <alignment horizontal="center" vertical="center"/>
    </xf>
    <xf numFmtId="0" fontId="12" fillId="0" borderId="9" xfId="0" applyFont="1" applyBorder="1" applyAlignment="1">
      <alignment horizontal="left" vertical="center" wrapText="1" indent="1"/>
    </xf>
    <xf numFmtId="0" fontId="13" fillId="2" borderId="9" xfId="0" applyFont="1" applyFill="1" applyBorder="1" applyAlignment="1">
      <alignment vertical="center" wrapText="1"/>
    </xf>
    <xf numFmtId="3" fontId="9" fillId="2" borderId="9" xfId="0" applyNumberFormat="1" applyFont="1" applyFill="1" applyBorder="1" applyAlignment="1">
      <alignment horizontal="center" vertical="center"/>
    </xf>
    <xf numFmtId="0" fontId="10" fillId="4" borderId="9" xfId="0" applyFont="1" applyFill="1" applyBorder="1" applyAlignment="1">
      <alignment vertical="center" wrapText="1"/>
    </xf>
    <xf numFmtId="0" fontId="6" fillId="3" borderId="9" xfId="0" applyFont="1" applyFill="1" applyBorder="1" applyAlignment="1">
      <alignment horizontal="left" vertical="center" wrapText="1" indent="1"/>
    </xf>
    <xf numFmtId="3" fontId="11" fillId="3" borderId="9" xfId="0" applyNumberFormat="1" applyFont="1" applyFill="1" applyBorder="1" applyAlignment="1">
      <alignment horizontal="center" vertical="center"/>
    </xf>
    <xf numFmtId="0" fontId="0" fillId="3" borderId="0" xfId="0" applyFill="1"/>
    <xf numFmtId="0" fontId="13" fillId="0" borderId="9" xfId="0" applyFont="1" applyBorder="1" applyAlignment="1">
      <alignment horizontal="left" vertical="center" wrapText="1" indent="1"/>
    </xf>
    <xf numFmtId="3" fontId="7" fillId="0" borderId="9" xfId="0" applyNumberFormat="1" applyFont="1" applyBorder="1" applyAlignment="1">
      <alignment horizontal="center" vertical="center" wrapText="1"/>
    </xf>
    <xf numFmtId="0" fontId="7" fillId="4" borderId="9" xfId="0" applyFont="1" applyFill="1" applyBorder="1" applyAlignment="1">
      <alignment horizontal="left" vertical="center" wrapText="1"/>
    </xf>
    <xf numFmtId="0" fontId="7" fillId="3" borderId="9" xfId="0" applyFont="1" applyFill="1" applyBorder="1" applyAlignment="1">
      <alignment horizontal="left" vertical="center" wrapText="1"/>
    </xf>
    <xf numFmtId="0" fontId="8" fillId="0" borderId="9" xfId="0" applyFont="1" applyBorder="1" applyAlignment="1">
      <alignment horizontal="left" vertical="center" wrapText="1" indent="1"/>
    </xf>
    <xf numFmtId="3" fontId="9" fillId="0" borderId="9" xfId="0" applyNumberFormat="1" applyFont="1" applyBorder="1" applyAlignment="1">
      <alignment horizontal="center" vertical="center"/>
    </xf>
    <xf numFmtId="0" fontId="13" fillId="5" borderId="9" xfId="0" applyFont="1" applyFill="1" applyBorder="1" applyAlignment="1">
      <alignment vertical="center" wrapText="1"/>
    </xf>
    <xf numFmtId="3" fontId="9" fillId="5" borderId="9" xfId="0" applyNumberFormat="1" applyFont="1" applyFill="1" applyBorder="1" applyAlignment="1">
      <alignment horizontal="center" vertical="center"/>
    </xf>
    <xf numFmtId="3" fontId="9" fillId="4" borderId="9" xfId="0" applyNumberFormat="1" applyFont="1" applyFill="1" applyBorder="1" applyAlignment="1">
      <alignment horizontal="center" vertical="center"/>
    </xf>
    <xf numFmtId="0" fontId="16" fillId="3" borderId="9" xfId="0" applyFont="1" applyFill="1" applyBorder="1" applyAlignment="1">
      <alignment vertical="center" wrapText="1"/>
    </xf>
    <xf numFmtId="3" fontId="17" fillId="3" borderId="9" xfId="0" applyNumberFormat="1" applyFont="1" applyFill="1" applyBorder="1" applyAlignment="1">
      <alignment horizontal="center" vertical="center"/>
    </xf>
    <xf numFmtId="164" fontId="17" fillId="0" borderId="9" xfId="0" applyNumberFormat="1" applyFont="1" applyBorder="1" applyAlignment="1">
      <alignment horizontal="center" vertical="center"/>
    </xf>
    <xf numFmtId="0" fontId="0" fillId="0" borderId="0" xfId="0" applyFill="1" applyBorder="1"/>
    <xf numFmtId="0" fontId="19" fillId="0" borderId="0" xfId="0" applyFont="1" applyFill="1" applyBorder="1"/>
    <xf numFmtId="0" fontId="35" fillId="0" borderId="0" xfId="0" applyFont="1" applyFill="1" applyBorder="1"/>
    <xf numFmtId="3" fontId="19" fillId="0" borderId="0" xfId="0" applyNumberFormat="1" applyFont="1" applyFill="1" applyBorder="1"/>
    <xf numFmtId="0" fontId="36" fillId="0" borderId="0" xfId="0" applyFont="1" applyFill="1" applyBorder="1"/>
    <xf numFmtId="166" fontId="36" fillId="0" borderId="0" xfId="0" applyNumberFormat="1" applyFont="1" applyFill="1" applyBorder="1"/>
    <xf numFmtId="0" fontId="0" fillId="0" borderId="0" xfId="0" applyFill="1" applyBorder="1" applyAlignment="1">
      <alignment horizontal="center"/>
    </xf>
    <xf numFmtId="0" fontId="37" fillId="0" borderId="0" xfId="0" applyFont="1" applyFill="1" applyBorder="1" applyAlignment="1">
      <alignment horizontal="center" vertical="top" wrapText="1"/>
    </xf>
    <xf numFmtId="0" fontId="37" fillId="0" borderId="0" xfId="0" applyFont="1" applyFill="1" applyBorder="1" applyAlignment="1">
      <alignment horizontal="center" vertical="center" wrapText="1"/>
    </xf>
    <xf numFmtId="167" fontId="2" fillId="0" borderId="0" xfId="0" applyNumberFormat="1" applyFont="1" applyFill="1" applyBorder="1"/>
    <xf numFmtId="0" fontId="0" fillId="0" borderId="0" xfId="0" applyFill="1" applyBorder="1" applyAlignment="1">
      <alignment horizontal="right"/>
    </xf>
    <xf numFmtId="167" fontId="1" fillId="0" borderId="0" xfId="4" applyNumberFormat="1" applyFont="1" applyFill="1" applyBorder="1" applyAlignment="1">
      <alignment horizontal="right"/>
    </xf>
    <xf numFmtId="167" fontId="1" fillId="0" borderId="0" xfId="4" applyNumberFormat="1" applyFont="1" applyFill="1" applyBorder="1"/>
    <xf numFmtId="0" fontId="0" fillId="0" borderId="0" xfId="0" applyFill="1"/>
    <xf numFmtId="0" fontId="7" fillId="3" borderId="5"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0" fillId="0" borderId="0" xfId="0" applyFont="1" applyFill="1" applyBorder="1"/>
    <xf numFmtId="0" fontId="38" fillId="0" borderId="0" xfId="0" applyFont="1" applyFill="1" applyBorder="1" applyAlignment="1">
      <alignment horizontal="right" vertical="center" wrapText="1"/>
    </xf>
    <xf numFmtId="0" fontId="7" fillId="0" borderId="7" xfId="0" applyFont="1" applyFill="1" applyBorder="1" applyAlignment="1">
      <alignment vertical="center" wrapText="1"/>
    </xf>
    <xf numFmtId="9" fontId="7" fillId="3" borderId="8" xfId="0" applyNumberFormat="1" applyFont="1" applyFill="1" applyBorder="1" applyAlignment="1">
      <alignment horizontal="center" vertical="center" wrapText="1"/>
    </xf>
    <xf numFmtId="9" fontId="38" fillId="0" borderId="16" xfId="0" applyNumberFormat="1" applyFont="1" applyFill="1" applyBorder="1" applyAlignment="1">
      <alignment horizontal="left" vertical="center"/>
    </xf>
    <xf numFmtId="0" fontId="8" fillId="6" borderId="7" xfId="0" applyFont="1" applyFill="1" applyBorder="1" applyAlignment="1">
      <alignment vertical="center" wrapText="1"/>
    </xf>
    <xf numFmtId="4" fontId="0" fillId="0" borderId="0" xfId="0" applyNumberFormat="1" applyFill="1"/>
    <xf numFmtId="167" fontId="0" fillId="0" borderId="0" xfId="0" applyNumberFormat="1" applyFill="1"/>
    <xf numFmtId="169" fontId="7" fillId="3" borderId="8" xfId="4" applyNumberFormat="1" applyFont="1" applyFill="1" applyBorder="1" applyAlignment="1">
      <alignment horizontal="center" vertical="center"/>
    </xf>
    <xf numFmtId="0" fontId="10" fillId="7" borderId="7" xfId="0" applyFont="1" applyFill="1" applyBorder="1" applyAlignment="1">
      <alignment horizontal="left" vertical="center" wrapText="1"/>
    </xf>
    <xf numFmtId="3" fontId="0" fillId="0" borderId="0" xfId="0" applyNumberFormat="1" applyFill="1"/>
    <xf numFmtId="166" fontId="7" fillId="3" borderId="7" xfId="0" applyNumberFormat="1" applyFont="1" applyFill="1" applyBorder="1" applyAlignment="1">
      <alignment horizontal="center" vertical="center" wrapText="1"/>
    </xf>
    <xf numFmtId="4" fontId="7" fillId="3" borderId="7" xfId="0" applyNumberFormat="1" applyFont="1" applyFill="1" applyBorder="1" applyAlignment="1">
      <alignment horizontal="center" vertical="center" wrapText="1"/>
    </xf>
    <xf numFmtId="9" fontId="11" fillId="0" borderId="8" xfId="1" applyFont="1" applyBorder="1" applyAlignment="1">
      <alignment horizontal="center" vertical="center"/>
    </xf>
    <xf numFmtId="3" fontId="39" fillId="0" borderId="8" xfId="0" applyNumberFormat="1" applyFont="1" applyBorder="1" applyAlignment="1">
      <alignment horizontal="center" vertical="center"/>
    </xf>
    <xf numFmtId="3" fontId="40" fillId="0" borderId="8" xfId="0" applyNumberFormat="1" applyFont="1" applyBorder="1" applyAlignment="1">
      <alignment horizontal="center" vertical="center"/>
    </xf>
    <xf numFmtId="9" fontId="7" fillId="4" borderId="2" xfId="0" applyNumberFormat="1" applyFont="1" applyFill="1" applyBorder="1" applyAlignment="1">
      <alignment horizontal="left" vertical="center"/>
    </xf>
    <xf numFmtId="9" fontId="7" fillId="4" borderId="3" xfId="0" applyNumberFormat="1" applyFont="1" applyFill="1" applyBorder="1" applyAlignment="1">
      <alignment horizontal="left" vertical="center"/>
    </xf>
    <xf numFmtId="9" fontId="7" fillId="4" borderId="4" xfId="0" applyNumberFormat="1" applyFont="1" applyFill="1" applyBorder="1" applyAlignment="1">
      <alignment horizontal="left" vertical="center"/>
    </xf>
    <xf numFmtId="167" fontId="1" fillId="0" borderId="0" xfId="4" applyNumberFormat="1" applyFont="1" applyFill="1"/>
    <xf numFmtId="3" fontId="7" fillId="3" borderId="1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0" fontId="7" fillId="7" borderId="7"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166" fontId="7" fillId="3" borderId="8" xfId="0" applyNumberFormat="1" applyFont="1" applyFill="1" applyBorder="1" applyAlignment="1">
      <alignment horizontal="center" vertical="center"/>
    </xf>
    <xf numFmtId="0" fontId="7" fillId="3" borderId="11" xfId="0" applyFont="1" applyFill="1" applyBorder="1" applyAlignment="1">
      <alignment horizontal="center" vertical="center"/>
    </xf>
    <xf numFmtId="0" fontId="7" fillId="3" borderId="8" xfId="0" applyFont="1" applyFill="1" applyBorder="1" applyAlignment="1">
      <alignment horizontal="center" vertical="center"/>
    </xf>
    <xf numFmtId="0" fontId="0" fillId="0" borderId="0" xfId="0" applyFill="1" applyBorder="1" applyAlignment="1">
      <alignment horizontal="center" vertical="center"/>
    </xf>
    <xf numFmtId="3" fontId="0" fillId="0" borderId="0" xfId="0" applyNumberFormat="1" applyFill="1" applyBorder="1" applyAlignment="1">
      <alignment horizontal="center" vertical="center"/>
    </xf>
    <xf numFmtId="167" fontId="43" fillId="0" borderId="0" xfId="0" applyNumberFormat="1" applyFont="1" applyFill="1" applyBorder="1"/>
    <xf numFmtId="167" fontId="43" fillId="0" borderId="0" xfId="4" applyNumberFormat="1" applyFont="1" applyFill="1" applyBorder="1"/>
    <xf numFmtId="0" fontId="2" fillId="0" borderId="0" xfId="0" applyFont="1" applyFill="1" applyBorder="1"/>
    <xf numFmtId="3" fontId="7" fillId="0" borderId="17" xfId="0" applyNumberFormat="1" applyFont="1" applyFill="1" applyBorder="1" applyAlignment="1">
      <alignment horizontal="left" vertical="center" wrapText="1"/>
    </xf>
    <xf numFmtId="3" fontId="7" fillId="0" borderId="7" xfId="0" applyNumberFormat="1" applyFont="1" applyFill="1" applyBorder="1" applyAlignment="1">
      <alignment horizontal="left" vertical="center" wrapText="1"/>
    </xf>
    <xf numFmtId="4" fontId="9" fillId="2" borderId="8" xfId="0" applyNumberFormat="1" applyFont="1" applyFill="1" applyBorder="1" applyAlignment="1">
      <alignment horizontal="center" vertical="center"/>
    </xf>
    <xf numFmtId="170" fontId="0" fillId="0" borderId="0" xfId="0" applyNumberFormat="1"/>
    <xf numFmtId="171" fontId="0" fillId="0" borderId="0" xfId="0" applyNumberFormat="1"/>
    <xf numFmtId="2" fontId="0" fillId="0" borderId="0" xfId="0" applyNumberFormat="1"/>
    <xf numFmtId="172" fontId="0" fillId="0" borderId="0" xfId="0" applyNumberFormat="1"/>
    <xf numFmtId="166" fontId="7" fillId="0" borderId="8" xfId="0" applyNumberFormat="1" applyFont="1" applyBorder="1" applyAlignment="1">
      <alignment horizontal="center" vertical="center"/>
    </xf>
    <xf numFmtId="0" fontId="10" fillId="4" borderId="7" xfId="0" applyFont="1" applyFill="1" applyBorder="1" applyAlignment="1">
      <alignment vertical="center" wrapText="1"/>
    </xf>
    <xf numFmtId="0" fontId="13" fillId="2" borderId="10" xfId="0" applyFont="1" applyFill="1" applyBorder="1" applyAlignment="1">
      <alignment vertical="center" wrapText="1"/>
    </xf>
    <xf numFmtId="3" fontId="9" fillId="2" borderId="11" xfId="0" applyNumberFormat="1" applyFont="1" applyFill="1" applyBorder="1" applyAlignment="1">
      <alignment horizontal="center" vertical="center"/>
    </xf>
    <xf numFmtId="165" fontId="7" fillId="0" borderId="8" xfId="0" applyNumberFormat="1" applyFont="1" applyBorder="1" applyAlignment="1">
      <alignment horizontal="center" vertical="center"/>
    </xf>
    <xf numFmtId="165" fontId="11" fillId="0" borderId="8" xfId="0" applyNumberFormat="1" applyFont="1" applyBorder="1" applyAlignment="1">
      <alignment horizontal="center" vertical="center"/>
    </xf>
    <xf numFmtId="0" fontId="7" fillId="4" borderId="1" xfId="0" applyFont="1" applyFill="1" applyBorder="1" applyAlignment="1">
      <alignment horizontal="left" vertical="center" wrapText="1"/>
    </xf>
    <xf numFmtId="0" fontId="6" fillId="0" borderId="12" xfId="0" applyFont="1" applyBorder="1" applyAlignment="1">
      <alignment horizontal="left" vertical="center" wrapText="1" indent="1"/>
    </xf>
    <xf numFmtId="0" fontId="8" fillId="4" borderId="12" xfId="0" applyFont="1" applyFill="1" applyBorder="1" applyAlignment="1">
      <alignment vertical="center" wrapText="1"/>
    </xf>
    <xf numFmtId="3" fontId="11" fillId="0" borderId="0" xfId="0" applyNumberFormat="1" applyFont="1" applyBorder="1" applyAlignment="1">
      <alignment horizontal="center" vertical="center"/>
    </xf>
    <xf numFmtId="165" fontId="7" fillId="0" borderId="0" xfId="0" applyNumberFormat="1" applyFont="1" applyFill="1" applyBorder="1" applyAlignment="1">
      <alignment horizontal="center" vertical="center"/>
    </xf>
    <xf numFmtId="4" fontId="9" fillId="2" borderId="0" xfId="0" applyNumberFormat="1" applyFont="1" applyFill="1" applyBorder="1" applyAlignment="1">
      <alignment horizontal="center" vertical="center"/>
    </xf>
    <xf numFmtId="0" fontId="0" fillId="0" borderId="0" xfId="0" applyBorder="1"/>
    <xf numFmtId="49" fontId="7" fillId="3" borderId="8" xfId="0" applyNumberFormat="1" applyFont="1" applyFill="1" applyBorder="1" applyAlignment="1">
      <alignment horizontal="center" vertical="center"/>
    </xf>
    <xf numFmtId="0" fontId="26" fillId="0" borderId="0" xfId="0" applyFont="1" applyFill="1" applyBorder="1"/>
    <xf numFmtId="0" fontId="8" fillId="0" borderId="0" xfId="0" applyFont="1" applyFill="1" applyBorder="1"/>
    <xf numFmtId="0" fontId="18" fillId="0" borderId="0" xfId="0" applyFont="1" applyFill="1" applyBorder="1" applyAlignment="1">
      <alignment horizontal="center" vertical="center" wrapText="1"/>
    </xf>
    <xf numFmtId="0" fontId="18" fillId="0" borderId="0" xfId="0" applyFont="1" applyFill="1" applyBorder="1"/>
    <xf numFmtId="0" fontId="44" fillId="2" borderId="0" xfId="0" applyFont="1" applyFill="1"/>
    <xf numFmtId="0" fontId="0" fillId="2" borderId="0" xfId="0" applyFill="1"/>
    <xf numFmtId="0" fontId="45" fillId="2" borderId="1" xfId="0" applyFont="1" applyFill="1" applyBorder="1" applyAlignment="1">
      <alignment horizontal="left" vertical="center" wrapText="1"/>
    </xf>
    <xf numFmtId="0" fontId="45" fillId="3" borderId="1" xfId="0" applyFont="1" applyFill="1" applyBorder="1" applyAlignment="1">
      <alignment horizontal="left" vertical="center" wrapText="1"/>
    </xf>
    <xf numFmtId="0" fontId="45" fillId="2" borderId="1" xfId="0" applyFont="1" applyFill="1" applyBorder="1" applyAlignment="1">
      <alignment horizontal="center" vertical="center" wrapText="1"/>
    </xf>
    <xf numFmtId="0" fontId="48"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0" fontId="4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49" fillId="3" borderId="0" xfId="0" applyFont="1" applyFill="1"/>
    <xf numFmtId="0" fontId="50" fillId="3" borderId="0" xfId="0" applyFont="1" applyFill="1" applyAlignment="1"/>
    <xf numFmtId="0" fontId="51" fillId="3" borderId="1" xfId="0" applyFont="1" applyFill="1" applyBorder="1" applyAlignment="1">
      <alignment horizontal="left" vertical="center" wrapText="1"/>
    </xf>
    <xf numFmtId="0" fontId="51" fillId="3" borderId="1" xfId="0" applyFont="1" applyFill="1" applyBorder="1" applyAlignment="1">
      <alignment vertical="center" wrapText="1"/>
    </xf>
    <xf numFmtId="0" fontId="52" fillId="3" borderId="6"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3" fillId="3" borderId="7" xfId="0" applyFont="1" applyFill="1" applyBorder="1" applyAlignment="1">
      <alignment vertical="center" wrapText="1"/>
    </xf>
    <xf numFmtId="9" fontId="52" fillId="3" borderId="8" xfId="0" applyNumberFormat="1" applyFont="1" applyFill="1" applyBorder="1" applyAlignment="1">
      <alignment horizontal="center" vertical="center"/>
    </xf>
    <xf numFmtId="0" fontId="53" fillId="3" borderId="7" xfId="0" applyFont="1" applyFill="1" applyBorder="1" applyAlignment="1">
      <alignment horizontal="left" vertical="center" wrapText="1"/>
    </xf>
    <xf numFmtId="0" fontId="52" fillId="3" borderId="7" xfId="0" applyFont="1" applyFill="1" applyBorder="1" applyAlignment="1">
      <alignment horizontal="left" vertical="center" wrapText="1"/>
    </xf>
    <xf numFmtId="0" fontId="51" fillId="3" borderId="7" xfId="0" applyFont="1" applyFill="1" applyBorder="1" applyAlignment="1">
      <alignment vertical="center" wrapText="1"/>
    </xf>
    <xf numFmtId="4" fontId="49" fillId="3" borderId="0" xfId="0" applyNumberFormat="1" applyFont="1" applyFill="1"/>
    <xf numFmtId="0" fontId="52" fillId="3" borderId="7"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6" xfId="0" applyFont="1" applyFill="1" applyBorder="1" applyAlignment="1">
      <alignment horizontal="center" vertical="center" wrapText="1"/>
    </xf>
    <xf numFmtId="0" fontId="51" fillId="3" borderId="8" xfId="0" applyFont="1" applyFill="1" applyBorder="1" applyAlignment="1">
      <alignment horizontal="center" vertical="center" wrapText="1"/>
    </xf>
    <xf numFmtId="3" fontId="52" fillId="3" borderId="7" xfId="0" applyNumberFormat="1" applyFont="1" applyFill="1" applyBorder="1" applyAlignment="1">
      <alignment horizontal="center" vertical="center" wrapText="1"/>
    </xf>
    <xf numFmtId="3" fontId="48" fillId="3" borderId="7" xfId="0" applyNumberFormat="1" applyFont="1" applyFill="1" applyBorder="1" applyAlignment="1">
      <alignment horizontal="center" vertical="center" wrapText="1"/>
    </xf>
    <xf numFmtId="0" fontId="48" fillId="3" borderId="7" xfId="0" applyFont="1" applyFill="1" applyBorder="1" applyAlignment="1">
      <alignment horizontal="center" vertical="center" wrapText="1"/>
    </xf>
    <xf numFmtId="164" fontId="48" fillId="3" borderId="8" xfId="0" applyNumberFormat="1" applyFont="1" applyFill="1" applyBorder="1" applyAlignment="1">
      <alignment horizontal="center" vertical="center"/>
    </xf>
    <xf numFmtId="3" fontId="49" fillId="3" borderId="0" xfId="0" applyNumberFormat="1" applyFont="1" applyFill="1"/>
    <xf numFmtId="0" fontId="52" fillId="3" borderId="7" xfId="0" applyFont="1" applyFill="1" applyBorder="1" applyAlignment="1">
      <alignment horizontal="left" vertical="center" wrapText="1" indent="1"/>
    </xf>
    <xf numFmtId="3" fontId="52" fillId="3" borderId="8" xfId="0" applyNumberFormat="1" applyFont="1" applyFill="1" applyBorder="1" applyAlignment="1">
      <alignment horizontal="center" vertical="center"/>
    </xf>
    <xf numFmtId="3" fontId="54" fillId="3" borderId="8" xfId="0" applyNumberFormat="1" applyFont="1" applyFill="1" applyBorder="1" applyAlignment="1">
      <alignment horizontal="center" vertical="center"/>
    </xf>
    <xf numFmtId="0" fontId="55" fillId="3" borderId="12" xfId="0" applyFont="1" applyFill="1" applyBorder="1" applyAlignment="1">
      <alignment horizontal="left" vertical="center" wrapText="1" indent="1"/>
    </xf>
    <xf numFmtId="3" fontId="51" fillId="3" borderId="8" xfId="0" applyNumberFormat="1" applyFont="1" applyFill="1" applyBorder="1" applyAlignment="1">
      <alignment horizontal="center" vertical="center"/>
    </xf>
    <xf numFmtId="0" fontId="51" fillId="3" borderId="12" xfId="0" applyFont="1" applyFill="1" applyBorder="1" applyAlignment="1">
      <alignment horizontal="left" vertical="center" wrapText="1" indent="1"/>
    </xf>
    <xf numFmtId="0" fontId="51" fillId="3" borderId="12" xfId="0" applyFont="1" applyFill="1" applyBorder="1" applyAlignment="1">
      <alignment vertical="center" wrapText="1"/>
    </xf>
    <xf numFmtId="3" fontId="51" fillId="3" borderId="6" xfId="0" applyNumberFormat="1" applyFont="1" applyFill="1" applyBorder="1" applyAlignment="1">
      <alignment horizontal="center" vertical="center"/>
    </xf>
    <xf numFmtId="0" fontId="52" fillId="3" borderId="7" xfId="0" applyFont="1" applyFill="1" applyBorder="1" applyAlignment="1">
      <alignment horizontal="center" vertical="center" wrapText="1"/>
    </xf>
    <xf numFmtId="164" fontId="52" fillId="3" borderId="8" xfId="0" applyNumberFormat="1" applyFont="1" applyFill="1" applyBorder="1" applyAlignment="1">
      <alignment horizontal="center" vertical="center"/>
    </xf>
    <xf numFmtId="0" fontId="48" fillId="4" borderId="7" xfId="0" applyFont="1" applyFill="1" applyBorder="1" applyAlignment="1">
      <alignment horizontal="left" vertical="center" wrapText="1"/>
    </xf>
    <xf numFmtId="0" fontId="56" fillId="4" borderId="7" xfId="0" applyFont="1" applyFill="1" applyBorder="1" applyAlignment="1">
      <alignment horizontal="left" vertical="center" wrapText="1"/>
    </xf>
    <xf numFmtId="0" fontId="48" fillId="3" borderId="7"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8" fillId="0" borderId="7" xfId="0" applyFont="1" applyBorder="1" applyAlignment="1">
      <alignment horizontal="left" vertical="center" wrapText="1" indent="1"/>
    </xf>
    <xf numFmtId="3" fontId="48" fillId="0" borderId="8" xfId="0" applyNumberFormat="1" applyFont="1" applyBorder="1" applyAlignment="1">
      <alignment horizontal="center" vertical="center"/>
    </xf>
    <xf numFmtId="3" fontId="60" fillId="0" borderId="8" xfId="0" applyNumberFormat="1" applyFont="1" applyBorder="1" applyAlignment="1">
      <alignment horizontal="center" vertical="center"/>
    </xf>
    <xf numFmtId="0" fontId="61" fillId="0" borderId="12" xfId="0" applyFont="1" applyBorder="1" applyAlignment="1">
      <alignment horizontal="left" vertical="center" wrapText="1" indent="1"/>
    </xf>
    <xf numFmtId="0" fontId="48" fillId="3" borderId="5" xfId="0" applyFont="1" applyFill="1" applyBorder="1" applyAlignment="1">
      <alignment vertical="center" wrapText="1"/>
    </xf>
    <xf numFmtId="0" fontId="48" fillId="3" borderId="12" xfId="0" applyFont="1" applyFill="1" applyBorder="1" applyAlignment="1">
      <alignment vertical="center" wrapText="1"/>
    </xf>
    <xf numFmtId="0" fontId="48" fillId="3" borderId="7" xfId="0" applyFont="1" applyFill="1" applyBorder="1" applyAlignment="1">
      <alignment vertical="center" wrapText="1"/>
    </xf>
    <xf numFmtId="0" fontId="48" fillId="3" borderId="11" xfId="0" applyFont="1" applyFill="1" applyBorder="1" applyAlignment="1">
      <alignment horizontal="center" vertical="center"/>
    </xf>
    <xf numFmtId="0" fontId="48" fillId="3" borderId="8" xfId="0" applyFont="1" applyFill="1" applyBorder="1" applyAlignment="1">
      <alignment horizontal="center" vertical="center"/>
    </xf>
    <xf numFmtId="0" fontId="56" fillId="5" borderId="7" xfId="0" applyFont="1" applyFill="1" applyBorder="1" applyAlignment="1">
      <alignment vertical="center" wrapText="1"/>
    </xf>
    <xf numFmtId="3" fontId="45" fillId="5" borderId="8" xfId="0" applyNumberFormat="1" applyFont="1" applyFill="1" applyBorder="1" applyAlignment="1">
      <alignment horizontal="center" vertical="center"/>
    </xf>
    <xf numFmtId="3" fontId="55" fillId="3" borderId="8" xfId="0" applyNumberFormat="1" applyFont="1" applyFill="1" applyBorder="1" applyAlignment="1">
      <alignment horizontal="center" vertical="center"/>
    </xf>
    <xf numFmtId="0" fontId="55" fillId="3" borderId="7" xfId="0" applyFont="1" applyFill="1" applyBorder="1" applyAlignment="1">
      <alignment vertical="center" wrapText="1"/>
    </xf>
    <xf numFmtId="164" fontId="55" fillId="3" borderId="8" xfId="0" applyNumberFormat="1" applyFont="1" applyFill="1" applyBorder="1" applyAlignment="1">
      <alignment horizontal="center" vertical="center"/>
    </xf>
    <xf numFmtId="0" fontId="54" fillId="3" borderId="7" xfId="0" applyFont="1" applyFill="1" applyBorder="1" applyAlignment="1">
      <alignment horizontal="left" vertical="center" wrapText="1" indent="1"/>
    </xf>
    <xf numFmtId="164" fontId="54" fillId="3" borderId="8" xfId="0" applyNumberFormat="1" applyFont="1" applyFill="1" applyBorder="1" applyAlignment="1">
      <alignment horizontal="center" vertical="center"/>
    </xf>
    <xf numFmtId="0" fontId="51" fillId="3" borderId="7" xfId="0" applyFont="1" applyFill="1" applyBorder="1" applyAlignment="1">
      <alignment horizontal="left" vertical="center" wrapText="1" indent="1"/>
    </xf>
    <xf numFmtId="0" fontId="51" fillId="3" borderId="0" xfId="0" applyFont="1" applyFill="1" applyBorder="1" applyAlignment="1">
      <alignment horizontal="left" vertical="center" wrapText="1" indent="1"/>
    </xf>
    <xf numFmtId="3" fontId="52" fillId="3" borderId="0" xfId="0" applyNumberFormat="1" applyFont="1" applyFill="1" applyBorder="1" applyAlignment="1">
      <alignment horizontal="center" vertical="center"/>
    </xf>
    <xf numFmtId="0" fontId="51" fillId="3" borderId="0" xfId="0" applyFont="1" applyFill="1" applyBorder="1" applyAlignment="1">
      <alignment horizontal="center" vertical="center" wrapText="1"/>
    </xf>
    <xf numFmtId="0" fontId="51" fillId="3" borderId="0" xfId="0" applyFont="1" applyFill="1" applyBorder="1"/>
    <xf numFmtId="0" fontId="51" fillId="3" borderId="0" xfId="0" applyFont="1" applyFill="1"/>
    <xf numFmtId="0" fontId="62" fillId="3" borderId="0" xfId="0" applyFont="1" applyFill="1" applyAlignment="1">
      <alignment horizontal="left" wrapText="1"/>
    </xf>
    <xf numFmtId="0" fontId="62" fillId="3" borderId="0" xfId="0" applyFont="1" applyFill="1" applyAlignment="1">
      <alignment wrapText="1"/>
    </xf>
    <xf numFmtId="0" fontId="63" fillId="0" borderId="0" xfId="0" applyFont="1" applyAlignment="1"/>
    <xf numFmtId="0" fontId="64" fillId="0" borderId="0" xfId="0" applyFont="1"/>
    <xf numFmtId="0" fontId="63" fillId="0" borderId="0" xfId="0" applyFont="1" applyAlignment="1">
      <alignment horizontal="center"/>
    </xf>
    <xf numFmtId="0" fontId="46" fillId="3" borderId="1" xfId="0" applyFont="1" applyFill="1" applyBorder="1" applyAlignment="1">
      <alignment horizontal="left" vertical="center" wrapText="1"/>
    </xf>
    <xf numFmtId="0" fontId="46" fillId="4" borderId="1" xfId="0" applyFont="1" applyFill="1" applyBorder="1" applyAlignment="1">
      <alignment vertical="center" wrapText="1"/>
    </xf>
    <xf numFmtId="0" fontId="47" fillId="3" borderId="6" xfId="0" applyFont="1" applyFill="1" applyBorder="1" applyAlignment="1">
      <alignment horizontal="center" vertical="center" wrapText="1"/>
    </xf>
    <xf numFmtId="0" fontId="47" fillId="3" borderId="18"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21" xfId="0" applyFont="1" applyFill="1" applyBorder="1" applyAlignment="1">
      <alignment horizontal="center" vertical="center" wrapText="1"/>
    </xf>
    <xf numFmtId="0" fontId="47" fillId="3" borderId="7" xfId="0" applyFont="1" applyFill="1" applyBorder="1" applyAlignment="1">
      <alignment horizontal="left" vertical="center" wrapText="1"/>
    </xf>
    <xf numFmtId="9" fontId="47" fillId="3" borderId="8" xfId="0" applyNumberFormat="1" applyFont="1" applyFill="1" applyBorder="1" applyAlignment="1">
      <alignment horizontal="center" vertical="center" wrapText="1"/>
    </xf>
    <xf numFmtId="0" fontId="47" fillId="3" borderId="7" xfId="0" applyFont="1" applyFill="1" applyBorder="1" applyAlignment="1">
      <alignment vertical="center" wrapText="1"/>
    </xf>
    <xf numFmtId="9" fontId="47" fillId="3" borderId="8" xfId="0" applyNumberFormat="1" applyFont="1" applyFill="1" applyBorder="1" applyAlignment="1">
      <alignment horizontal="center" vertical="center"/>
    </xf>
    <xf numFmtId="9" fontId="47" fillId="3" borderId="21" xfId="0" applyNumberFormat="1" applyFont="1" applyFill="1" applyBorder="1" applyAlignment="1">
      <alignment horizontal="center" vertical="center"/>
    </xf>
    <xf numFmtId="9" fontId="47" fillId="3" borderId="8" xfId="1" applyNumberFormat="1" applyFont="1" applyFill="1" applyBorder="1" applyAlignment="1">
      <alignment horizontal="center" vertical="center"/>
    </xf>
    <xf numFmtId="4" fontId="64" fillId="0" borderId="0" xfId="0" applyNumberFormat="1" applyFont="1"/>
    <xf numFmtId="0" fontId="46" fillId="4" borderId="7" xfId="0" applyFont="1" applyFill="1" applyBorder="1" applyAlignment="1">
      <alignment vertical="center" wrapText="1"/>
    </xf>
    <xf numFmtId="0" fontId="47" fillId="3" borderId="10"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47" fillId="3" borderId="7" xfId="0" applyFont="1" applyFill="1" applyBorder="1" applyAlignment="1">
      <alignment horizontal="left" vertical="top" wrapText="1"/>
    </xf>
    <xf numFmtId="9" fontId="47" fillId="3" borderId="8" xfId="1" applyNumberFormat="1" applyFont="1" applyFill="1" applyBorder="1" applyAlignment="1">
      <alignment horizontal="center" vertical="top"/>
    </xf>
    <xf numFmtId="9" fontId="47" fillId="3" borderId="8" xfId="0" applyNumberFormat="1" applyFont="1" applyFill="1" applyBorder="1" applyAlignment="1">
      <alignment horizontal="center" vertical="top"/>
    </xf>
    <xf numFmtId="9" fontId="47" fillId="3" borderId="21" xfId="0" applyNumberFormat="1" applyFont="1" applyFill="1" applyBorder="1" applyAlignment="1">
      <alignment horizontal="center" vertical="top"/>
    </xf>
    <xf numFmtId="0" fontId="65" fillId="4" borderId="7" xfId="0" applyFont="1" applyFill="1" applyBorder="1" applyAlignment="1">
      <alignment horizontal="left" vertical="center" wrapText="1"/>
    </xf>
    <xf numFmtId="0" fontId="46" fillId="3" borderId="6" xfId="0" applyFont="1" applyFill="1" applyBorder="1" applyAlignment="1">
      <alignment horizontal="center" vertical="center" wrapText="1"/>
    </xf>
    <xf numFmtId="0" fontId="46" fillId="3" borderId="18" xfId="0" applyFont="1" applyFill="1" applyBorder="1" applyAlignment="1">
      <alignment horizontal="center" vertical="center" wrapText="1"/>
    </xf>
    <xf numFmtId="3" fontId="64" fillId="0" borderId="0" xfId="0" applyNumberFormat="1" applyFont="1"/>
    <xf numFmtId="0" fontId="46" fillId="3" borderId="8" xfId="0" applyFont="1" applyFill="1" applyBorder="1" applyAlignment="1">
      <alignment horizontal="center" vertical="center" wrapText="1"/>
    </xf>
    <xf numFmtId="0" fontId="46" fillId="3" borderId="21" xfId="0" applyFont="1" applyFill="1" applyBorder="1" applyAlignment="1">
      <alignment horizontal="center" vertical="center" wrapText="1"/>
    </xf>
    <xf numFmtId="3" fontId="47" fillId="3" borderId="7" xfId="0" applyNumberFormat="1" applyFont="1" applyFill="1" applyBorder="1" applyAlignment="1">
      <alignment horizontal="center" vertical="center" wrapText="1"/>
    </xf>
    <xf numFmtId="3" fontId="47" fillId="3" borderId="23" xfId="0" applyNumberFormat="1" applyFont="1" applyFill="1" applyBorder="1" applyAlignment="1">
      <alignment horizontal="center" vertical="center" wrapText="1"/>
    </xf>
    <xf numFmtId="4" fontId="47" fillId="3" borderId="7" xfId="0" applyNumberFormat="1" applyFont="1" applyFill="1" applyBorder="1" applyAlignment="1">
      <alignment horizontal="center" vertical="center" wrapText="1"/>
    </xf>
    <xf numFmtId="4" fontId="47" fillId="3" borderId="23" xfId="0" applyNumberFormat="1" applyFont="1" applyFill="1" applyBorder="1" applyAlignment="1">
      <alignment horizontal="center" vertical="center" wrapText="1"/>
    </xf>
    <xf numFmtId="0" fontId="47" fillId="3" borderId="7" xfId="0" applyFont="1" applyFill="1" applyBorder="1" applyAlignment="1">
      <alignment horizontal="center" vertical="center" wrapText="1"/>
    </xf>
    <xf numFmtId="164" fontId="47" fillId="3" borderId="8" xfId="0" applyNumberFormat="1" applyFont="1" applyFill="1" applyBorder="1" applyAlignment="1">
      <alignment horizontal="center" vertical="center"/>
    </xf>
    <xf numFmtId="164" fontId="47" fillId="3" borderId="21" xfId="0" applyNumberFormat="1" applyFont="1" applyFill="1" applyBorder="1" applyAlignment="1">
      <alignment horizontal="center" vertical="center"/>
    </xf>
    <xf numFmtId="0" fontId="47" fillId="0" borderId="7" xfId="0" applyFont="1" applyBorder="1" applyAlignment="1">
      <alignment horizontal="left" vertical="center" wrapText="1" indent="1"/>
    </xf>
    <xf numFmtId="3" fontId="47" fillId="0" borderId="8" xfId="0" applyNumberFormat="1" applyFont="1" applyBorder="1" applyAlignment="1">
      <alignment horizontal="center" vertical="center"/>
    </xf>
    <xf numFmtId="3" fontId="47" fillId="0" borderId="21" xfId="0" applyNumberFormat="1" applyFont="1" applyBorder="1" applyAlignment="1">
      <alignment horizontal="center" vertical="center"/>
    </xf>
    <xf numFmtId="0" fontId="66" fillId="0" borderId="7" xfId="0" applyFont="1" applyBorder="1" applyAlignment="1">
      <alignment horizontal="left" vertical="center" wrapText="1" indent="1"/>
    </xf>
    <xf numFmtId="3" fontId="66" fillId="0" borderId="8" xfId="0" applyNumberFormat="1" applyFont="1" applyBorder="1" applyAlignment="1">
      <alignment horizontal="center" vertical="center"/>
    </xf>
    <xf numFmtId="9" fontId="66" fillId="0" borderId="8" xfId="1" applyFont="1" applyBorder="1" applyAlignment="1">
      <alignment horizontal="center" vertical="center"/>
    </xf>
    <xf numFmtId="9" fontId="66" fillId="0" borderId="21" xfId="1" applyFont="1" applyBorder="1" applyAlignment="1">
      <alignment horizontal="center" vertical="center"/>
    </xf>
    <xf numFmtId="164" fontId="66" fillId="0" borderId="8" xfId="0" applyNumberFormat="1" applyFont="1" applyBorder="1" applyAlignment="1">
      <alignment horizontal="center" vertical="center"/>
    </xf>
    <xf numFmtId="164" fontId="66" fillId="0" borderId="21" xfId="0" applyNumberFormat="1" applyFont="1" applyBorder="1" applyAlignment="1">
      <alignment horizontal="center" vertical="center"/>
    </xf>
    <xf numFmtId="0" fontId="47" fillId="0" borderId="7" xfId="0" applyFont="1" applyBorder="1" applyAlignment="1">
      <alignment horizontal="left" vertical="top" wrapText="1" indent="1"/>
    </xf>
    <xf numFmtId="0" fontId="66" fillId="0" borderId="7" xfId="0" applyFont="1" applyBorder="1" applyAlignment="1">
      <alignment horizontal="left" vertical="top" wrapText="1" indent="1"/>
    </xf>
    <xf numFmtId="0" fontId="67" fillId="0" borderId="12" xfId="0" applyFont="1" applyBorder="1" applyAlignment="1">
      <alignment horizontal="left" vertical="center" wrapText="1" indent="1"/>
    </xf>
    <xf numFmtId="3" fontId="66" fillId="0" borderId="21" xfId="0" applyNumberFormat="1" applyFont="1" applyBorder="1" applyAlignment="1">
      <alignment horizontal="center" vertical="center"/>
    </xf>
    <xf numFmtId="0" fontId="65" fillId="2" borderId="7" xfId="0" applyFont="1" applyFill="1" applyBorder="1" applyAlignment="1">
      <alignment vertical="center" wrapText="1"/>
    </xf>
    <xf numFmtId="3" fontId="46" fillId="2" borderId="8" xfId="0" applyNumberFormat="1" applyFont="1" applyFill="1" applyBorder="1" applyAlignment="1">
      <alignment horizontal="center" vertical="center"/>
    </xf>
    <xf numFmtId="3" fontId="46" fillId="2" borderId="21" xfId="0" applyNumberFormat="1" applyFont="1" applyFill="1" applyBorder="1" applyAlignment="1">
      <alignment horizontal="center" vertical="center"/>
    </xf>
    <xf numFmtId="0" fontId="65" fillId="3" borderId="7" xfId="0" applyFont="1" applyFill="1" applyBorder="1" applyAlignment="1">
      <alignment vertical="center" wrapText="1"/>
    </xf>
    <xf numFmtId="3" fontId="47" fillId="0" borderId="7" xfId="0" applyNumberFormat="1" applyFont="1" applyFill="1" applyBorder="1" applyAlignment="1">
      <alignment horizontal="center" vertical="center" wrapText="1"/>
    </xf>
    <xf numFmtId="166" fontId="47" fillId="3" borderId="7" xfId="0" applyNumberFormat="1" applyFont="1" applyFill="1" applyBorder="1" applyAlignment="1">
      <alignment horizontal="center" vertical="center" wrapText="1"/>
    </xf>
    <xf numFmtId="166" fontId="47" fillId="3" borderId="23" xfId="0" applyNumberFormat="1" applyFont="1" applyFill="1" applyBorder="1" applyAlignment="1">
      <alignment horizontal="center" vertical="center" wrapText="1"/>
    </xf>
    <xf numFmtId="3" fontId="68" fillId="0" borderId="8" xfId="0" applyNumberFormat="1" applyFont="1" applyFill="1" applyBorder="1" applyAlignment="1">
      <alignment horizontal="center" vertical="center"/>
    </xf>
    <xf numFmtId="3" fontId="47" fillId="0" borderId="8" xfId="0" applyNumberFormat="1" applyFont="1" applyFill="1" applyBorder="1" applyAlignment="1">
      <alignment horizontal="center" vertical="center"/>
    </xf>
    <xf numFmtId="3" fontId="47" fillId="0" borderId="21" xfId="0" applyNumberFormat="1" applyFont="1" applyFill="1" applyBorder="1" applyAlignment="1">
      <alignment horizontal="center" vertical="center"/>
    </xf>
    <xf numFmtId="3" fontId="69" fillId="0" borderId="8" xfId="0" applyNumberFormat="1" applyFont="1" applyFill="1" applyBorder="1" applyAlignment="1">
      <alignment horizontal="center" vertical="center"/>
    </xf>
    <xf numFmtId="164" fontId="66" fillId="0" borderId="8" xfId="0" applyNumberFormat="1" applyFont="1" applyFill="1" applyBorder="1" applyAlignment="1">
      <alignment horizontal="center" vertical="center"/>
    </xf>
    <xf numFmtId="164" fontId="66" fillId="0" borderId="21" xfId="0" applyNumberFormat="1" applyFont="1" applyFill="1" applyBorder="1" applyAlignment="1">
      <alignment horizontal="center" vertical="center"/>
    </xf>
    <xf numFmtId="0" fontId="65" fillId="0" borderId="12" xfId="0" applyFont="1" applyBorder="1" applyAlignment="1">
      <alignment horizontal="left" vertical="center" wrapText="1" indent="1"/>
    </xf>
    <xf numFmtId="0" fontId="47" fillId="0" borderId="7" xfId="0" applyFont="1" applyFill="1" applyBorder="1" applyAlignment="1">
      <alignment horizontal="left" vertical="center" wrapText="1"/>
    </xf>
    <xf numFmtId="167" fontId="47" fillId="0" borderId="8" xfId="4" applyNumberFormat="1" applyFont="1" applyBorder="1" applyAlignment="1">
      <alignment horizontal="center" vertical="center"/>
    </xf>
    <xf numFmtId="167" fontId="47" fillId="0" borderId="21" xfId="4" applyNumberFormat="1" applyFont="1" applyBorder="1" applyAlignment="1">
      <alignment horizontal="center" vertical="center"/>
    </xf>
    <xf numFmtId="0" fontId="47" fillId="4" borderId="7" xfId="0" applyFont="1" applyFill="1" applyBorder="1" applyAlignment="1">
      <alignment horizontal="left" vertical="center" wrapText="1"/>
    </xf>
    <xf numFmtId="0" fontId="70" fillId="0" borderId="0" xfId="0" applyFont="1" applyBorder="1"/>
    <xf numFmtId="0" fontId="64" fillId="0" borderId="0" xfId="0" applyFont="1" applyBorder="1"/>
    <xf numFmtId="0" fontId="71" fillId="0" borderId="0" xfId="0" applyFont="1" applyAlignment="1">
      <alignment horizontal="left" wrapText="1"/>
    </xf>
    <xf numFmtId="0" fontId="71" fillId="0" borderId="0" xfId="0" applyFont="1" applyAlignment="1">
      <alignment wrapText="1"/>
    </xf>
    <xf numFmtId="0" fontId="47" fillId="0" borderId="7" xfId="0" applyFont="1" applyBorder="1" applyAlignment="1">
      <alignment horizontal="left" vertical="top" wrapText="1"/>
    </xf>
    <xf numFmtId="3" fontId="47" fillId="0" borderId="8" xfId="0" applyNumberFormat="1" applyFont="1" applyBorder="1" applyAlignment="1">
      <alignment horizontal="center" vertical="top"/>
    </xf>
    <xf numFmtId="3" fontId="47" fillId="0" borderId="21" xfId="0" applyNumberFormat="1" applyFont="1" applyBorder="1" applyAlignment="1">
      <alignment horizontal="center" vertical="top"/>
    </xf>
    <xf numFmtId="3" fontId="66" fillId="0" borderId="8" xfId="0" applyNumberFormat="1" applyFont="1" applyBorder="1" applyAlignment="1">
      <alignment horizontal="center" vertical="top"/>
    </xf>
    <xf numFmtId="0" fontId="67" fillId="0" borderId="12" xfId="0" applyFont="1" applyBorder="1" applyAlignment="1">
      <alignment horizontal="left" vertical="top" wrapText="1"/>
    </xf>
    <xf numFmtId="3" fontId="66" fillId="0" borderId="21" xfId="0" applyNumberFormat="1" applyFont="1" applyBorder="1" applyAlignment="1">
      <alignment horizontal="center" vertical="top"/>
    </xf>
    <xf numFmtId="0" fontId="67" fillId="0" borderId="12" xfId="0" applyFont="1" applyBorder="1" applyAlignment="1">
      <alignment horizontal="left" vertical="top" wrapText="1" indent="1"/>
    </xf>
    <xf numFmtId="0" fontId="47" fillId="4" borderId="7" xfId="0" applyFont="1" applyFill="1" applyBorder="1" applyAlignment="1">
      <alignment horizontal="left" vertical="top" wrapText="1"/>
    </xf>
    <xf numFmtId="0" fontId="67" fillId="0" borderId="12" xfId="0" applyFont="1" applyBorder="1" applyAlignment="1">
      <alignment horizontal="left" wrapText="1" indent="1"/>
    </xf>
    <xf numFmtId="0" fontId="67" fillId="0" borderId="24" xfId="0" applyFont="1" applyBorder="1" applyAlignment="1">
      <alignment horizontal="left" vertical="center" wrapText="1" indent="1"/>
    </xf>
    <xf numFmtId="0" fontId="46" fillId="5" borderId="7" xfId="0" applyFont="1" applyFill="1" applyBorder="1" applyAlignment="1">
      <alignment vertical="center" wrapText="1"/>
    </xf>
    <xf numFmtId="3" fontId="46" fillId="5" borderId="8" xfId="0" applyNumberFormat="1" applyFont="1" applyFill="1" applyBorder="1" applyAlignment="1">
      <alignment horizontal="center" vertical="center"/>
    </xf>
    <xf numFmtId="3" fontId="46" fillId="5" borderId="21" xfId="0" applyNumberFormat="1" applyFont="1" applyFill="1" applyBorder="1" applyAlignment="1">
      <alignment horizontal="center" vertical="center"/>
    </xf>
    <xf numFmtId="0" fontId="46" fillId="2" borderId="7" xfId="0" applyFont="1" applyFill="1" applyBorder="1" applyAlignment="1">
      <alignment horizontal="left" vertical="center" wrapText="1" indent="1"/>
    </xf>
    <xf numFmtId="3" fontId="46" fillId="0" borderId="8" xfId="0" applyNumberFormat="1" applyFont="1" applyBorder="1" applyAlignment="1">
      <alignment horizontal="center" vertical="center"/>
    </xf>
    <xf numFmtId="3" fontId="46" fillId="0" borderId="21" xfId="0" applyNumberFormat="1" applyFont="1" applyBorder="1" applyAlignment="1">
      <alignment horizontal="center" vertical="center"/>
    </xf>
    <xf numFmtId="0" fontId="46" fillId="0" borderId="0" xfId="0" applyFont="1" applyBorder="1" applyAlignment="1">
      <alignment horizontal="left" vertical="center" wrapText="1" indent="1"/>
    </xf>
    <xf numFmtId="3" fontId="47" fillId="0" borderId="0" xfId="0" applyNumberFormat="1" applyFont="1" applyBorder="1" applyAlignment="1">
      <alignment horizontal="center" vertical="center"/>
    </xf>
    <xf numFmtId="0" fontId="65" fillId="3" borderId="7" xfId="0" applyFont="1" applyFill="1" applyBorder="1" applyAlignment="1">
      <alignment horizontal="left" vertical="center" wrapText="1"/>
    </xf>
    <xf numFmtId="0" fontId="46" fillId="5" borderId="1" xfId="0" applyFont="1" applyFill="1" applyBorder="1" applyAlignment="1">
      <alignment vertical="center" wrapText="1"/>
    </xf>
    <xf numFmtId="3" fontId="47" fillId="0" borderId="7" xfId="0" applyNumberFormat="1" applyFont="1" applyBorder="1" applyAlignment="1">
      <alignment horizontal="center" vertical="center"/>
    </xf>
    <xf numFmtId="3" fontId="47" fillId="0" borderId="7" xfId="0" applyNumberFormat="1" applyFont="1" applyBorder="1" applyAlignment="1">
      <alignment horizontal="center" vertical="center" wrapText="1"/>
    </xf>
    <xf numFmtId="3" fontId="46" fillId="0" borderId="7"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46" fillId="3" borderId="2" xfId="0" applyNumberFormat="1" applyFont="1" applyFill="1" applyBorder="1" applyAlignment="1">
      <alignment horizontal="center" vertical="center"/>
    </xf>
    <xf numFmtId="49" fontId="46" fillId="3" borderId="3" xfId="0" applyNumberFormat="1" applyFont="1" applyFill="1" applyBorder="1" applyAlignment="1">
      <alignment horizontal="center" vertical="center"/>
    </xf>
    <xf numFmtId="49" fontId="46" fillId="3" borderId="4" xfId="0" applyNumberFormat="1" applyFont="1" applyFill="1" applyBorder="1" applyAlignment="1">
      <alignment horizontal="center" vertical="center"/>
    </xf>
    <xf numFmtId="0" fontId="47"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2" fillId="0" borderId="0" xfId="0" applyFont="1" applyAlignment="1">
      <alignment horizontal="center"/>
    </xf>
    <xf numFmtId="0" fontId="5" fillId="3" borderId="1" xfId="0"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9" fontId="7" fillId="4" borderId="2" xfId="0" applyNumberFormat="1" applyFont="1" applyFill="1" applyBorder="1" applyAlignment="1">
      <alignment horizontal="center" vertical="center"/>
    </xf>
    <xf numFmtId="9" fontId="7" fillId="4" borderId="3" xfId="0" applyNumberFormat="1" applyFont="1" applyFill="1" applyBorder="1" applyAlignment="1">
      <alignment horizontal="center" vertical="center"/>
    </xf>
    <xf numFmtId="9" fontId="7" fillId="4" borderId="4" xfId="0" applyNumberFormat="1" applyFont="1" applyFill="1" applyBorder="1" applyAlignment="1">
      <alignment horizontal="center" vertical="center"/>
    </xf>
    <xf numFmtId="0" fontId="7" fillId="3" borderId="5" xfId="0" applyFont="1" applyFill="1" applyBorder="1" applyAlignment="1">
      <alignment vertical="center" wrapText="1"/>
    </xf>
    <xf numFmtId="0" fontId="7" fillId="3" borderId="12" xfId="0" applyFont="1" applyFill="1" applyBorder="1" applyAlignment="1">
      <alignment vertical="center" wrapText="1"/>
    </xf>
    <xf numFmtId="0" fontId="7" fillId="3" borderId="7" xfId="0" applyFont="1" applyFill="1" applyBorder="1" applyAlignment="1">
      <alignment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8" xfId="0" applyFont="1" applyFill="1" applyBorder="1" applyAlignment="1">
      <alignment horizontal="center" vertical="center" wrapText="1"/>
    </xf>
    <xf numFmtId="9" fontId="7" fillId="4" borderId="2" xfId="0" applyNumberFormat="1" applyFont="1" applyFill="1" applyBorder="1" applyAlignment="1">
      <alignment horizontal="center" vertical="center" wrapText="1"/>
    </xf>
    <xf numFmtId="9" fontId="7" fillId="4" borderId="3" xfId="0" applyNumberFormat="1"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8"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7" fillId="0" borderId="5" xfId="0" applyFont="1" applyBorder="1" applyAlignment="1">
      <alignment vertical="center" wrapText="1"/>
    </xf>
    <xf numFmtId="0" fontId="7" fillId="0" borderId="12" xfId="0" applyFont="1" applyBorder="1" applyAlignment="1">
      <alignment vertical="center" wrapText="1"/>
    </xf>
    <xf numFmtId="0" fontId="7" fillId="0" borderId="7"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9" fontId="23" fillId="4" borderId="2" xfId="0" applyNumberFormat="1" applyFont="1" applyFill="1" applyBorder="1" applyAlignment="1">
      <alignment horizontal="center" vertical="center" wrapText="1"/>
    </xf>
    <xf numFmtId="9" fontId="23" fillId="4" borderId="3" xfId="0" applyNumberFormat="1" applyFont="1" applyFill="1" applyBorder="1" applyAlignment="1">
      <alignment horizontal="center" vertical="center" wrapText="1"/>
    </xf>
    <xf numFmtId="9" fontId="23" fillId="4" borderId="4" xfId="0" applyNumberFormat="1" applyFont="1" applyFill="1" applyBorder="1" applyAlignment="1">
      <alignment horizontal="center" vertical="center" wrapText="1"/>
    </xf>
    <xf numFmtId="0" fontId="9" fillId="4" borderId="9" xfId="0" applyFont="1" applyFill="1" applyBorder="1" applyAlignment="1">
      <alignment horizontal="center" vertical="center"/>
    </xf>
    <xf numFmtId="0" fontId="5" fillId="3" borderId="9" xfId="0" applyFont="1" applyFill="1" applyBorder="1" applyAlignment="1">
      <alignment horizontal="center" vertical="center"/>
    </xf>
    <xf numFmtId="49" fontId="5" fillId="3" borderId="9" xfId="0" applyNumberFormat="1" applyFont="1" applyFill="1" applyBorder="1" applyAlignment="1">
      <alignment horizontal="center" vertical="center"/>
    </xf>
    <xf numFmtId="0" fontId="5" fillId="3" borderId="9" xfId="0" applyFont="1" applyFill="1" applyBorder="1" applyAlignment="1">
      <alignment horizontal="center" vertical="center" wrapText="1"/>
    </xf>
    <xf numFmtId="0" fontId="4" fillId="0" borderId="9" xfId="0" applyFont="1" applyBorder="1" applyAlignment="1">
      <alignment horizontal="center"/>
    </xf>
    <xf numFmtId="0" fontId="6" fillId="0" borderId="9" xfId="0" applyFont="1" applyBorder="1" applyAlignment="1">
      <alignment horizontal="left" vertical="center" wrapText="1"/>
    </xf>
    <xf numFmtId="0" fontId="22" fillId="4" borderId="9" xfId="0" applyFont="1" applyFill="1" applyBorder="1" applyAlignment="1">
      <alignment horizontal="center" vertical="center" wrapText="1"/>
    </xf>
    <xf numFmtId="0" fontId="21" fillId="4" borderId="9" xfId="0" applyFont="1" applyFill="1" applyBorder="1" applyAlignment="1">
      <alignment horizontal="center" vertical="center"/>
    </xf>
    <xf numFmtId="0" fontId="7"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4" fillId="4" borderId="9" xfId="0" applyFont="1" applyFill="1" applyBorder="1" applyAlignment="1">
      <alignment horizontal="center" vertical="center"/>
    </xf>
    <xf numFmtId="0" fontId="7" fillId="4"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7" fillId="3" borderId="9" xfId="0" applyFont="1" applyFill="1" applyBorder="1" applyAlignment="1">
      <alignment vertical="center" wrapText="1"/>
    </xf>
    <xf numFmtId="9" fontId="7" fillId="4" borderId="9" xfId="0" applyNumberFormat="1" applyFont="1" applyFill="1" applyBorder="1" applyAlignment="1">
      <alignment horizontal="center" vertical="center"/>
    </xf>
    <xf numFmtId="0" fontId="4" fillId="3" borderId="9" xfId="0" applyFont="1" applyFill="1" applyBorder="1" applyAlignment="1">
      <alignment horizontal="center" vertical="center"/>
    </xf>
    <xf numFmtId="9"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vertical="center"/>
    </xf>
    <xf numFmtId="0" fontId="7" fillId="3" borderId="9"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9" xfId="0" applyFont="1" applyBorder="1" applyAlignment="1">
      <alignment horizontal="center" vertical="center"/>
    </xf>
    <xf numFmtId="0" fontId="3" fillId="2" borderId="0" xfId="0" applyFont="1" applyFill="1" applyAlignment="1">
      <alignment horizontal="center"/>
    </xf>
    <xf numFmtId="0" fontId="37" fillId="0" borderId="0" xfId="0" applyFont="1" applyFill="1" applyBorder="1" applyAlignment="1">
      <alignment horizontal="center" vertical="top" wrapText="1"/>
    </xf>
    <xf numFmtId="0" fontId="0" fillId="0" borderId="0" xfId="0" applyFill="1" applyBorder="1" applyAlignment="1">
      <alignment horizontal="center"/>
    </xf>
    <xf numFmtId="0" fontId="5" fillId="4" borderId="2" xfId="0" applyFont="1" applyFill="1" applyBorder="1" applyAlignment="1">
      <alignment horizontal="justify" vertical="center" wrapText="1"/>
    </xf>
    <xf numFmtId="0" fontId="5" fillId="4" borderId="3" xfId="0" applyFont="1" applyFill="1" applyBorder="1" applyAlignment="1">
      <alignment horizontal="justify" vertical="center"/>
    </xf>
    <xf numFmtId="0" fontId="5" fillId="4" borderId="4" xfId="0" applyFont="1" applyFill="1" applyBorder="1" applyAlignment="1">
      <alignment horizontal="justify" vertical="center"/>
    </xf>
    <xf numFmtId="0" fontId="6" fillId="6" borderId="2" xfId="0" applyFont="1" applyFill="1" applyBorder="1" applyAlignment="1">
      <alignment horizontal="justify" vertical="center" wrapText="1"/>
    </xf>
    <xf numFmtId="0" fontId="6" fillId="6" borderId="3" xfId="0" applyFont="1" applyFill="1" applyBorder="1" applyAlignment="1">
      <alignment horizontal="justify" vertical="center" wrapText="1"/>
    </xf>
    <xf numFmtId="0" fontId="6" fillId="6" borderId="4" xfId="0" applyFont="1" applyFill="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8" xfId="0" applyFont="1" applyBorder="1" applyAlignment="1">
      <alignment horizontal="justify"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3" borderId="0" xfId="0" applyFont="1" applyFill="1" applyBorder="1" applyAlignment="1">
      <alignment horizontal="left" vertical="center"/>
    </xf>
    <xf numFmtId="0" fontId="7" fillId="3" borderId="6"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8" xfId="0" applyFont="1" applyFill="1" applyBorder="1" applyAlignment="1">
      <alignment horizontal="left" vertical="center"/>
    </xf>
    <xf numFmtId="9" fontId="7" fillId="8" borderId="2" xfId="0" applyNumberFormat="1" applyFont="1" applyFill="1" applyBorder="1" applyAlignment="1">
      <alignment horizontal="center" vertical="center"/>
    </xf>
    <xf numFmtId="9" fontId="7" fillId="8" borderId="3" xfId="0" applyNumberFormat="1" applyFont="1" applyFill="1" applyBorder="1" applyAlignment="1">
      <alignment horizontal="center" vertical="center"/>
    </xf>
    <xf numFmtId="9" fontId="7" fillId="8" borderId="4" xfId="0" applyNumberFormat="1" applyFont="1" applyFill="1" applyBorder="1" applyAlignment="1">
      <alignment horizontal="center"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9" fontId="7" fillId="4" borderId="2" xfId="0" applyNumberFormat="1" applyFont="1" applyFill="1" applyBorder="1" applyAlignment="1">
      <alignment horizontal="left" vertical="center"/>
    </xf>
    <xf numFmtId="9" fontId="7" fillId="4" borderId="3" xfId="0" applyNumberFormat="1" applyFont="1" applyFill="1" applyBorder="1" applyAlignment="1">
      <alignment horizontal="left" vertical="center"/>
    </xf>
    <xf numFmtId="9" fontId="7" fillId="4" borderId="4" xfId="0" applyNumberFormat="1" applyFont="1" applyFill="1" applyBorder="1" applyAlignment="1">
      <alignment horizontal="left" vertical="center"/>
    </xf>
    <xf numFmtId="9" fontId="7" fillId="9" borderId="2" xfId="0" applyNumberFormat="1" applyFont="1" applyFill="1" applyBorder="1" applyAlignment="1">
      <alignment horizontal="center" vertical="center"/>
    </xf>
    <xf numFmtId="9" fontId="7" fillId="9" borderId="3" xfId="0" applyNumberFormat="1" applyFont="1" applyFill="1" applyBorder="1" applyAlignment="1">
      <alignment horizontal="center" vertical="center"/>
    </xf>
    <xf numFmtId="9" fontId="7" fillId="9" borderId="4" xfId="0" applyNumberFormat="1"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9" fontId="7" fillId="4" borderId="2" xfId="0" applyNumberFormat="1" applyFont="1" applyFill="1" applyBorder="1" applyAlignment="1">
      <alignment horizontal="left" vertical="center" wrapText="1"/>
    </xf>
    <xf numFmtId="9" fontId="7" fillId="4" borderId="3" xfId="0" applyNumberFormat="1" applyFont="1" applyFill="1" applyBorder="1" applyAlignment="1">
      <alignment horizontal="left" vertical="center" wrapText="1"/>
    </xf>
    <xf numFmtId="9" fontId="7" fillId="4" borderId="4" xfId="0" applyNumberFormat="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3" fontId="9" fillId="2" borderId="3" xfId="0" applyNumberFormat="1" applyFont="1" applyFill="1" applyBorder="1" applyAlignment="1">
      <alignment horizontal="center" vertical="center"/>
    </xf>
    <xf numFmtId="3" fontId="9" fillId="2" borderId="4" xfId="0" applyNumberFormat="1" applyFont="1" applyFill="1" applyBorder="1" applyAlignment="1">
      <alignment horizontal="center" vertical="center"/>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50" fillId="3" borderId="0" xfId="0" applyFont="1" applyFill="1" applyAlignment="1">
      <alignment horizontal="center"/>
    </xf>
    <xf numFmtId="0" fontId="52" fillId="3" borderId="1" xfId="0" applyFont="1" applyFill="1" applyBorder="1" applyAlignment="1">
      <alignment horizontal="center" vertical="center"/>
    </xf>
    <xf numFmtId="49" fontId="52" fillId="3" borderId="2" xfId="0" applyNumberFormat="1" applyFont="1" applyFill="1" applyBorder="1" applyAlignment="1">
      <alignment horizontal="center" vertical="center"/>
    </xf>
    <xf numFmtId="49" fontId="52" fillId="3" borderId="3" xfId="0" applyNumberFormat="1" applyFont="1" applyFill="1" applyBorder="1" applyAlignment="1">
      <alignment horizontal="center" vertical="center"/>
    </xf>
    <xf numFmtId="49" fontId="52" fillId="3" borderId="4" xfId="0" applyNumberFormat="1" applyFont="1" applyFill="1" applyBorder="1" applyAlignment="1">
      <alignment horizontal="center" vertical="center"/>
    </xf>
    <xf numFmtId="0" fontId="52" fillId="3" borderId="2" xfId="0" applyFont="1" applyFill="1" applyBorder="1" applyAlignment="1">
      <alignment horizontal="center" vertical="center" wrapText="1"/>
    </xf>
    <xf numFmtId="0" fontId="52" fillId="3" borderId="3"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51" fillId="3" borderId="2" xfId="0" applyFont="1" applyFill="1" applyBorder="1" applyAlignment="1">
      <alignment horizontal="center"/>
    </xf>
    <xf numFmtId="0" fontId="51" fillId="3" borderId="3" xfId="0" applyFont="1" applyFill="1" applyBorder="1" applyAlignment="1">
      <alignment horizontal="center"/>
    </xf>
    <xf numFmtId="0" fontId="51" fillId="3" borderId="4" xfId="0" applyFont="1" applyFill="1" applyBorder="1" applyAlignment="1">
      <alignment horizontal="center"/>
    </xf>
    <xf numFmtId="0" fontId="51" fillId="3" borderId="2" xfId="0" applyFont="1" applyFill="1" applyBorder="1" applyAlignment="1">
      <alignment horizontal="center" vertical="center"/>
    </xf>
    <xf numFmtId="0" fontId="51" fillId="3" borderId="3" xfId="0" applyFont="1" applyFill="1" applyBorder="1" applyAlignment="1">
      <alignment horizontal="center" vertical="center"/>
    </xf>
    <xf numFmtId="0" fontId="51" fillId="3" borderId="4" xfId="0" applyFont="1" applyFill="1" applyBorder="1" applyAlignment="1">
      <alignment horizontal="center" vertical="center"/>
    </xf>
    <xf numFmtId="0" fontId="53" fillId="3" borderId="2"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2" fillId="3" borderId="5"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3" fillId="3" borderId="3"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2" xfId="0" applyFont="1" applyFill="1" applyBorder="1" applyAlignment="1">
      <alignment horizontal="center" wrapText="1"/>
    </xf>
    <xf numFmtId="0" fontId="53" fillId="3" borderId="3" xfId="0" applyFont="1" applyFill="1" applyBorder="1" applyAlignment="1">
      <alignment horizontal="center" wrapText="1"/>
    </xf>
    <xf numFmtId="0" fontId="53" fillId="3" borderId="4" xfId="0" applyFont="1" applyFill="1" applyBorder="1" applyAlignment="1">
      <alignment horizontal="center" wrapText="1"/>
    </xf>
    <xf numFmtId="0" fontId="53" fillId="3" borderId="2" xfId="0" applyFont="1" applyFill="1" applyBorder="1" applyAlignment="1">
      <alignment horizontal="center" vertical="center"/>
    </xf>
    <xf numFmtId="0" fontId="53" fillId="3" borderId="2" xfId="0" applyFont="1" applyFill="1" applyBorder="1" applyAlignment="1">
      <alignment horizontal="center"/>
    </xf>
    <xf numFmtId="0" fontId="53" fillId="3" borderId="3" xfId="0" applyFont="1" applyFill="1" applyBorder="1" applyAlignment="1">
      <alignment horizontal="center"/>
    </xf>
    <xf numFmtId="0" fontId="53" fillId="3" borderId="4" xfId="0" applyFont="1" applyFill="1" applyBorder="1" applyAlignment="1">
      <alignment horizontal="center"/>
    </xf>
    <xf numFmtId="0" fontId="52" fillId="3" borderId="5" xfId="0" applyFont="1" applyFill="1" applyBorder="1" applyAlignment="1">
      <alignment vertical="center" wrapText="1"/>
    </xf>
    <xf numFmtId="0" fontId="52" fillId="3" borderId="12" xfId="0" applyFont="1" applyFill="1" applyBorder="1" applyAlignment="1">
      <alignment vertical="center" wrapText="1"/>
    </xf>
    <xf numFmtId="0" fontId="52" fillId="3" borderId="7" xfId="0" applyFont="1" applyFill="1" applyBorder="1" applyAlignment="1">
      <alignment vertical="center" wrapText="1"/>
    </xf>
    <xf numFmtId="0" fontId="52" fillId="3" borderId="13" xfId="0" applyFont="1" applyFill="1" applyBorder="1" applyAlignment="1">
      <alignment horizontal="center" vertical="center"/>
    </xf>
    <xf numFmtId="0" fontId="52" fillId="3" borderId="14" xfId="0" applyFont="1" applyFill="1" applyBorder="1" applyAlignment="1">
      <alignment horizontal="center" vertical="center"/>
    </xf>
    <xf numFmtId="0" fontId="52" fillId="3" borderId="15" xfId="0" applyFont="1" applyFill="1" applyBorder="1" applyAlignment="1">
      <alignment horizontal="center" vertical="center"/>
    </xf>
    <xf numFmtId="0" fontId="52" fillId="3" borderId="16" xfId="0" applyFont="1" applyFill="1" applyBorder="1" applyAlignment="1">
      <alignment horizontal="center" vertical="center"/>
    </xf>
    <xf numFmtId="0" fontId="52" fillId="3" borderId="0" xfId="0" applyFont="1" applyFill="1" applyBorder="1" applyAlignment="1">
      <alignment horizontal="center" vertical="center"/>
    </xf>
    <xf numFmtId="0" fontId="52" fillId="3" borderId="6" xfId="0" applyFont="1" applyFill="1" applyBorder="1" applyAlignment="1">
      <alignment horizontal="center" vertical="center"/>
    </xf>
    <xf numFmtId="0" fontId="52" fillId="3" borderId="10" xfId="0" applyFont="1" applyFill="1" applyBorder="1" applyAlignment="1">
      <alignment horizontal="center" vertical="center"/>
    </xf>
    <xf numFmtId="0" fontId="52" fillId="3" borderId="11" xfId="0" applyFont="1" applyFill="1" applyBorder="1" applyAlignment="1">
      <alignment horizontal="center" vertical="center"/>
    </xf>
    <xf numFmtId="0" fontId="52" fillId="3" borderId="8" xfId="0" applyFont="1" applyFill="1" applyBorder="1" applyAlignment="1">
      <alignment horizontal="center" vertical="center"/>
    </xf>
    <xf numFmtId="9" fontId="52" fillId="3" borderId="2" xfId="0" applyNumberFormat="1" applyFont="1" applyFill="1" applyBorder="1" applyAlignment="1">
      <alignment horizontal="center" vertical="center"/>
    </xf>
    <xf numFmtId="9" fontId="52" fillId="3" borderId="3" xfId="0" applyNumberFormat="1" applyFont="1" applyFill="1" applyBorder="1" applyAlignment="1">
      <alignment horizontal="center" vertical="center"/>
    </xf>
    <xf numFmtId="9" fontId="52" fillId="3" borderId="4" xfId="0" applyNumberFormat="1" applyFont="1" applyFill="1" applyBorder="1" applyAlignment="1">
      <alignment horizontal="center" vertical="center"/>
    </xf>
    <xf numFmtId="9" fontId="48" fillId="4" borderId="2" xfId="0" applyNumberFormat="1" applyFont="1" applyFill="1" applyBorder="1" applyAlignment="1">
      <alignment horizontal="center" vertical="center"/>
    </xf>
    <xf numFmtId="9" fontId="48" fillId="4" borderId="3" xfId="0" applyNumberFormat="1" applyFont="1" applyFill="1" applyBorder="1" applyAlignment="1">
      <alignment horizontal="center" vertical="center"/>
    </xf>
    <xf numFmtId="9" fontId="48" fillId="4" borderId="4" xfId="0" applyNumberFormat="1" applyFont="1" applyFill="1" applyBorder="1" applyAlignment="1">
      <alignment horizontal="center" vertical="center"/>
    </xf>
    <xf numFmtId="0" fontId="57" fillId="4" borderId="2" xfId="0" applyFont="1" applyFill="1" applyBorder="1" applyAlignment="1">
      <alignment horizontal="center" vertical="center"/>
    </xf>
    <xf numFmtId="0" fontId="57" fillId="4" borderId="3" xfId="0" applyFont="1" applyFill="1" applyBorder="1" applyAlignment="1">
      <alignment horizontal="center" vertical="center"/>
    </xf>
    <xf numFmtId="0" fontId="57" fillId="4" borderId="4" xfId="0" applyFont="1" applyFill="1" applyBorder="1" applyAlignment="1">
      <alignment horizontal="center" vertical="center"/>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8" fillId="3" borderId="2"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48" fillId="3" borderId="13" xfId="0" applyFont="1" applyFill="1" applyBorder="1" applyAlignment="1">
      <alignment horizontal="center" vertical="center"/>
    </xf>
    <xf numFmtId="0" fontId="48" fillId="3" borderId="14" xfId="0" applyFont="1" applyFill="1" applyBorder="1" applyAlignment="1">
      <alignment horizontal="center" vertical="center"/>
    </xf>
    <xf numFmtId="0" fontId="48" fillId="3" borderId="15" xfId="0" applyFont="1" applyFill="1" applyBorder="1" applyAlignment="1">
      <alignment horizontal="center" vertical="center"/>
    </xf>
    <xf numFmtId="0" fontId="48" fillId="3" borderId="16" xfId="0" applyFont="1" applyFill="1" applyBorder="1" applyAlignment="1">
      <alignment horizontal="center" vertical="center"/>
    </xf>
    <xf numFmtId="0" fontId="48" fillId="3" borderId="0" xfId="0" applyFont="1" applyFill="1" applyBorder="1" applyAlignment="1">
      <alignment horizontal="center" vertical="center"/>
    </xf>
    <xf numFmtId="0" fontId="48" fillId="3" borderId="6" xfId="0" applyFont="1" applyFill="1" applyBorder="1" applyAlignment="1">
      <alignment horizontal="center" vertical="center"/>
    </xf>
    <xf numFmtId="0" fontId="48" fillId="3" borderId="10" xfId="0" applyFont="1" applyFill="1" applyBorder="1" applyAlignment="1">
      <alignment horizontal="center" vertical="center"/>
    </xf>
    <xf numFmtId="0" fontId="48" fillId="3" borderId="11" xfId="0" applyFont="1" applyFill="1" applyBorder="1" applyAlignment="1">
      <alignment horizontal="center" vertical="center"/>
    </xf>
    <xf numFmtId="0" fontId="48" fillId="3" borderId="8" xfId="0" applyFont="1" applyFill="1" applyBorder="1" applyAlignment="1">
      <alignment horizontal="center" vertical="center"/>
    </xf>
    <xf numFmtId="0" fontId="48" fillId="3" borderId="5" xfId="0" applyFont="1" applyFill="1" applyBorder="1" applyAlignment="1">
      <alignment vertical="center" wrapText="1"/>
    </xf>
    <xf numFmtId="0" fontId="48" fillId="3" borderId="12" xfId="0" applyFont="1" applyFill="1" applyBorder="1" applyAlignment="1">
      <alignment vertical="center" wrapText="1"/>
    </xf>
    <xf numFmtId="0" fontId="48" fillId="3" borderId="7" xfId="0" applyFont="1" applyFill="1" applyBorder="1" applyAlignment="1">
      <alignment vertical="center" wrapText="1"/>
    </xf>
    <xf numFmtId="0" fontId="47" fillId="3" borderId="1" xfId="0" applyFont="1" applyFill="1" applyBorder="1" applyAlignment="1">
      <alignment horizontal="center" vertical="center"/>
    </xf>
    <xf numFmtId="0" fontId="47" fillId="3" borderId="19" xfId="0" applyFont="1" applyFill="1" applyBorder="1" applyAlignment="1">
      <alignment horizontal="center" vertical="center"/>
    </xf>
    <xf numFmtId="49" fontId="47" fillId="3" borderId="2" xfId="0" applyNumberFormat="1" applyFont="1" applyFill="1" applyBorder="1" applyAlignment="1">
      <alignment horizontal="center" vertical="center"/>
    </xf>
    <xf numFmtId="49" fontId="47" fillId="3" borderId="3" xfId="0" applyNumberFormat="1" applyFont="1" applyFill="1" applyBorder="1" applyAlignment="1">
      <alignment horizontal="center" vertical="center"/>
    </xf>
    <xf numFmtId="49" fontId="47" fillId="3" borderId="20" xfId="0" applyNumberFormat="1" applyFont="1" applyFill="1" applyBorder="1" applyAlignment="1">
      <alignment horizontal="center" vertical="center"/>
    </xf>
    <xf numFmtId="0" fontId="47" fillId="3" borderId="2"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6" fillId="0" borderId="2" xfId="0" applyFont="1" applyBorder="1" applyAlignment="1">
      <alignment horizontal="center"/>
    </xf>
    <xf numFmtId="0" fontId="46" fillId="0" borderId="3" xfId="0" applyFont="1" applyBorder="1" applyAlignment="1">
      <alignment horizontal="center"/>
    </xf>
    <xf numFmtId="0" fontId="46" fillId="0" borderId="20" xfId="0" applyFont="1" applyBorder="1" applyAlignment="1">
      <alignment horizont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0" xfId="0" applyFont="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3" borderId="2"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20" xfId="0" applyFont="1" applyFill="1" applyBorder="1" applyAlignment="1">
      <alignment horizontal="center" vertical="center"/>
    </xf>
    <xf numFmtId="0" fontId="47" fillId="3" borderId="5"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3" borderId="14"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20" xfId="0" applyFont="1" applyFill="1" applyBorder="1" applyAlignment="1">
      <alignment horizontal="center" vertical="center"/>
    </xf>
    <xf numFmtId="0" fontId="47" fillId="3" borderId="5" xfId="0" applyFont="1" applyFill="1" applyBorder="1" applyAlignment="1">
      <alignment vertical="center" wrapText="1"/>
    </xf>
    <xf numFmtId="0" fontId="47" fillId="3" borderId="12" xfId="0" applyFont="1" applyFill="1" applyBorder="1" applyAlignment="1">
      <alignment vertical="center" wrapText="1"/>
    </xf>
    <xf numFmtId="0" fontId="47" fillId="3" borderId="7" xfId="0" applyFont="1" applyFill="1" applyBorder="1" applyAlignment="1">
      <alignment vertical="center" wrapText="1"/>
    </xf>
    <xf numFmtId="0" fontId="47" fillId="3" borderId="14" xfId="0" applyFont="1" applyFill="1" applyBorder="1" applyAlignment="1">
      <alignment horizontal="center" vertical="center"/>
    </xf>
    <xf numFmtId="0" fontId="47" fillId="3" borderId="22"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18" xfId="0" applyFont="1" applyFill="1" applyBorder="1" applyAlignment="1">
      <alignment horizontal="center" vertical="center"/>
    </xf>
    <xf numFmtId="0" fontId="47" fillId="3" borderId="11" xfId="0" applyFont="1" applyFill="1" applyBorder="1" applyAlignment="1">
      <alignment horizontal="center" vertical="center"/>
    </xf>
    <xf numFmtId="0" fontId="47" fillId="3" borderId="21" xfId="0" applyFont="1" applyFill="1" applyBorder="1" applyAlignment="1">
      <alignment horizontal="center" vertical="center"/>
    </xf>
    <xf numFmtId="0" fontId="47" fillId="4" borderId="2" xfId="0" applyFont="1" applyFill="1" applyBorder="1" applyAlignment="1">
      <alignment horizontal="center" vertical="center"/>
    </xf>
    <xf numFmtId="0" fontId="47" fillId="4" borderId="3" xfId="0" applyFont="1" applyFill="1" applyBorder="1" applyAlignment="1">
      <alignment horizontal="center" vertical="center"/>
    </xf>
    <xf numFmtId="0" fontId="47" fillId="4" borderId="20" xfId="0" applyFont="1" applyFill="1" applyBorder="1" applyAlignment="1">
      <alignment horizontal="center" vertical="center"/>
    </xf>
    <xf numFmtId="0" fontId="64" fillId="0" borderId="12" xfId="0" applyFont="1" applyBorder="1"/>
    <xf numFmtId="0" fontId="64" fillId="0" borderId="7" xfId="0" applyFont="1" applyBorder="1"/>
    <xf numFmtId="0" fontId="47" fillId="3" borderId="13" xfId="0" applyFont="1" applyFill="1" applyBorder="1" applyAlignment="1">
      <alignment horizontal="center" vertical="center"/>
    </xf>
    <xf numFmtId="0" fontId="47" fillId="3" borderId="16" xfId="0" applyFont="1" applyFill="1" applyBorder="1" applyAlignment="1">
      <alignment horizontal="center" vertical="center"/>
    </xf>
    <xf numFmtId="0" fontId="47" fillId="3" borderId="10" xfId="0" applyFont="1" applyFill="1" applyBorder="1" applyAlignment="1">
      <alignment horizontal="center" vertical="center"/>
    </xf>
    <xf numFmtId="0" fontId="47" fillId="3" borderId="5" xfId="0" applyFont="1" applyFill="1" applyBorder="1" applyAlignment="1">
      <alignment vertical="top" wrapText="1"/>
    </xf>
    <xf numFmtId="0" fontId="64" fillId="0" borderId="12" xfId="0" applyFont="1" applyBorder="1" applyAlignment="1">
      <alignment vertical="top"/>
    </xf>
    <xf numFmtId="0" fontId="64" fillId="0" borderId="7" xfId="0" applyFont="1" applyBorder="1" applyAlignment="1">
      <alignment vertical="top"/>
    </xf>
    <xf numFmtId="0" fontId="47" fillId="4" borderId="2" xfId="0" applyFont="1" applyFill="1" applyBorder="1" applyAlignment="1">
      <alignment horizontal="left" vertical="center" wrapText="1"/>
    </xf>
    <xf numFmtId="0" fontId="47" fillId="4" borderId="3" xfId="0" applyFont="1" applyFill="1" applyBorder="1" applyAlignment="1">
      <alignment horizontal="left" vertical="center" wrapText="1"/>
    </xf>
    <xf numFmtId="0" fontId="47" fillId="4" borderId="20" xfId="0" applyFont="1" applyFill="1" applyBorder="1" applyAlignment="1">
      <alignment horizontal="left" vertical="center" wrapText="1"/>
    </xf>
    <xf numFmtId="9" fontId="47" fillId="4" borderId="2" xfId="0" applyNumberFormat="1" applyFont="1" applyFill="1" applyBorder="1" applyAlignment="1">
      <alignment horizontal="center" vertical="center"/>
    </xf>
    <xf numFmtId="9" fontId="47" fillId="4" borderId="3" xfId="0" applyNumberFormat="1" applyFont="1" applyFill="1" applyBorder="1" applyAlignment="1">
      <alignment horizontal="center" vertical="center"/>
    </xf>
    <xf numFmtId="9" fontId="47" fillId="4" borderId="20" xfId="0" applyNumberFormat="1" applyFont="1" applyFill="1" applyBorder="1" applyAlignment="1">
      <alignment horizontal="center" vertical="center"/>
    </xf>
    <xf numFmtId="9" fontId="47" fillId="4" borderId="2" xfId="0" applyNumberFormat="1" applyFont="1" applyFill="1" applyBorder="1" applyAlignment="1">
      <alignment horizontal="center" vertical="center" wrapText="1"/>
    </xf>
    <xf numFmtId="9" fontId="47" fillId="4" borderId="3" xfId="0" applyNumberFormat="1" applyFont="1" applyFill="1" applyBorder="1" applyAlignment="1">
      <alignment horizontal="center" vertical="center" wrapText="1"/>
    </xf>
    <xf numFmtId="9" fontId="47" fillId="4" borderId="20" xfId="0" applyNumberFormat="1" applyFont="1" applyFill="1" applyBorder="1" applyAlignment="1">
      <alignment horizontal="center" vertical="center" wrapText="1"/>
    </xf>
    <xf numFmtId="0" fontId="47" fillId="3" borderId="12" xfId="0" applyFont="1" applyFill="1" applyBorder="1" applyAlignment="1">
      <alignment vertical="top" wrapText="1"/>
    </xf>
    <xf numFmtId="0" fontId="47" fillId="3" borderId="7" xfId="0" applyFont="1" applyFill="1" applyBorder="1" applyAlignment="1">
      <alignment vertical="top" wrapText="1"/>
    </xf>
    <xf numFmtId="0" fontId="47" fillId="0" borderId="5" xfId="0" applyFont="1" applyBorder="1" applyAlignment="1">
      <alignment vertical="center" wrapText="1"/>
    </xf>
    <xf numFmtId="0" fontId="47" fillId="0" borderId="12" xfId="0" applyFont="1" applyBorder="1" applyAlignment="1">
      <alignment vertical="center" wrapText="1"/>
    </xf>
    <xf numFmtId="0" fontId="47" fillId="0" borderId="7" xfId="0" applyFont="1" applyBorder="1" applyAlignment="1">
      <alignment vertical="center" wrapText="1"/>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22" xfId="0" applyFont="1" applyBorder="1" applyAlignment="1">
      <alignment horizontal="center" vertical="center"/>
    </xf>
    <xf numFmtId="0" fontId="47" fillId="0" borderId="16" xfId="0" applyFont="1" applyBorder="1" applyAlignment="1">
      <alignment horizontal="center" vertical="center"/>
    </xf>
    <xf numFmtId="0" fontId="47" fillId="0" borderId="0" xfId="0" applyFont="1" applyBorder="1" applyAlignment="1">
      <alignment horizontal="center" vertical="center"/>
    </xf>
    <xf numFmtId="0" fontId="47" fillId="0" borderId="18"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21" xfId="0" applyFont="1" applyBorder="1" applyAlignment="1">
      <alignment horizontal="center" vertical="center"/>
    </xf>
    <xf numFmtId="0" fontId="28"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7" fillId="0" borderId="0" xfId="0" applyFont="1" applyFill="1" applyBorder="1" applyAlignment="1">
      <alignment horizontal="left" wrapText="1"/>
    </xf>
  </cellXfs>
  <cellStyles count="6">
    <cellStyle name="Comma 2" xfId="4"/>
    <cellStyle name="Normal" xfId="0" builtinId="0"/>
    <cellStyle name="Normal 2" xfId="2"/>
    <cellStyle name="Normal 3" xfId="3"/>
    <cellStyle name="Normal 8" xfId="5"/>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2"/>
  <sheetViews>
    <sheetView tabSelected="1" topLeftCell="C16" zoomScale="120" zoomScaleNormal="120" workbookViewId="0">
      <selection activeCell="G31" sqref="G30:G31"/>
    </sheetView>
  </sheetViews>
  <sheetFormatPr defaultRowHeight="15" outlineLevelCol="1" x14ac:dyDescent="0.25"/>
  <cols>
    <col min="1" max="1" width="11.7109375" hidden="1" customWidth="1" outlineLevel="1"/>
    <col min="2" max="2" width="0" hidden="1" customWidth="1" outlineLevel="1"/>
    <col min="3" max="3" width="44.140625" customWidth="1" collapsed="1"/>
    <col min="4" max="4" width="21.5703125" customWidth="1"/>
    <col min="7" max="7" width="36.5703125" customWidth="1"/>
    <col min="8" max="8" width="12.5703125" customWidth="1"/>
    <col min="9" max="9" width="15.7109375" customWidth="1"/>
  </cols>
  <sheetData>
    <row r="2" spans="3:9" x14ac:dyDescent="0.25">
      <c r="C2" s="193" t="s">
        <v>617</v>
      </c>
      <c r="D2" s="194"/>
      <c r="E2" s="194"/>
      <c r="F2" s="194"/>
    </row>
    <row r="4" spans="3:9" ht="15.75" thickBot="1" x14ac:dyDescent="0.3"/>
    <row r="5" spans="3:9" ht="45" customHeight="1" thickBot="1" x14ac:dyDescent="0.3">
      <c r="C5" s="195" t="s">
        <v>618</v>
      </c>
      <c r="D5" s="359" t="s">
        <v>619</v>
      </c>
      <c r="E5" s="360"/>
      <c r="F5" s="360"/>
      <c r="G5" s="360"/>
      <c r="H5" s="360"/>
      <c r="I5" s="361"/>
    </row>
    <row r="6" spans="3:9" ht="38.25" customHeight="1" thickBot="1" x14ac:dyDescent="0.3">
      <c r="C6" s="196" t="s">
        <v>620</v>
      </c>
      <c r="D6" s="362" t="s">
        <v>621</v>
      </c>
      <c r="E6" s="363"/>
      <c r="F6" s="363"/>
      <c r="G6" s="363"/>
      <c r="H6" s="363"/>
      <c r="I6" s="364"/>
    </row>
    <row r="7" spans="3:9" ht="129" customHeight="1" thickBot="1" x14ac:dyDescent="0.3">
      <c r="C7" s="196" t="s">
        <v>622</v>
      </c>
      <c r="D7" s="365" t="s">
        <v>623</v>
      </c>
      <c r="E7" s="366"/>
      <c r="F7" s="366"/>
      <c r="G7" s="366"/>
      <c r="H7" s="366"/>
      <c r="I7" s="367"/>
    </row>
    <row r="8" spans="3:9" ht="25.5" customHeight="1" thickBot="1" x14ac:dyDescent="0.3">
      <c r="C8" s="196" t="s">
        <v>624</v>
      </c>
      <c r="D8" s="197" t="s">
        <v>625</v>
      </c>
      <c r="E8" s="368" t="s">
        <v>7</v>
      </c>
      <c r="F8" s="368"/>
      <c r="G8" s="368"/>
      <c r="H8" s="368"/>
      <c r="I8" s="369"/>
    </row>
    <row r="9" spans="3:9" ht="75.75" customHeight="1" thickBot="1" x14ac:dyDescent="0.3">
      <c r="C9" s="198" t="s">
        <v>626</v>
      </c>
      <c r="D9" s="199" t="s">
        <v>133</v>
      </c>
      <c r="E9" s="356" t="s">
        <v>627</v>
      </c>
      <c r="F9" s="357"/>
      <c r="G9" s="357"/>
      <c r="H9" s="357"/>
      <c r="I9" s="358"/>
    </row>
    <row r="10" spans="3:9" ht="101.25" customHeight="1" thickBot="1" x14ac:dyDescent="0.3">
      <c r="C10" s="198" t="s">
        <v>628</v>
      </c>
      <c r="D10" s="199" t="s">
        <v>224</v>
      </c>
      <c r="E10" s="356" t="s">
        <v>225</v>
      </c>
      <c r="F10" s="357"/>
      <c r="G10" s="357"/>
      <c r="H10" s="357"/>
      <c r="I10" s="358"/>
    </row>
    <row r="11" spans="3:9" ht="120" customHeight="1" thickBot="1" x14ac:dyDescent="0.3">
      <c r="C11" s="198" t="s">
        <v>629</v>
      </c>
      <c r="D11" s="199" t="s">
        <v>295</v>
      </c>
      <c r="E11" s="356" t="s">
        <v>296</v>
      </c>
      <c r="F11" s="357"/>
      <c r="G11" s="357"/>
      <c r="H11" s="357"/>
      <c r="I11" s="358"/>
    </row>
    <row r="12" spans="3:9" ht="90" customHeight="1" thickBot="1" x14ac:dyDescent="0.3">
      <c r="C12" s="198" t="s">
        <v>630</v>
      </c>
      <c r="D12" s="199" t="s">
        <v>395</v>
      </c>
      <c r="E12" s="356" t="s">
        <v>631</v>
      </c>
      <c r="F12" s="357"/>
      <c r="G12" s="357"/>
      <c r="H12" s="357"/>
      <c r="I12" s="358"/>
    </row>
    <row r="13" spans="3:9" ht="72.75" customHeight="1" thickBot="1" x14ac:dyDescent="0.3">
      <c r="C13" s="198" t="s">
        <v>632</v>
      </c>
      <c r="D13" s="199" t="s">
        <v>495</v>
      </c>
      <c r="E13" s="356" t="s">
        <v>496</v>
      </c>
      <c r="F13" s="357"/>
      <c r="G13" s="357"/>
      <c r="H13" s="357"/>
      <c r="I13" s="358"/>
    </row>
    <row r="14" spans="3:9" ht="56.25" customHeight="1" thickBot="1" x14ac:dyDescent="0.3">
      <c r="C14" s="198" t="s">
        <v>633</v>
      </c>
      <c r="D14" s="199" t="s">
        <v>570</v>
      </c>
      <c r="E14" s="356" t="s">
        <v>634</v>
      </c>
      <c r="F14" s="357"/>
      <c r="G14" s="357"/>
      <c r="H14" s="357"/>
      <c r="I14" s="358"/>
    </row>
    <row r="15" spans="3:9" ht="112.5" customHeight="1" thickBot="1" x14ac:dyDescent="0.3">
      <c r="C15" s="198" t="s">
        <v>635</v>
      </c>
      <c r="D15" s="199" t="s">
        <v>583</v>
      </c>
      <c r="E15" s="356" t="s">
        <v>636</v>
      </c>
      <c r="F15" s="357"/>
      <c r="G15" s="357"/>
      <c r="H15" s="357"/>
      <c r="I15" s="358"/>
    </row>
    <row r="16" spans="3:9" ht="67.5" customHeight="1" thickBot="1" x14ac:dyDescent="0.3">
      <c r="C16" s="198" t="s">
        <v>637</v>
      </c>
      <c r="D16" s="199" t="s">
        <v>4</v>
      </c>
      <c r="E16" s="356" t="s">
        <v>638</v>
      </c>
      <c r="F16" s="357"/>
      <c r="G16" s="357"/>
      <c r="H16" s="357"/>
      <c r="I16" s="358"/>
    </row>
    <row r="17" spans="3:9" ht="20.25" customHeight="1" x14ac:dyDescent="0.25">
      <c r="C17" s="200"/>
      <c r="D17" s="201"/>
      <c r="E17" s="201"/>
      <c r="F17" s="201"/>
      <c r="G17" s="201"/>
      <c r="H17" s="201"/>
      <c r="I17" s="201"/>
    </row>
    <row r="28" spans="3:9" ht="15" customHeight="1" x14ac:dyDescent="0.25"/>
    <row r="32" spans="3:9" ht="15" customHeight="1" x14ac:dyDescent="0.25"/>
    <row r="36" ht="15" customHeight="1" x14ac:dyDescent="0.25"/>
    <row r="40" ht="15" customHeight="1" x14ac:dyDescent="0.25"/>
    <row r="44" ht="15" customHeight="1" x14ac:dyDescent="0.25"/>
    <row r="48" ht="15" customHeight="1" x14ac:dyDescent="0.25"/>
    <row r="52" ht="15" customHeight="1" x14ac:dyDescent="0.25"/>
  </sheetData>
  <mergeCells count="12">
    <mergeCell ref="E16:I16"/>
    <mergeCell ref="D5:I5"/>
    <mergeCell ref="D6:I6"/>
    <mergeCell ref="D7:I7"/>
    <mergeCell ref="E8:I8"/>
    <mergeCell ref="E9:I9"/>
    <mergeCell ref="E10:I10"/>
    <mergeCell ref="E11:I11"/>
    <mergeCell ref="E12:I12"/>
    <mergeCell ref="E13:I13"/>
    <mergeCell ref="E14:I14"/>
    <mergeCell ref="E15:I15"/>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8"/>
  <sheetViews>
    <sheetView topLeftCell="A271" zoomScale="142" zoomScaleNormal="142" workbookViewId="0">
      <selection activeCell="B278" sqref="A278:XFD280"/>
    </sheetView>
  </sheetViews>
  <sheetFormatPr defaultRowHeight="15" x14ac:dyDescent="0.25"/>
  <cols>
    <col min="1" max="1" width="11" customWidth="1"/>
    <col min="2" max="2" width="12" customWidth="1"/>
    <col min="3" max="7" width="21.42578125" customWidth="1"/>
    <col min="9" max="9" width="18.42578125" customWidth="1"/>
    <col min="10" max="10" width="11" customWidth="1"/>
    <col min="11" max="11" width="11" bestFit="1" customWidth="1"/>
  </cols>
  <sheetData>
    <row r="2" spans="3:8" ht="18" customHeight="1" x14ac:dyDescent="0.25">
      <c r="C2" s="373" t="s">
        <v>0</v>
      </c>
      <c r="D2" s="373"/>
      <c r="E2" s="373"/>
      <c r="F2" s="373"/>
      <c r="G2" s="373"/>
      <c r="H2" s="1"/>
    </row>
    <row r="3" spans="3:8" ht="15.75" thickBot="1" x14ac:dyDescent="0.3"/>
    <row r="4" spans="3:8" ht="26.25" thickBot="1" x14ac:dyDescent="0.3">
      <c r="C4" s="3" t="s">
        <v>1</v>
      </c>
      <c r="D4" s="374" t="s">
        <v>2</v>
      </c>
      <c r="E4" s="374"/>
      <c r="F4" s="374"/>
      <c r="G4" s="374"/>
    </row>
    <row r="5" spans="3:8" ht="15.75" thickBot="1" x14ac:dyDescent="0.3">
      <c r="C5" s="3" t="s">
        <v>3</v>
      </c>
      <c r="D5" s="375" t="s">
        <v>4</v>
      </c>
      <c r="E5" s="376"/>
      <c r="F5" s="376"/>
      <c r="G5" s="377"/>
    </row>
    <row r="6" spans="3:8" ht="26.25" thickBot="1" x14ac:dyDescent="0.3">
      <c r="C6" s="3" t="s">
        <v>5</v>
      </c>
      <c r="D6" s="356" t="s">
        <v>6</v>
      </c>
      <c r="E6" s="357"/>
      <c r="F6" s="357"/>
      <c r="G6" s="358"/>
    </row>
    <row r="7" spans="3:8" ht="15.75" thickBot="1" x14ac:dyDescent="0.3">
      <c r="C7" s="378" t="s">
        <v>7</v>
      </c>
      <c r="D7" s="379"/>
      <c r="E7" s="379"/>
      <c r="F7" s="379"/>
      <c r="G7" s="380"/>
    </row>
    <row r="8" spans="3:8" ht="15.75" thickBot="1" x14ac:dyDescent="0.3">
      <c r="C8" s="381" t="s">
        <v>8</v>
      </c>
      <c r="D8" s="382"/>
      <c r="E8" s="382"/>
      <c r="F8" s="382"/>
      <c r="G8" s="383"/>
    </row>
    <row r="9" spans="3:8" ht="36.75" customHeight="1" thickBot="1" x14ac:dyDescent="0.3">
      <c r="C9" s="381"/>
      <c r="D9" s="382"/>
      <c r="E9" s="382"/>
      <c r="F9" s="382"/>
      <c r="G9" s="383"/>
    </row>
    <row r="10" spans="3:8" ht="15.75" thickBot="1" x14ac:dyDescent="0.3">
      <c r="C10" s="381"/>
      <c r="D10" s="382"/>
      <c r="E10" s="382"/>
      <c r="F10" s="382"/>
      <c r="G10" s="383"/>
    </row>
    <row r="11" spans="3:8" ht="35.25" customHeight="1" thickBot="1" x14ac:dyDescent="0.3">
      <c r="C11" s="4" t="s">
        <v>9</v>
      </c>
      <c r="D11" s="384" t="s">
        <v>10</v>
      </c>
      <c r="E11" s="385"/>
      <c r="F11" s="385"/>
      <c r="G11" s="386"/>
    </row>
    <row r="12" spans="3:8" ht="23.25" customHeight="1" x14ac:dyDescent="0.25">
      <c r="C12" s="387" t="s">
        <v>11</v>
      </c>
      <c r="D12" s="5">
        <v>2018</v>
      </c>
      <c r="E12" s="5">
        <v>2019</v>
      </c>
      <c r="F12" s="5">
        <v>2020</v>
      </c>
      <c r="G12" s="5">
        <v>2021</v>
      </c>
    </row>
    <row r="13" spans="3:8" ht="15.75" thickBot="1" x14ac:dyDescent="0.3">
      <c r="C13" s="388"/>
      <c r="D13" s="6" t="s">
        <v>12</v>
      </c>
      <c r="E13" s="6" t="s">
        <v>13</v>
      </c>
      <c r="F13" s="6" t="s">
        <v>13</v>
      </c>
      <c r="G13" s="6" t="s">
        <v>13</v>
      </c>
    </row>
    <row r="14" spans="3:8" ht="33.75" customHeight="1" thickBot="1" x14ac:dyDescent="0.3">
      <c r="C14" s="7" t="s">
        <v>14</v>
      </c>
      <c r="D14" s="8">
        <v>1</v>
      </c>
      <c r="E14" s="8" t="s">
        <v>15</v>
      </c>
      <c r="F14" s="8" t="s">
        <v>15</v>
      </c>
      <c r="G14" s="8" t="s">
        <v>15</v>
      </c>
    </row>
    <row r="15" spans="3:8" ht="34.5" thickBot="1" x14ac:dyDescent="0.3">
      <c r="C15" s="7" t="s">
        <v>16</v>
      </c>
      <c r="D15" s="8">
        <v>2</v>
      </c>
      <c r="E15" s="9" t="s">
        <v>15</v>
      </c>
      <c r="F15" s="9" t="s">
        <v>15</v>
      </c>
      <c r="G15" s="9" t="s">
        <v>15</v>
      </c>
    </row>
    <row r="16" spans="3:8" ht="23.25" thickBot="1" x14ac:dyDescent="0.3">
      <c r="C16" s="7" t="s">
        <v>17</v>
      </c>
      <c r="D16" s="10">
        <v>0.5</v>
      </c>
      <c r="E16" s="11">
        <v>0.5</v>
      </c>
      <c r="F16" s="11">
        <v>0.5</v>
      </c>
      <c r="G16" s="11">
        <v>0.5</v>
      </c>
    </row>
    <row r="17" spans="3:12" ht="23.25" thickBot="1" x14ac:dyDescent="0.3">
      <c r="C17" s="12" t="s">
        <v>18</v>
      </c>
      <c r="D17" s="13">
        <v>3</v>
      </c>
      <c r="E17" s="13" t="s">
        <v>15</v>
      </c>
      <c r="F17" s="13" t="s">
        <v>15</v>
      </c>
      <c r="G17" s="13" t="s">
        <v>15</v>
      </c>
    </row>
    <row r="18" spans="3:12" ht="42" customHeight="1" thickBot="1" x14ac:dyDescent="0.3">
      <c r="C18" s="14" t="s">
        <v>19</v>
      </c>
      <c r="D18" s="389" t="s">
        <v>20</v>
      </c>
      <c r="E18" s="390"/>
      <c r="F18" s="390"/>
      <c r="G18" s="391"/>
    </row>
    <row r="19" spans="3:12" ht="23.25" customHeight="1" thickBot="1" x14ac:dyDescent="0.3">
      <c r="C19" s="392" t="s">
        <v>21</v>
      </c>
      <c r="D19" s="393"/>
      <c r="E19" s="393"/>
      <c r="F19" s="393"/>
      <c r="G19" s="394"/>
      <c r="J19" s="15"/>
      <c r="L19" s="15"/>
    </row>
    <row r="20" spans="3:12" ht="23.25" thickBot="1" x14ac:dyDescent="0.3">
      <c r="C20" s="16" t="s">
        <v>22</v>
      </c>
      <c r="D20" s="17">
        <v>0.5</v>
      </c>
      <c r="E20" s="17">
        <v>0.5</v>
      </c>
      <c r="F20" s="17">
        <v>0.5</v>
      </c>
      <c r="G20" s="17">
        <v>0.5</v>
      </c>
    </row>
    <row r="21" spans="3:12" ht="23.25" thickBot="1" x14ac:dyDescent="0.3">
      <c r="C21" s="7" t="s">
        <v>23</v>
      </c>
      <c r="D21" s="17">
        <v>0.5</v>
      </c>
      <c r="E21" s="17">
        <v>0.5</v>
      </c>
      <c r="F21" s="17">
        <v>0.5</v>
      </c>
      <c r="G21" s="17">
        <v>0.5</v>
      </c>
    </row>
    <row r="22" spans="3:12" ht="15.75" thickBot="1" x14ac:dyDescent="0.3">
      <c r="C22" s="7" t="s">
        <v>24</v>
      </c>
      <c r="D22" s="17">
        <v>0.5</v>
      </c>
      <c r="E22" s="18">
        <v>0.5</v>
      </c>
      <c r="F22" s="18">
        <v>0.5</v>
      </c>
      <c r="G22" s="18">
        <v>0.5</v>
      </c>
    </row>
    <row r="23" spans="3:12" ht="15.75" thickBot="1" x14ac:dyDescent="0.3">
      <c r="C23" s="7" t="s">
        <v>25</v>
      </c>
      <c r="D23" s="19">
        <v>0.5</v>
      </c>
      <c r="E23" s="11">
        <v>0.5</v>
      </c>
      <c r="F23" s="11">
        <v>0.5</v>
      </c>
      <c r="G23" s="11">
        <v>0.5</v>
      </c>
    </row>
    <row r="24" spans="3:12" ht="23.25" thickBot="1" x14ac:dyDescent="0.3">
      <c r="C24" s="16" t="s">
        <v>26</v>
      </c>
      <c r="D24" s="17">
        <v>0</v>
      </c>
      <c r="E24" s="17">
        <v>0</v>
      </c>
      <c r="F24" s="17">
        <v>0</v>
      </c>
      <c r="G24" s="17">
        <v>0</v>
      </c>
    </row>
    <row r="25" spans="3:12" ht="23.25" thickBot="1" x14ac:dyDescent="0.3">
      <c r="C25" s="16" t="s">
        <v>27</v>
      </c>
      <c r="D25" s="8">
        <v>7</v>
      </c>
      <c r="E25" s="8" t="s">
        <v>28</v>
      </c>
      <c r="F25" s="8" t="s">
        <v>28</v>
      </c>
      <c r="G25" s="8" t="s">
        <v>28</v>
      </c>
    </row>
    <row r="26" spans="3:12" ht="15.75" customHeight="1" thickBot="1" x14ac:dyDescent="0.3">
      <c r="C26" s="7" t="s">
        <v>29</v>
      </c>
      <c r="D26" s="8">
        <v>7</v>
      </c>
      <c r="E26" s="8" t="s">
        <v>28</v>
      </c>
      <c r="F26" s="8" t="s">
        <v>28</v>
      </c>
      <c r="G26" s="8" t="s">
        <v>28</v>
      </c>
    </row>
    <row r="27" spans="3:12" ht="23.25" customHeight="1" thickBot="1" x14ac:dyDescent="0.3">
      <c r="C27" s="7" t="s">
        <v>30</v>
      </c>
      <c r="D27" s="8">
        <v>0</v>
      </c>
      <c r="E27" s="8">
        <v>1</v>
      </c>
      <c r="F27" s="8" t="s">
        <v>28</v>
      </c>
      <c r="G27" s="8" t="s">
        <v>28</v>
      </c>
    </row>
    <row r="28" spans="3:12" ht="15.75" thickBot="1" x14ac:dyDescent="0.3">
      <c r="C28" s="370" t="s">
        <v>31</v>
      </c>
      <c r="D28" s="371"/>
      <c r="E28" s="371"/>
      <c r="F28" s="371"/>
      <c r="G28" s="372"/>
    </row>
    <row r="29" spans="3:12" ht="15.75" thickBot="1" x14ac:dyDescent="0.3">
      <c r="C29" s="398" t="s">
        <v>32</v>
      </c>
      <c r="D29" s="399"/>
      <c r="E29" s="399"/>
      <c r="F29" s="399"/>
      <c r="G29" s="400"/>
    </row>
    <row r="30" spans="3:12" ht="15.75" thickBot="1" x14ac:dyDescent="0.3">
      <c r="C30" s="20" t="s">
        <v>33</v>
      </c>
      <c r="D30" s="401" t="s">
        <v>34</v>
      </c>
      <c r="E30" s="402"/>
      <c r="F30" s="402"/>
      <c r="G30" s="403"/>
    </row>
    <row r="31" spans="3:12" ht="17.25" customHeight="1" thickBot="1" x14ac:dyDescent="0.3">
      <c r="C31" s="7" t="s">
        <v>35</v>
      </c>
      <c r="D31" s="392" t="s">
        <v>36</v>
      </c>
      <c r="E31" s="393"/>
      <c r="F31" s="393"/>
      <c r="G31" s="394"/>
    </row>
    <row r="32" spans="3:12" ht="15.75" thickBot="1" x14ac:dyDescent="0.3">
      <c r="C32" s="7" t="s">
        <v>37</v>
      </c>
      <c r="D32" s="404" t="s">
        <v>38</v>
      </c>
      <c r="E32" s="405"/>
      <c r="F32" s="405"/>
      <c r="G32" s="406"/>
    </row>
    <row r="33" spans="3:13" ht="12.75" customHeight="1" x14ac:dyDescent="0.25">
      <c r="C33" s="387"/>
      <c r="D33" s="21">
        <v>2018</v>
      </c>
      <c r="E33" s="21">
        <v>2019</v>
      </c>
      <c r="F33" s="21">
        <v>2020</v>
      </c>
      <c r="G33" s="21">
        <v>2021</v>
      </c>
    </row>
    <row r="34" spans="3:13" ht="9" customHeight="1" thickBot="1" x14ac:dyDescent="0.3">
      <c r="C34" s="388"/>
      <c r="D34" s="22" t="s">
        <v>12</v>
      </c>
      <c r="E34" s="22" t="s">
        <v>13</v>
      </c>
      <c r="F34" s="22" t="s">
        <v>13</v>
      </c>
      <c r="G34" s="22" t="s">
        <v>13</v>
      </c>
    </row>
    <row r="35" spans="3:13" ht="15.75" thickBot="1" x14ac:dyDescent="0.3">
      <c r="C35" s="7" t="s">
        <v>39</v>
      </c>
      <c r="D35" s="23">
        <v>118</v>
      </c>
      <c r="E35" s="23">
        <v>164</v>
      </c>
      <c r="F35" s="23">
        <v>164</v>
      </c>
      <c r="G35" s="23">
        <v>164</v>
      </c>
    </row>
    <row r="36" spans="3:13" ht="15.75" thickBot="1" x14ac:dyDescent="0.3">
      <c r="C36" s="7" t="s">
        <v>40</v>
      </c>
      <c r="D36" s="23">
        <v>262977</v>
      </c>
      <c r="E36" s="23">
        <v>361200</v>
      </c>
      <c r="F36" s="23">
        <v>371000</v>
      </c>
      <c r="G36" s="23">
        <v>376000</v>
      </c>
      <c r="H36" s="24"/>
    </row>
    <row r="37" spans="3:13" ht="15.75" thickBot="1" x14ac:dyDescent="0.3">
      <c r="C37" s="7" t="s">
        <v>41</v>
      </c>
      <c r="D37" s="23">
        <f>D36/D35</f>
        <v>2228.6186440677966</v>
      </c>
      <c r="E37" s="23">
        <f t="shared" ref="E37:G37" si="0">E36/E35</f>
        <v>2202.439024390244</v>
      </c>
      <c r="F37" s="23">
        <f t="shared" si="0"/>
        <v>2262.1951219512193</v>
      </c>
      <c r="G37" s="23">
        <f t="shared" si="0"/>
        <v>2292.6829268292681</v>
      </c>
    </row>
    <row r="38" spans="3:13" ht="15.75" thickBot="1" x14ac:dyDescent="0.3">
      <c r="C38" s="7" t="s">
        <v>42</v>
      </c>
      <c r="D38" s="25" t="s">
        <v>43</v>
      </c>
      <c r="E38" s="26">
        <f>E35/D35-1</f>
        <v>0.38983050847457634</v>
      </c>
      <c r="F38" s="26">
        <f t="shared" ref="F38:G40" si="1">F35/E35-1</f>
        <v>0</v>
      </c>
      <c r="G38" s="26">
        <f t="shared" si="1"/>
        <v>0</v>
      </c>
      <c r="I38" s="24"/>
      <c r="J38" s="24"/>
      <c r="K38" s="24"/>
      <c r="L38" s="24"/>
      <c r="M38" s="24"/>
    </row>
    <row r="39" spans="3:13" ht="15.75" thickBot="1" x14ac:dyDescent="0.3">
      <c r="C39" s="7" t="s">
        <v>44</v>
      </c>
      <c r="D39" s="25" t="s">
        <v>43</v>
      </c>
      <c r="E39" s="26">
        <f>E36/D36-1</f>
        <v>0.37350414675047627</v>
      </c>
      <c r="F39" s="26">
        <f t="shared" si="1"/>
        <v>2.7131782945736482E-2</v>
      </c>
      <c r="G39" s="26">
        <f t="shared" si="1"/>
        <v>1.3477088948786964E-2</v>
      </c>
    </row>
    <row r="40" spans="3:13" ht="23.25" thickBot="1" x14ac:dyDescent="0.3">
      <c r="C40" s="7" t="s">
        <v>45</v>
      </c>
      <c r="D40" s="25" t="s">
        <v>43</v>
      </c>
      <c r="E40" s="26">
        <f>E37/D37-1</f>
        <v>-1.1747016362462115E-2</v>
      </c>
      <c r="F40" s="26">
        <f t="shared" si="1"/>
        <v>2.713178294573626E-2</v>
      </c>
      <c r="G40" s="26">
        <f t="shared" si="1"/>
        <v>1.3477088948786964E-2</v>
      </c>
    </row>
    <row r="41" spans="3:13" ht="15.75" thickBot="1" x14ac:dyDescent="0.3">
      <c r="C41" s="395" t="s">
        <v>46</v>
      </c>
      <c r="D41" s="396"/>
      <c r="E41" s="396"/>
      <c r="F41" s="396"/>
      <c r="G41" s="397"/>
    </row>
    <row r="42" spans="3:13" ht="12.75" customHeight="1" x14ac:dyDescent="0.25">
      <c r="C42" s="387"/>
      <c r="D42" s="21">
        <v>2018</v>
      </c>
      <c r="E42" s="21">
        <v>2019</v>
      </c>
      <c r="F42" s="21">
        <v>2020</v>
      </c>
      <c r="G42" s="21">
        <v>2021</v>
      </c>
    </row>
    <row r="43" spans="3:13" ht="9" customHeight="1" thickBot="1" x14ac:dyDescent="0.3">
      <c r="C43" s="388"/>
      <c r="D43" s="22" t="s">
        <v>12</v>
      </c>
      <c r="E43" s="22" t="s">
        <v>13</v>
      </c>
      <c r="F43" s="22" t="s">
        <v>13</v>
      </c>
      <c r="G43" s="22" t="s">
        <v>13</v>
      </c>
    </row>
    <row r="44" spans="3:13" ht="15.75" thickBot="1" x14ac:dyDescent="0.3">
      <c r="C44" s="27" t="s">
        <v>47</v>
      </c>
      <c r="D44" s="28">
        <v>191130</v>
      </c>
      <c r="E44" s="28">
        <v>258100</v>
      </c>
      <c r="F44" s="28">
        <v>258100</v>
      </c>
      <c r="G44" s="28">
        <v>258100</v>
      </c>
    </row>
    <row r="45" spans="3:13" ht="24.75" thickBot="1" x14ac:dyDescent="0.3">
      <c r="C45" s="27" t="s">
        <v>48</v>
      </c>
      <c r="D45" s="28">
        <v>31919</v>
      </c>
      <c r="E45" s="28">
        <v>51900</v>
      </c>
      <c r="F45" s="28">
        <v>51900</v>
      </c>
      <c r="G45" s="28">
        <v>51900</v>
      </c>
    </row>
    <row r="46" spans="3:13" ht="15.75" thickBot="1" x14ac:dyDescent="0.3">
      <c r="C46" s="27" t="s">
        <v>49</v>
      </c>
      <c r="D46" s="29">
        <v>39928</v>
      </c>
      <c r="E46" s="28">
        <v>51200</v>
      </c>
      <c r="F46" s="28">
        <v>61000</v>
      </c>
      <c r="G46" s="28">
        <v>66000</v>
      </c>
    </row>
    <row r="47" spans="3:13" ht="15.75" thickBot="1" x14ac:dyDescent="0.3">
      <c r="C47" s="27" t="s">
        <v>50</v>
      </c>
      <c r="D47" s="29"/>
      <c r="E47" s="28"/>
      <c r="F47" s="28"/>
      <c r="G47" s="28"/>
    </row>
    <row r="48" spans="3:13" ht="24.75" thickBot="1" x14ac:dyDescent="0.3">
      <c r="C48" s="27" t="s">
        <v>51</v>
      </c>
      <c r="D48" s="29"/>
      <c r="E48" s="28"/>
      <c r="F48" s="28"/>
      <c r="G48" s="28"/>
    </row>
    <row r="49" spans="3:7" ht="15.75" thickBot="1" x14ac:dyDescent="0.3">
      <c r="C49" s="27" t="s">
        <v>52</v>
      </c>
      <c r="D49" s="29"/>
      <c r="E49" s="28"/>
      <c r="F49" s="28"/>
      <c r="G49" s="28"/>
    </row>
    <row r="50" spans="3:7" ht="24.75" thickBot="1" x14ac:dyDescent="0.3">
      <c r="C50" s="27" t="s">
        <v>53</v>
      </c>
      <c r="D50" s="29"/>
      <c r="E50" s="28"/>
      <c r="F50" s="28"/>
      <c r="G50" s="28"/>
    </row>
    <row r="51" spans="3:7" ht="24.75" thickBot="1" x14ac:dyDescent="0.3">
      <c r="C51" s="30" t="s">
        <v>54</v>
      </c>
      <c r="D51" s="29">
        <f>D50+D49+D48+D47+D46+D45+D44</f>
        <v>262977</v>
      </c>
      <c r="E51" s="29">
        <f>E50+E49+E48+E47+E46+E45+E44</f>
        <v>361200</v>
      </c>
      <c r="F51" s="29">
        <f>F50+F49+F48+F47+F46+F45+F44</f>
        <v>371000</v>
      </c>
      <c r="G51" s="29">
        <f>G50+G49+G48+G47+G46+G45+G44</f>
        <v>376000</v>
      </c>
    </row>
    <row r="52" spans="3:7" ht="15.75" thickBot="1" x14ac:dyDescent="0.3">
      <c r="C52" s="31" t="s">
        <v>55</v>
      </c>
      <c r="D52" s="32">
        <f>IF(D51-D36=0,0,"Error")</f>
        <v>0</v>
      </c>
      <c r="E52" s="32">
        <f>IF(E51-E36=0,0,"Error")</f>
        <v>0</v>
      </c>
      <c r="F52" s="32">
        <f>IF(F51-F36=0,0,"Error")</f>
        <v>0</v>
      </c>
      <c r="G52" s="32">
        <f>IF(G51-G36=0,0,"Error")</f>
        <v>0</v>
      </c>
    </row>
    <row r="53" spans="3:7" ht="15.75" thickBot="1" x14ac:dyDescent="0.3">
      <c r="C53" s="20" t="s">
        <v>56</v>
      </c>
      <c r="D53" s="407" t="s">
        <v>57</v>
      </c>
      <c r="E53" s="408"/>
      <c r="F53" s="408"/>
      <c r="G53" s="409"/>
    </row>
    <row r="54" spans="3:7" ht="15.75" thickBot="1" x14ac:dyDescent="0.3">
      <c r="C54" s="7" t="s">
        <v>35</v>
      </c>
      <c r="D54" s="392" t="s">
        <v>58</v>
      </c>
      <c r="E54" s="393"/>
      <c r="F54" s="393"/>
      <c r="G54" s="394"/>
    </row>
    <row r="55" spans="3:7" ht="15.75" thickBot="1" x14ac:dyDescent="0.3">
      <c r="C55" s="7" t="s">
        <v>37</v>
      </c>
      <c r="D55" s="404" t="s">
        <v>38</v>
      </c>
      <c r="E55" s="405"/>
      <c r="F55" s="405"/>
      <c r="G55" s="406"/>
    </row>
    <row r="56" spans="3:7" ht="15.75" thickBot="1" x14ac:dyDescent="0.3">
      <c r="C56" s="7" t="s">
        <v>39</v>
      </c>
      <c r="D56" s="23">
        <v>46</v>
      </c>
      <c r="E56" s="23">
        <v>0</v>
      </c>
      <c r="F56" s="23">
        <v>0</v>
      </c>
      <c r="G56" s="23">
        <v>0</v>
      </c>
    </row>
    <row r="57" spans="3:7" ht="12.75" customHeight="1" x14ac:dyDescent="0.25">
      <c r="C57" s="387"/>
      <c r="D57" s="21">
        <v>2018</v>
      </c>
      <c r="E57" s="21">
        <v>2019</v>
      </c>
      <c r="F57" s="21">
        <v>2020</v>
      </c>
      <c r="G57" s="21">
        <v>2021</v>
      </c>
    </row>
    <row r="58" spans="3:7" ht="9" customHeight="1" thickBot="1" x14ac:dyDescent="0.3">
      <c r="C58" s="388"/>
      <c r="D58" s="22" t="s">
        <v>12</v>
      </c>
      <c r="E58" s="22" t="s">
        <v>13</v>
      </c>
      <c r="F58" s="22" t="s">
        <v>13</v>
      </c>
      <c r="G58" s="22" t="s">
        <v>13</v>
      </c>
    </row>
    <row r="59" spans="3:7" ht="15.75" thickBot="1" x14ac:dyDescent="0.3">
      <c r="C59" s="7" t="s">
        <v>40</v>
      </c>
      <c r="D59" s="23">
        <v>86951</v>
      </c>
      <c r="E59" s="23">
        <v>0</v>
      </c>
      <c r="F59" s="23">
        <v>0</v>
      </c>
      <c r="G59" s="23">
        <v>0</v>
      </c>
    </row>
    <row r="60" spans="3:7" ht="15.75" thickBot="1" x14ac:dyDescent="0.3">
      <c r="C60" s="7" t="s">
        <v>41</v>
      </c>
      <c r="D60" s="23">
        <f>D59/D56</f>
        <v>1890.2391304347825</v>
      </c>
      <c r="E60" s="23" t="e">
        <f>E59/E56</f>
        <v>#DIV/0!</v>
      </c>
      <c r="F60" s="23" t="e">
        <f>F59/F56</f>
        <v>#DIV/0!</v>
      </c>
      <c r="G60" s="23" t="e">
        <f>G59/G56</f>
        <v>#DIV/0!</v>
      </c>
    </row>
    <row r="61" spans="3:7" ht="15.75" thickBot="1" x14ac:dyDescent="0.3">
      <c r="C61" s="7" t="s">
        <v>42</v>
      </c>
      <c r="D61" s="25"/>
      <c r="E61" s="26">
        <f>E56/D56-1</f>
        <v>-1</v>
      </c>
      <c r="F61" s="26" t="e">
        <f>F56/E56-1</f>
        <v>#DIV/0!</v>
      </c>
      <c r="G61" s="26" t="e">
        <f>G56/F56-1</f>
        <v>#DIV/0!</v>
      </c>
    </row>
    <row r="62" spans="3:7" ht="15.75" thickBot="1" x14ac:dyDescent="0.3">
      <c r="C62" s="7" t="s">
        <v>44</v>
      </c>
      <c r="D62" s="25"/>
      <c r="E62" s="26">
        <f>E59/D59-1</f>
        <v>-1</v>
      </c>
      <c r="F62" s="26" t="e">
        <f t="shared" ref="F62:G63" si="2">F59/E59-1</f>
        <v>#DIV/0!</v>
      </c>
      <c r="G62" s="26" t="e">
        <f t="shared" si="2"/>
        <v>#DIV/0!</v>
      </c>
    </row>
    <row r="63" spans="3:7" ht="23.25" thickBot="1" x14ac:dyDescent="0.3">
      <c r="C63" s="7" t="s">
        <v>45</v>
      </c>
      <c r="D63" s="25"/>
      <c r="E63" s="26" t="e">
        <f>E60/D60-1</f>
        <v>#DIV/0!</v>
      </c>
      <c r="F63" s="26" t="e">
        <f t="shared" si="2"/>
        <v>#DIV/0!</v>
      </c>
      <c r="G63" s="26" t="e">
        <f t="shared" si="2"/>
        <v>#DIV/0!</v>
      </c>
    </row>
    <row r="64" spans="3:7" ht="24.75" customHeight="1" thickBot="1" x14ac:dyDescent="0.3">
      <c r="C64" s="395" t="s">
        <v>59</v>
      </c>
      <c r="D64" s="396"/>
      <c r="E64" s="396"/>
      <c r="F64" s="396"/>
      <c r="G64" s="397"/>
    </row>
    <row r="65" spans="3:7" ht="12.75" customHeight="1" x14ac:dyDescent="0.25">
      <c r="C65" s="387"/>
      <c r="D65" s="21">
        <v>2018</v>
      </c>
      <c r="E65" s="21">
        <v>2019</v>
      </c>
      <c r="F65" s="21">
        <v>2020</v>
      </c>
      <c r="G65" s="21">
        <v>2021</v>
      </c>
    </row>
    <row r="66" spans="3:7" ht="9" customHeight="1" thickBot="1" x14ac:dyDescent="0.3">
      <c r="C66" s="388"/>
      <c r="D66" s="22" t="s">
        <v>12</v>
      </c>
      <c r="E66" s="22" t="s">
        <v>13</v>
      </c>
      <c r="F66" s="22" t="s">
        <v>13</v>
      </c>
      <c r="G66" s="22" t="s">
        <v>13</v>
      </c>
    </row>
    <row r="67" spans="3:7" ht="24.75" customHeight="1" thickBot="1" x14ac:dyDescent="0.3">
      <c r="C67" s="27" t="s">
        <v>47</v>
      </c>
      <c r="D67" s="28">
        <v>74508</v>
      </c>
      <c r="E67" s="28"/>
      <c r="F67" s="28"/>
      <c r="G67" s="28"/>
    </row>
    <row r="68" spans="3:7" ht="24.75" customHeight="1" thickBot="1" x14ac:dyDescent="0.3">
      <c r="C68" s="27" t="s">
        <v>48</v>
      </c>
      <c r="D68" s="28">
        <v>12443</v>
      </c>
      <c r="E68" s="28"/>
      <c r="F68" s="28"/>
      <c r="G68" s="28"/>
    </row>
    <row r="69" spans="3:7" ht="24.75" customHeight="1" thickBot="1" x14ac:dyDescent="0.3">
      <c r="C69" s="27" t="s">
        <v>49</v>
      </c>
      <c r="D69" s="29"/>
      <c r="E69" s="28"/>
      <c r="F69" s="28"/>
      <c r="G69" s="28"/>
    </row>
    <row r="70" spans="3:7" ht="15.75" thickBot="1" x14ac:dyDescent="0.3">
      <c r="C70" s="27" t="s">
        <v>50</v>
      </c>
      <c r="D70" s="29"/>
      <c r="E70" s="28"/>
      <c r="F70" s="28"/>
      <c r="G70" s="28"/>
    </row>
    <row r="71" spans="3:7" ht="24.75" thickBot="1" x14ac:dyDescent="0.3">
      <c r="C71" s="27" t="s">
        <v>51</v>
      </c>
      <c r="D71" s="29"/>
      <c r="E71" s="28"/>
      <c r="F71" s="28"/>
      <c r="G71" s="28"/>
    </row>
    <row r="72" spans="3:7" ht="15.75" thickBot="1" x14ac:dyDescent="0.3">
      <c r="C72" s="27" t="s">
        <v>52</v>
      </c>
      <c r="D72" s="29"/>
      <c r="E72" s="28"/>
      <c r="F72" s="28"/>
      <c r="G72" s="28"/>
    </row>
    <row r="73" spans="3:7" ht="24.75" thickBot="1" x14ac:dyDescent="0.3">
      <c r="C73" s="27" t="s">
        <v>53</v>
      </c>
      <c r="D73" s="29"/>
      <c r="E73" s="28"/>
      <c r="F73" s="28"/>
      <c r="G73" s="28"/>
    </row>
    <row r="74" spans="3:7" ht="15.75" thickBot="1" x14ac:dyDescent="0.3">
      <c r="C74" s="33" t="s">
        <v>60</v>
      </c>
      <c r="D74" s="29">
        <f>D73+D72+D71+D70+D69+D68+D67</f>
        <v>86951</v>
      </c>
      <c r="E74" s="29">
        <f>E73+E72+E71+E70+E69+E68+E67</f>
        <v>0</v>
      </c>
      <c r="F74" s="29">
        <f>F73+F72+F71+F70+F69+F68+F67</f>
        <v>0</v>
      </c>
      <c r="G74" s="29">
        <f>G73+G72+G71+G70+G69+G68+G67</f>
        <v>0</v>
      </c>
    </row>
    <row r="75" spans="3:7" ht="17.25" customHeight="1" thickBot="1" x14ac:dyDescent="0.3">
      <c r="C75" s="31" t="s">
        <v>55</v>
      </c>
      <c r="D75" s="32">
        <f>IF(D74-D59=0,0,"Error")</f>
        <v>0</v>
      </c>
      <c r="E75" s="32">
        <f>IF(E74-E59=0,0,"Error")</f>
        <v>0</v>
      </c>
      <c r="F75" s="32">
        <f>IF(F74-F59=0,0,"Error")</f>
        <v>0</v>
      </c>
      <c r="G75" s="32">
        <f>IF(G74-G59=0,0,"Error")</f>
        <v>0</v>
      </c>
    </row>
    <row r="76" spans="3:7" ht="15.75" thickBot="1" x14ac:dyDescent="0.3">
      <c r="C76" s="7" t="s">
        <v>35</v>
      </c>
      <c r="D76" s="392" t="s">
        <v>61</v>
      </c>
      <c r="E76" s="393"/>
      <c r="F76" s="393"/>
      <c r="G76" s="394"/>
    </row>
    <row r="77" spans="3:7" ht="15.75" thickBot="1" x14ac:dyDescent="0.3">
      <c r="C77" s="7" t="s">
        <v>37</v>
      </c>
      <c r="D77" s="404" t="s">
        <v>62</v>
      </c>
      <c r="E77" s="405"/>
      <c r="F77" s="405"/>
      <c r="G77" s="406"/>
    </row>
    <row r="78" spans="3:7" ht="15.75" thickBot="1" x14ac:dyDescent="0.3">
      <c r="C78" s="7" t="s">
        <v>39</v>
      </c>
      <c r="D78" s="23">
        <v>300</v>
      </c>
      <c r="E78" s="23">
        <v>310</v>
      </c>
      <c r="F78" s="23">
        <v>320</v>
      </c>
      <c r="G78" s="23">
        <v>330</v>
      </c>
    </row>
    <row r="79" spans="3:7" ht="12.75" customHeight="1" x14ac:dyDescent="0.25">
      <c r="C79" s="387"/>
      <c r="D79" s="21">
        <v>2018</v>
      </c>
      <c r="E79" s="21">
        <v>2019</v>
      </c>
      <c r="F79" s="21">
        <v>2020</v>
      </c>
      <c r="G79" s="21">
        <v>2021</v>
      </c>
    </row>
    <row r="80" spans="3:7" ht="15.75" thickBot="1" x14ac:dyDescent="0.3">
      <c r="C80" s="388"/>
      <c r="D80" s="22" t="s">
        <v>12</v>
      </c>
      <c r="E80" s="22" t="s">
        <v>13</v>
      </c>
      <c r="F80" s="22" t="s">
        <v>13</v>
      </c>
      <c r="G80" s="22" t="s">
        <v>13</v>
      </c>
    </row>
    <row r="81" spans="3:9" ht="15.75" thickBot="1" x14ac:dyDescent="0.3">
      <c r="C81" s="7" t="s">
        <v>40</v>
      </c>
      <c r="D81" s="23">
        <v>13500</v>
      </c>
      <c r="E81" s="23">
        <v>13800</v>
      </c>
      <c r="F81" s="23">
        <v>14000</v>
      </c>
      <c r="G81" s="23">
        <v>14000</v>
      </c>
    </row>
    <row r="82" spans="3:9" ht="15.75" thickBot="1" x14ac:dyDescent="0.3">
      <c r="C82" s="7" t="s">
        <v>41</v>
      </c>
      <c r="D82" s="23">
        <f>D81/D78</f>
        <v>45</v>
      </c>
      <c r="E82" s="23">
        <f>E81/E78</f>
        <v>44.516129032258064</v>
      </c>
      <c r="F82" s="23">
        <f>F81/F78</f>
        <v>43.75</v>
      </c>
      <c r="G82" s="23">
        <f>G81/G78</f>
        <v>42.424242424242422</v>
      </c>
    </row>
    <row r="83" spans="3:9" ht="15.75" thickBot="1" x14ac:dyDescent="0.3">
      <c r="C83" s="7" t="s">
        <v>42</v>
      </c>
      <c r="D83" s="25"/>
      <c r="E83" s="26">
        <f>E78/D78-1</f>
        <v>3.3333333333333437E-2</v>
      </c>
      <c r="F83" s="26">
        <f>F78/E78-1</f>
        <v>3.2258064516129004E-2</v>
      </c>
      <c r="G83" s="26">
        <f>G78/F78-1</f>
        <v>3.125E-2</v>
      </c>
      <c r="H83" s="24"/>
    </row>
    <row r="84" spans="3:9" ht="15.75" thickBot="1" x14ac:dyDescent="0.3">
      <c r="C84" s="7" t="s">
        <v>44</v>
      </c>
      <c r="D84" s="25"/>
      <c r="E84" s="26">
        <f>E81/D81-1</f>
        <v>2.2222222222222143E-2</v>
      </c>
      <c r="F84" s="26">
        <f t="shared" ref="F84:G85" si="3">F81/E81-1</f>
        <v>1.449275362318847E-2</v>
      </c>
      <c r="G84" s="26">
        <f t="shared" si="3"/>
        <v>0</v>
      </c>
      <c r="I84" s="24"/>
    </row>
    <row r="85" spans="3:9" ht="23.25" thickBot="1" x14ac:dyDescent="0.3">
      <c r="C85" s="7" t="s">
        <v>45</v>
      </c>
      <c r="D85" s="25"/>
      <c r="E85" s="26">
        <f>E82/D82-1</f>
        <v>-1.0752688172043001E-2</v>
      </c>
      <c r="F85" s="26">
        <f t="shared" si="3"/>
        <v>-1.7210144927536253E-2</v>
      </c>
      <c r="G85" s="26">
        <f t="shared" si="3"/>
        <v>-3.0303030303030387E-2</v>
      </c>
    </row>
    <row r="86" spans="3:9" ht="24.75" customHeight="1" thickBot="1" x14ac:dyDescent="0.3">
      <c r="C86" s="395" t="s">
        <v>63</v>
      </c>
      <c r="D86" s="396"/>
      <c r="E86" s="396"/>
      <c r="F86" s="396"/>
      <c r="G86" s="397"/>
    </row>
    <row r="87" spans="3:9" ht="12.75" customHeight="1" x14ac:dyDescent="0.25">
      <c r="C87" s="387"/>
      <c r="D87" s="21">
        <v>2018</v>
      </c>
      <c r="E87" s="21">
        <v>2019</v>
      </c>
      <c r="F87" s="21">
        <v>2020</v>
      </c>
      <c r="G87" s="21">
        <v>2021</v>
      </c>
    </row>
    <row r="88" spans="3:9" ht="15" customHeight="1" thickBot="1" x14ac:dyDescent="0.3">
      <c r="C88" s="388"/>
      <c r="D88" s="22" t="s">
        <v>12</v>
      </c>
      <c r="E88" s="22" t="s">
        <v>13</v>
      </c>
      <c r="F88" s="22" t="s">
        <v>13</v>
      </c>
      <c r="G88" s="22" t="s">
        <v>13</v>
      </c>
    </row>
    <row r="89" spans="3:9" ht="24.75" customHeight="1" thickBot="1" x14ac:dyDescent="0.3">
      <c r="C89" s="27" t="s">
        <v>47</v>
      </c>
      <c r="D89" s="28"/>
      <c r="E89" s="28"/>
      <c r="F89" s="28"/>
      <c r="G89" s="28"/>
    </row>
    <row r="90" spans="3:9" ht="38.25" customHeight="1" thickBot="1" x14ac:dyDescent="0.3">
      <c r="C90" s="34" t="s">
        <v>64</v>
      </c>
      <c r="D90" s="29"/>
      <c r="E90" s="35"/>
      <c r="F90" s="35"/>
      <c r="G90" s="35"/>
    </row>
    <row r="91" spans="3:9" ht="24.75" customHeight="1" thickBot="1" x14ac:dyDescent="0.3">
      <c r="C91" s="34" t="s">
        <v>65</v>
      </c>
      <c r="D91" s="29"/>
      <c r="E91" s="35"/>
      <c r="F91" s="35"/>
      <c r="G91" s="35"/>
    </row>
    <row r="92" spans="3:9" ht="24.75" customHeight="1" thickBot="1" x14ac:dyDescent="0.3">
      <c r="C92" s="27" t="s">
        <v>48</v>
      </c>
      <c r="D92" s="28"/>
      <c r="E92" s="28"/>
      <c r="F92" s="28"/>
      <c r="G92" s="28"/>
    </row>
    <row r="93" spans="3:9" ht="39" customHeight="1" thickBot="1" x14ac:dyDescent="0.3">
      <c r="C93" s="34" t="s">
        <v>66</v>
      </c>
      <c r="D93" s="29"/>
      <c r="E93" s="28"/>
      <c r="F93" s="28"/>
      <c r="G93" s="28"/>
    </row>
    <row r="94" spans="3:9" ht="35.25" customHeight="1" thickBot="1" x14ac:dyDescent="0.3">
      <c r="C94" s="34" t="s">
        <v>67</v>
      </c>
      <c r="D94" s="29"/>
      <c r="E94" s="28"/>
      <c r="F94" s="28"/>
      <c r="G94" s="28"/>
    </row>
    <row r="95" spans="3:9" ht="24.75" customHeight="1" thickBot="1" x14ac:dyDescent="0.3">
      <c r="C95" s="27" t="s">
        <v>49</v>
      </c>
      <c r="D95" s="29">
        <v>13500</v>
      </c>
      <c r="E95" s="28">
        <v>13800</v>
      </c>
      <c r="F95" s="28">
        <v>14000</v>
      </c>
      <c r="G95" s="28">
        <v>14000</v>
      </c>
    </row>
    <row r="96" spans="3:9" ht="48.75" thickBot="1" x14ac:dyDescent="0.3">
      <c r="C96" s="34" t="s">
        <v>68</v>
      </c>
      <c r="D96" s="29"/>
      <c r="E96" s="28"/>
      <c r="F96" s="28"/>
      <c r="G96" s="28"/>
    </row>
    <row r="97" spans="3:8" ht="48.75" thickBot="1" x14ac:dyDescent="0.3">
      <c r="C97" s="34" t="s">
        <v>69</v>
      </c>
      <c r="D97" s="29"/>
      <c r="E97" s="28"/>
      <c r="F97" s="28"/>
      <c r="G97" s="28"/>
    </row>
    <row r="98" spans="3:8" ht="15.75" thickBot="1" x14ac:dyDescent="0.3">
      <c r="C98" s="27" t="s">
        <v>50</v>
      </c>
      <c r="D98" s="29"/>
      <c r="E98" s="28"/>
      <c r="F98" s="28"/>
      <c r="G98" s="28"/>
      <c r="H98" s="24"/>
    </row>
    <row r="99" spans="3:8" ht="48.75" thickBot="1" x14ac:dyDescent="0.3">
      <c r="C99" s="34" t="s">
        <v>70</v>
      </c>
      <c r="D99" s="29"/>
      <c r="E99" s="28"/>
      <c r="F99" s="28"/>
      <c r="G99" s="28"/>
    </row>
    <row r="100" spans="3:8" ht="48.75" thickBot="1" x14ac:dyDescent="0.3">
      <c r="C100" s="34" t="s">
        <v>71</v>
      </c>
      <c r="D100" s="29"/>
      <c r="E100" s="28"/>
      <c r="F100" s="28"/>
      <c r="G100" s="28"/>
    </row>
    <row r="101" spans="3:8" ht="24.75" thickBot="1" x14ac:dyDescent="0.3">
      <c r="C101" s="27" t="s">
        <v>51</v>
      </c>
      <c r="D101" s="29"/>
      <c r="E101" s="28"/>
      <c r="F101" s="28"/>
      <c r="G101" s="28"/>
    </row>
    <row r="102" spans="3:8" ht="30.75" customHeight="1" thickBot="1" x14ac:dyDescent="0.3">
      <c r="C102" s="34" t="s">
        <v>72</v>
      </c>
      <c r="D102" s="29"/>
      <c r="E102" s="28"/>
      <c r="F102" s="28"/>
      <c r="G102" s="28"/>
    </row>
    <row r="103" spans="3:8" ht="26.25" customHeight="1" thickBot="1" x14ac:dyDescent="0.3">
      <c r="C103" s="34" t="s">
        <v>73</v>
      </c>
      <c r="D103" s="29"/>
      <c r="E103" s="28"/>
      <c r="F103" s="28"/>
      <c r="G103" s="28"/>
    </row>
    <row r="104" spans="3:8" ht="15.75" thickBot="1" x14ac:dyDescent="0.3">
      <c r="C104" s="27" t="s">
        <v>52</v>
      </c>
      <c r="D104" s="29"/>
      <c r="E104" s="28"/>
      <c r="F104" s="28"/>
      <c r="G104" s="28"/>
    </row>
    <row r="105" spans="3:8" ht="48.75" thickBot="1" x14ac:dyDescent="0.3">
      <c r="C105" s="34" t="s">
        <v>74</v>
      </c>
      <c r="D105" s="29"/>
      <c r="E105" s="28"/>
      <c r="F105" s="28"/>
      <c r="G105" s="28"/>
    </row>
    <row r="106" spans="3:8" ht="48.75" thickBot="1" x14ac:dyDescent="0.3">
      <c r="C106" s="34" t="s">
        <v>75</v>
      </c>
      <c r="D106" s="29"/>
      <c r="E106" s="28"/>
      <c r="F106" s="28"/>
      <c r="G106" s="28"/>
    </row>
    <row r="107" spans="3:8" ht="24.75" thickBot="1" x14ac:dyDescent="0.3">
      <c r="C107" s="27" t="s">
        <v>53</v>
      </c>
      <c r="D107" s="29"/>
      <c r="E107" s="28"/>
      <c r="F107" s="28"/>
      <c r="G107" s="28"/>
    </row>
    <row r="108" spans="3:8" ht="48.75" thickBot="1" x14ac:dyDescent="0.3">
      <c r="C108" s="34" t="s">
        <v>76</v>
      </c>
      <c r="D108" s="29"/>
      <c r="E108" s="28"/>
      <c r="F108" s="28"/>
      <c r="G108" s="28"/>
    </row>
    <row r="109" spans="3:8" ht="48.75" thickBot="1" x14ac:dyDescent="0.3">
      <c r="C109" s="34" t="s">
        <v>77</v>
      </c>
      <c r="D109" s="29"/>
      <c r="E109" s="28"/>
      <c r="F109" s="28"/>
      <c r="G109" s="28"/>
    </row>
    <row r="110" spans="3:8" ht="15.75" thickBot="1" x14ac:dyDescent="0.3">
      <c r="C110" s="33" t="s">
        <v>78</v>
      </c>
      <c r="D110" s="29">
        <f>D107+D104+D101+D98+D95+D92+D89</f>
        <v>13500</v>
      </c>
      <c r="E110" s="29">
        <f t="shared" ref="E110:G110" si="4">E107+E104+E101+E98+E95+E92+E89</f>
        <v>13800</v>
      </c>
      <c r="F110" s="29">
        <f t="shared" si="4"/>
        <v>14000</v>
      </c>
      <c r="G110" s="29">
        <f t="shared" si="4"/>
        <v>14000</v>
      </c>
    </row>
    <row r="111" spans="3:8" x14ac:dyDescent="0.25">
      <c r="C111" s="413" t="s">
        <v>79</v>
      </c>
      <c r="D111" s="416" t="s">
        <v>80</v>
      </c>
      <c r="E111" s="417"/>
      <c r="F111" s="417"/>
      <c r="G111" s="418"/>
    </row>
    <row r="112" spans="3:8" x14ac:dyDescent="0.25">
      <c r="C112" s="414"/>
      <c r="D112" s="419"/>
      <c r="E112" s="420"/>
      <c r="F112" s="420"/>
      <c r="G112" s="421"/>
    </row>
    <row r="113" spans="3:13" ht="25.5" customHeight="1" thickBot="1" x14ac:dyDescent="0.3">
      <c r="C113" s="415"/>
      <c r="D113" s="422"/>
      <c r="E113" s="423"/>
      <c r="F113" s="423"/>
      <c r="G113" s="424"/>
    </row>
    <row r="114" spans="3:13" ht="17.25" customHeight="1" thickBot="1" x14ac:dyDescent="0.3">
      <c r="C114" s="31" t="s">
        <v>55</v>
      </c>
      <c r="D114" s="32">
        <f>IF(D110-D81=0,0,"Error")</f>
        <v>0</v>
      </c>
      <c r="E114" s="32">
        <f>IF(E110-E81=0,0,"Error")</f>
        <v>0</v>
      </c>
      <c r="F114" s="32">
        <f>IF(F110-F81=0,0,"Error")</f>
        <v>0</v>
      </c>
      <c r="G114" s="32">
        <f>IF(G110-G81=0,0,"Error")</f>
        <v>0</v>
      </c>
    </row>
    <row r="115" spans="3:13" ht="15.75" thickBot="1" x14ac:dyDescent="0.3">
      <c r="C115" s="398" t="s">
        <v>81</v>
      </c>
      <c r="D115" s="399"/>
      <c r="E115" s="399"/>
      <c r="F115" s="399"/>
      <c r="G115" s="400"/>
    </row>
    <row r="116" spans="3:13" ht="15.75" thickBot="1" x14ac:dyDescent="0.3">
      <c r="C116" s="398" t="s">
        <v>82</v>
      </c>
      <c r="D116" s="399"/>
      <c r="E116" s="399"/>
      <c r="F116" s="399"/>
      <c r="G116" s="400"/>
    </row>
    <row r="117" spans="3:13" ht="15.75" thickBot="1" x14ac:dyDescent="0.3">
      <c r="C117" s="36" t="s">
        <v>83</v>
      </c>
      <c r="D117" s="410" t="s">
        <v>84</v>
      </c>
      <c r="E117" s="411"/>
      <c r="F117" s="411"/>
      <c r="G117" s="412"/>
    </row>
    <row r="118" spans="3:13" ht="15.75" thickBot="1" x14ac:dyDescent="0.3">
      <c r="C118" s="20" t="s">
        <v>33</v>
      </c>
      <c r="D118" s="410" t="s">
        <v>84</v>
      </c>
      <c r="E118" s="411"/>
      <c r="F118" s="411"/>
      <c r="G118" s="412"/>
    </row>
    <row r="119" spans="3:13" ht="17.25" customHeight="1" thickBot="1" x14ac:dyDescent="0.3">
      <c r="C119" s="7" t="s">
        <v>35</v>
      </c>
      <c r="D119" s="410" t="s">
        <v>84</v>
      </c>
      <c r="E119" s="411"/>
      <c r="F119" s="411"/>
      <c r="G119" s="412"/>
    </row>
    <row r="120" spans="3:13" ht="15.75" thickBot="1" x14ac:dyDescent="0.3">
      <c r="C120" s="7" t="s">
        <v>37</v>
      </c>
      <c r="D120" s="404" t="s">
        <v>85</v>
      </c>
      <c r="E120" s="405"/>
      <c r="F120" s="405"/>
      <c r="G120" s="406"/>
    </row>
    <row r="121" spans="3:13" ht="12.75" customHeight="1" x14ac:dyDescent="0.25">
      <c r="C121" s="387"/>
      <c r="D121" s="21">
        <v>2018</v>
      </c>
      <c r="E121" s="21">
        <v>2019</v>
      </c>
      <c r="F121" s="21">
        <v>2020</v>
      </c>
      <c r="G121" s="21">
        <v>2021</v>
      </c>
      <c r="I121" s="24"/>
      <c r="J121" s="24"/>
      <c r="K121" s="24"/>
      <c r="L121" s="24"/>
      <c r="M121" s="24"/>
    </row>
    <row r="122" spans="3:13" ht="15.75" customHeight="1" thickBot="1" x14ac:dyDescent="0.3">
      <c r="C122" s="388"/>
      <c r="D122" s="22" t="s">
        <v>12</v>
      </c>
      <c r="E122" s="22" t="s">
        <v>13</v>
      </c>
      <c r="F122" s="22" t="s">
        <v>13</v>
      </c>
      <c r="G122" s="22" t="s">
        <v>13</v>
      </c>
    </row>
    <row r="123" spans="3:13" ht="15.75" thickBot="1" x14ac:dyDescent="0.3">
      <c r="C123" s="7" t="s">
        <v>39</v>
      </c>
      <c r="D123" s="23">
        <v>65</v>
      </c>
      <c r="E123" s="23">
        <v>65</v>
      </c>
      <c r="F123" s="23">
        <v>0</v>
      </c>
      <c r="G123" s="23">
        <v>65</v>
      </c>
    </row>
    <row r="124" spans="3:13" ht="15.75" thickBot="1" x14ac:dyDescent="0.3">
      <c r="C124" s="7" t="s">
        <v>40</v>
      </c>
      <c r="D124" s="23">
        <v>5000</v>
      </c>
      <c r="E124" s="23">
        <v>5000</v>
      </c>
      <c r="F124" s="23">
        <v>0</v>
      </c>
      <c r="G124" s="23">
        <v>5000</v>
      </c>
    </row>
    <row r="125" spans="3:13" ht="15.75" thickBot="1" x14ac:dyDescent="0.3">
      <c r="C125" s="7" t="s">
        <v>41</v>
      </c>
      <c r="D125" s="23">
        <f>D124/D123</f>
        <v>76.92307692307692</v>
      </c>
      <c r="E125" s="23">
        <f t="shared" ref="E125:G125" si="5">E124/E123</f>
        <v>76.92307692307692</v>
      </c>
      <c r="F125" s="23" t="e">
        <f t="shared" si="5"/>
        <v>#DIV/0!</v>
      </c>
      <c r="G125" s="23">
        <f t="shared" si="5"/>
        <v>76.92307692307692</v>
      </c>
    </row>
    <row r="126" spans="3:13" ht="15.75" thickBot="1" x14ac:dyDescent="0.3">
      <c r="C126" s="7" t="s">
        <v>42</v>
      </c>
      <c r="D126" s="25" t="s">
        <v>43</v>
      </c>
      <c r="E126" s="26">
        <f>E123/D123-1</f>
        <v>0</v>
      </c>
      <c r="F126" s="26">
        <f t="shared" ref="F126:G128" si="6">F123/E123-1</f>
        <v>-1</v>
      </c>
      <c r="G126" s="26" t="e">
        <f t="shared" si="6"/>
        <v>#DIV/0!</v>
      </c>
    </row>
    <row r="127" spans="3:13" ht="15.75" thickBot="1" x14ac:dyDescent="0.3">
      <c r="C127" s="7" t="s">
        <v>44</v>
      </c>
      <c r="D127" s="25" t="s">
        <v>43</v>
      </c>
      <c r="E127" s="26">
        <f>E124/D124-1</f>
        <v>0</v>
      </c>
      <c r="F127" s="26">
        <f t="shared" si="6"/>
        <v>-1</v>
      </c>
      <c r="G127" s="26" t="e">
        <f t="shared" si="6"/>
        <v>#DIV/0!</v>
      </c>
    </row>
    <row r="128" spans="3:13" ht="23.25" thickBot="1" x14ac:dyDescent="0.3">
      <c r="C128" s="7" t="s">
        <v>45</v>
      </c>
      <c r="D128" s="25" t="s">
        <v>43</v>
      </c>
      <c r="E128" s="26">
        <f>E125/D125-1</f>
        <v>0</v>
      </c>
      <c r="F128" s="26" t="e">
        <f t="shared" si="6"/>
        <v>#DIV/0!</v>
      </c>
      <c r="G128" s="26" t="e">
        <f t="shared" si="6"/>
        <v>#DIV/0!</v>
      </c>
    </row>
    <row r="129" spans="3:13" ht="15.75" thickBot="1" x14ac:dyDescent="0.3">
      <c r="C129" s="395" t="s">
        <v>46</v>
      </c>
      <c r="D129" s="396"/>
      <c r="E129" s="396"/>
      <c r="F129" s="396"/>
      <c r="G129" s="397"/>
    </row>
    <row r="130" spans="3:13" ht="12.75" customHeight="1" x14ac:dyDescent="0.25">
      <c r="C130" s="387"/>
      <c r="D130" s="21">
        <v>2018</v>
      </c>
      <c r="E130" s="21">
        <v>2019</v>
      </c>
      <c r="F130" s="21">
        <v>2020</v>
      </c>
      <c r="G130" s="21">
        <v>2021</v>
      </c>
    </row>
    <row r="131" spans="3:13" ht="20.25" customHeight="1" thickBot="1" x14ac:dyDescent="0.3">
      <c r="C131" s="388"/>
      <c r="D131" s="22" t="s">
        <v>12</v>
      </c>
      <c r="E131" s="22" t="s">
        <v>13</v>
      </c>
      <c r="F131" s="22" t="s">
        <v>13</v>
      </c>
      <c r="G131" s="22" t="s">
        <v>13</v>
      </c>
    </row>
    <row r="132" spans="3:13" ht="15.75" thickBot="1" x14ac:dyDescent="0.3">
      <c r="C132" s="27" t="s">
        <v>86</v>
      </c>
      <c r="D132" s="28"/>
      <c r="E132" s="28"/>
      <c r="F132" s="28"/>
      <c r="G132" s="28"/>
    </row>
    <row r="133" spans="3:13" ht="15.75" thickBot="1" x14ac:dyDescent="0.3">
      <c r="C133" s="27" t="s">
        <v>87</v>
      </c>
      <c r="D133" s="29">
        <v>5000</v>
      </c>
      <c r="E133" s="28">
        <v>5000</v>
      </c>
      <c r="F133" s="28"/>
      <c r="G133" s="28">
        <v>5000</v>
      </c>
    </row>
    <row r="134" spans="3:13" ht="24.75" thickBot="1" x14ac:dyDescent="0.3">
      <c r="C134" s="30" t="s">
        <v>54</v>
      </c>
      <c r="D134" s="29">
        <f>D133+D132</f>
        <v>5000</v>
      </c>
      <c r="E134" s="29">
        <f t="shared" ref="E134:G134" si="7">E133+E132</f>
        <v>5000</v>
      </c>
      <c r="F134" s="29">
        <f t="shared" si="7"/>
        <v>0</v>
      </c>
      <c r="G134" s="29">
        <f t="shared" si="7"/>
        <v>5000</v>
      </c>
    </row>
    <row r="135" spans="3:13" x14ac:dyDescent="0.25">
      <c r="C135" s="413" t="s">
        <v>88</v>
      </c>
      <c r="D135" s="416" t="s">
        <v>80</v>
      </c>
      <c r="E135" s="417"/>
      <c r="F135" s="417"/>
      <c r="G135" s="418"/>
    </row>
    <row r="136" spans="3:13" x14ac:dyDescent="0.25">
      <c r="C136" s="414"/>
      <c r="D136" s="419"/>
      <c r="E136" s="420"/>
      <c r="F136" s="420"/>
      <c r="G136" s="421"/>
    </row>
    <row r="137" spans="3:13" ht="15.75" thickBot="1" x14ac:dyDescent="0.3">
      <c r="C137" s="415"/>
      <c r="D137" s="422"/>
      <c r="E137" s="423"/>
      <c r="F137" s="423"/>
      <c r="G137" s="424"/>
    </row>
    <row r="138" spans="3:13" ht="15.75" thickBot="1" x14ac:dyDescent="0.3">
      <c r="C138" s="36" t="s">
        <v>89</v>
      </c>
      <c r="D138" s="410" t="s">
        <v>90</v>
      </c>
      <c r="E138" s="411"/>
      <c r="F138" s="411"/>
      <c r="G138" s="412"/>
    </row>
    <row r="139" spans="3:13" ht="15.75" thickBot="1" x14ac:dyDescent="0.3">
      <c r="C139" s="20" t="s">
        <v>91</v>
      </c>
      <c r="D139" s="407" t="s">
        <v>90</v>
      </c>
      <c r="E139" s="408"/>
      <c r="F139" s="408"/>
      <c r="G139" s="409"/>
    </row>
    <row r="140" spans="3:13" ht="17.25" customHeight="1" thickBot="1" x14ac:dyDescent="0.3">
      <c r="C140" s="7" t="s">
        <v>35</v>
      </c>
      <c r="D140" s="392" t="s">
        <v>90</v>
      </c>
      <c r="E140" s="393"/>
      <c r="F140" s="393"/>
      <c r="G140" s="394"/>
    </row>
    <row r="141" spans="3:13" ht="15.75" thickBot="1" x14ac:dyDescent="0.3">
      <c r="C141" s="7" t="s">
        <v>37</v>
      </c>
      <c r="D141" s="404" t="s">
        <v>85</v>
      </c>
      <c r="E141" s="405"/>
      <c r="F141" s="405"/>
      <c r="G141" s="406"/>
    </row>
    <row r="142" spans="3:13" ht="12" customHeight="1" x14ac:dyDescent="0.25">
      <c r="C142" s="387"/>
      <c r="D142" s="21">
        <v>2018</v>
      </c>
      <c r="E142" s="21">
        <v>2019</v>
      </c>
      <c r="F142" s="21">
        <v>2020</v>
      </c>
      <c r="G142" s="21">
        <v>2021</v>
      </c>
      <c r="I142" s="24"/>
      <c r="J142" s="24"/>
      <c r="K142" s="24"/>
      <c r="L142" s="24"/>
      <c r="M142" s="24"/>
    </row>
    <row r="143" spans="3:13" ht="21" customHeight="1" thickBot="1" x14ac:dyDescent="0.3">
      <c r="C143" s="388"/>
      <c r="D143" s="22" t="s">
        <v>12</v>
      </c>
      <c r="E143" s="22" t="s">
        <v>13</v>
      </c>
      <c r="F143" s="22" t="s">
        <v>13</v>
      </c>
      <c r="G143" s="22" t="s">
        <v>13</v>
      </c>
    </row>
    <row r="144" spans="3:13" ht="15.75" thickBot="1" x14ac:dyDescent="0.3">
      <c r="C144" s="7" t="s">
        <v>39</v>
      </c>
      <c r="D144" s="23">
        <v>110</v>
      </c>
      <c r="E144" s="23">
        <v>0</v>
      </c>
      <c r="F144" s="23">
        <v>110</v>
      </c>
      <c r="G144" s="23">
        <v>0</v>
      </c>
    </row>
    <row r="145" spans="3:7" ht="15.75" thickBot="1" x14ac:dyDescent="0.3">
      <c r="C145" s="7" t="s">
        <v>40</v>
      </c>
      <c r="D145" s="23">
        <v>5000</v>
      </c>
      <c r="E145" s="23">
        <v>0</v>
      </c>
      <c r="F145" s="23">
        <v>5000</v>
      </c>
      <c r="G145" s="23">
        <v>0</v>
      </c>
    </row>
    <row r="146" spans="3:7" ht="15.75" thickBot="1" x14ac:dyDescent="0.3">
      <c r="C146" s="7" t="s">
        <v>41</v>
      </c>
      <c r="D146" s="23">
        <f>D145/D144</f>
        <v>45.454545454545453</v>
      </c>
      <c r="E146" s="23" t="e">
        <f t="shared" ref="E146:G146" si="8">E145/E144</f>
        <v>#DIV/0!</v>
      </c>
      <c r="F146" s="23">
        <f t="shared" si="8"/>
        <v>45.454545454545453</v>
      </c>
      <c r="G146" s="23" t="e">
        <f t="shared" si="8"/>
        <v>#DIV/0!</v>
      </c>
    </row>
    <row r="147" spans="3:7" ht="15.75" thickBot="1" x14ac:dyDescent="0.3">
      <c r="C147" s="7" t="s">
        <v>42</v>
      </c>
      <c r="D147" s="25" t="s">
        <v>43</v>
      </c>
      <c r="E147" s="26">
        <f>E144/D144-1</f>
        <v>-1</v>
      </c>
      <c r="F147" s="26" t="e">
        <f t="shared" ref="F147:G149" si="9">F144/E144-1</f>
        <v>#DIV/0!</v>
      </c>
      <c r="G147" s="26">
        <f t="shared" si="9"/>
        <v>-1</v>
      </c>
    </row>
    <row r="148" spans="3:7" ht="15.75" thickBot="1" x14ac:dyDescent="0.3">
      <c r="C148" s="7" t="s">
        <v>44</v>
      </c>
      <c r="D148" s="25" t="s">
        <v>43</v>
      </c>
      <c r="E148" s="26">
        <f>E145/D145-1</f>
        <v>-1</v>
      </c>
      <c r="F148" s="26" t="e">
        <f t="shared" si="9"/>
        <v>#DIV/0!</v>
      </c>
      <c r="G148" s="26">
        <f t="shared" si="9"/>
        <v>-1</v>
      </c>
    </row>
    <row r="149" spans="3:7" ht="23.25" thickBot="1" x14ac:dyDescent="0.3">
      <c r="C149" s="7" t="s">
        <v>45</v>
      </c>
      <c r="D149" s="25" t="s">
        <v>43</v>
      </c>
      <c r="E149" s="26" t="e">
        <f>E146/D146-1</f>
        <v>#DIV/0!</v>
      </c>
      <c r="F149" s="26" t="e">
        <f t="shared" si="9"/>
        <v>#DIV/0!</v>
      </c>
      <c r="G149" s="26" t="e">
        <f t="shared" si="9"/>
        <v>#DIV/0!</v>
      </c>
    </row>
    <row r="150" spans="3:7" ht="15.75" thickBot="1" x14ac:dyDescent="0.3">
      <c r="C150" s="395" t="s">
        <v>59</v>
      </c>
      <c r="D150" s="396"/>
      <c r="E150" s="396"/>
      <c r="F150" s="396"/>
      <c r="G150" s="397"/>
    </row>
    <row r="151" spans="3:7" ht="12.75" customHeight="1" x14ac:dyDescent="0.25">
      <c r="C151" s="387"/>
      <c r="D151" s="21">
        <v>2018</v>
      </c>
      <c r="E151" s="21">
        <v>2019</v>
      </c>
      <c r="F151" s="21">
        <v>2020</v>
      </c>
      <c r="G151" s="21">
        <v>2021</v>
      </c>
    </row>
    <row r="152" spans="3:7" ht="9" customHeight="1" thickBot="1" x14ac:dyDescent="0.3">
      <c r="C152" s="388"/>
      <c r="D152" s="22" t="s">
        <v>12</v>
      </c>
      <c r="E152" s="22" t="s">
        <v>13</v>
      </c>
      <c r="F152" s="22" t="s">
        <v>13</v>
      </c>
      <c r="G152" s="22" t="s">
        <v>13</v>
      </c>
    </row>
    <row r="153" spans="3:7" ht="15.75" thickBot="1" x14ac:dyDescent="0.3">
      <c r="C153" s="27" t="s">
        <v>86</v>
      </c>
      <c r="D153" s="28"/>
      <c r="E153" s="28"/>
      <c r="F153" s="28"/>
      <c r="G153" s="28"/>
    </row>
    <row r="154" spans="3:7" ht="15.75" thickBot="1" x14ac:dyDescent="0.3">
      <c r="C154" s="27" t="s">
        <v>87</v>
      </c>
      <c r="D154" s="29">
        <v>5000</v>
      </c>
      <c r="E154" s="28"/>
      <c r="F154" s="28">
        <v>5000</v>
      </c>
      <c r="G154" s="28"/>
    </row>
    <row r="155" spans="3:7" ht="24.75" thickBot="1" x14ac:dyDescent="0.3">
      <c r="C155" s="30" t="s">
        <v>60</v>
      </c>
      <c r="D155" s="29">
        <f>D154+D153</f>
        <v>5000</v>
      </c>
      <c r="E155" s="29">
        <f t="shared" ref="E155:G155" si="10">E154+E153</f>
        <v>0</v>
      </c>
      <c r="F155" s="29">
        <f t="shared" si="10"/>
        <v>5000</v>
      </c>
      <c r="G155" s="29">
        <f t="shared" si="10"/>
        <v>0</v>
      </c>
    </row>
    <row r="156" spans="3:7" x14ac:dyDescent="0.25">
      <c r="C156" s="413" t="s">
        <v>92</v>
      </c>
      <c r="D156" s="416" t="s">
        <v>80</v>
      </c>
      <c r="E156" s="417"/>
      <c r="F156" s="417"/>
      <c r="G156" s="418"/>
    </row>
    <row r="157" spans="3:7" x14ac:dyDescent="0.25">
      <c r="C157" s="414"/>
      <c r="D157" s="419"/>
      <c r="E157" s="420"/>
      <c r="F157" s="420"/>
      <c r="G157" s="421"/>
    </row>
    <row r="158" spans="3:7" ht="15.75" thickBot="1" x14ac:dyDescent="0.3">
      <c r="C158" s="415"/>
      <c r="D158" s="422"/>
      <c r="E158" s="423"/>
      <c r="F158" s="423"/>
      <c r="G158" s="424"/>
    </row>
    <row r="159" spans="3:7" ht="15.75" thickBot="1" x14ac:dyDescent="0.3">
      <c r="C159" s="36" t="s">
        <v>93</v>
      </c>
      <c r="D159" s="410" t="s">
        <v>94</v>
      </c>
      <c r="E159" s="411"/>
      <c r="F159" s="411"/>
      <c r="G159" s="412"/>
    </row>
    <row r="160" spans="3:7" ht="15.75" thickBot="1" x14ac:dyDescent="0.3">
      <c r="C160" s="20" t="s">
        <v>95</v>
      </c>
      <c r="D160" s="410" t="s">
        <v>94</v>
      </c>
      <c r="E160" s="411"/>
      <c r="F160" s="411"/>
      <c r="G160" s="412"/>
    </row>
    <row r="161" spans="3:13" ht="26.25" customHeight="1" thickBot="1" x14ac:dyDescent="0.3">
      <c r="C161" s="7" t="s">
        <v>35</v>
      </c>
      <c r="D161" s="425" t="s">
        <v>96</v>
      </c>
      <c r="E161" s="426"/>
      <c r="F161" s="426"/>
      <c r="G161" s="427"/>
    </row>
    <row r="162" spans="3:13" ht="15.75" thickBot="1" x14ac:dyDescent="0.3">
      <c r="C162" s="7" t="s">
        <v>37</v>
      </c>
      <c r="D162" s="404" t="s">
        <v>97</v>
      </c>
      <c r="E162" s="405"/>
      <c r="F162" s="405"/>
      <c r="G162" s="406"/>
    </row>
    <row r="163" spans="3:13" ht="12" customHeight="1" x14ac:dyDescent="0.25">
      <c r="C163" s="387"/>
      <c r="D163" s="21">
        <v>2018</v>
      </c>
      <c r="E163" s="21">
        <v>2019</v>
      </c>
      <c r="F163" s="21">
        <v>2020</v>
      </c>
      <c r="G163" s="21">
        <v>2021</v>
      </c>
      <c r="I163" s="24"/>
      <c r="J163" s="24"/>
      <c r="K163" s="24"/>
      <c r="L163" s="24"/>
      <c r="M163" s="24"/>
    </row>
    <row r="164" spans="3:13" ht="21" customHeight="1" thickBot="1" x14ac:dyDescent="0.3">
      <c r="C164" s="388"/>
      <c r="D164" s="22" t="s">
        <v>12</v>
      </c>
      <c r="E164" s="22" t="s">
        <v>13</v>
      </c>
      <c r="F164" s="22" t="s">
        <v>13</v>
      </c>
      <c r="G164" s="22" t="s">
        <v>13</v>
      </c>
    </row>
    <row r="165" spans="3:13" ht="15.75" thickBot="1" x14ac:dyDescent="0.3">
      <c r="C165" s="7" t="s">
        <v>39</v>
      </c>
      <c r="D165" s="23">
        <v>0</v>
      </c>
      <c r="E165" s="23">
        <v>1</v>
      </c>
      <c r="F165" s="23">
        <v>0</v>
      </c>
      <c r="G165" s="23">
        <v>1</v>
      </c>
    </row>
    <row r="166" spans="3:13" ht="15.75" thickBot="1" x14ac:dyDescent="0.3">
      <c r="C166" s="7" t="s">
        <v>40</v>
      </c>
      <c r="D166" s="23">
        <v>0</v>
      </c>
      <c r="E166" s="23">
        <v>5000</v>
      </c>
      <c r="F166" s="23">
        <v>0</v>
      </c>
      <c r="G166" s="23">
        <v>5000</v>
      </c>
    </row>
    <row r="167" spans="3:13" ht="15.75" thickBot="1" x14ac:dyDescent="0.3">
      <c r="C167" s="7" t="s">
        <v>41</v>
      </c>
      <c r="D167" s="23" t="e">
        <f>D166/D165</f>
        <v>#DIV/0!</v>
      </c>
      <c r="E167" s="23">
        <f t="shared" ref="E167:G167" si="11">E166/E165</f>
        <v>5000</v>
      </c>
      <c r="F167" s="23" t="e">
        <f t="shared" si="11"/>
        <v>#DIV/0!</v>
      </c>
      <c r="G167" s="23">
        <f t="shared" si="11"/>
        <v>5000</v>
      </c>
    </row>
    <row r="168" spans="3:13" ht="15.75" thickBot="1" x14ac:dyDescent="0.3">
      <c r="C168" s="7" t="s">
        <v>42</v>
      </c>
      <c r="D168" s="25" t="s">
        <v>43</v>
      </c>
      <c r="E168" s="26" t="e">
        <f>E165/D165-1</f>
        <v>#DIV/0!</v>
      </c>
      <c r="F168" s="26">
        <f t="shared" ref="F168:G170" si="12">F165/E165-1</f>
        <v>-1</v>
      </c>
      <c r="G168" s="26" t="e">
        <f t="shared" si="12"/>
        <v>#DIV/0!</v>
      </c>
    </row>
    <row r="169" spans="3:13" ht="15.75" thickBot="1" x14ac:dyDescent="0.3">
      <c r="C169" s="7" t="s">
        <v>44</v>
      </c>
      <c r="D169" s="25" t="s">
        <v>43</v>
      </c>
      <c r="E169" s="26" t="e">
        <f>E166/D166-1</f>
        <v>#DIV/0!</v>
      </c>
      <c r="F169" s="26">
        <f t="shared" si="12"/>
        <v>-1</v>
      </c>
      <c r="G169" s="26" t="e">
        <f t="shared" si="12"/>
        <v>#DIV/0!</v>
      </c>
    </row>
    <row r="170" spans="3:13" ht="23.25" thickBot="1" x14ac:dyDescent="0.3">
      <c r="C170" s="7" t="s">
        <v>45</v>
      </c>
      <c r="D170" s="25" t="s">
        <v>43</v>
      </c>
      <c r="E170" s="26" t="e">
        <f>E167/D167-1</f>
        <v>#DIV/0!</v>
      </c>
      <c r="F170" s="26" t="e">
        <f t="shared" si="12"/>
        <v>#DIV/0!</v>
      </c>
      <c r="G170" s="26" t="e">
        <f t="shared" si="12"/>
        <v>#DIV/0!</v>
      </c>
    </row>
    <row r="171" spans="3:13" ht="15.75" thickBot="1" x14ac:dyDescent="0.3">
      <c r="C171" s="395" t="s">
        <v>98</v>
      </c>
      <c r="D171" s="396"/>
      <c r="E171" s="396"/>
      <c r="F171" s="396"/>
      <c r="G171" s="397"/>
    </row>
    <row r="172" spans="3:13" ht="12.75" customHeight="1" x14ac:dyDescent="0.25">
      <c r="C172" s="387"/>
      <c r="D172" s="21">
        <v>2018</v>
      </c>
      <c r="E172" s="21">
        <v>2019</v>
      </c>
      <c r="F172" s="21">
        <v>2020</v>
      </c>
      <c r="G172" s="21">
        <v>2021</v>
      </c>
    </row>
    <row r="173" spans="3:13" ht="13.5" customHeight="1" thickBot="1" x14ac:dyDescent="0.3">
      <c r="C173" s="388"/>
      <c r="D173" s="22" t="s">
        <v>12</v>
      </c>
      <c r="E173" s="22" t="s">
        <v>13</v>
      </c>
      <c r="F173" s="22" t="s">
        <v>13</v>
      </c>
      <c r="G173" s="22" t="s">
        <v>13</v>
      </c>
      <c r="H173" s="24">
        <f>H83</f>
        <v>0</v>
      </c>
    </row>
    <row r="174" spans="3:13" ht="15.75" thickBot="1" x14ac:dyDescent="0.3">
      <c r="C174" s="27" t="s">
        <v>86</v>
      </c>
      <c r="D174" s="28"/>
      <c r="E174" s="28"/>
      <c r="F174" s="28"/>
      <c r="G174" s="28"/>
    </row>
    <row r="175" spans="3:13" ht="15.75" thickBot="1" x14ac:dyDescent="0.3">
      <c r="C175" s="27" t="s">
        <v>87</v>
      </c>
      <c r="D175" s="29"/>
      <c r="E175" s="28">
        <v>5000</v>
      </c>
      <c r="F175" s="28">
        <v>5000</v>
      </c>
      <c r="G175" s="28">
        <v>5000</v>
      </c>
    </row>
    <row r="176" spans="3:13" ht="24.75" thickBot="1" x14ac:dyDescent="0.3">
      <c r="C176" s="30" t="s">
        <v>78</v>
      </c>
      <c r="D176" s="29">
        <f>D175+D174</f>
        <v>0</v>
      </c>
      <c r="E176" s="29">
        <f t="shared" ref="E176:G176" si="13">E175+E174</f>
        <v>5000</v>
      </c>
      <c r="F176" s="29">
        <f t="shared" si="13"/>
        <v>5000</v>
      </c>
      <c r="G176" s="29">
        <f t="shared" si="13"/>
        <v>5000</v>
      </c>
    </row>
    <row r="177" spans="3:7" x14ac:dyDescent="0.25">
      <c r="C177" s="413" t="s">
        <v>79</v>
      </c>
      <c r="D177" s="416" t="s">
        <v>80</v>
      </c>
      <c r="E177" s="417"/>
      <c r="F177" s="417"/>
      <c r="G177" s="418"/>
    </row>
    <row r="178" spans="3:7" x14ac:dyDescent="0.25">
      <c r="C178" s="414"/>
      <c r="D178" s="419"/>
      <c r="E178" s="420"/>
      <c r="F178" s="420"/>
      <c r="G178" s="421"/>
    </row>
    <row r="179" spans="3:7" ht="15.75" thickBot="1" x14ac:dyDescent="0.3">
      <c r="C179" s="415"/>
      <c r="D179" s="422"/>
      <c r="E179" s="423"/>
      <c r="F179" s="423"/>
      <c r="G179" s="424"/>
    </row>
    <row r="180" spans="3:7" ht="34.5" customHeight="1" thickBot="1" x14ac:dyDescent="0.3">
      <c r="C180" s="14" t="s">
        <v>99</v>
      </c>
      <c r="D180" s="428" t="s">
        <v>100</v>
      </c>
      <c r="E180" s="429"/>
      <c r="F180" s="429"/>
      <c r="G180" s="430"/>
    </row>
    <row r="181" spans="3:7" ht="15.75" customHeight="1" thickBot="1" x14ac:dyDescent="0.3">
      <c r="C181" s="392" t="s">
        <v>101</v>
      </c>
      <c r="D181" s="393"/>
      <c r="E181" s="393"/>
      <c r="F181" s="393"/>
      <c r="G181" s="394"/>
    </row>
    <row r="182" spans="3:7" ht="23.25" thickBot="1" x14ac:dyDescent="0.3">
      <c r="C182" s="16" t="s">
        <v>102</v>
      </c>
      <c r="D182" s="8">
        <v>7</v>
      </c>
      <c r="E182" s="8" t="s">
        <v>15</v>
      </c>
      <c r="F182" s="8" t="s">
        <v>15</v>
      </c>
      <c r="G182" s="8" t="s">
        <v>15</v>
      </c>
    </row>
    <row r="183" spans="3:7" ht="23.25" customHeight="1" thickBot="1" x14ac:dyDescent="0.3">
      <c r="C183" s="431" t="s">
        <v>103</v>
      </c>
      <c r="D183" s="432"/>
      <c r="E183" s="432"/>
      <c r="F183" s="432"/>
      <c r="G183" s="433"/>
    </row>
    <row r="184" spans="3:7" ht="23.25" customHeight="1" thickBot="1" x14ac:dyDescent="0.3">
      <c r="C184" s="434" t="s">
        <v>104</v>
      </c>
      <c r="D184" s="435"/>
      <c r="E184" s="435"/>
      <c r="F184" s="435"/>
      <c r="G184" s="436"/>
    </row>
    <row r="185" spans="3:7" ht="12.75" customHeight="1" x14ac:dyDescent="0.25">
      <c r="C185" s="387"/>
      <c r="D185" s="21">
        <v>2018</v>
      </c>
      <c r="E185" s="21">
        <v>2019</v>
      </c>
      <c r="F185" s="21">
        <v>2020</v>
      </c>
      <c r="G185" s="21">
        <v>2021</v>
      </c>
    </row>
    <row r="186" spans="3:7" ht="14.25" customHeight="1" thickBot="1" x14ac:dyDescent="0.3">
      <c r="C186" s="388"/>
      <c r="D186" s="22" t="s">
        <v>12</v>
      </c>
      <c r="E186" s="22" t="s">
        <v>13</v>
      </c>
      <c r="F186" s="22" t="s">
        <v>13</v>
      </c>
      <c r="G186" s="22" t="s">
        <v>13</v>
      </c>
    </row>
    <row r="187" spans="3:7" ht="26.25" customHeight="1" thickBot="1" x14ac:dyDescent="0.3">
      <c r="C187" s="20" t="s">
        <v>33</v>
      </c>
      <c r="D187" s="401" t="s">
        <v>105</v>
      </c>
      <c r="E187" s="402"/>
      <c r="F187" s="402"/>
      <c r="G187" s="403"/>
    </row>
    <row r="188" spans="3:7" ht="27" customHeight="1" thickBot="1" x14ac:dyDescent="0.3">
      <c r="C188" s="7" t="s">
        <v>35</v>
      </c>
      <c r="D188" s="392" t="s">
        <v>106</v>
      </c>
      <c r="E188" s="393"/>
      <c r="F188" s="393"/>
      <c r="G188" s="394"/>
    </row>
    <row r="189" spans="3:7" ht="15.75" customHeight="1" thickBot="1" x14ac:dyDescent="0.3">
      <c r="C189" s="7" t="s">
        <v>37</v>
      </c>
      <c r="D189" s="404" t="s">
        <v>107</v>
      </c>
      <c r="E189" s="405"/>
      <c r="F189" s="405"/>
      <c r="G189" s="406"/>
    </row>
    <row r="190" spans="3:7" ht="12.75" customHeight="1" x14ac:dyDescent="0.25">
      <c r="C190" s="387"/>
      <c r="D190" s="21">
        <v>2018</v>
      </c>
      <c r="E190" s="21">
        <v>2019</v>
      </c>
      <c r="F190" s="21">
        <v>2020</v>
      </c>
      <c r="G190" s="21">
        <v>2021</v>
      </c>
    </row>
    <row r="191" spans="3:7" ht="18" customHeight="1" thickBot="1" x14ac:dyDescent="0.3">
      <c r="C191" s="388"/>
      <c r="D191" s="22" t="s">
        <v>12</v>
      </c>
      <c r="E191" s="22" t="s">
        <v>13</v>
      </c>
      <c r="F191" s="22" t="s">
        <v>13</v>
      </c>
      <c r="G191" s="22" t="s">
        <v>13</v>
      </c>
    </row>
    <row r="192" spans="3:7" ht="15.75" customHeight="1" thickBot="1" x14ac:dyDescent="0.3">
      <c r="C192" s="7" t="s">
        <v>39</v>
      </c>
      <c r="D192" s="23">
        <v>14</v>
      </c>
      <c r="E192" s="37">
        <v>15</v>
      </c>
      <c r="F192" s="37">
        <v>15</v>
      </c>
      <c r="G192" s="37">
        <v>20</v>
      </c>
    </row>
    <row r="193" spans="3:7" ht="15.75" thickBot="1" x14ac:dyDescent="0.3">
      <c r="C193" s="7" t="s">
        <v>40</v>
      </c>
      <c r="D193" s="23">
        <v>34000</v>
      </c>
      <c r="E193" s="23">
        <v>35000</v>
      </c>
      <c r="F193" s="23">
        <v>35000</v>
      </c>
      <c r="G193" s="23">
        <v>40000</v>
      </c>
    </row>
    <row r="194" spans="3:7" ht="15.75" thickBot="1" x14ac:dyDescent="0.3">
      <c r="C194" s="7" t="s">
        <v>41</v>
      </c>
      <c r="D194" s="23">
        <f>D193/D192</f>
        <v>2428.5714285714284</v>
      </c>
      <c r="E194" s="23">
        <f t="shared" ref="E194:G194" si="14">E193/E192</f>
        <v>2333.3333333333335</v>
      </c>
      <c r="F194" s="23">
        <f t="shared" si="14"/>
        <v>2333.3333333333335</v>
      </c>
      <c r="G194" s="23">
        <f t="shared" si="14"/>
        <v>2000</v>
      </c>
    </row>
    <row r="195" spans="3:7" ht="15.75" thickBot="1" x14ac:dyDescent="0.3">
      <c r="C195" s="7" t="s">
        <v>42</v>
      </c>
      <c r="D195" s="25"/>
      <c r="E195" s="26">
        <f>E192/D192-1</f>
        <v>7.1428571428571397E-2</v>
      </c>
      <c r="F195" s="26">
        <f t="shared" ref="F195:G197" si="15">F192/E192-1</f>
        <v>0</v>
      </c>
      <c r="G195" s="26">
        <f t="shared" si="15"/>
        <v>0.33333333333333326</v>
      </c>
    </row>
    <row r="196" spans="3:7" ht="15.75" thickBot="1" x14ac:dyDescent="0.3">
      <c r="C196" s="7" t="s">
        <v>44</v>
      </c>
      <c r="D196" s="25"/>
      <c r="E196" s="26">
        <f>E193/D193-1</f>
        <v>2.9411764705882248E-2</v>
      </c>
      <c r="F196" s="26">
        <f t="shared" si="15"/>
        <v>0</v>
      </c>
      <c r="G196" s="26">
        <f t="shared" si="15"/>
        <v>0.14285714285714279</v>
      </c>
    </row>
    <row r="197" spans="3:7" ht="23.25" thickBot="1" x14ac:dyDescent="0.3">
      <c r="C197" s="7" t="s">
        <v>45</v>
      </c>
      <c r="D197" s="25"/>
      <c r="E197" s="26">
        <f>E194/D194-1</f>
        <v>-3.9215686274509665E-2</v>
      </c>
      <c r="F197" s="26">
        <f t="shared" si="15"/>
        <v>0</v>
      </c>
      <c r="G197" s="26">
        <f t="shared" si="15"/>
        <v>-0.1428571428571429</v>
      </c>
    </row>
    <row r="198" spans="3:7" ht="12.75" customHeight="1" x14ac:dyDescent="0.25">
      <c r="C198" s="387"/>
      <c r="D198" s="21">
        <v>2018</v>
      </c>
      <c r="E198" s="21">
        <v>2019</v>
      </c>
      <c r="F198" s="21">
        <v>2020</v>
      </c>
      <c r="G198" s="21">
        <v>2021</v>
      </c>
    </row>
    <row r="199" spans="3:7" ht="19.5" customHeight="1" thickBot="1" x14ac:dyDescent="0.3">
      <c r="C199" s="388"/>
      <c r="D199" s="22" t="s">
        <v>12</v>
      </c>
      <c r="E199" s="22" t="s">
        <v>13</v>
      </c>
      <c r="F199" s="22" t="s">
        <v>13</v>
      </c>
      <c r="G199" s="22" t="s">
        <v>13</v>
      </c>
    </row>
    <row r="200" spans="3:7" ht="15.75" thickBot="1" x14ac:dyDescent="0.3">
      <c r="C200" s="395" t="s">
        <v>108</v>
      </c>
      <c r="D200" s="396"/>
      <c r="E200" s="396"/>
      <c r="F200" s="396"/>
      <c r="G200" s="397"/>
    </row>
    <row r="201" spans="3:7" ht="12.75" customHeight="1" x14ac:dyDescent="0.25">
      <c r="C201" s="387"/>
      <c r="D201" s="21">
        <v>2018</v>
      </c>
      <c r="E201" s="21">
        <v>2019</v>
      </c>
      <c r="F201" s="21">
        <v>2020</v>
      </c>
      <c r="G201" s="21">
        <v>2021</v>
      </c>
    </row>
    <row r="202" spans="3:7" ht="18.75" customHeight="1" thickBot="1" x14ac:dyDescent="0.3">
      <c r="C202" s="388"/>
      <c r="D202" s="22" t="s">
        <v>12</v>
      </c>
      <c r="E202" s="22" t="s">
        <v>13</v>
      </c>
      <c r="F202" s="22" t="s">
        <v>13</v>
      </c>
      <c r="G202" s="22" t="s">
        <v>13</v>
      </c>
    </row>
    <row r="203" spans="3:7" ht="15.75" thickBot="1" x14ac:dyDescent="0.3">
      <c r="C203" s="27" t="s">
        <v>47</v>
      </c>
      <c r="D203" s="28"/>
      <c r="E203" s="28"/>
      <c r="F203" s="28"/>
      <c r="G203" s="28"/>
    </row>
    <row r="204" spans="3:7" ht="36.75" thickBot="1" x14ac:dyDescent="0.3">
      <c r="C204" s="34" t="s">
        <v>64</v>
      </c>
      <c r="D204" s="29"/>
      <c r="E204" s="35"/>
      <c r="F204" s="35"/>
      <c r="G204" s="35"/>
    </row>
    <row r="205" spans="3:7" ht="36.75" thickBot="1" x14ac:dyDescent="0.3">
      <c r="C205" s="34" t="s">
        <v>65</v>
      </c>
      <c r="D205" s="29"/>
      <c r="E205" s="35"/>
      <c r="F205" s="35"/>
      <c r="G205" s="35"/>
    </row>
    <row r="206" spans="3:7" ht="24.75" thickBot="1" x14ac:dyDescent="0.3">
      <c r="C206" s="27" t="s">
        <v>48</v>
      </c>
      <c r="D206" s="28"/>
      <c r="E206" s="28"/>
      <c r="F206" s="28"/>
      <c r="G206" s="28"/>
    </row>
    <row r="207" spans="3:7" ht="48.75" thickBot="1" x14ac:dyDescent="0.3">
      <c r="C207" s="34" t="s">
        <v>66</v>
      </c>
      <c r="D207" s="29"/>
      <c r="E207" s="28"/>
      <c r="F207" s="28"/>
      <c r="G207" s="28"/>
    </row>
    <row r="208" spans="3:7" ht="48.75" thickBot="1" x14ac:dyDescent="0.3">
      <c r="C208" s="34" t="s">
        <v>67</v>
      </c>
      <c r="D208" s="29"/>
      <c r="E208" s="28"/>
      <c r="F208" s="28"/>
      <c r="G208" s="28"/>
    </row>
    <row r="209" spans="3:7" ht="15.75" thickBot="1" x14ac:dyDescent="0.3">
      <c r="C209" s="27" t="s">
        <v>49</v>
      </c>
      <c r="D209" s="29"/>
      <c r="E209" s="28"/>
      <c r="F209" s="28"/>
      <c r="G209" s="28"/>
    </row>
    <row r="210" spans="3:7" ht="48.75" thickBot="1" x14ac:dyDescent="0.3">
      <c r="C210" s="34" t="s">
        <v>68</v>
      </c>
      <c r="D210" s="29"/>
      <c r="E210" s="28"/>
      <c r="F210" s="28"/>
      <c r="G210" s="28"/>
    </row>
    <row r="211" spans="3:7" ht="48.75" thickBot="1" x14ac:dyDescent="0.3">
      <c r="C211" s="34" t="s">
        <v>69</v>
      </c>
      <c r="D211" s="29"/>
      <c r="E211" s="28"/>
      <c r="F211" s="28"/>
      <c r="G211" s="28"/>
    </row>
    <row r="212" spans="3:7" ht="15.75" thickBot="1" x14ac:dyDescent="0.3">
      <c r="C212" s="27" t="s">
        <v>50</v>
      </c>
      <c r="D212" s="29"/>
      <c r="E212" s="28"/>
      <c r="F212" s="28"/>
      <c r="G212" s="28"/>
    </row>
    <row r="213" spans="3:7" ht="48.75" thickBot="1" x14ac:dyDescent="0.3">
      <c r="C213" s="34" t="s">
        <v>70</v>
      </c>
      <c r="D213" s="29"/>
      <c r="E213" s="28"/>
      <c r="F213" s="28"/>
      <c r="G213" s="28"/>
    </row>
    <row r="214" spans="3:7" ht="48.75" thickBot="1" x14ac:dyDescent="0.3">
      <c r="C214" s="34" t="s">
        <v>71</v>
      </c>
      <c r="D214" s="29"/>
      <c r="E214" s="28"/>
      <c r="F214" s="28"/>
      <c r="G214" s="28"/>
    </row>
    <row r="215" spans="3:7" ht="24.75" thickBot="1" x14ac:dyDescent="0.3">
      <c r="C215" s="27" t="s">
        <v>51</v>
      </c>
      <c r="D215" s="29"/>
      <c r="E215" s="28"/>
      <c r="F215" s="28"/>
      <c r="G215" s="28"/>
    </row>
    <row r="216" spans="3:7" ht="48.75" thickBot="1" x14ac:dyDescent="0.3">
      <c r="C216" s="34" t="s">
        <v>72</v>
      </c>
      <c r="D216" s="29"/>
      <c r="E216" s="28"/>
      <c r="F216" s="28"/>
      <c r="G216" s="28"/>
    </row>
    <row r="217" spans="3:7" ht="48.75" thickBot="1" x14ac:dyDescent="0.3">
      <c r="C217" s="34" t="s">
        <v>73</v>
      </c>
      <c r="D217" s="29"/>
      <c r="E217" s="28"/>
      <c r="F217" s="28"/>
      <c r="G217" s="28"/>
    </row>
    <row r="218" spans="3:7" ht="15.75" thickBot="1" x14ac:dyDescent="0.3">
      <c r="C218" s="27" t="s">
        <v>52</v>
      </c>
      <c r="D218" s="29">
        <v>34000</v>
      </c>
      <c r="E218" s="28">
        <v>35000</v>
      </c>
      <c r="F218" s="28">
        <v>35000</v>
      </c>
      <c r="G218" s="28">
        <v>40000</v>
      </c>
    </row>
    <row r="219" spans="3:7" ht="48.75" thickBot="1" x14ac:dyDescent="0.3">
      <c r="C219" s="34" t="s">
        <v>74</v>
      </c>
      <c r="D219" s="29"/>
      <c r="E219" s="28"/>
      <c r="F219" s="28"/>
      <c r="G219" s="28"/>
    </row>
    <row r="220" spans="3:7" ht="48.75" thickBot="1" x14ac:dyDescent="0.3">
      <c r="C220" s="34" t="s">
        <v>75</v>
      </c>
      <c r="D220" s="29"/>
      <c r="E220" s="28"/>
      <c r="F220" s="28"/>
      <c r="G220" s="28"/>
    </row>
    <row r="221" spans="3:7" ht="24.75" thickBot="1" x14ac:dyDescent="0.3">
      <c r="C221" s="27" t="s">
        <v>53</v>
      </c>
      <c r="D221" s="29"/>
      <c r="E221" s="28"/>
      <c r="F221" s="28"/>
      <c r="G221" s="28"/>
    </row>
    <row r="222" spans="3:7" ht="48.75" thickBot="1" x14ac:dyDescent="0.3">
      <c r="C222" s="34" t="s">
        <v>76</v>
      </c>
      <c r="D222" s="29"/>
      <c r="E222" s="28"/>
      <c r="F222" s="28"/>
      <c r="G222" s="28"/>
    </row>
    <row r="223" spans="3:7" ht="48.75" thickBot="1" x14ac:dyDescent="0.3">
      <c r="C223" s="34" t="s">
        <v>77</v>
      </c>
      <c r="D223" s="29"/>
      <c r="E223" s="28"/>
      <c r="F223" s="28"/>
      <c r="G223" s="28"/>
    </row>
    <row r="224" spans="3:7" ht="36.75" thickBot="1" x14ac:dyDescent="0.3">
      <c r="C224" s="38" t="s">
        <v>109</v>
      </c>
      <c r="D224" s="39">
        <f>D221+D218+D215+D212+D209+D206+D203</f>
        <v>34000</v>
      </c>
      <c r="E224" s="39">
        <f t="shared" ref="E224:G224" si="16">E221+E218+E215+E212+E209+E206+E203</f>
        <v>35000</v>
      </c>
      <c r="F224" s="39">
        <f t="shared" si="16"/>
        <v>35000</v>
      </c>
      <c r="G224" s="39">
        <f t="shared" si="16"/>
        <v>40000</v>
      </c>
    </row>
    <row r="225" spans="3:13" x14ac:dyDescent="0.25">
      <c r="C225" s="413" t="s">
        <v>88</v>
      </c>
      <c r="D225" s="416" t="s">
        <v>80</v>
      </c>
      <c r="E225" s="417"/>
      <c r="F225" s="417"/>
      <c r="G225" s="418"/>
    </row>
    <row r="226" spans="3:13" x14ac:dyDescent="0.25">
      <c r="C226" s="414"/>
      <c r="D226" s="419"/>
      <c r="E226" s="420"/>
      <c r="F226" s="420"/>
      <c r="G226" s="421"/>
    </row>
    <row r="227" spans="3:13" ht="15.75" thickBot="1" x14ac:dyDescent="0.3">
      <c r="C227" s="415"/>
      <c r="D227" s="422"/>
      <c r="E227" s="423"/>
      <c r="F227" s="423"/>
      <c r="G227" s="424"/>
    </row>
    <row r="228" spans="3:13" ht="15.75" thickBot="1" x14ac:dyDescent="0.3">
      <c r="C228" s="31" t="s">
        <v>55</v>
      </c>
      <c r="D228" s="32">
        <f>IF(D224-D193=0,0,"Error")</f>
        <v>0</v>
      </c>
      <c r="E228" s="32">
        <f>IF(E224-E193=0,0,"Error")</f>
        <v>0</v>
      </c>
      <c r="F228" s="32">
        <f>IF(F224-F193=0,0,"Error")</f>
        <v>0</v>
      </c>
      <c r="G228" s="32">
        <f>IF(G224-G193=0,0,"Error")</f>
        <v>0</v>
      </c>
    </row>
    <row r="229" spans="3:13" ht="15.75" thickBot="1" x14ac:dyDescent="0.3">
      <c r="C229" s="398" t="s">
        <v>110</v>
      </c>
      <c r="D229" s="399"/>
      <c r="E229" s="399"/>
      <c r="F229" s="399"/>
      <c r="G229" s="400"/>
    </row>
    <row r="230" spans="3:13" ht="15.75" thickBot="1" x14ac:dyDescent="0.3">
      <c r="C230" s="398" t="s">
        <v>111</v>
      </c>
      <c r="D230" s="399"/>
      <c r="E230" s="399"/>
      <c r="F230" s="399"/>
      <c r="G230" s="400"/>
    </row>
    <row r="231" spans="3:13" ht="15.75" thickBot="1" x14ac:dyDescent="0.3">
      <c r="C231" s="7" t="s">
        <v>112</v>
      </c>
      <c r="D231" s="410" t="s">
        <v>113</v>
      </c>
      <c r="E231" s="411"/>
      <c r="F231" s="411"/>
      <c r="G231" s="412"/>
    </row>
    <row r="232" spans="3:13" ht="15.75" thickBot="1" x14ac:dyDescent="0.3">
      <c r="C232" s="20" t="s">
        <v>33</v>
      </c>
      <c r="D232" s="410" t="s">
        <v>113</v>
      </c>
      <c r="E232" s="411"/>
      <c r="F232" s="411"/>
      <c r="G232" s="412"/>
    </row>
    <row r="233" spans="3:13" ht="17.25" customHeight="1" thickBot="1" x14ac:dyDescent="0.3">
      <c r="C233" s="7" t="s">
        <v>35</v>
      </c>
      <c r="D233" s="410" t="s">
        <v>113</v>
      </c>
      <c r="E233" s="411"/>
      <c r="F233" s="411"/>
      <c r="G233" s="412"/>
    </row>
    <row r="234" spans="3:13" ht="15.75" thickBot="1" x14ac:dyDescent="0.3">
      <c r="C234" s="7" t="s">
        <v>37</v>
      </c>
      <c r="D234" s="404" t="s">
        <v>38</v>
      </c>
      <c r="E234" s="405"/>
      <c r="F234" s="405"/>
      <c r="G234" s="406"/>
    </row>
    <row r="235" spans="3:13" ht="12.75" customHeight="1" x14ac:dyDescent="0.25">
      <c r="C235" s="387"/>
      <c r="D235" s="21">
        <v>2018</v>
      </c>
      <c r="E235" s="21">
        <v>2019</v>
      </c>
      <c r="F235" s="21">
        <v>2020</v>
      </c>
      <c r="G235" s="21">
        <v>2021</v>
      </c>
      <c r="I235" s="24"/>
      <c r="J235" s="24"/>
      <c r="K235" s="24"/>
      <c r="L235" s="24"/>
      <c r="M235" s="24"/>
    </row>
    <row r="236" spans="3:13" ht="15.75" customHeight="1" thickBot="1" x14ac:dyDescent="0.3">
      <c r="C236" s="388"/>
      <c r="D236" s="22" t="s">
        <v>12</v>
      </c>
      <c r="E236" s="22" t="s">
        <v>13</v>
      </c>
      <c r="F236" s="22" t="s">
        <v>13</v>
      </c>
      <c r="G236" s="22" t="s">
        <v>13</v>
      </c>
    </row>
    <row r="237" spans="3:13" ht="15.75" thickBot="1" x14ac:dyDescent="0.3">
      <c r="C237" s="7" t="s">
        <v>39</v>
      </c>
      <c r="D237" s="23">
        <v>1</v>
      </c>
      <c r="E237" s="23">
        <v>1</v>
      </c>
      <c r="F237" s="23">
        <v>1</v>
      </c>
      <c r="G237" s="23">
        <v>1</v>
      </c>
    </row>
    <row r="238" spans="3:13" ht="15.75" thickBot="1" x14ac:dyDescent="0.3">
      <c r="C238" s="7" t="s">
        <v>40</v>
      </c>
      <c r="D238" s="23">
        <v>6300</v>
      </c>
      <c r="E238" s="23">
        <v>93000</v>
      </c>
      <c r="F238" s="23">
        <v>93000</v>
      </c>
      <c r="G238" s="23">
        <v>93000</v>
      </c>
    </row>
    <row r="239" spans="3:13" ht="15.75" thickBot="1" x14ac:dyDescent="0.3">
      <c r="C239" s="7" t="s">
        <v>41</v>
      </c>
      <c r="D239" s="23">
        <f>D238/D237</f>
        <v>6300</v>
      </c>
      <c r="E239" s="23">
        <f t="shared" ref="E239:G239" si="17">E238/E237</f>
        <v>93000</v>
      </c>
      <c r="F239" s="23">
        <f t="shared" si="17"/>
        <v>93000</v>
      </c>
      <c r="G239" s="23">
        <f t="shared" si="17"/>
        <v>93000</v>
      </c>
    </row>
    <row r="240" spans="3:13" ht="15.75" thickBot="1" x14ac:dyDescent="0.3">
      <c r="C240" s="7" t="s">
        <v>42</v>
      </c>
      <c r="D240" s="25" t="s">
        <v>43</v>
      </c>
      <c r="E240" s="26">
        <f>E237/D237-1</f>
        <v>0</v>
      </c>
      <c r="F240" s="26">
        <f t="shared" ref="F240:G242" si="18">F237/E237-1</f>
        <v>0</v>
      </c>
      <c r="G240" s="26">
        <f t="shared" si="18"/>
        <v>0</v>
      </c>
    </row>
    <row r="241" spans="3:9" ht="15.75" thickBot="1" x14ac:dyDescent="0.3">
      <c r="C241" s="7" t="s">
        <v>44</v>
      </c>
      <c r="D241" s="25" t="s">
        <v>43</v>
      </c>
      <c r="E241" s="26">
        <f>E238/D238-1</f>
        <v>13.761904761904763</v>
      </c>
      <c r="F241" s="26">
        <f t="shared" si="18"/>
        <v>0</v>
      </c>
      <c r="G241" s="26">
        <f t="shared" si="18"/>
        <v>0</v>
      </c>
    </row>
    <row r="242" spans="3:9" ht="23.25" thickBot="1" x14ac:dyDescent="0.3">
      <c r="C242" s="7" t="s">
        <v>45</v>
      </c>
      <c r="D242" s="25" t="s">
        <v>43</v>
      </c>
      <c r="E242" s="26">
        <f>E239/D239-1</f>
        <v>13.761904761904763</v>
      </c>
      <c r="F242" s="26">
        <f t="shared" si="18"/>
        <v>0</v>
      </c>
      <c r="G242" s="26">
        <f t="shared" si="18"/>
        <v>0</v>
      </c>
    </row>
    <row r="243" spans="3:9" ht="15.75" thickBot="1" x14ac:dyDescent="0.3">
      <c r="C243" s="395" t="s">
        <v>46</v>
      </c>
      <c r="D243" s="396"/>
      <c r="E243" s="396"/>
      <c r="F243" s="396"/>
      <c r="G243" s="397"/>
    </row>
    <row r="244" spans="3:9" ht="12.75" customHeight="1" x14ac:dyDescent="0.25">
      <c r="C244" s="387"/>
      <c r="D244" s="21">
        <v>2018</v>
      </c>
      <c r="E244" s="21">
        <v>2019</v>
      </c>
      <c r="F244" s="21">
        <v>2020</v>
      </c>
      <c r="G244" s="21">
        <v>2021</v>
      </c>
    </row>
    <row r="245" spans="3:9" ht="15" customHeight="1" thickBot="1" x14ac:dyDescent="0.3">
      <c r="C245" s="388"/>
      <c r="D245" s="22" t="s">
        <v>12</v>
      </c>
      <c r="E245" s="22" t="s">
        <v>13</v>
      </c>
      <c r="F245" s="22" t="s">
        <v>13</v>
      </c>
      <c r="G245" s="22" t="s">
        <v>13</v>
      </c>
    </row>
    <row r="246" spans="3:9" ht="15.75" thickBot="1" x14ac:dyDescent="0.3">
      <c r="C246" s="27" t="s">
        <v>86</v>
      </c>
      <c r="D246" s="28"/>
      <c r="E246" s="28"/>
      <c r="F246" s="28"/>
      <c r="G246" s="28"/>
    </row>
    <row r="247" spans="3:9" ht="15.75" thickBot="1" x14ac:dyDescent="0.3">
      <c r="C247" s="27" t="s">
        <v>87</v>
      </c>
      <c r="D247" s="29">
        <v>6300</v>
      </c>
      <c r="E247" s="28">
        <v>93000</v>
      </c>
      <c r="F247" s="28">
        <v>93000</v>
      </c>
      <c r="G247" s="28">
        <v>93000</v>
      </c>
    </row>
    <row r="248" spans="3:9" ht="24.75" thickBot="1" x14ac:dyDescent="0.3">
      <c r="C248" s="30" t="s">
        <v>54</v>
      </c>
      <c r="D248" s="29">
        <f>D247+D246</f>
        <v>6300</v>
      </c>
      <c r="E248" s="29">
        <f t="shared" ref="E248:G248" si="19">E247+E246</f>
        <v>93000</v>
      </c>
      <c r="F248" s="29">
        <f t="shared" si="19"/>
        <v>93000</v>
      </c>
      <c r="G248" s="29">
        <f t="shared" si="19"/>
        <v>93000</v>
      </c>
    </row>
    <row r="249" spans="3:9" x14ac:dyDescent="0.25">
      <c r="C249" s="413" t="s">
        <v>88</v>
      </c>
      <c r="D249" s="416" t="s">
        <v>80</v>
      </c>
      <c r="E249" s="417"/>
      <c r="F249" s="417"/>
      <c r="G249" s="418"/>
    </row>
    <row r="250" spans="3:9" x14ac:dyDescent="0.25">
      <c r="C250" s="414"/>
      <c r="D250" s="419"/>
      <c r="E250" s="420"/>
      <c r="F250" s="420"/>
      <c r="G250" s="421"/>
    </row>
    <row r="251" spans="3:9" ht="15.75" thickBot="1" x14ac:dyDescent="0.3">
      <c r="C251" s="415"/>
      <c r="D251" s="422"/>
      <c r="E251" s="423"/>
      <c r="F251" s="423"/>
      <c r="G251" s="424"/>
    </row>
    <row r="252" spans="3:9" ht="15.75" thickBot="1" x14ac:dyDescent="0.3">
      <c r="C252" s="40"/>
      <c r="D252" s="41"/>
      <c r="E252" s="41"/>
      <c r="F252" s="41"/>
      <c r="G252" s="41"/>
    </row>
    <row r="253" spans="3:9" ht="39.75" customHeight="1" thickBot="1" x14ac:dyDescent="0.3">
      <c r="C253" s="14" t="s">
        <v>114</v>
      </c>
      <c r="D253" s="42">
        <f>D51+D74+D110+D134+D155+D176+D224++D248</f>
        <v>413728</v>
      </c>
      <c r="E253" s="42">
        <f t="shared" ref="E253:G253" si="20">E51+E74+E110+E134+E155+E176+E224++E248</f>
        <v>513000</v>
      </c>
      <c r="F253" s="42">
        <f t="shared" si="20"/>
        <v>523000</v>
      </c>
      <c r="G253" s="42">
        <f t="shared" si="20"/>
        <v>533000</v>
      </c>
    </row>
    <row r="254" spans="3:9" ht="36.75" thickBot="1" x14ac:dyDescent="0.3">
      <c r="C254" s="14" t="s">
        <v>115</v>
      </c>
      <c r="D254" s="42">
        <f>D256+D258+D260+D262+D264+D266+D268+D270+D272</f>
        <v>413728</v>
      </c>
      <c r="E254" s="42">
        <f>E256+E258+E260+E262+E264+E266+E268+E270+E272</f>
        <v>513000</v>
      </c>
      <c r="F254" s="42">
        <f>F256+F258+F260+F262+F264+F266+F268+F270+F272</f>
        <v>523000</v>
      </c>
      <c r="G254" s="42">
        <f>G256+G258+G260+G262+G264+G266+G268+G270+G272</f>
        <v>533000</v>
      </c>
    </row>
    <row r="255" spans="3:9" ht="36.75" thickBot="1" x14ac:dyDescent="0.3">
      <c r="C255" s="43" t="s">
        <v>116</v>
      </c>
      <c r="D255" s="44"/>
      <c r="E255" s="45">
        <f>E254/D254-1</f>
        <v>0.23994508469332509</v>
      </c>
      <c r="F255" s="45">
        <f t="shared" ref="F255:G255" si="21">F254/E254-1</f>
        <v>1.949317738791434E-2</v>
      </c>
      <c r="G255" s="45">
        <f t="shared" si="21"/>
        <v>1.9120458891013437E-2</v>
      </c>
    </row>
    <row r="256" spans="3:9" ht="15.75" thickBot="1" x14ac:dyDescent="0.3">
      <c r="C256" s="27" t="s">
        <v>47</v>
      </c>
      <c r="D256" s="28">
        <f>D44+D67+D89+D203</f>
        <v>265638</v>
      </c>
      <c r="E256" s="28">
        <f t="shared" ref="E256:G256" si="22">E44+E67+E89+E203</f>
        <v>258100</v>
      </c>
      <c r="F256" s="28">
        <f t="shared" si="22"/>
        <v>258100</v>
      </c>
      <c r="G256" s="28">
        <f t="shared" si="22"/>
        <v>258100</v>
      </c>
      <c r="I256" s="24"/>
    </row>
    <row r="257" spans="3:7" ht="15.75" thickBot="1" x14ac:dyDescent="0.3">
      <c r="C257" s="34" t="s">
        <v>117</v>
      </c>
      <c r="D257" s="29"/>
      <c r="E257" s="35">
        <f>E256/D256-1</f>
        <v>-2.8376964139166794E-2</v>
      </c>
      <c r="F257" s="35">
        <f t="shared" ref="F257:G257" si="23">F256/E256-1</f>
        <v>0</v>
      </c>
      <c r="G257" s="35">
        <f t="shared" si="23"/>
        <v>0</v>
      </c>
    </row>
    <row r="258" spans="3:7" ht="24.75" thickBot="1" x14ac:dyDescent="0.3">
      <c r="C258" s="27" t="s">
        <v>48</v>
      </c>
      <c r="D258" s="28">
        <f>D45+D68+D92+D206</f>
        <v>44362</v>
      </c>
      <c r="E258" s="28">
        <f t="shared" ref="E258:G258" si="24">E45+E68+E92+E206</f>
        <v>51900</v>
      </c>
      <c r="F258" s="28">
        <f t="shared" si="24"/>
        <v>51900</v>
      </c>
      <c r="G258" s="28">
        <f t="shared" si="24"/>
        <v>51900</v>
      </c>
    </row>
    <row r="259" spans="3:7" ht="24.75" thickBot="1" x14ac:dyDescent="0.3">
      <c r="C259" s="34" t="s">
        <v>118</v>
      </c>
      <c r="D259" s="29"/>
      <c r="E259" s="35">
        <f>E258/D258-1</f>
        <v>0.16992020197466307</v>
      </c>
      <c r="F259" s="35">
        <f t="shared" ref="F259:G259" si="25">F258/E258-1</f>
        <v>0</v>
      </c>
      <c r="G259" s="35">
        <f t="shared" si="25"/>
        <v>0</v>
      </c>
    </row>
    <row r="260" spans="3:7" ht="15.75" thickBot="1" x14ac:dyDescent="0.3">
      <c r="C260" s="27" t="s">
        <v>49</v>
      </c>
      <c r="D260" s="28">
        <f>D46+D95</f>
        <v>53428</v>
      </c>
      <c r="E260" s="28">
        <f t="shared" ref="E260:G260" si="26">E46+E95</f>
        <v>65000</v>
      </c>
      <c r="F260" s="28">
        <f t="shared" si="26"/>
        <v>75000</v>
      </c>
      <c r="G260" s="28">
        <f t="shared" si="26"/>
        <v>80000</v>
      </c>
    </row>
    <row r="261" spans="3:7" ht="24.75" thickBot="1" x14ac:dyDescent="0.3">
      <c r="C261" s="34" t="s">
        <v>119</v>
      </c>
      <c r="D261" s="29"/>
      <c r="E261" s="35">
        <f>E260/D260-1</f>
        <v>0.21659055177060726</v>
      </c>
      <c r="F261" s="35">
        <f t="shared" ref="F261:G261" si="27">F260/E260-1</f>
        <v>0.15384615384615374</v>
      </c>
      <c r="G261" s="35">
        <f t="shared" si="27"/>
        <v>6.6666666666666652E-2</v>
      </c>
    </row>
    <row r="262" spans="3:7" ht="15.75" thickBot="1" x14ac:dyDescent="0.3">
      <c r="C262" s="27" t="s">
        <v>50</v>
      </c>
      <c r="D262" s="28">
        <f>D47+D70+D98+D212</f>
        <v>0</v>
      </c>
      <c r="E262" s="28">
        <f t="shared" ref="E262:G262" si="28">E47+E70+E98+E212</f>
        <v>0</v>
      </c>
      <c r="F262" s="28">
        <f t="shared" si="28"/>
        <v>0</v>
      </c>
      <c r="G262" s="28">
        <f t="shared" si="28"/>
        <v>0</v>
      </c>
    </row>
    <row r="263" spans="3:7" ht="24.75" thickBot="1" x14ac:dyDescent="0.3">
      <c r="C263" s="34" t="s">
        <v>120</v>
      </c>
      <c r="D263" s="29"/>
      <c r="E263" s="35" t="e">
        <f>E262/D262-1</f>
        <v>#DIV/0!</v>
      </c>
      <c r="F263" s="35" t="e">
        <f t="shared" ref="F263:G263" si="29">F262/E262-1</f>
        <v>#DIV/0!</v>
      </c>
      <c r="G263" s="35" t="e">
        <f t="shared" si="29"/>
        <v>#DIV/0!</v>
      </c>
    </row>
    <row r="264" spans="3:7" ht="24.75" thickBot="1" x14ac:dyDescent="0.3">
      <c r="C264" s="27" t="s">
        <v>51</v>
      </c>
      <c r="D264" s="28">
        <v>0</v>
      </c>
      <c r="E264" s="28">
        <v>0</v>
      </c>
      <c r="F264" s="28">
        <v>0</v>
      </c>
      <c r="G264" s="28">
        <v>0</v>
      </c>
    </row>
    <row r="265" spans="3:7" ht="24.75" thickBot="1" x14ac:dyDescent="0.3">
      <c r="C265" s="34" t="s">
        <v>121</v>
      </c>
      <c r="D265" s="29"/>
      <c r="E265" s="35" t="e">
        <f>E264/D264-1</f>
        <v>#DIV/0!</v>
      </c>
      <c r="F265" s="35" t="e">
        <f t="shared" ref="F265:G265" si="30">F264/E264-1</f>
        <v>#DIV/0!</v>
      </c>
      <c r="G265" s="35" t="e">
        <f t="shared" si="30"/>
        <v>#DIV/0!</v>
      </c>
    </row>
    <row r="266" spans="3:7" ht="15.75" thickBot="1" x14ac:dyDescent="0.3">
      <c r="C266" s="27" t="s">
        <v>52</v>
      </c>
      <c r="D266" s="28">
        <f>D49+D104+D218</f>
        <v>34000</v>
      </c>
      <c r="E266" s="28">
        <f t="shared" ref="E266:G266" si="31">E49+E104+E218</f>
        <v>35000</v>
      </c>
      <c r="F266" s="28">
        <f t="shared" si="31"/>
        <v>35000</v>
      </c>
      <c r="G266" s="28">
        <f t="shared" si="31"/>
        <v>40000</v>
      </c>
    </row>
    <row r="267" spans="3:7" ht="24.75" thickBot="1" x14ac:dyDescent="0.3">
      <c r="C267" s="34" t="s">
        <v>122</v>
      </c>
      <c r="D267" s="29"/>
      <c r="E267" s="35">
        <f>E266/D266-1</f>
        <v>2.9411764705882248E-2</v>
      </c>
      <c r="F267" s="35">
        <f t="shared" ref="F267:G267" si="32">F266/E266-1</f>
        <v>0</v>
      </c>
      <c r="G267" s="35">
        <f t="shared" si="32"/>
        <v>0.14285714285714279</v>
      </c>
    </row>
    <row r="268" spans="3:7" ht="24.75" thickBot="1" x14ac:dyDescent="0.3">
      <c r="C268" s="27" t="s">
        <v>53</v>
      </c>
      <c r="D268" s="28">
        <f>D50+D73+D107+D221</f>
        <v>0</v>
      </c>
      <c r="E268" s="28">
        <f t="shared" ref="E268:G268" si="33">E50+E73+E107+E221</f>
        <v>0</v>
      </c>
      <c r="F268" s="28">
        <f t="shared" si="33"/>
        <v>0</v>
      </c>
      <c r="G268" s="28">
        <f t="shared" si="33"/>
        <v>0</v>
      </c>
    </row>
    <row r="269" spans="3:7" ht="24.75" thickBot="1" x14ac:dyDescent="0.3">
      <c r="C269" s="34" t="s">
        <v>123</v>
      </c>
      <c r="D269" s="29"/>
      <c r="E269" s="35" t="e">
        <f>E268/D268-1</f>
        <v>#DIV/0!</v>
      </c>
      <c r="F269" s="35" t="e">
        <f t="shared" ref="F269:G269" si="34">F268/E268-1</f>
        <v>#DIV/0!</v>
      </c>
      <c r="G269" s="35" t="e">
        <f t="shared" si="34"/>
        <v>#DIV/0!</v>
      </c>
    </row>
    <row r="270" spans="3:7" ht="15.75" thickBot="1" x14ac:dyDescent="0.3">
      <c r="C270" s="27" t="s">
        <v>124</v>
      </c>
      <c r="D270" s="28">
        <f>D132+D174+D246</f>
        <v>0</v>
      </c>
      <c r="E270" s="28">
        <f t="shared" ref="E270:G270" si="35">E132+E174+E246</f>
        <v>0</v>
      </c>
      <c r="F270" s="28">
        <f t="shared" si="35"/>
        <v>0</v>
      </c>
      <c r="G270" s="28">
        <f t="shared" si="35"/>
        <v>0</v>
      </c>
    </row>
    <row r="271" spans="3:7" ht="24.75" thickBot="1" x14ac:dyDescent="0.3">
      <c r="C271" s="34" t="s">
        <v>125</v>
      </c>
      <c r="D271" s="29"/>
      <c r="E271" s="35" t="e">
        <f>E270/D270-1</f>
        <v>#DIV/0!</v>
      </c>
      <c r="F271" s="35" t="e">
        <f t="shared" ref="F271:G271" si="36">F270/E270-1</f>
        <v>#DIV/0!</v>
      </c>
      <c r="G271" s="35" t="e">
        <f t="shared" si="36"/>
        <v>#DIV/0!</v>
      </c>
    </row>
    <row r="272" spans="3:7" ht="15.75" thickBot="1" x14ac:dyDescent="0.3">
      <c r="C272" s="27" t="s">
        <v>126</v>
      </c>
      <c r="D272" s="28">
        <f>D133+D154+D175+D247</f>
        <v>16300</v>
      </c>
      <c r="E272" s="28">
        <f>E133+E154+E175+E247</f>
        <v>103000</v>
      </c>
      <c r="F272" s="28">
        <f t="shared" ref="F272:G272" si="37">F133+F154+F175+F247</f>
        <v>103000</v>
      </c>
      <c r="G272" s="28">
        <f t="shared" si="37"/>
        <v>103000</v>
      </c>
    </row>
    <row r="273" spans="1:7" ht="24.75" thickBot="1" x14ac:dyDescent="0.3">
      <c r="C273" s="34" t="s">
        <v>127</v>
      </c>
      <c r="D273" s="29"/>
      <c r="E273" s="35">
        <f>E272/D272-1</f>
        <v>5.3190184049079754</v>
      </c>
      <c r="F273" s="35">
        <f t="shared" ref="F273:G273" si="38">F272/E272-1</f>
        <v>0</v>
      </c>
      <c r="G273" s="35">
        <f t="shared" si="38"/>
        <v>0</v>
      </c>
    </row>
    <row r="274" spans="1:7" ht="15.75" thickBot="1" x14ac:dyDescent="0.3">
      <c r="C274" s="31" t="s">
        <v>55</v>
      </c>
      <c r="D274" s="32">
        <f>IF(D254-D253=0,0,"Error")</f>
        <v>0</v>
      </c>
      <c r="E274" s="32">
        <f t="shared" ref="E274:G274" si="39">IF(E254-E253=0,0,"Error")</f>
        <v>0</v>
      </c>
      <c r="F274" s="32">
        <f t="shared" si="39"/>
        <v>0</v>
      </c>
      <c r="G274" s="32">
        <f t="shared" si="39"/>
        <v>0</v>
      </c>
    </row>
    <row r="275" spans="1:7" ht="36.75" thickBot="1" x14ac:dyDescent="0.3">
      <c r="C275" s="46" t="s">
        <v>128</v>
      </c>
      <c r="D275" s="28" t="s">
        <v>43</v>
      </c>
      <c r="E275" s="28" t="s">
        <v>43</v>
      </c>
      <c r="F275" s="28" t="s">
        <v>43</v>
      </c>
      <c r="G275" s="28" t="s">
        <v>43</v>
      </c>
    </row>
    <row r="276" spans="1:7" ht="36.75" thickBot="1" x14ac:dyDescent="0.3">
      <c r="C276" s="46" t="s">
        <v>129</v>
      </c>
      <c r="D276" s="28" t="s">
        <v>43</v>
      </c>
      <c r="E276" s="28" t="s">
        <v>43</v>
      </c>
      <c r="F276" s="28" t="s">
        <v>43</v>
      </c>
      <c r="G276" s="28" t="s">
        <v>43</v>
      </c>
    </row>
    <row r="277" spans="1:7" x14ac:dyDescent="0.25">
      <c r="C277" s="47"/>
      <c r="D277" s="48"/>
      <c r="E277" s="48"/>
      <c r="F277" s="48"/>
      <c r="G277" s="48"/>
    </row>
    <row r="278" spans="1:7" x14ac:dyDescent="0.25">
      <c r="A278" s="49"/>
      <c r="B278" s="50"/>
      <c r="C278" s="50"/>
      <c r="D278" s="51"/>
      <c r="E278" s="49"/>
      <c r="F278" s="50"/>
      <c r="G278" s="50"/>
    </row>
  </sheetData>
  <mergeCells count="85">
    <mergeCell ref="D233:G233"/>
    <mergeCell ref="D234:G234"/>
    <mergeCell ref="C235:C236"/>
    <mergeCell ref="C243:G243"/>
    <mergeCell ref="C244:C245"/>
    <mergeCell ref="C249:C251"/>
    <mergeCell ref="D249:G251"/>
    <mergeCell ref="D232:G232"/>
    <mergeCell ref="D188:G188"/>
    <mergeCell ref="D189:G189"/>
    <mergeCell ref="C190:C191"/>
    <mergeCell ref="C198:C199"/>
    <mergeCell ref="C200:G200"/>
    <mergeCell ref="C201:C202"/>
    <mergeCell ref="C225:C227"/>
    <mergeCell ref="D225:G227"/>
    <mergeCell ref="C229:G229"/>
    <mergeCell ref="C230:G230"/>
    <mergeCell ref="D231:G231"/>
    <mergeCell ref="D187:G187"/>
    <mergeCell ref="D162:G162"/>
    <mergeCell ref="C163:C164"/>
    <mergeCell ref="C171:G171"/>
    <mergeCell ref="C172:C173"/>
    <mergeCell ref="C177:C179"/>
    <mergeCell ref="D177:G179"/>
    <mergeCell ref="D180:G180"/>
    <mergeCell ref="C181:G181"/>
    <mergeCell ref="C183:G183"/>
    <mergeCell ref="C184:G184"/>
    <mergeCell ref="C185:C186"/>
    <mergeCell ref="C151:C152"/>
    <mergeCell ref="C156:C158"/>
    <mergeCell ref="D156:G158"/>
    <mergeCell ref="D159:G159"/>
    <mergeCell ref="D160:G160"/>
    <mergeCell ref="D161:G161"/>
    <mergeCell ref="D138:G138"/>
    <mergeCell ref="D139:G139"/>
    <mergeCell ref="D140:G140"/>
    <mergeCell ref="D141:G141"/>
    <mergeCell ref="C142:C143"/>
    <mergeCell ref="C150:G150"/>
    <mergeCell ref="D119:G119"/>
    <mergeCell ref="D120:G120"/>
    <mergeCell ref="C121:C122"/>
    <mergeCell ref="C129:G129"/>
    <mergeCell ref="C130:C131"/>
    <mergeCell ref="C135:C137"/>
    <mergeCell ref="D135:G137"/>
    <mergeCell ref="D118:G118"/>
    <mergeCell ref="C65:C66"/>
    <mergeCell ref="D76:G76"/>
    <mergeCell ref="D77:G77"/>
    <mergeCell ref="C79:C80"/>
    <mergeCell ref="C86:G86"/>
    <mergeCell ref="C87:C88"/>
    <mergeCell ref="C111:C113"/>
    <mergeCell ref="D111:G113"/>
    <mergeCell ref="C115:G115"/>
    <mergeCell ref="C116:G116"/>
    <mergeCell ref="D117:G117"/>
    <mergeCell ref="C64:G64"/>
    <mergeCell ref="C29:G29"/>
    <mergeCell ref="D30:G30"/>
    <mergeCell ref="D31:G31"/>
    <mergeCell ref="D32:G32"/>
    <mergeCell ref="C33:C34"/>
    <mergeCell ref="C41:G41"/>
    <mergeCell ref="C42:C43"/>
    <mergeCell ref="D53:G53"/>
    <mergeCell ref="D54:G54"/>
    <mergeCell ref="D55:G55"/>
    <mergeCell ref="C57:C58"/>
    <mergeCell ref="C28:G28"/>
    <mergeCell ref="C2:G2"/>
    <mergeCell ref="D4:G4"/>
    <mergeCell ref="D5:G5"/>
    <mergeCell ref="D6:G6"/>
    <mergeCell ref="C7:G7"/>
    <mergeCell ref="C8:G10"/>
    <mergeCell ref="D11:G11"/>
    <mergeCell ref="C12:C13"/>
    <mergeCell ref="D18:G18"/>
    <mergeCell ref="C19:G19"/>
  </mergeCells>
  <printOptions horizontalCentered="1" verticalCentered="1"/>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93"/>
  <sheetViews>
    <sheetView topLeftCell="B493" zoomScale="170" zoomScaleNormal="170" workbookViewId="0">
      <selection activeCell="F509" sqref="F509"/>
    </sheetView>
  </sheetViews>
  <sheetFormatPr defaultRowHeight="15" x14ac:dyDescent="0.25"/>
  <cols>
    <col min="1" max="1" width="11" hidden="1" customWidth="1"/>
    <col min="2" max="2" width="12" customWidth="1"/>
    <col min="3" max="3" width="10.140625" bestFit="1" customWidth="1"/>
    <col min="4" max="4" width="28.5703125" customWidth="1"/>
    <col min="5" max="5" width="11.7109375" customWidth="1"/>
    <col min="6" max="7" width="11.5703125" customWidth="1"/>
    <col min="8" max="8" width="17.28515625" customWidth="1"/>
    <col min="10" max="10" width="11" customWidth="1"/>
    <col min="11" max="11" width="10.140625" bestFit="1" customWidth="1"/>
    <col min="12" max="12" width="10.85546875" bestFit="1" customWidth="1"/>
  </cols>
  <sheetData>
    <row r="2" spans="3:9" ht="18" customHeight="1" x14ac:dyDescent="0.25">
      <c r="C2" s="373" t="s">
        <v>639</v>
      </c>
      <c r="D2" s="373"/>
      <c r="E2" s="373"/>
      <c r="F2" s="373"/>
      <c r="G2" s="373"/>
      <c r="H2" s="373"/>
      <c r="I2" s="373"/>
    </row>
    <row r="3" spans="3:9" ht="15.75" thickBot="1" x14ac:dyDescent="0.3"/>
    <row r="4" spans="3:9" ht="15.75" thickBot="1" x14ac:dyDescent="0.3">
      <c r="D4" s="3" t="s">
        <v>1</v>
      </c>
      <c r="E4" s="374" t="s">
        <v>132</v>
      </c>
      <c r="F4" s="374"/>
      <c r="G4" s="374"/>
      <c r="H4" s="374"/>
    </row>
    <row r="5" spans="3:9" ht="15.75" thickBot="1" x14ac:dyDescent="0.3">
      <c r="D5" s="3" t="s">
        <v>3</v>
      </c>
      <c r="E5" s="375" t="s">
        <v>133</v>
      </c>
      <c r="F5" s="376"/>
      <c r="G5" s="376"/>
      <c r="H5" s="377"/>
    </row>
    <row r="6" spans="3:9" ht="15.75" thickBot="1" x14ac:dyDescent="0.3">
      <c r="D6" s="3" t="s">
        <v>5</v>
      </c>
      <c r="E6" s="356" t="s">
        <v>6</v>
      </c>
      <c r="F6" s="357"/>
      <c r="G6" s="357"/>
      <c r="H6" s="358"/>
    </row>
    <row r="7" spans="3:9" ht="15.75" thickBot="1" x14ac:dyDescent="0.3">
      <c r="D7" s="378" t="s">
        <v>7</v>
      </c>
      <c r="E7" s="379"/>
      <c r="F7" s="379"/>
      <c r="G7" s="379"/>
      <c r="H7" s="380"/>
    </row>
    <row r="8" spans="3:9" ht="15.75" customHeight="1" thickBot="1" x14ac:dyDescent="0.3">
      <c r="D8" s="381" t="s">
        <v>134</v>
      </c>
      <c r="E8" s="382"/>
      <c r="F8" s="382"/>
      <c r="G8" s="382"/>
      <c r="H8" s="383"/>
    </row>
    <row r="9" spans="3:9" ht="32.25" customHeight="1" thickBot="1" x14ac:dyDescent="0.3">
      <c r="D9" s="381"/>
      <c r="E9" s="382"/>
      <c r="F9" s="382"/>
      <c r="G9" s="382"/>
      <c r="H9" s="383"/>
    </row>
    <row r="10" spans="3:9" ht="15.75" thickBot="1" x14ac:dyDescent="0.3">
      <c r="D10" s="381"/>
      <c r="E10" s="382"/>
      <c r="F10" s="382"/>
      <c r="G10" s="382"/>
      <c r="H10" s="383"/>
    </row>
    <row r="11" spans="3:9" ht="27.75" customHeight="1" thickBot="1" x14ac:dyDescent="0.3">
      <c r="D11" s="4" t="s">
        <v>9</v>
      </c>
      <c r="E11" s="440" t="s">
        <v>135</v>
      </c>
      <c r="F11" s="441"/>
      <c r="G11" s="441"/>
      <c r="H11" s="442"/>
    </row>
    <row r="12" spans="3:9" ht="23.25" customHeight="1" x14ac:dyDescent="0.25">
      <c r="D12" s="387" t="s">
        <v>136</v>
      </c>
      <c r="E12" s="5">
        <v>2018</v>
      </c>
      <c r="F12" s="5">
        <v>2019</v>
      </c>
      <c r="G12" s="5">
        <v>2020</v>
      </c>
      <c r="H12" s="5">
        <v>2021</v>
      </c>
    </row>
    <row r="13" spans="3:9" ht="15.75" thickBot="1" x14ac:dyDescent="0.3">
      <c r="D13" s="388"/>
      <c r="E13" s="6" t="s">
        <v>12</v>
      </c>
      <c r="F13" s="6" t="s">
        <v>13</v>
      </c>
      <c r="G13" s="6" t="s">
        <v>13</v>
      </c>
      <c r="H13" s="6" t="s">
        <v>13</v>
      </c>
    </row>
    <row r="14" spans="3:9" ht="15.75" thickBot="1" x14ac:dyDescent="0.3">
      <c r="D14" s="52" t="s">
        <v>137</v>
      </c>
      <c r="E14" s="53">
        <v>2874</v>
      </c>
      <c r="F14" s="54" t="s">
        <v>138</v>
      </c>
      <c r="G14" s="54" t="s">
        <v>138</v>
      </c>
      <c r="H14" s="54" t="s">
        <v>138</v>
      </c>
    </row>
    <row r="15" spans="3:9" ht="23.25" thickBot="1" x14ac:dyDescent="0.3">
      <c r="D15" s="52" t="s">
        <v>139</v>
      </c>
      <c r="E15" s="53">
        <v>969</v>
      </c>
      <c r="F15" s="55" t="s">
        <v>15</v>
      </c>
      <c r="G15" s="55" t="s">
        <v>15</v>
      </c>
      <c r="H15" s="55" t="s">
        <v>15</v>
      </c>
    </row>
    <row r="16" spans="3:9" ht="23.25" thickBot="1" x14ac:dyDescent="0.3">
      <c r="D16" s="52" t="s">
        <v>140</v>
      </c>
      <c r="E16" s="53">
        <v>20</v>
      </c>
      <c r="F16" s="54" t="s">
        <v>138</v>
      </c>
      <c r="G16" s="54" t="s">
        <v>138</v>
      </c>
      <c r="H16" s="54" t="s">
        <v>138</v>
      </c>
    </row>
    <row r="17" spans="4:8" ht="23.25" thickBot="1" x14ac:dyDescent="0.3">
      <c r="D17" s="52" t="s">
        <v>141</v>
      </c>
      <c r="E17" s="53">
        <v>30</v>
      </c>
      <c r="F17" s="55" t="s">
        <v>15</v>
      </c>
      <c r="G17" s="55" t="s">
        <v>15</v>
      </c>
      <c r="H17" s="55" t="s">
        <v>15</v>
      </c>
    </row>
    <row r="18" spans="4:8" ht="37.5" customHeight="1" thickBot="1" x14ac:dyDescent="0.3">
      <c r="D18" s="56" t="s">
        <v>19</v>
      </c>
      <c r="E18" s="443" t="s">
        <v>142</v>
      </c>
      <c r="F18" s="444"/>
      <c r="G18" s="444"/>
      <c r="H18" s="445"/>
    </row>
    <row r="19" spans="4:8" ht="15.75" thickBot="1" x14ac:dyDescent="0.3">
      <c r="D19" s="392" t="s">
        <v>21</v>
      </c>
      <c r="E19" s="393"/>
      <c r="F19" s="393"/>
      <c r="G19" s="393"/>
      <c r="H19" s="394"/>
    </row>
    <row r="20" spans="4:8" ht="15.75" thickBot="1" x14ac:dyDescent="0.3">
      <c r="D20" s="52" t="s">
        <v>143</v>
      </c>
      <c r="E20" s="55">
        <v>30</v>
      </c>
      <c r="F20" s="54" t="s">
        <v>138</v>
      </c>
      <c r="G20" s="54" t="s">
        <v>138</v>
      </c>
      <c r="H20" s="54" t="s">
        <v>138</v>
      </c>
    </row>
    <row r="21" spans="4:8" ht="15.75" thickBot="1" x14ac:dyDescent="0.3">
      <c r="D21" s="52" t="s">
        <v>144</v>
      </c>
      <c r="E21" s="55">
        <v>22</v>
      </c>
      <c r="F21" s="54" t="s">
        <v>138</v>
      </c>
      <c r="G21" s="54" t="s">
        <v>138</v>
      </c>
      <c r="H21" s="54" t="s">
        <v>138</v>
      </c>
    </row>
    <row r="22" spans="4:8" ht="15.75" thickBot="1" x14ac:dyDescent="0.3">
      <c r="D22" s="52" t="s">
        <v>145</v>
      </c>
      <c r="E22" s="55">
        <v>1</v>
      </c>
      <c r="F22" s="54" t="s">
        <v>138</v>
      </c>
      <c r="G22" s="54" t="s">
        <v>138</v>
      </c>
      <c r="H22" s="54" t="s">
        <v>138</v>
      </c>
    </row>
    <row r="23" spans="4:8" ht="15.75" thickBot="1" x14ac:dyDescent="0.3">
      <c r="D23" s="52" t="s">
        <v>146</v>
      </c>
      <c r="E23" s="55">
        <v>49</v>
      </c>
      <c r="F23" s="54" t="s">
        <v>138</v>
      </c>
      <c r="G23" s="54" t="s">
        <v>138</v>
      </c>
      <c r="H23" s="54" t="s">
        <v>138</v>
      </c>
    </row>
    <row r="24" spans="4:8" ht="15.75" thickBot="1" x14ac:dyDescent="0.3">
      <c r="D24" s="431" t="s">
        <v>31</v>
      </c>
      <c r="E24" s="432"/>
      <c r="F24" s="432"/>
      <c r="G24" s="432"/>
      <c r="H24" s="433"/>
    </row>
    <row r="25" spans="4:8" ht="17.25" customHeight="1" thickBot="1" x14ac:dyDescent="0.3">
      <c r="D25" s="434" t="s">
        <v>104</v>
      </c>
      <c r="E25" s="435"/>
      <c r="F25" s="435"/>
      <c r="G25" s="435"/>
      <c r="H25" s="436"/>
    </row>
    <row r="26" spans="4:8" x14ac:dyDescent="0.25">
      <c r="D26" s="387"/>
      <c r="E26" s="21">
        <v>2018</v>
      </c>
      <c r="F26" s="21">
        <v>2019</v>
      </c>
      <c r="G26" s="21">
        <v>2020</v>
      </c>
      <c r="H26" s="21">
        <v>2021</v>
      </c>
    </row>
    <row r="27" spans="4:8" ht="12.75" customHeight="1" thickBot="1" x14ac:dyDescent="0.3">
      <c r="D27" s="388"/>
      <c r="E27" s="22" t="s">
        <v>12</v>
      </c>
      <c r="F27" s="22" t="s">
        <v>13</v>
      </c>
      <c r="G27" s="22" t="s">
        <v>13</v>
      </c>
      <c r="H27" s="22" t="s">
        <v>13</v>
      </c>
    </row>
    <row r="28" spans="4:8" ht="20.25" customHeight="1" thickBot="1" x14ac:dyDescent="0.3">
      <c r="D28" s="57" t="s">
        <v>33</v>
      </c>
      <c r="E28" s="437" t="s">
        <v>147</v>
      </c>
      <c r="F28" s="438"/>
      <c r="G28" s="438"/>
      <c r="H28" s="439"/>
    </row>
    <row r="29" spans="4:8" ht="38.25" customHeight="1" thickBot="1" x14ac:dyDescent="0.3">
      <c r="D29" s="7" t="s">
        <v>35</v>
      </c>
      <c r="E29" s="392" t="s">
        <v>148</v>
      </c>
      <c r="F29" s="393"/>
      <c r="G29" s="393"/>
      <c r="H29" s="394"/>
    </row>
    <row r="30" spans="4:8" ht="15.75" thickBot="1" x14ac:dyDescent="0.3">
      <c r="D30" s="7" t="s">
        <v>37</v>
      </c>
      <c r="E30" s="404" t="s">
        <v>149</v>
      </c>
      <c r="F30" s="405"/>
      <c r="G30" s="405"/>
      <c r="H30" s="406"/>
    </row>
    <row r="31" spans="4:8" x14ac:dyDescent="0.25">
      <c r="D31" s="387"/>
      <c r="E31" s="21">
        <v>2018</v>
      </c>
      <c r="F31" s="21">
        <v>2019</v>
      </c>
      <c r="G31" s="21">
        <v>2020</v>
      </c>
      <c r="H31" s="21">
        <v>2021</v>
      </c>
    </row>
    <row r="32" spans="4:8" ht="15.75" thickBot="1" x14ac:dyDescent="0.3">
      <c r="D32" s="388"/>
      <c r="E32" s="22" t="s">
        <v>12</v>
      </c>
      <c r="F32" s="22" t="s">
        <v>13</v>
      </c>
      <c r="G32" s="22" t="s">
        <v>13</v>
      </c>
      <c r="H32" s="22" t="s">
        <v>13</v>
      </c>
    </row>
    <row r="33" spans="4:8" ht="15.75" thickBot="1" x14ac:dyDescent="0.3">
      <c r="D33" s="7" t="s">
        <v>39</v>
      </c>
      <c r="E33" s="58">
        <v>1000500</v>
      </c>
      <c r="F33" s="58">
        <v>1001000</v>
      </c>
      <c r="G33" s="58">
        <v>1001500</v>
      </c>
      <c r="H33" s="58">
        <v>1003000</v>
      </c>
    </row>
    <row r="34" spans="4:8" ht="15.75" thickBot="1" x14ac:dyDescent="0.3">
      <c r="D34" s="7" t="s">
        <v>40</v>
      </c>
      <c r="E34" s="29">
        <v>250680</v>
      </c>
      <c r="F34" s="29">
        <v>256560</v>
      </c>
      <c r="G34" s="29">
        <v>271000</v>
      </c>
      <c r="H34" s="29">
        <v>279100</v>
      </c>
    </row>
    <row r="35" spans="4:8" ht="15.75" customHeight="1" thickBot="1" x14ac:dyDescent="0.3">
      <c r="D35" s="7" t="s">
        <v>41</v>
      </c>
      <c r="E35" s="59">
        <f>E34/E33</f>
        <v>0.25055472263868067</v>
      </c>
      <c r="F35" s="59">
        <f>F34/F33</f>
        <v>0.25630369630369632</v>
      </c>
      <c r="G35" s="59">
        <f>G34/G33</f>
        <v>0.2705941088367449</v>
      </c>
      <c r="H35" s="59">
        <f>H34/H33</f>
        <v>0.27826520438683949</v>
      </c>
    </row>
    <row r="36" spans="4:8" ht="12.75" customHeight="1" thickBot="1" x14ac:dyDescent="0.3">
      <c r="D36" s="7" t="s">
        <v>42</v>
      </c>
      <c r="E36" s="25"/>
      <c r="F36" s="26">
        <f t="shared" ref="F36:H38" si="0">F33/E33-1</f>
        <v>4.997501249375258E-4</v>
      </c>
      <c r="G36" s="26">
        <f t="shared" si="0"/>
        <v>4.995004995005381E-4</v>
      </c>
      <c r="H36" s="26">
        <f t="shared" si="0"/>
        <v>1.4977533699451762E-3</v>
      </c>
    </row>
    <row r="37" spans="4:8" ht="18" customHeight="1" thickBot="1" x14ac:dyDescent="0.3">
      <c r="D37" s="7" t="s">
        <v>44</v>
      </c>
      <c r="E37" s="25"/>
      <c r="F37" s="26">
        <f t="shared" si="0"/>
        <v>2.3456199138343736E-2</v>
      </c>
      <c r="G37" s="26">
        <f t="shared" si="0"/>
        <v>5.628313065169932E-2</v>
      </c>
      <c r="H37" s="26">
        <f t="shared" si="0"/>
        <v>2.9889298892988858E-2</v>
      </c>
    </row>
    <row r="38" spans="4:8" ht="15.75" thickBot="1" x14ac:dyDescent="0.3">
      <c r="D38" s="7" t="s">
        <v>45</v>
      </c>
      <c r="E38" s="25"/>
      <c r="F38" s="26">
        <f t="shared" si="0"/>
        <v>2.2944982255657109E-2</v>
      </c>
      <c r="G38" s="26">
        <f t="shared" si="0"/>
        <v>5.5755780112182851E-2</v>
      </c>
      <c r="H38" s="26">
        <f t="shared" si="0"/>
        <v>2.8349085584574718E-2</v>
      </c>
    </row>
    <row r="39" spans="4:8" x14ac:dyDescent="0.25">
      <c r="D39" s="387"/>
      <c r="E39" s="21">
        <v>2018</v>
      </c>
      <c r="F39" s="21">
        <v>2019</v>
      </c>
      <c r="G39" s="21">
        <v>2020</v>
      </c>
      <c r="H39" s="21">
        <v>2021</v>
      </c>
    </row>
    <row r="40" spans="4:8" ht="15.75" thickBot="1" x14ac:dyDescent="0.3">
      <c r="D40" s="388"/>
      <c r="E40" s="22" t="s">
        <v>12</v>
      </c>
      <c r="F40" s="22" t="s">
        <v>13</v>
      </c>
      <c r="G40" s="22" t="s">
        <v>13</v>
      </c>
      <c r="H40" s="22" t="s">
        <v>13</v>
      </c>
    </row>
    <row r="41" spans="4:8" ht="15.75" thickBot="1" x14ac:dyDescent="0.3">
      <c r="D41" s="395" t="s">
        <v>108</v>
      </c>
      <c r="E41" s="396"/>
      <c r="F41" s="396"/>
      <c r="G41" s="396"/>
      <c r="H41" s="397"/>
    </row>
    <row r="42" spans="4:8" x14ac:dyDescent="0.25">
      <c r="D42" s="387"/>
      <c r="E42" s="21">
        <v>2018</v>
      </c>
      <c r="F42" s="21">
        <v>2019</v>
      </c>
      <c r="G42" s="21">
        <v>2020</v>
      </c>
      <c r="H42" s="21">
        <v>2021</v>
      </c>
    </row>
    <row r="43" spans="4:8" ht="15.75" thickBot="1" x14ac:dyDescent="0.3">
      <c r="D43" s="388"/>
      <c r="E43" s="22" t="s">
        <v>12</v>
      </c>
      <c r="F43" s="22" t="s">
        <v>13</v>
      </c>
      <c r="G43" s="22" t="s">
        <v>13</v>
      </c>
      <c r="H43" s="22" t="s">
        <v>13</v>
      </c>
    </row>
    <row r="44" spans="4:8" ht="15.75" thickBot="1" x14ac:dyDescent="0.3">
      <c r="D44" s="27" t="s">
        <v>47</v>
      </c>
      <c r="E44" s="28"/>
      <c r="F44" s="28"/>
      <c r="G44" s="28"/>
      <c r="H44" s="28"/>
    </row>
    <row r="45" spans="4:8" ht="24.75" customHeight="1" thickBot="1" x14ac:dyDescent="0.3">
      <c r="D45" s="34" t="s">
        <v>64</v>
      </c>
      <c r="E45" s="29"/>
      <c r="F45" s="35"/>
      <c r="G45" s="35"/>
      <c r="H45" s="35"/>
    </row>
    <row r="46" spans="4:8" ht="24.75" thickBot="1" x14ac:dyDescent="0.3">
      <c r="D46" s="34" t="s">
        <v>65</v>
      </c>
      <c r="E46" s="29"/>
      <c r="F46" s="35"/>
      <c r="G46" s="35"/>
      <c r="H46" s="35"/>
    </row>
    <row r="47" spans="4:8" ht="24.75" thickBot="1" x14ac:dyDescent="0.3">
      <c r="D47" s="27" t="s">
        <v>48</v>
      </c>
      <c r="E47" s="28"/>
      <c r="F47" s="28"/>
      <c r="G47" s="28"/>
      <c r="H47" s="28"/>
    </row>
    <row r="48" spans="4:8" ht="36.75" thickBot="1" x14ac:dyDescent="0.3">
      <c r="D48" s="34" t="s">
        <v>66</v>
      </c>
      <c r="E48" s="29"/>
      <c r="F48" s="28"/>
      <c r="G48" s="28"/>
      <c r="H48" s="28"/>
    </row>
    <row r="49" spans="4:9" ht="36.75" thickBot="1" x14ac:dyDescent="0.3">
      <c r="D49" s="34" t="s">
        <v>67</v>
      </c>
      <c r="E49" s="29"/>
      <c r="F49" s="28"/>
      <c r="G49" s="28"/>
      <c r="H49" s="28"/>
    </row>
    <row r="50" spans="4:9" ht="15.75" thickBot="1" x14ac:dyDescent="0.3">
      <c r="D50" s="27" t="s">
        <v>49</v>
      </c>
      <c r="E50" s="29">
        <v>250680</v>
      </c>
      <c r="F50" s="29">
        <v>256560</v>
      </c>
      <c r="G50" s="29">
        <v>271000</v>
      </c>
      <c r="H50" s="29">
        <v>279100</v>
      </c>
      <c r="I50" s="60"/>
    </row>
    <row r="51" spans="4:9" ht="36.75" thickBot="1" x14ac:dyDescent="0.3">
      <c r="D51" s="34" t="s">
        <v>68</v>
      </c>
      <c r="E51" s="29"/>
      <c r="F51" s="28" t="s">
        <v>150</v>
      </c>
      <c r="G51" s="28" t="s">
        <v>150</v>
      </c>
      <c r="H51" s="28" t="s">
        <v>150</v>
      </c>
    </row>
    <row r="52" spans="4:9" ht="36.75" thickBot="1" x14ac:dyDescent="0.3">
      <c r="D52" s="34" t="s">
        <v>69</v>
      </c>
      <c r="E52" s="29"/>
      <c r="F52" s="28"/>
      <c r="G52" s="28"/>
      <c r="H52" s="28"/>
    </row>
    <row r="53" spans="4:9" ht="15.75" thickBot="1" x14ac:dyDescent="0.3">
      <c r="D53" s="27" t="s">
        <v>50</v>
      </c>
      <c r="E53" s="29"/>
      <c r="F53" s="28"/>
      <c r="G53" s="28"/>
      <c r="H53" s="28"/>
    </row>
    <row r="54" spans="4:9" ht="24.75" thickBot="1" x14ac:dyDescent="0.3">
      <c r="D54" s="34" t="s">
        <v>70</v>
      </c>
      <c r="E54" s="29"/>
      <c r="F54" s="28"/>
      <c r="G54" s="28"/>
      <c r="H54" s="28"/>
    </row>
    <row r="55" spans="4:9" ht="24.75" thickBot="1" x14ac:dyDescent="0.3">
      <c r="D55" s="34" t="s">
        <v>71</v>
      </c>
      <c r="E55" s="29"/>
      <c r="F55" s="28"/>
      <c r="G55" s="28"/>
      <c r="H55" s="28"/>
    </row>
    <row r="56" spans="4:9" ht="15.75" thickBot="1" x14ac:dyDescent="0.3">
      <c r="D56" s="27" t="s">
        <v>51</v>
      </c>
      <c r="E56" s="29"/>
      <c r="F56" s="28"/>
      <c r="G56" s="28"/>
      <c r="H56" s="28"/>
    </row>
    <row r="57" spans="4:9" ht="36.75" thickBot="1" x14ac:dyDescent="0.3">
      <c r="D57" s="34" t="s">
        <v>72</v>
      </c>
      <c r="E57" s="29"/>
      <c r="F57" s="28"/>
      <c r="G57" s="28"/>
      <c r="H57" s="28"/>
    </row>
    <row r="58" spans="4:9" ht="36.75" thickBot="1" x14ac:dyDescent="0.3">
      <c r="D58" s="34" t="s">
        <v>73</v>
      </c>
      <c r="E58" s="29"/>
      <c r="F58" s="28"/>
      <c r="G58" s="28"/>
      <c r="H58" s="28"/>
    </row>
    <row r="59" spans="4:9" ht="15.75" thickBot="1" x14ac:dyDescent="0.3">
      <c r="D59" s="27" t="s">
        <v>52</v>
      </c>
      <c r="E59" s="29"/>
      <c r="F59" s="28"/>
      <c r="G59" s="28"/>
      <c r="H59" s="28"/>
    </row>
    <row r="60" spans="4:9" ht="36.75" thickBot="1" x14ac:dyDescent="0.3">
      <c r="D60" s="34" t="s">
        <v>74</v>
      </c>
      <c r="E60" s="29"/>
      <c r="F60" s="28"/>
      <c r="G60" s="28"/>
      <c r="H60" s="28"/>
    </row>
    <row r="61" spans="4:9" ht="24.75" customHeight="1" thickBot="1" x14ac:dyDescent="0.3">
      <c r="D61" s="34" t="s">
        <v>75</v>
      </c>
      <c r="E61" s="29"/>
      <c r="F61" s="28"/>
      <c r="G61" s="28"/>
      <c r="H61" s="28"/>
    </row>
    <row r="62" spans="4:9" ht="24.75" customHeight="1" thickBot="1" x14ac:dyDescent="0.3">
      <c r="D62" s="27" t="s">
        <v>53</v>
      </c>
      <c r="E62" s="29"/>
      <c r="F62" s="28"/>
      <c r="G62" s="28"/>
      <c r="H62" s="28"/>
    </row>
    <row r="63" spans="4:9" ht="24.75" customHeight="1" thickBot="1" x14ac:dyDescent="0.3">
      <c r="D63" s="34" t="s">
        <v>76</v>
      </c>
      <c r="E63" s="29"/>
      <c r="F63" s="28"/>
      <c r="G63" s="28"/>
      <c r="H63" s="28"/>
    </row>
    <row r="64" spans="4:9" ht="36.75" thickBot="1" x14ac:dyDescent="0.3">
      <c r="D64" s="34" t="s">
        <v>77</v>
      </c>
      <c r="E64" s="29"/>
      <c r="F64" s="28"/>
      <c r="G64" s="28"/>
      <c r="H64" s="28"/>
    </row>
    <row r="65" spans="4:8" ht="24.75" thickBot="1" x14ac:dyDescent="0.3">
      <c r="D65" s="38" t="s">
        <v>109</v>
      </c>
      <c r="E65" s="39">
        <f>E62+E59+E56+E53+E50+E47+E44</f>
        <v>250680</v>
      </c>
      <c r="F65" s="39">
        <f>F62+F59+F56+F53+F50+F47+F44</f>
        <v>256560</v>
      </c>
      <c r="G65" s="39">
        <f>G62+G59+G56+G53+G50+G47+G44</f>
        <v>271000</v>
      </c>
      <c r="H65" s="39">
        <f>H62+H59+H56+H53+H50+H47+H44</f>
        <v>279100</v>
      </c>
    </row>
    <row r="66" spans="4:8" x14ac:dyDescent="0.25">
      <c r="D66" s="413" t="s">
        <v>151</v>
      </c>
      <c r="E66" s="446" t="s">
        <v>152</v>
      </c>
      <c r="F66" s="446"/>
      <c r="G66" s="446"/>
      <c r="H66" s="447"/>
    </row>
    <row r="67" spans="4:8" x14ac:dyDescent="0.25">
      <c r="D67" s="414"/>
      <c r="E67" s="448"/>
      <c r="F67" s="448"/>
      <c r="G67" s="448"/>
      <c r="H67" s="449"/>
    </row>
    <row r="68" spans="4:8" ht="15.75" thickBot="1" x14ac:dyDescent="0.3">
      <c r="D68" s="415"/>
      <c r="E68" s="450"/>
      <c r="F68" s="450"/>
      <c r="G68" s="450"/>
      <c r="H68" s="451"/>
    </row>
    <row r="69" spans="4:8" ht="17.25" customHeight="1" thickBot="1" x14ac:dyDescent="0.3">
      <c r="D69" s="31" t="s">
        <v>55</v>
      </c>
      <c r="E69" s="32">
        <f>IF(E65-E34=0,0,"Error")</f>
        <v>0</v>
      </c>
      <c r="F69" s="32">
        <f>IF(F65-F34=0,0,"Error")</f>
        <v>0</v>
      </c>
      <c r="G69" s="32">
        <f>IF(G65-G34=0,0,"Error")</f>
        <v>0</v>
      </c>
      <c r="H69" s="32">
        <f>IF(H65-H34=0,0,"Error")</f>
        <v>0</v>
      </c>
    </row>
    <row r="70" spans="4:8" ht="15.75" thickBot="1" x14ac:dyDescent="0.3">
      <c r="D70" s="398" t="s">
        <v>110</v>
      </c>
      <c r="E70" s="399"/>
      <c r="F70" s="399"/>
      <c r="G70" s="399"/>
      <c r="H70" s="400"/>
    </row>
    <row r="71" spans="4:8" ht="15.75" thickBot="1" x14ac:dyDescent="0.3">
      <c r="D71" s="398" t="s">
        <v>82</v>
      </c>
      <c r="E71" s="399"/>
      <c r="F71" s="399"/>
      <c r="G71" s="399"/>
      <c r="H71" s="400"/>
    </row>
    <row r="72" spans="4:8" ht="15.75" thickBot="1" x14ac:dyDescent="0.3">
      <c r="D72" s="36" t="s">
        <v>93</v>
      </c>
      <c r="E72" s="410" t="s">
        <v>153</v>
      </c>
      <c r="F72" s="411"/>
      <c r="G72" s="411"/>
      <c r="H72" s="412"/>
    </row>
    <row r="73" spans="4:8" ht="15.75" thickBot="1" x14ac:dyDescent="0.3">
      <c r="D73" s="20" t="s">
        <v>154</v>
      </c>
      <c r="E73" s="401"/>
      <c r="F73" s="402"/>
      <c r="G73" s="402"/>
      <c r="H73" s="403"/>
    </row>
    <row r="74" spans="4:8" ht="17.25" customHeight="1" thickBot="1" x14ac:dyDescent="0.3">
      <c r="D74" s="7" t="s">
        <v>35</v>
      </c>
      <c r="E74" s="392"/>
      <c r="F74" s="393"/>
      <c r="G74" s="393"/>
      <c r="H74" s="394"/>
    </row>
    <row r="75" spans="4:8" ht="15.75" thickBot="1" x14ac:dyDescent="0.3">
      <c r="D75" s="7" t="s">
        <v>37</v>
      </c>
      <c r="E75" s="404"/>
      <c r="F75" s="405"/>
      <c r="G75" s="405"/>
      <c r="H75" s="406"/>
    </row>
    <row r="76" spans="4:8" ht="12.75" customHeight="1" x14ac:dyDescent="0.25">
      <c r="D76" s="387"/>
      <c r="E76" s="21">
        <v>2018</v>
      </c>
      <c r="F76" s="21">
        <v>2019</v>
      </c>
      <c r="G76" s="21">
        <v>2020</v>
      </c>
      <c r="H76" s="21">
        <v>2021</v>
      </c>
    </row>
    <row r="77" spans="4:8" ht="9" customHeight="1" thickBot="1" x14ac:dyDescent="0.3">
      <c r="D77" s="388"/>
      <c r="E77" s="22" t="s">
        <v>12</v>
      </c>
      <c r="F77" s="22" t="s">
        <v>13</v>
      </c>
      <c r="G77" s="22" t="s">
        <v>13</v>
      </c>
      <c r="H77" s="22" t="s">
        <v>13</v>
      </c>
    </row>
    <row r="78" spans="4:8" ht="15.75" thickBot="1" x14ac:dyDescent="0.3">
      <c r="D78" s="7" t="s">
        <v>39</v>
      </c>
      <c r="E78" s="23">
        <v>0</v>
      </c>
      <c r="F78" s="23"/>
      <c r="G78" s="23"/>
      <c r="H78" s="23">
        <v>0</v>
      </c>
    </row>
    <row r="79" spans="4:8" ht="15.75" thickBot="1" x14ac:dyDescent="0.3">
      <c r="D79" s="7" t="s">
        <v>40</v>
      </c>
      <c r="E79" s="23"/>
      <c r="F79" s="23"/>
      <c r="G79" s="23"/>
      <c r="H79" s="23"/>
    </row>
    <row r="80" spans="4:8" ht="15.75" thickBot="1" x14ac:dyDescent="0.3">
      <c r="D80" s="7" t="s">
        <v>41</v>
      </c>
      <c r="E80" s="23" t="e">
        <f>E79/E78</f>
        <v>#DIV/0!</v>
      </c>
      <c r="F80" s="23" t="e">
        <f>F79/F78</f>
        <v>#DIV/0!</v>
      </c>
      <c r="G80" s="23" t="e">
        <f>G79/G78</f>
        <v>#DIV/0!</v>
      </c>
      <c r="H80" s="23" t="e">
        <f>H79/H78</f>
        <v>#DIV/0!</v>
      </c>
    </row>
    <row r="81" spans="4:8" ht="15.75" thickBot="1" x14ac:dyDescent="0.3">
      <c r="D81" s="7" t="s">
        <v>42</v>
      </c>
      <c r="E81" s="25" t="s">
        <v>43</v>
      </c>
      <c r="F81" s="26" t="e">
        <f t="shared" ref="F81:H83" si="1">F78/E78-1</f>
        <v>#DIV/0!</v>
      </c>
      <c r="G81" s="26" t="e">
        <f t="shared" si="1"/>
        <v>#DIV/0!</v>
      </c>
      <c r="H81" s="26" t="e">
        <f t="shared" si="1"/>
        <v>#DIV/0!</v>
      </c>
    </row>
    <row r="82" spans="4:8" ht="15.75" thickBot="1" x14ac:dyDescent="0.3">
      <c r="D82" s="7" t="s">
        <v>44</v>
      </c>
      <c r="E82" s="25" t="s">
        <v>43</v>
      </c>
      <c r="F82" s="26" t="e">
        <f t="shared" si="1"/>
        <v>#DIV/0!</v>
      </c>
      <c r="G82" s="26" t="e">
        <f t="shared" si="1"/>
        <v>#DIV/0!</v>
      </c>
      <c r="H82" s="26" t="e">
        <f t="shared" si="1"/>
        <v>#DIV/0!</v>
      </c>
    </row>
    <row r="83" spans="4:8" ht="15.75" thickBot="1" x14ac:dyDescent="0.3">
      <c r="D83" s="7" t="s">
        <v>45</v>
      </c>
      <c r="E83" s="25" t="s">
        <v>43</v>
      </c>
      <c r="F83" s="26" t="e">
        <f t="shared" si="1"/>
        <v>#DIV/0!</v>
      </c>
      <c r="G83" s="26" t="e">
        <f t="shared" si="1"/>
        <v>#DIV/0!</v>
      </c>
      <c r="H83" s="26" t="e">
        <f t="shared" si="1"/>
        <v>#DIV/0!</v>
      </c>
    </row>
    <row r="84" spans="4:8" ht="15.75" customHeight="1" thickBot="1" x14ac:dyDescent="0.3">
      <c r="D84" s="395" t="s">
        <v>46</v>
      </c>
      <c r="E84" s="396"/>
      <c r="F84" s="396"/>
      <c r="G84" s="396"/>
      <c r="H84" s="397"/>
    </row>
    <row r="85" spans="4:8" ht="12.75" customHeight="1" x14ac:dyDescent="0.25">
      <c r="D85" s="387"/>
      <c r="E85" s="21">
        <v>2018</v>
      </c>
      <c r="F85" s="21">
        <v>2019</v>
      </c>
      <c r="G85" s="21">
        <v>2020</v>
      </c>
      <c r="H85" s="21">
        <v>2021</v>
      </c>
    </row>
    <row r="86" spans="4:8" ht="15.75" thickBot="1" x14ac:dyDescent="0.3">
      <c r="D86" s="388"/>
      <c r="E86" s="22" t="s">
        <v>12</v>
      </c>
      <c r="F86" s="22" t="s">
        <v>13</v>
      </c>
      <c r="G86" s="22" t="s">
        <v>13</v>
      </c>
      <c r="H86" s="22" t="s">
        <v>13</v>
      </c>
    </row>
    <row r="87" spans="4:8" ht="15.75" thickBot="1" x14ac:dyDescent="0.3">
      <c r="D87" s="27" t="s">
        <v>86</v>
      </c>
      <c r="E87" s="28">
        <v>0</v>
      </c>
      <c r="F87" s="28">
        <v>0</v>
      </c>
      <c r="G87" s="28">
        <v>0</v>
      </c>
      <c r="H87" s="28">
        <v>0</v>
      </c>
    </row>
    <row r="88" spans="4:8" ht="15.75" thickBot="1" x14ac:dyDescent="0.3">
      <c r="D88" s="27" t="s">
        <v>87</v>
      </c>
      <c r="E88" s="29">
        <v>0</v>
      </c>
      <c r="F88" s="28">
        <v>0</v>
      </c>
      <c r="G88" s="28">
        <v>0</v>
      </c>
      <c r="H88" s="28">
        <v>0</v>
      </c>
    </row>
    <row r="89" spans="4:8" ht="24.75" customHeight="1" thickBot="1" x14ac:dyDescent="0.3">
      <c r="D89" s="30" t="s">
        <v>54</v>
      </c>
      <c r="E89" s="29">
        <f>E88+E87</f>
        <v>0</v>
      </c>
      <c r="F89" s="29">
        <f>F88+F87</f>
        <v>0</v>
      </c>
      <c r="G89" s="29">
        <f>G88+G87</f>
        <v>0</v>
      </c>
      <c r="H89" s="29">
        <f>H88+H87</f>
        <v>0</v>
      </c>
    </row>
    <row r="90" spans="4:8" ht="15" customHeight="1" x14ac:dyDescent="0.25">
      <c r="D90" s="413" t="s">
        <v>88</v>
      </c>
      <c r="E90" s="416"/>
      <c r="F90" s="417"/>
      <c r="G90" s="417"/>
      <c r="H90" s="418"/>
    </row>
    <row r="91" spans="4:8" x14ac:dyDescent="0.25">
      <c r="D91" s="414"/>
      <c r="E91" s="419"/>
      <c r="F91" s="420"/>
      <c r="G91" s="420"/>
      <c r="H91" s="421"/>
    </row>
    <row r="92" spans="4:8" ht="15.75" thickBot="1" x14ac:dyDescent="0.3">
      <c r="D92" s="415"/>
      <c r="E92" s="422"/>
      <c r="F92" s="423"/>
      <c r="G92" s="423"/>
      <c r="H92" s="424"/>
    </row>
    <row r="93" spans="4:8" ht="15.75" thickBot="1" x14ac:dyDescent="0.3">
      <c r="D93" s="36" t="s">
        <v>93</v>
      </c>
      <c r="E93" s="410"/>
      <c r="F93" s="411"/>
      <c r="G93" s="411"/>
      <c r="H93" s="412"/>
    </row>
    <row r="94" spans="4:8" ht="15.75" thickBot="1" x14ac:dyDescent="0.3">
      <c r="D94" s="398" t="s">
        <v>110</v>
      </c>
      <c r="E94" s="399"/>
      <c r="F94" s="399"/>
      <c r="G94" s="399"/>
      <c r="H94" s="400"/>
    </row>
    <row r="95" spans="4:8" ht="17.25" customHeight="1" thickBot="1" x14ac:dyDescent="0.3">
      <c r="D95" s="398" t="s">
        <v>111</v>
      </c>
      <c r="E95" s="399"/>
      <c r="F95" s="399"/>
      <c r="G95" s="399"/>
      <c r="H95" s="400"/>
    </row>
    <row r="96" spans="4:8" ht="27.75" customHeight="1" thickBot="1" x14ac:dyDescent="0.3">
      <c r="D96" s="36" t="s">
        <v>155</v>
      </c>
      <c r="E96" s="425" t="s">
        <v>156</v>
      </c>
      <c r="F96" s="426"/>
      <c r="G96" s="426"/>
      <c r="H96" s="427"/>
    </row>
    <row r="97" spans="4:8" ht="18.75" customHeight="1" thickBot="1" x14ac:dyDescent="0.3">
      <c r="D97" s="20" t="s">
        <v>154</v>
      </c>
      <c r="E97" s="437" t="s">
        <v>157</v>
      </c>
      <c r="F97" s="438"/>
      <c r="G97" s="438"/>
      <c r="H97" s="439"/>
    </row>
    <row r="98" spans="4:8" ht="50.25" customHeight="1" thickBot="1" x14ac:dyDescent="0.3">
      <c r="D98" s="7" t="s">
        <v>35</v>
      </c>
      <c r="E98" s="392" t="s">
        <v>158</v>
      </c>
      <c r="F98" s="393"/>
      <c r="G98" s="393"/>
      <c r="H98" s="394"/>
    </row>
    <row r="99" spans="4:8" ht="17.25" customHeight="1" thickBot="1" x14ac:dyDescent="0.3">
      <c r="D99" s="7" t="s">
        <v>37</v>
      </c>
      <c r="E99" s="404" t="s">
        <v>159</v>
      </c>
      <c r="F99" s="405"/>
      <c r="G99" s="405"/>
      <c r="H99" s="406"/>
    </row>
    <row r="100" spans="4:8" x14ac:dyDescent="0.25">
      <c r="D100" s="387"/>
      <c r="E100" s="21">
        <v>2018</v>
      </c>
      <c r="F100" s="21">
        <v>2019</v>
      </c>
      <c r="G100" s="21">
        <v>2020</v>
      </c>
      <c r="H100" s="21">
        <v>2021</v>
      </c>
    </row>
    <row r="101" spans="4:8" ht="15.75" thickBot="1" x14ac:dyDescent="0.3">
      <c r="D101" s="388"/>
      <c r="E101" s="22" t="s">
        <v>12</v>
      </c>
      <c r="F101" s="22" t="s">
        <v>13</v>
      </c>
      <c r="G101" s="22" t="s">
        <v>13</v>
      </c>
      <c r="H101" s="22" t="s">
        <v>13</v>
      </c>
    </row>
    <row r="102" spans="4:8" ht="15.75" thickBot="1" x14ac:dyDescent="0.3">
      <c r="D102" s="7" t="s">
        <v>39</v>
      </c>
      <c r="E102" s="23">
        <v>1</v>
      </c>
      <c r="F102" s="23">
        <v>1</v>
      </c>
      <c r="G102" s="23">
        <v>1</v>
      </c>
      <c r="H102" s="23">
        <v>1</v>
      </c>
    </row>
    <row r="103" spans="4:8" ht="15.75" thickBot="1" x14ac:dyDescent="0.3">
      <c r="D103" s="7" t="s">
        <v>40</v>
      </c>
      <c r="E103" s="61">
        <v>151580</v>
      </c>
      <c r="F103" s="23">
        <v>39083</v>
      </c>
      <c r="G103" s="23">
        <v>0</v>
      </c>
      <c r="H103" s="23">
        <v>0</v>
      </c>
    </row>
    <row r="104" spans="4:8" ht="15.75" thickBot="1" x14ac:dyDescent="0.3">
      <c r="D104" s="7" t="s">
        <v>41</v>
      </c>
      <c r="E104" s="23">
        <f>E103/E102</f>
        <v>151580</v>
      </c>
      <c r="F104" s="23">
        <f>F103/F102</f>
        <v>39083</v>
      </c>
      <c r="G104" s="23">
        <f>G103/G102</f>
        <v>0</v>
      </c>
      <c r="H104" s="23">
        <f>H103/H102</f>
        <v>0</v>
      </c>
    </row>
    <row r="105" spans="4:8" ht="15.75" customHeight="1" thickBot="1" x14ac:dyDescent="0.3">
      <c r="D105" s="7" t="s">
        <v>42</v>
      </c>
      <c r="E105" s="25" t="s">
        <v>43</v>
      </c>
      <c r="F105" s="26">
        <f t="shared" ref="F105:H107" si="2">F102/E102-1</f>
        <v>0</v>
      </c>
      <c r="G105" s="26">
        <f t="shared" si="2"/>
        <v>0</v>
      </c>
      <c r="H105" s="26">
        <f t="shared" si="2"/>
        <v>0</v>
      </c>
    </row>
    <row r="106" spans="4:8" ht="15.75" thickBot="1" x14ac:dyDescent="0.3">
      <c r="D106" s="7" t="s">
        <v>44</v>
      </c>
      <c r="E106" s="25" t="s">
        <v>43</v>
      </c>
      <c r="F106" s="26">
        <f t="shared" si="2"/>
        <v>-0.74216255442670542</v>
      </c>
      <c r="G106" s="26">
        <f t="shared" si="2"/>
        <v>-1</v>
      </c>
      <c r="H106" s="26" t="e">
        <f t="shared" si="2"/>
        <v>#DIV/0!</v>
      </c>
    </row>
    <row r="107" spans="4:8" ht="15.75" thickBot="1" x14ac:dyDescent="0.3">
      <c r="D107" s="7" t="s">
        <v>45</v>
      </c>
      <c r="E107" s="25" t="s">
        <v>43</v>
      </c>
      <c r="F107" s="26">
        <f t="shared" si="2"/>
        <v>-0.74216255442670542</v>
      </c>
      <c r="G107" s="26">
        <f t="shared" si="2"/>
        <v>-1</v>
      </c>
      <c r="H107" s="26" t="e">
        <f t="shared" si="2"/>
        <v>#DIV/0!</v>
      </c>
    </row>
    <row r="108" spans="4:8" ht="15.75" thickBot="1" x14ac:dyDescent="0.3">
      <c r="D108" s="395" t="s">
        <v>46</v>
      </c>
      <c r="E108" s="396"/>
      <c r="F108" s="396"/>
      <c r="G108" s="396"/>
      <c r="H108" s="397"/>
    </row>
    <row r="109" spans="4:8" x14ac:dyDescent="0.25">
      <c r="D109" s="387"/>
      <c r="E109" s="21">
        <v>2018</v>
      </c>
      <c r="F109" s="21">
        <v>2019</v>
      </c>
      <c r="G109" s="21">
        <v>2020</v>
      </c>
      <c r="H109" s="21">
        <v>2021</v>
      </c>
    </row>
    <row r="110" spans="4:8" ht="15.75" thickBot="1" x14ac:dyDescent="0.3">
      <c r="D110" s="388"/>
      <c r="E110" s="22" t="s">
        <v>12</v>
      </c>
      <c r="F110" s="22" t="s">
        <v>13</v>
      </c>
      <c r="G110" s="22" t="s">
        <v>13</v>
      </c>
      <c r="H110" s="22" t="s">
        <v>13</v>
      </c>
    </row>
    <row r="111" spans="4:8" ht="15.75" thickBot="1" x14ac:dyDescent="0.3">
      <c r="D111" s="27" t="s">
        <v>86</v>
      </c>
      <c r="E111" s="28"/>
      <c r="F111" s="28"/>
      <c r="G111" s="28"/>
      <c r="H111" s="28"/>
    </row>
    <row r="112" spans="4:8" ht="15.75" thickBot="1" x14ac:dyDescent="0.3">
      <c r="D112" s="27" t="s">
        <v>87</v>
      </c>
      <c r="E112" s="29">
        <v>151580</v>
      </c>
      <c r="F112" s="28">
        <v>39083</v>
      </c>
      <c r="G112" s="28">
        <v>0</v>
      </c>
      <c r="H112" s="28">
        <v>0</v>
      </c>
    </row>
    <row r="113" spans="4:8" ht="15.75" thickBot="1" x14ac:dyDescent="0.3">
      <c r="D113" s="30" t="s">
        <v>54</v>
      </c>
      <c r="E113" s="29">
        <f>E112+E111</f>
        <v>151580</v>
      </c>
      <c r="F113" s="29">
        <f>F112+F111</f>
        <v>39083</v>
      </c>
      <c r="G113" s="29">
        <f>G112+G111</f>
        <v>0</v>
      </c>
      <c r="H113" s="29">
        <f>H112+H111</f>
        <v>0</v>
      </c>
    </row>
    <row r="114" spans="4:8" ht="14.25" customHeight="1" x14ac:dyDescent="0.25">
      <c r="D114" s="413" t="s">
        <v>88</v>
      </c>
      <c r="E114" s="416" t="s">
        <v>160</v>
      </c>
      <c r="F114" s="417"/>
      <c r="G114" s="417"/>
      <c r="H114" s="418"/>
    </row>
    <row r="115" spans="4:8" ht="14.25" customHeight="1" thickBot="1" x14ac:dyDescent="0.3">
      <c r="D115" s="415"/>
      <c r="E115" s="422"/>
      <c r="F115" s="423"/>
      <c r="G115" s="423"/>
      <c r="H115" s="424"/>
    </row>
    <row r="116" spans="4:8" ht="26.25" customHeight="1" thickBot="1" x14ac:dyDescent="0.3">
      <c r="D116" s="36" t="s">
        <v>155</v>
      </c>
      <c r="E116" s="425" t="s">
        <v>161</v>
      </c>
      <c r="F116" s="426"/>
      <c r="G116" s="426"/>
      <c r="H116" s="427"/>
    </row>
    <row r="117" spans="4:8" ht="15.75" thickBot="1" x14ac:dyDescent="0.3">
      <c r="D117" s="14" t="s">
        <v>19</v>
      </c>
      <c r="E117" s="452" t="s">
        <v>162</v>
      </c>
      <c r="F117" s="453"/>
      <c r="G117" s="453"/>
      <c r="H117" s="454"/>
    </row>
    <row r="118" spans="4:8" ht="15.75" thickBot="1" x14ac:dyDescent="0.3">
      <c r="D118" s="20" t="s">
        <v>91</v>
      </c>
      <c r="E118" s="437" t="s">
        <v>163</v>
      </c>
      <c r="F118" s="438"/>
      <c r="G118" s="438"/>
      <c r="H118" s="439"/>
    </row>
    <row r="119" spans="4:8" ht="51" customHeight="1" thickBot="1" x14ac:dyDescent="0.3">
      <c r="D119" s="7" t="s">
        <v>35</v>
      </c>
      <c r="E119" s="392" t="s">
        <v>164</v>
      </c>
      <c r="F119" s="393"/>
      <c r="G119" s="393"/>
      <c r="H119" s="394"/>
    </row>
    <row r="120" spans="4:8" ht="15.75" thickBot="1" x14ac:dyDescent="0.3">
      <c r="D120" s="7" t="s">
        <v>37</v>
      </c>
      <c r="E120" s="404" t="s">
        <v>165</v>
      </c>
      <c r="F120" s="405"/>
      <c r="G120" s="405"/>
      <c r="H120" s="406"/>
    </row>
    <row r="121" spans="4:8" x14ac:dyDescent="0.25">
      <c r="D121" s="387"/>
      <c r="E121" s="21">
        <v>2018</v>
      </c>
      <c r="F121" s="21">
        <v>2019</v>
      </c>
      <c r="G121" s="21">
        <v>2020</v>
      </c>
      <c r="H121" s="21">
        <v>2021</v>
      </c>
    </row>
    <row r="122" spans="4:8" ht="15.75" thickBot="1" x14ac:dyDescent="0.3">
      <c r="D122" s="388"/>
      <c r="E122" s="22" t="s">
        <v>12</v>
      </c>
      <c r="F122" s="22" t="s">
        <v>13</v>
      </c>
      <c r="G122" s="22" t="s">
        <v>13</v>
      </c>
      <c r="H122" s="22" t="s">
        <v>13</v>
      </c>
    </row>
    <row r="123" spans="4:8" ht="15.75" thickBot="1" x14ac:dyDescent="0.3">
      <c r="D123" s="7" t="s">
        <v>39</v>
      </c>
      <c r="E123" s="62">
        <v>54500</v>
      </c>
      <c r="F123" s="62">
        <v>55000</v>
      </c>
      <c r="G123" s="62">
        <v>55500</v>
      </c>
      <c r="H123" s="62">
        <v>56000</v>
      </c>
    </row>
    <row r="124" spans="4:8" ht="15.75" thickBot="1" x14ac:dyDescent="0.3">
      <c r="D124" s="7" t="s">
        <v>40</v>
      </c>
      <c r="E124" s="62">
        <f>E134+E137+E140</f>
        <v>487400</v>
      </c>
      <c r="F124" s="62">
        <f>F134+F137+F140</f>
        <v>490260</v>
      </c>
      <c r="G124" s="62">
        <f t="shared" ref="G124:H124" si="3">G134+G137+G140</f>
        <v>501600</v>
      </c>
      <c r="H124" s="62">
        <f t="shared" si="3"/>
        <v>506500</v>
      </c>
    </row>
    <row r="125" spans="4:8" ht="15.75" thickBot="1" x14ac:dyDescent="0.3">
      <c r="D125" s="7" t="s">
        <v>41</v>
      </c>
      <c r="E125" s="59">
        <f>E124/E123</f>
        <v>8.9431192660550458</v>
      </c>
      <c r="F125" s="59">
        <f>F124/F123</f>
        <v>8.913818181818181</v>
      </c>
      <c r="G125" s="59">
        <f>G124/G123</f>
        <v>9.0378378378378379</v>
      </c>
      <c r="H125" s="59">
        <f>H124/H123</f>
        <v>9.0446428571428577</v>
      </c>
    </row>
    <row r="126" spans="4:8" ht="15.75" thickBot="1" x14ac:dyDescent="0.3">
      <c r="D126" s="7" t="s">
        <v>42</v>
      </c>
      <c r="E126" s="25"/>
      <c r="F126" s="26">
        <f t="shared" ref="F126:H128" si="4">F123/E123-1</f>
        <v>9.1743119266054496E-3</v>
      </c>
      <c r="G126" s="26">
        <f t="shared" si="4"/>
        <v>9.0909090909090384E-3</v>
      </c>
      <c r="H126" s="26">
        <f t="shared" si="4"/>
        <v>9.009009009008917E-3</v>
      </c>
    </row>
    <row r="127" spans="4:8" ht="15.75" thickBot="1" x14ac:dyDescent="0.3">
      <c r="D127" s="7" t="s">
        <v>44</v>
      </c>
      <c r="E127" s="25"/>
      <c r="F127" s="26">
        <f t="shared" si="4"/>
        <v>5.8678703323757908E-3</v>
      </c>
      <c r="G127" s="26">
        <f t="shared" si="4"/>
        <v>2.3130583771876045E-2</v>
      </c>
      <c r="H127" s="26">
        <f t="shared" si="4"/>
        <v>9.7687400318979822E-3</v>
      </c>
    </row>
    <row r="128" spans="4:8" ht="15.75" thickBot="1" x14ac:dyDescent="0.3">
      <c r="D128" s="7" t="s">
        <v>45</v>
      </c>
      <c r="E128" s="25"/>
      <c r="F128" s="26">
        <f t="shared" si="4"/>
        <v>-3.2763830342821265E-3</v>
      </c>
      <c r="G128" s="26">
        <f t="shared" si="4"/>
        <v>1.3913191125282776E-2</v>
      </c>
      <c r="H128" s="26">
        <f t="shared" si="4"/>
        <v>7.5294771018463713E-4</v>
      </c>
    </row>
    <row r="129" spans="4:8" ht="24.75" customHeight="1" x14ac:dyDescent="0.25">
      <c r="D129" s="387"/>
      <c r="E129" s="21">
        <v>2018</v>
      </c>
      <c r="F129" s="21">
        <v>2019</v>
      </c>
      <c r="G129" s="21">
        <v>2020</v>
      </c>
      <c r="H129" s="21">
        <v>2021</v>
      </c>
    </row>
    <row r="130" spans="4:8" ht="15.75" thickBot="1" x14ac:dyDescent="0.3">
      <c r="D130" s="388"/>
      <c r="E130" s="22" t="s">
        <v>12</v>
      </c>
      <c r="F130" s="22" t="s">
        <v>13</v>
      </c>
      <c r="G130" s="22" t="s">
        <v>13</v>
      </c>
      <c r="H130" s="22" t="s">
        <v>13</v>
      </c>
    </row>
    <row r="131" spans="4:8" ht="15.75" thickBot="1" x14ac:dyDescent="0.3">
      <c r="D131" s="395" t="s">
        <v>166</v>
      </c>
      <c r="E131" s="396"/>
      <c r="F131" s="396"/>
      <c r="G131" s="396"/>
      <c r="H131" s="397"/>
    </row>
    <row r="132" spans="4:8" ht="17.25" customHeight="1" x14ac:dyDescent="0.25">
      <c r="D132" s="387"/>
      <c r="E132" s="21">
        <v>2018</v>
      </c>
      <c r="F132" s="21">
        <v>2019</v>
      </c>
      <c r="G132" s="21">
        <v>2020</v>
      </c>
      <c r="H132" s="21">
        <v>2021</v>
      </c>
    </row>
    <row r="133" spans="4:8" ht="15.75" thickBot="1" x14ac:dyDescent="0.3">
      <c r="D133" s="388"/>
      <c r="E133" s="22" t="s">
        <v>12</v>
      </c>
      <c r="F133" s="22" t="s">
        <v>13</v>
      </c>
      <c r="G133" s="22" t="s">
        <v>13</v>
      </c>
      <c r="H133" s="22" t="s">
        <v>13</v>
      </c>
    </row>
    <row r="134" spans="4:8" ht="12.75" customHeight="1" thickBot="1" x14ac:dyDescent="0.3">
      <c r="D134" s="27" t="s">
        <v>47</v>
      </c>
      <c r="E134" s="28">
        <v>335869</v>
      </c>
      <c r="F134" s="28">
        <v>335869</v>
      </c>
      <c r="G134" s="28">
        <v>335869</v>
      </c>
      <c r="H134" s="28">
        <v>335869</v>
      </c>
    </row>
    <row r="135" spans="4:8" ht="24.75" thickBot="1" x14ac:dyDescent="0.3">
      <c r="D135" s="34" t="s">
        <v>64</v>
      </c>
      <c r="E135" s="29"/>
      <c r="F135" s="35"/>
      <c r="G135" s="35"/>
      <c r="H135" s="35"/>
    </row>
    <row r="136" spans="4:8" ht="24.75" thickBot="1" x14ac:dyDescent="0.3">
      <c r="D136" s="34" t="s">
        <v>65</v>
      </c>
      <c r="E136" s="29"/>
      <c r="F136" s="35"/>
      <c r="G136" s="35"/>
      <c r="H136" s="35"/>
    </row>
    <row r="137" spans="4:8" ht="24.75" thickBot="1" x14ac:dyDescent="0.3">
      <c r="D137" s="27" t="s">
        <v>48</v>
      </c>
      <c r="E137" s="28">
        <v>57531</v>
      </c>
      <c r="F137" s="28">
        <v>57531</v>
      </c>
      <c r="G137" s="28">
        <v>57531</v>
      </c>
      <c r="H137" s="28">
        <v>57531</v>
      </c>
    </row>
    <row r="138" spans="4:8" ht="36.75" thickBot="1" x14ac:dyDescent="0.3">
      <c r="D138" s="34" t="s">
        <v>66</v>
      </c>
      <c r="E138" s="29"/>
      <c r="F138" s="28"/>
      <c r="G138" s="28"/>
      <c r="H138" s="28"/>
    </row>
    <row r="139" spans="4:8" ht="36.75" thickBot="1" x14ac:dyDescent="0.3">
      <c r="D139" s="34" t="s">
        <v>67</v>
      </c>
      <c r="E139" s="29"/>
      <c r="F139" s="28"/>
      <c r="G139" s="28"/>
      <c r="H139" s="28"/>
    </row>
    <row r="140" spans="4:8" ht="15.75" thickBot="1" x14ac:dyDescent="0.3">
      <c r="D140" s="27" t="s">
        <v>49</v>
      </c>
      <c r="E140" s="29">
        <v>94000</v>
      </c>
      <c r="F140" s="29">
        <v>96860</v>
      </c>
      <c r="G140" s="29">
        <v>108200</v>
      </c>
      <c r="H140" s="29">
        <v>113100</v>
      </c>
    </row>
    <row r="141" spans="4:8" ht="36.75" thickBot="1" x14ac:dyDescent="0.3">
      <c r="D141" s="34" t="s">
        <v>68</v>
      </c>
      <c r="E141" s="29"/>
      <c r="F141" s="28"/>
      <c r="G141" s="28"/>
      <c r="H141" s="28"/>
    </row>
    <row r="142" spans="4:8" ht="36.75" thickBot="1" x14ac:dyDescent="0.3">
      <c r="D142" s="34" t="s">
        <v>69</v>
      </c>
      <c r="E142" s="29"/>
      <c r="F142" s="28"/>
      <c r="G142" s="28"/>
      <c r="H142" s="28"/>
    </row>
    <row r="143" spans="4:8" ht="15.75" thickBot="1" x14ac:dyDescent="0.3">
      <c r="D143" s="27" t="s">
        <v>50</v>
      </c>
      <c r="E143" s="29"/>
      <c r="F143" s="28"/>
      <c r="G143" s="28"/>
      <c r="H143" s="28"/>
    </row>
    <row r="144" spans="4:8" ht="24.75" thickBot="1" x14ac:dyDescent="0.3">
      <c r="D144" s="34" t="s">
        <v>70</v>
      </c>
      <c r="E144" s="29"/>
      <c r="F144" s="28"/>
      <c r="G144" s="28"/>
      <c r="H144" s="28"/>
    </row>
    <row r="145" spans="4:8" ht="24.75" thickBot="1" x14ac:dyDescent="0.3">
      <c r="D145" s="34" t="s">
        <v>71</v>
      </c>
      <c r="E145" s="29"/>
      <c r="F145" s="28"/>
      <c r="G145" s="28"/>
      <c r="H145" s="28"/>
    </row>
    <row r="146" spans="4:8" ht="15.75" thickBot="1" x14ac:dyDescent="0.3">
      <c r="D146" s="27" t="s">
        <v>51</v>
      </c>
      <c r="E146" s="29"/>
      <c r="F146" s="28"/>
      <c r="G146" s="28"/>
      <c r="H146" s="28"/>
    </row>
    <row r="147" spans="4:8" ht="36.75" thickBot="1" x14ac:dyDescent="0.3">
      <c r="D147" s="34" t="s">
        <v>72</v>
      </c>
      <c r="E147" s="29"/>
      <c r="F147" s="28"/>
      <c r="G147" s="28"/>
      <c r="H147" s="28"/>
    </row>
    <row r="148" spans="4:8" ht="15.75" customHeight="1" thickBot="1" x14ac:dyDescent="0.3">
      <c r="D148" s="34" t="s">
        <v>73</v>
      </c>
      <c r="E148" s="29"/>
      <c r="F148" s="28"/>
      <c r="G148" s="28"/>
      <c r="H148" s="28"/>
    </row>
    <row r="149" spans="4:8" ht="15.75" customHeight="1" thickBot="1" x14ac:dyDescent="0.3">
      <c r="D149" s="27" t="s">
        <v>52</v>
      </c>
      <c r="E149" s="29"/>
      <c r="F149" s="28"/>
      <c r="G149" s="28"/>
      <c r="H149" s="28"/>
    </row>
    <row r="150" spans="4:8" ht="36.75" thickBot="1" x14ac:dyDescent="0.3">
      <c r="D150" s="34" t="s">
        <v>74</v>
      </c>
      <c r="E150" s="29"/>
      <c r="F150" s="28"/>
      <c r="G150" s="28"/>
      <c r="H150" s="28"/>
    </row>
    <row r="151" spans="4:8" ht="15.75" customHeight="1" thickBot="1" x14ac:dyDescent="0.3">
      <c r="D151" s="34" t="s">
        <v>75</v>
      </c>
      <c r="E151" s="29"/>
      <c r="F151" s="28"/>
      <c r="G151" s="28"/>
      <c r="H151" s="28"/>
    </row>
    <row r="152" spans="4:8" ht="23.25" customHeight="1" thickBot="1" x14ac:dyDescent="0.3">
      <c r="D152" s="27" t="s">
        <v>53</v>
      </c>
      <c r="E152" s="29"/>
      <c r="F152" s="28"/>
      <c r="G152" s="28"/>
      <c r="H152" s="28"/>
    </row>
    <row r="153" spans="4:8" ht="23.25" customHeight="1" thickBot="1" x14ac:dyDescent="0.3">
      <c r="D153" s="34" t="s">
        <v>76</v>
      </c>
      <c r="E153" s="29"/>
      <c r="F153" s="28"/>
      <c r="G153" s="28"/>
      <c r="H153" s="28"/>
    </row>
    <row r="154" spans="4:8" ht="23.25" customHeight="1" thickBot="1" x14ac:dyDescent="0.3">
      <c r="D154" s="34" t="s">
        <v>77</v>
      </c>
      <c r="E154" s="29"/>
      <c r="F154" s="28"/>
      <c r="G154" s="28"/>
      <c r="H154" s="28"/>
    </row>
    <row r="155" spans="4:8" ht="24.75" thickBot="1" x14ac:dyDescent="0.3">
      <c r="D155" s="38" t="s">
        <v>109</v>
      </c>
      <c r="E155" s="39">
        <f>E152+E149+E146+E143+E140+E137+E134</f>
        <v>487400</v>
      </c>
      <c r="F155" s="39">
        <f>F152+F149+F146+F143+F140+F137+F134</f>
        <v>490260</v>
      </c>
      <c r="G155" s="39">
        <f>G152+G149+G146+G143+G140+G137+G134</f>
        <v>501600</v>
      </c>
      <c r="H155" s="39">
        <f>H152+H149+H146+H143+H140+H137+H134</f>
        <v>506500</v>
      </c>
    </row>
    <row r="156" spans="4:8" x14ac:dyDescent="0.25">
      <c r="D156" s="413" t="s">
        <v>151</v>
      </c>
      <c r="E156" s="446" t="s">
        <v>167</v>
      </c>
      <c r="F156" s="446"/>
      <c r="G156" s="446"/>
      <c r="H156" s="447"/>
    </row>
    <row r="157" spans="4:8" ht="26.25" customHeight="1" x14ac:dyDescent="0.25">
      <c r="D157" s="414"/>
      <c r="E157" s="448"/>
      <c r="F157" s="448"/>
      <c r="G157" s="448"/>
      <c r="H157" s="449"/>
    </row>
    <row r="158" spans="4:8" ht="16.5" customHeight="1" thickBot="1" x14ac:dyDescent="0.3">
      <c r="D158" s="415"/>
      <c r="E158" s="450"/>
      <c r="F158" s="450"/>
      <c r="G158" s="450"/>
      <c r="H158" s="451"/>
    </row>
    <row r="159" spans="4:8" ht="15.75" customHeight="1" thickBot="1" x14ac:dyDescent="0.3">
      <c r="D159" s="31" t="s">
        <v>55</v>
      </c>
      <c r="E159" s="32">
        <f>IF(E155-E124=0,0,"Error")</f>
        <v>0</v>
      </c>
      <c r="F159" s="32">
        <f>IF(F155-F124=0,0,"Error")</f>
        <v>0</v>
      </c>
      <c r="G159" s="32">
        <f>IF(G155-G124=0,0,"Error")</f>
        <v>0</v>
      </c>
      <c r="H159" s="32">
        <f>IF(H155-H124=0,0,"Error")</f>
        <v>0</v>
      </c>
    </row>
    <row r="160" spans="4:8" ht="12.75" customHeight="1" thickBot="1" x14ac:dyDescent="0.3">
      <c r="D160" s="398" t="s">
        <v>110</v>
      </c>
      <c r="E160" s="399"/>
      <c r="F160" s="399"/>
      <c r="G160" s="399"/>
      <c r="H160" s="400"/>
    </row>
    <row r="161" spans="4:8" ht="15" customHeight="1" thickBot="1" x14ac:dyDescent="0.3">
      <c r="D161" s="398" t="s">
        <v>82</v>
      </c>
      <c r="E161" s="399"/>
      <c r="F161" s="399"/>
      <c r="G161" s="399"/>
      <c r="H161" s="400"/>
    </row>
    <row r="162" spans="4:8" ht="23.25" customHeight="1" thickBot="1" x14ac:dyDescent="0.3">
      <c r="D162" s="36" t="s">
        <v>168</v>
      </c>
      <c r="E162" s="425" t="s">
        <v>169</v>
      </c>
      <c r="F162" s="426"/>
      <c r="G162" s="426"/>
      <c r="H162" s="427"/>
    </row>
    <row r="163" spans="4:8" ht="23.25" customHeight="1" thickBot="1" x14ac:dyDescent="0.3">
      <c r="D163" s="20" t="s">
        <v>154</v>
      </c>
      <c r="E163" s="425" t="s">
        <v>169</v>
      </c>
      <c r="F163" s="426"/>
      <c r="G163" s="426"/>
      <c r="H163" s="427"/>
    </row>
    <row r="164" spans="4:8" ht="26.25" customHeight="1" thickBot="1" x14ac:dyDescent="0.3">
      <c r="D164" s="7" t="s">
        <v>35</v>
      </c>
      <c r="E164" s="392" t="s">
        <v>170</v>
      </c>
      <c r="F164" s="393"/>
      <c r="G164" s="393"/>
      <c r="H164" s="394"/>
    </row>
    <row r="165" spans="4:8" ht="15.75" thickBot="1" x14ac:dyDescent="0.3">
      <c r="D165" s="7" t="s">
        <v>37</v>
      </c>
      <c r="E165" s="404" t="s">
        <v>171</v>
      </c>
      <c r="F165" s="405"/>
      <c r="G165" s="405"/>
      <c r="H165" s="406"/>
    </row>
    <row r="166" spans="4:8" x14ac:dyDescent="0.25">
      <c r="D166" s="387"/>
      <c r="E166" s="21">
        <v>2018</v>
      </c>
      <c r="F166" s="21">
        <v>2019</v>
      </c>
      <c r="G166" s="21">
        <v>2020</v>
      </c>
      <c r="H166" s="21">
        <v>2021</v>
      </c>
    </row>
    <row r="167" spans="4:8" ht="15.75" thickBot="1" x14ac:dyDescent="0.3">
      <c r="D167" s="388"/>
      <c r="E167" s="22" t="s">
        <v>12</v>
      </c>
      <c r="F167" s="22" t="s">
        <v>13</v>
      </c>
      <c r="G167" s="22" t="s">
        <v>13</v>
      </c>
      <c r="H167" s="22" t="s">
        <v>13</v>
      </c>
    </row>
    <row r="168" spans="4:8" ht="12.75" customHeight="1" thickBot="1" x14ac:dyDescent="0.3">
      <c r="D168" s="7" t="s">
        <v>39</v>
      </c>
      <c r="E168" s="23">
        <v>150</v>
      </c>
      <c r="F168" s="23">
        <v>0</v>
      </c>
      <c r="G168" s="23">
        <v>0</v>
      </c>
      <c r="H168" s="23">
        <v>0</v>
      </c>
    </row>
    <row r="169" spans="4:8" ht="15.75" thickBot="1" x14ac:dyDescent="0.3">
      <c r="D169" s="7" t="s">
        <v>40</v>
      </c>
      <c r="E169" s="23">
        <v>6000</v>
      </c>
      <c r="F169" s="23">
        <v>0</v>
      </c>
      <c r="G169" s="23">
        <v>0</v>
      </c>
      <c r="H169" s="23">
        <v>0</v>
      </c>
    </row>
    <row r="170" spans="4:8" ht="15.75" customHeight="1" thickBot="1" x14ac:dyDescent="0.3">
      <c r="D170" s="7" t="s">
        <v>41</v>
      </c>
      <c r="E170" s="23">
        <f>E169/E168</f>
        <v>40</v>
      </c>
      <c r="F170" s="23" t="e">
        <f>F169/F168</f>
        <v>#DIV/0!</v>
      </c>
      <c r="G170" s="23" t="e">
        <f>G169/G168</f>
        <v>#DIV/0!</v>
      </c>
      <c r="H170" s="23" t="e">
        <f>H169/H168</f>
        <v>#DIV/0!</v>
      </c>
    </row>
    <row r="171" spans="4:8" ht="12.75" customHeight="1" thickBot="1" x14ac:dyDescent="0.3">
      <c r="D171" s="7" t="s">
        <v>42</v>
      </c>
      <c r="E171" s="25" t="s">
        <v>43</v>
      </c>
      <c r="F171" s="26">
        <f t="shared" ref="F171:H173" si="5">F168/E168-1</f>
        <v>-1</v>
      </c>
      <c r="G171" s="26" t="e">
        <f t="shared" si="5"/>
        <v>#DIV/0!</v>
      </c>
      <c r="H171" s="26" t="e">
        <f t="shared" si="5"/>
        <v>#DIV/0!</v>
      </c>
    </row>
    <row r="172" spans="4:8" ht="9" customHeight="1" thickBot="1" x14ac:dyDescent="0.3">
      <c r="D172" s="7" t="s">
        <v>44</v>
      </c>
      <c r="E172" s="25" t="s">
        <v>43</v>
      </c>
      <c r="F172" s="26">
        <f t="shared" si="5"/>
        <v>-1</v>
      </c>
      <c r="G172" s="26" t="e">
        <f t="shared" si="5"/>
        <v>#DIV/0!</v>
      </c>
      <c r="H172" s="26" t="e">
        <f t="shared" si="5"/>
        <v>#DIV/0!</v>
      </c>
    </row>
    <row r="173" spans="4:8" ht="15.75" thickBot="1" x14ac:dyDescent="0.3">
      <c r="D173" s="7" t="s">
        <v>45</v>
      </c>
      <c r="E173" s="25" t="s">
        <v>43</v>
      </c>
      <c r="F173" s="26" t="e">
        <f t="shared" si="5"/>
        <v>#DIV/0!</v>
      </c>
      <c r="G173" s="26" t="e">
        <f t="shared" si="5"/>
        <v>#DIV/0!</v>
      </c>
      <c r="H173" s="26" t="e">
        <f t="shared" si="5"/>
        <v>#DIV/0!</v>
      </c>
    </row>
    <row r="174" spans="4:8" ht="15.75" thickBot="1" x14ac:dyDescent="0.3">
      <c r="D174" s="395" t="s">
        <v>59</v>
      </c>
      <c r="E174" s="396"/>
      <c r="F174" s="396"/>
      <c r="G174" s="396"/>
      <c r="H174" s="397"/>
    </row>
    <row r="175" spans="4:8" x14ac:dyDescent="0.25">
      <c r="D175" s="387"/>
      <c r="E175" s="21">
        <v>2018</v>
      </c>
      <c r="F175" s="21">
        <v>2019</v>
      </c>
      <c r="G175" s="21">
        <v>2020</v>
      </c>
      <c r="H175" s="21">
        <v>2021</v>
      </c>
    </row>
    <row r="176" spans="4:8" ht="15.75" thickBot="1" x14ac:dyDescent="0.3">
      <c r="D176" s="388"/>
      <c r="E176" s="22" t="s">
        <v>12</v>
      </c>
      <c r="F176" s="22" t="s">
        <v>13</v>
      </c>
      <c r="G176" s="22" t="s">
        <v>13</v>
      </c>
      <c r="H176" s="22" t="s">
        <v>13</v>
      </c>
    </row>
    <row r="177" spans="4:8" ht="15.75" thickBot="1" x14ac:dyDescent="0.3">
      <c r="D177" s="27" t="s">
        <v>86</v>
      </c>
      <c r="E177" s="28">
        <v>0</v>
      </c>
      <c r="F177" s="28">
        <v>0</v>
      </c>
      <c r="G177" s="28">
        <v>0</v>
      </c>
      <c r="H177" s="28">
        <v>0</v>
      </c>
    </row>
    <row r="178" spans="4:8" ht="15.75" thickBot="1" x14ac:dyDescent="0.3">
      <c r="D178" s="27" t="s">
        <v>87</v>
      </c>
      <c r="E178" s="29">
        <v>6000</v>
      </c>
      <c r="F178" s="28">
        <v>0</v>
      </c>
      <c r="G178" s="28">
        <v>0</v>
      </c>
      <c r="H178" s="28">
        <v>0</v>
      </c>
    </row>
    <row r="179" spans="4:8" ht="15.75" thickBot="1" x14ac:dyDescent="0.3">
      <c r="D179" s="30" t="s">
        <v>60</v>
      </c>
      <c r="E179" s="29">
        <f>E178+E177</f>
        <v>6000</v>
      </c>
      <c r="F179" s="29">
        <f>F178+F177</f>
        <v>0</v>
      </c>
      <c r="G179" s="29">
        <f>G178+G177</f>
        <v>0</v>
      </c>
      <c r="H179" s="29">
        <f>H178+H177</f>
        <v>0</v>
      </c>
    </row>
    <row r="180" spans="4:8" ht="15" customHeight="1" x14ac:dyDescent="0.25">
      <c r="D180" s="413" t="s">
        <v>88</v>
      </c>
      <c r="E180" s="416" t="s">
        <v>172</v>
      </c>
      <c r="F180" s="417"/>
      <c r="G180" s="417"/>
      <c r="H180" s="418"/>
    </row>
    <row r="181" spans="4:8" x14ac:dyDescent="0.25">
      <c r="D181" s="414"/>
      <c r="E181" s="419"/>
      <c r="F181" s="420"/>
      <c r="G181" s="420"/>
      <c r="H181" s="421"/>
    </row>
    <row r="182" spans="4:8" ht="15.75" customHeight="1" thickBot="1" x14ac:dyDescent="0.3">
      <c r="D182" s="415"/>
      <c r="E182" s="422"/>
      <c r="F182" s="423"/>
      <c r="G182" s="423"/>
      <c r="H182" s="424"/>
    </row>
    <row r="183" spans="4:8" ht="23.25" customHeight="1" thickBot="1" x14ac:dyDescent="0.3">
      <c r="D183" s="36" t="s">
        <v>168</v>
      </c>
      <c r="E183" s="425" t="s">
        <v>173</v>
      </c>
      <c r="F183" s="426"/>
      <c r="G183" s="426"/>
      <c r="H183" s="427"/>
    </row>
    <row r="184" spans="4:8" ht="15.75" thickBot="1" x14ac:dyDescent="0.3">
      <c r="D184" s="398" t="s">
        <v>110</v>
      </c>
      <c r="E184" s="399"/>
      <c r="F184" s="399"/>
      <c r="G184" s="399"/>
      <c r="H184" s="400"/>
    </row>
    <row r="185" spans="4:8" ht="12.75" customHeight="1" thickBot="1" x14ac:dyDescent="0.3">
      <c r="D185" s="398" t="s">
        <v>111</v>
      </c>
      <c r="E185" s="399"/>
      <c r="F185" s="399"/>
      <c r="G185" s="399"/>
      <c r="H185" s="400"/>
    </row>
    <row r="186" spans="4:8" ht="15.75" thickBot="1" x14ac:dyDescent="0.3">
      <c r="D186" s="36" t="s">
        <v>93</v>
      </c>
      <c r="E186" s="410" t="s">
        <v>153</v>
      </c>
      <c r="F186" s="411"/>
      <c r="G186" s="411"/>
      <c r="H186" s="412"/>
    </row>
    <row r="187" spans="4:8" ht="15.75" thickBot="1" x14ac:dyDescent="0.3">
      <c r="D187" s="20" t="s">
        <v>33</v>
      </c>
      <c r="E187" s="401"/>
      <c r="F187" s="402"/>
      <c r="G187" s="402"/>
      <c r="H187" s="403"/>
    </row>
    <row r="188" spans="4:8" ht="15.75" thickBot="1" x14ac:dyDescent="0.3">
      <c r="D188" s="7" t="s">
        <v>35</v>
      </c>
      <c r="E188" s="392"/>
      <c r="F188" s="393"/>
      <c r="G188" s="393"/>
      <c r="H188" s="394"/>
    </row>
    <row r="189" spans="4:8" ht="15.75" thickBot="1" x14ac:dyDescent="0.3">
      <c r="D189" s="7" t="s">
        <v>37</v>
      </c>
      <c r="E189" s="404" t="s">
        <v>174</v>
      </c>
      <c r="F189" s="405"/>
      <c r="G189" s="405"/>
      <c r="H189" s="406"/>
    </row>
    <row r="190" spans="4:8" x14ac:dyDescent="0.25">
      <c r="D190" s="387"/>
      <c r="E190" s="21">
        <v>2018</v>
      </c>
      <c r="F190" s="21">
        <v>2019</v>
      </c>
      <c r="G190" s="21">
        <v>2020</v>
      </c>
      <c r="H190" s="21">
        <v>2021</v>
      </c>
    </row>
    <row r="191" spans="4:8" ht="15.75" thickBot="1" x14ac:dyDescent="0.3">
      <c r="D191" s="388"/>
      <c r="E191" s="22" t="s">
        <v>12</v>
      </c>
      <c r="F191" s="22" t="s">
        <v>13</v>
      </c>
      <c r="G191" s="22" t="s">
        <v>13</v>
      </c>
      <c r="H191" s="22" t="s">
        <v>13</v>
      </c>
    </row>
    <row r="192" spans="4:8" ht="15.75" thickBot="1" x14ac:dyDescent="0.3">
      <c r="D192" s="7" t="s">
        <v>39</v>
      </c>
      <c r="E192" s="23"/>
      <c r="F192" s="23"/>
      <c r="G192" s="23"/>
      <c r="H192" s="23"/>
    </row>
    <row r="193" spans="4:8" ht="15" customHeight="1" thickBot="1" x14ac:dyDescent="0.3">
      <c r="D193" s="7" t="s">
        <v>40</v>
      </c>
      <c r="E193" s="23"/>
      <c r="F193" s="23"/>
      <c r="G193" s="23"/>
      <c r="H193" s="23"/>
    </row>
    <row r="194" spans="4:8" ht="15" customHeight="1" thickBot="1" x14ac:dyDescent="0.3">
      <c r="D194" s="7" t="s">
        <v>41</v>
      </c>
      <c r="E194" s="23" t="e">
        <f>E193/E192</f>
        <v>#DIV/0!</v>
      </c>
      <c r="F194" s="23" t="e">
        <f>F193/F192</f>
        <v>#DIV/0!</v>
      </c>
      <c r="G194" s="23" t="e">
        <f>G193/G192</f>
        <v>#DIV/0!</v>
      </c>
      <c r="H194" s="23" t="e">
        <f>H193/H192</f>
        <v>#DIV/0!</v>
      </c>
    </row>
    <row r="195" spans="4:8" ht="15" customHeight="1" thickBot="1" x14ac:dyDescent="0.3">
      <c r="D195" s="7" t="s">
        <v>42</v>
      </c>
      <c r="E195" s="25" t="s">
        <v>43</v>
      </c>
      <c r="F195" s="26" t="e">
        <f t="shared" ref="F195:H197" si="6">F192/E192-1</f>
        <v>#DIV/0!</v>
      </c>
      <c r="G195" s="26" t="e">
        <f t="shared" si="6"/>
        <v>#DIV/0!</v>
      </c>
      <c r="H195" s="26" t="e">
        <f t="shared" si="6"/>
        <v>#DIV/0!</v>
      </c>
    </row>
    <row r="196" spans="4:8" ht="15" customHeight="1" thickBot="1" x14ac:dyDescent="0.3">
      <c r="D196" s="7" t="s">
        <v>44</v>
      </c>
      <c r="E196" s="25" t="s">
        <v>43</v>
      </c>
      <c r="F196" s="26" t="e">
        <f t="shared" si="6"/>
        <v>#DIV/0!</v>
      </c>
      <c r="G196" s="26" t="e">
        <f t="shared" si="6"/>
        <v>#DIV/0!</v>
      </c>
      <c r="H196" s="26" t="e">
        <f t="shared" si="6"/>
        <v>#DIV/0!</v>
      </c>
    </row>
    <row r="197" spans="4:8" ht="15" customHeight="1" thickBot="1" x14ac:dyDescent="0.3">
      <c r="D197" s="7" t="s">
        <v>45</v>
      </c>
      <c r="E197" s="25" t="s">
        <v>43</v>
      </c>
      <c r="F197" s="26" t="e">
        <f t="shared" si="6"/>
        <v>#DIV/0!</v>
      </c>
      <c r="G197" s="26" t="e">
        <f t="shared" si="6"/>
        <v>#DIV/0!</v>
      </c>
      <c r="H197" s="26" t="e">
        <f t="shared" si="6"/>
        <v>#DIV/0!</v>
      </c>
    </row>
    <row r="198" spans="4:8" ht="15.75" thickBot="1" x14ac:dyDescent="0.3">
      <c r="D198" s="395" t="s">
        <v>166</v>
      </c>
      <c r="E198" s="396"/>
      <c r="F198" s="396"/>
      <c r="G198" s="396"/>
      <c r="H198" s="397"/>
    </row>
    <row r="199" spans="4:8" x14ac:dyDescent="0.25">
      <c r="D199" s="387"/>
      <c r="E199" s="21">
        <v>2018</v>
      </c>
      <c r="F199" s="21">
        <v>2019</v>
      </c>
      <c r="G199" s="21">
        <v>2020</v>
      </c>
      <c r="H199" s="21">
        <v>2021</v>
      </c>
    </row>
    <row r="200" spans="4:8" ht="15.75" thickBot="1" x14ac:dyDescent="0.3">
      <c r="D200" s="388"/>
      <c r="E200" s="22" t="s">
        <v>12</v>
      </c>
      <c r="F200" s="22" t="s">
        <v>13</v>
      </c>
      <c r="G200" s="22" t="s">
        <v>13</v>
      </c>
      <c r="H200" s="22" t="s">
        <v>13</v>
      </c>
    </row>
    <row r="201" spans="4:8" ht="15.75" thickBot="1" x14ac:dyDescent="0.3">
      <c r="D201" s="27" t="s">
        <v>86</v>
      </c>
      <c r="E201" s="28"/>
      <c r="F201" s="28"/>
      <c r="G201" s="28"/>
      <c r="H201" s="28"/>
    </row>
    <row r="202" spans="4:8" ht="15.75" thickBot="1" x14ac:dyDescent="0.3">
      <c r="D202" s="27" t="s">
        <v>87</v>
      </c>
      <c r="E202" s="29"/>
      <c r="F202" s="28"/>
      <c r="G202" s="28">
        <v>0</v>
      </c>
      <c r="H202" s="28">
        <v>0</v>
      </c>
    </row>
    <row r="203" spans="4:8" ht="15.75" thickBot="1" x14ac:dyDescent="0.3">
      <c r="D203" s="30" t="s">
        <v>54</v>
      </c>
      <c r="E203" s="29">
        <f>E202+E201</f>
        <v>0</v>
      </c>
      <c r="F203" s="29">
        <f>F202+F201</f>
        <v>0</v>
      </c>
      <c r="G203" s="29">
        <f>G202+G201</f>
        <v>0</v>
      </c>
      <c r="H203" s="29">
        <f>H202+H201</f>
        <v>0</v>
      </c>
    </row>
    <row r="204" spans="4:8" x14ac:dyDescent="0.25">
      <c r="D204" s="413" t="s">
        <v>88</v>
      </c>
      <c r="E204" s="455"/>
      <c r="F204" s="446"/>
      <c r="G204" s="446"/>
      <c r="H204" s="447"/>
    </row>
    <row r="205" spans="4:8" x14ac:dyDescent="0.25">
      <c r="D205" s="414"/>
      <c r="E205" s="456"/>
      <c r="F205" s="448"/>
      <c r="G205" s="448"/>
      <c r="H205" s="449"/>
    </row>
    <row r="206" spans="4:8" ht="15.75" thickBot="1" x14ac:dyDescent="0.3">
      <c r="D206" s="415"/>
      <c r="E206" s="457"/>
      <c r="F206" s="450"/>
      <c r="G206" s="450"/>
      <c r="H206" s="451"/>
    </row>
    <row r="207" spans="4:8" ht="15.75" thickBot="1" x14ac:dyDescent="0.3">
      <c r="D207" s="36" t="s">
        <v>93</v>
      </c>
      <c r="E207" s="410" t="s">
        <v>153</v>
      </c>
      <c r="F207" s="411"/>
      <c r="G207" s="411"/>
      <c r="H207" s="412"/>
    </row>
    <row r="208" spans="4:8" ht="24" customHeight="1" thickBot="1" x14ac:dyDescent="0.3">
      <c r="D208" s="63" t="s">
        <v>95</v>
      </c>
      <c r="E208" s="401" t="s">
        <v>175</v>
      </c>
      <c r="F208" s="402"/>
      <c r="G208" s="402"/>
      <c r="H208" s="403"/>
    </row>
    <row r="209" spans="4:8" ht="41.25" customHeight="1" thickBot="1" x14ac:dyDescent="0.3">
      <c r="D209" s="7" t="s">
        <v>35</v>
      </c>
      <c r="E209" s="392" t="s">
        <v>176</v>
      </c>
      <c r="F209" s="393"/>
      <c r="G209" s="393"/>
      <c r="H209" s="394"/>
    </row>
    <row r="210" spans="4:8" ht="15.75" thickBot="1" x14ac:dyDescent="0.3">
      <c r="D210" s="7" t="s">
        <v>37</v>
      </c>
      <c r="E210" s="404" t="s">
        <v>177</v>
      </c>
      <c r="F210" s="405"/>
      <c r="G210" s="405"/>
      <c r="H210" s="406"/>
    </row>
    <row r="211" spans="4:8" ht="12.75" customHeight="1" x14ac:dyDescent="0.25">
      <c r="D211" s="387"/>
      <c r="E211" s="21">
        <v>2018</v>
      </c>
      <c r="F211" s="21">
        <v>2019</v>
      </c>
      <c r="G211" s="21">
        <v>2020</v>
      </c>
      <c r="H211" s="21">
        <v>2021</v>
      </c>
    </row>
    <row r="212" spans="4:8" ht="12.75" customHeight="1" thickBot="1" x14ac:dyDescent="0.3">
      <c r="D212" s="388"/>
      <c r="E212" s="22" t="s">
        <v>12</v>
      </c>
      <c r="F212" s="22" t="s">
        <v>13</v>
      </c>
      <c r="G212" s="22" t="s">
        <v>13</v>
      </c>
      <c r="H212" s="22" t="s">
        <v>13</v>
      </c>
    </row>
    <row r="213" spans="4:8" ht="15.75" thickBot="1" x14ac:dyDescent="0.3">
      <c r="D213" s="7" t="s">
        <v>39</v>
      </c>
      <c r="E213" s="62">
        <v>4500</v>
      </c>
      <c r="F213" s="62">
        <v>5000</v>
      </c>
      <c r="G213" s="62">
        <v>5500</v>
      </c>
      <c r="H213" s="62">
        <v>6000</v>
      </c>
    </row>
    <row r="214" spans="4:8" ht="15.75" thickBot="1" x14ac:dyDescent="0.3">
      <c r="D214" s="7" t="s">
        <v>40</v>
      </c>
      <c r="E214" s="61">
        <f>E222+E225+E228</f>
        <v>169020</v>
      </c>
      <c r="F214" s="61">
        <f t="shared" ref="F214:H214" si="7">F222+F225+F228</f>
        <v>172460</v>
      </c>
      <c r="G214" s="61">
        <f t="shared" si="7"/>
        <v>183900</v>
      </c>
      <c r="H214" s="61">
        <f t="shared" si="7"/>
        <v>189800</v>
      </c>
    </row>
    <row r="215" spans="4:8" ht="15.75" thickBot="1" x14ac:dyDescent="0.3">
      <c r="D215" s="7" t="s">
        <v>41</v>
      </c>
      <c r="E215" s="23">
        <f>E214/E213</f>
        <v>37.56</v>
      </c>
      <c r="F215" s="23">
        <f>F214/F213</f>
        <v>34.491999999999997</v>
      </c>
      <c r="G215" s="23">
        <f>G214/G213</f>
        <v>33.436363636363637</v>
      </c>
      <c r="H215" s="23">
        <f>H214/H213</f>
        <v>31.633333333333333</v>
      </c>
    </row>
    <row r="216" spans="4:8" ht="15.75" thickBot="1" x14ac:dyDescent="0.3">
      <c r="D216" s="7" t="s">
        <v>42</v>
      </c>
      <c r="E216" s="25"/>
      <c r="F216" s="26">
        <f t="shared" ref="F216:H218" si="8">F213/E213-1</f>
        <v>0.11111111111111116</v>
      </c>
      <c r="G216" s="26">
        <f t="shared" si="8"/>
        <v>0.10000000000000009</v>
      </c>
      <c r="H216" s="26">
        <f t="shared" si="8"/>
        <v>9.0909090909090828E-2</v>
      </c>
    </row>
    <row r="217" spans="4:8" ht="15.75" thickBot="1" x14ac:dyDescent="0.3">
      <c r="D217" s="7" t="s">
        <v>44</v>
      </c>
      <c r="E217" s="25"/>
      <c r="F217" s="26">
        <f t="shared" si="8"/>
        <v>2.0352620991598736E-2</v>
      </c>
      <c r="G217" s="26">
        <f t="shared" si="8"/>
        <v>6.6334222428389156E-2</v>
      </c>
      <c r="H217" s="26">
        <f t="shared" si="8"/>
        <v>3.2082653616095635E-2</v>
      </c>
    </row>
    <row r="218" spans="4:8" ht="15.75" thickBot="1" x14ac:dyDescent="0.3">
      <c r="D218" s="7" t="s">
        <v>45</v>
      </c>
      <c r="E218" s="25"/>
      <c r="F218" s="26">
        <f t="shared" si="8"/>
        <v>-8.1682641107561405E-2</v>
      </c>
      <c r="G218" s="26">
        <f t="shared" si="8"/>
        <v>-3.0605252337827848E-2</v>
      </c>
      <c r="H218" s="26">
        <f t="shared" si="8"/>
        <v>-5.3924234185245612E-2</v>
      </c>
    </row>
    <row r="219" spans="4:8" ht="15.75" customHeight="1" thickBot="1" x14ac:dyDescent="0.3">
      <c r="D219" s="395" t="s">
        <v>98</v>
      </c>
      <c r="E219" s="396"/>
      <c r="F219" s="396"/>
      <c r="G219" s="396"/>
      <c r="H219" s="397"/>
    </row>
    <row r="220" spans="4:8" ht="12.75" customHeight="1" x14ac:dyDescent="0.25">
      <c r="D220" s="387"/>
      <c r="E220" s="21">
        <v>2018</v>
      </c>
      <c r="F220" s="21">
        <v>2019</v>
      </c>
      <c r="G220" s="21">
        <v>2020</v>
      </c>
      <c r="H220" s="21">
        <v>2021</v>
      </c>
    </row>
    <row r="221" spans="4:8" ht="15.75" thickBot="1" x14ac:dyDescent="0.3">
      <c r="D221" s="388"/>
      <c r="E221" s="22" t="s">
        <v>12</v>
      </c>
      <c r="F221" s="22" t="s">
        <v>13</v>
      </c>
      <c r="G221" s="22" t="s">
        <v>13</v>
      </c>
      <c r="H221" s="22" t="s">
        <v>13</v>
      </c>
    </row>
    <row r="222" spans="4:8" ht="15.75" thickBot="1" x14ac:dyDescent="0.3">
      <c r="D222" s="27" t="s">
        <v>47</v>
      </c>
      <c r="E222" s="28">
        <v>71000</v>
      </c>
      <c r="F222" s="28">
        <v>71000</v>
      </c>
      <c r="G222" s="28">
        <v>71000</v>
      </c>
      <c r="H222" s="28">
        <v>71000</v>
      </c>
    </row>
    <row r="223" spans="4:8" ht="24.75" thickBot="1" x14ac:dyDescent="0.3">
      <c r="D223" s="34" t="s">
        <v>64</v>
      </c>
      <c r="E223" s="29"/>
      <c r="F223" s="35"/>
      <c r="G223" s="35"/>
      <c r="H223" s="35"/>
    </row>
    <row r="224" spans="4:8" ht="24.75" customHeight="1" thickBot="1" x14ac:dyDescent="0.3">
      <c r="D224" s="34" t="s">
        <v>65</v>
      </c>
      <c r="E224" s="29"/>
      <c r="F224" s="35"/>
      <c r="G224" s="35"/>
      <c r="H224" s="35"/>
    </row>
    <row r="225" spans="4:8" ht="24.75" thickBot="1" x14ac:dyDescent="0.3">
      <c r="D225" s="27" t="s">
        <v>48</v>
      </c>
      <c r="E225" s="28">
        <v>11700</v>
      </c>
      <c r="F225" s="28">
        <v>11700</v>
      </c>
      <c r="G225" s="28">
        <v>11700</v>
      </c>
      <c r="H225" s="28">
        <v>11700</v>
      </c>
    </row>
    <row r="226" spans="4:8" ht="36.75" thickBot="1" x14ac:dyDescent="0.3">
      <c r="D226" s="34" t="s">
        <v>66</v>
      </c>
      <c r="E226" s="29"/>
      <c r="F226" s="28"/>
      <c r="G226" s="28"/>
      <c r="H226" s="28"/>
    </row>
    <row r="227" spans="4:8" ht="36.75" thickBot="1" x14ac:dyDescent="0.3">
      <c r="D227" s="34" t="s">
        <v>67</v>
      </c>
      <c r="E227" s="29"/>
      <c r="F227" s="28"/>
      <c r="G227" s="28"/>
      <c r="H227" s="28"/>
    </row>
    <row r="228" spans="4:8" ht="15.75" thickBot="1" x14ac:dyDescent="0.3">
      <c r="D228" s="27" t="s">
        <v>49</v>
      </c>
      <c r="E228" s="29">
        <v>86320</v>
      </c>
      <c r="F228" s="28">
        <v>89760</v>
      </c>
      <c r="G228" s="28">
        <v>101200</v>
      </c>
      <c r="H228" s="28">
        <v>107100</v>
      </c>
    </row>
    <row r="229" spans="4:8" ht="36.75" thickBot="1" x14ac:dyDescent="0.3">
      <c r="D229" s="34" t="s">
        <v>68</v>
      </c>
      <c r="E229" s="29"/>
      <c r="F229" s="28"/>
      <c r="G229" s="28"/>
      <c r="H229" s="28"/>
    </row>
    <row r="230" spans="4:8" ht="36.75" thickBot="1" x14ac:dyDescent="0.3">
      <c r="D230" s="34" t="s">
        <v>69</v>
      </c>
      <c r="E230" s="29"/>
      <c r="F230" s="28"/>
      <c r="G230" s="28"/>
      <c r="H230" s="28"/>
    </row>
    <row r="231" spans="4:8" ht="15.75" thickBot="1" x14ac:dyDescent="0.3">
      <c r="D231" s="27" t="s">
        <v>50</v>
      </c>
      <c r="E231" s="29"/>
      <c r="F231" s="28"/>
      <c r="G231" s="28"/>
      <c r="H231" s="28"/>
    </row>
    <row r="232" spans="4:8" ht="24.75" thickBot="1" x14ac:dyDescent="0.3">
      <c r="D232" s="34" t="s">
        <v>70</v>
      </c>
      <c r="E232" s="29"/>
      <c r="F232" s="28"/>
      <c r="G232" s="28"/>
      <c r="H232" s="28"/>
    </row>
    <row r="233" spans="4:8" ht="24.75" thickBot="1" x14ac:dyDescent="0.3">
      <c r="D233" s="34" t="s">
        <v>71</v>
      </c>
      <c r="E233" s="29"/>
      <c r="F233" s="28"/>
      <c r="G233" s="28"/>
      <c r="H233" s="28"/>
    </row>
    <row r="234" spans="4:8" ht="15.75" thickBot="1" x14ac:dyDescent="0.3">
      <c r="D234" s="27" t="s">
        <v>51</v>
      </c>
      <c r="E234" s="29"/>
      <c r="F234" s="28"/>
      <c r="G234" s="28"/>
      <c r="H234" s="28"/>
    </row>
    <row r="235" spans="4:8" ht="36.75" thickBot="1" x14ac:dyDescent="0.3">
      <c r="D235" s="34" t="s">
        <v>72</v>
      </c>
      <c r="E235" s="29"/>
      <c r="F235" s="28"/>
      <c r="G235" s="28"/>
      <c r="H235" s="28"/>
    </row>
    <row r="236" spans="4:8" ht="36.75" thickBot="1" x14ac:dyDescent="0.3">
      <c r="D236" s="34" t="s">
        <v>73</v>
      </c>
      <c r="E236" s="29"/>
      <c r="F236" s="28"/>
      <c r="G236" s="28"/>
      <c r="H236" s="28"/>
    </row>
    <row r="237" spans="4:8" ht="15.75" customHeight="1" thickBot="1" x14ac:dyDescent="0.3">
      <c r="D237" s="27" t="s">
        <v>52</v>
      </c>
      <c r="E237" s="29"/>
      <c r="F237" s="28"/>
      <c r="G237" s="28"/>
      <c r="H237" s="28"/>
    </row>
    <row r="238" spans="4:8" ht="36.75" thickBot="1" x14ac:dyDescent="0.3">
      <c r="D238" s="34" t="s">
        <v>74</v>
      </c>
      <c r="E238" s="29"/>
      <c r="F238" s="28"/>
      <c r="G238" s="28"/>
      <c r="H238" s="28"/>
    </row>
    <row r="239" spans="4:8" ht="24.75" thickBot="1" x14ac:dyDescent="0.3">
      <c r="D239" s="34" t="s">
        <v>75</v>
      </c>
      <c r="E239" s="29"/>
      <c r="F239" s="28"/>
      <c r="G239" s="28"/>
      <c r="H239" s="28"/>
    </row>
    <row r="240" spans="4:8" ht="24.75" thickBot="1" x14ac:dyDescent="0.3">
      <c r="D240" s="27" t="s">
        <v>53</v>
      </c>
      <c r="E240" s="29"/>
      <c r="F240" s="28"/>
      <c r="G240" s="28"/>
      <c r="H240" s="28"/>
    </row>
    <row r="241" spans="4:8" ht="36.75" thickBot="1" x14ac:dyDescent="0.3">
      <c r="D241" s="34" t="s">
        <v>76</v>
      </c>
      <c r="E241" s="29"/>
      <c r="F241" s="28"/>
      <c r="G241" s="28"/>
      <c r="H241" s="28"/>
    </row>
    <row r="242" spans="4:8" ht="36.75" thickBot="1" x14ac:dyDescent="0.3">
      <c r="D242" s="34" t="s">
        <v>77</v>
      </c>
      <c r="E242" s="29"/>
      <c r="F242" s="28"/>
      <c r="G242" s="28"/>
      <c r="H242" s="28"/>
    </row>
    <row r="243" spans="4:8" ht="24.75" thickBot="1" x14ac:dyDescent="0.3">
      <c r="D243" s="38" t="s">
        <v>109</v>
      </c>
      <c r="E243" s="64">
        <f>E240+E234+E237+E231+E228+E225+E222</f>
        <v>169020</v>
      </c>
      <c r="F243" s="64">
        <f>F240+F234+F237+F231+F228+F225+F222</f>
        <v>172460</v>
      </c>
      <c r="G243" s="64">
        <f>G240+G234+G237+G231+G228+G225+G222</f>
        <v>183900</v>
      </c>
      <c r="H243" s="64">
        <f>H240+H234+H237+H231+H228+H225+H222</f>
        <v>189800</v>
      </c>
    </row>
    <row r="244" spans="4:8" x14ac:dyDescent="0.25">
      <c r="D244" s="413" t="s">
        <v>178</v>
      </c>
      <c r="E244" s="446" t="s">
        <v>179</v>
      </c>
      <c r="F244" s="446"/>
      <c r="G244" s="446"/>
      <c r="H244" s="447"/>
    </row>
    <row r="245" spans="4:8" x14ac:dyDescent="0.25">
      <c r="D245" s="414"/>
      <c r="E245" s="448"/>
      <c r="F245" s="448"/>
      <c r="G245" s="448"/>
      <c r="H245" s="449"/>
    </row>
    <row r="246" spans="4:8" ht="15.75" thickBot="1" x14ac:dyDescent="0.3">
      <c r="D246" s="415"/>
      <c r="E246" s="450"/>
      <c r="F246" s="450"/>
      <c r="G246" s="450"/>
      <c r="H246" s="451"/>
    </row>
    <row r="247" spans="4:8" ht="17.25" customHeight="1" thickBot="1" x14ac:dyDescent="0.3">
      <c r="D247" s="31" t="s">
        <v>55</v>
      </c>
      <c r="E247" s="32">
        <f>IF(E243-E214=0,0,"Error")</f>
        <v>0</v>
      </c>
      <c r="F247" s="32">
        <f>IF(F243-F214=0,0,"Error")</f>
        <v>0</v>
      </c>
      <c r="G247" s="32">
        <f>IF(G243-G214=0,0,"Error")</f>
        <v>0</v>
      </c>
      <c r="H247" s="32">
        <f>IF(H243-H214=0,0,"Error")</f>
        <v>0</v>
      </c>
    </row>
    <row r="248" spans="4:8" ht="15.75" thickBot="1" x14ac:dyDescent="0.3">
      <c r="D248" s="398" t="s">
        <v>110</v>
      </c>
      <c r="E248" s="399"/>
      <c r="F248" s="399"/>
      <c r="G248" s="399"/>
      <c r="H248" s="400"/>
    </row>
    <row r="249" spans="4:8" ht="12.75" customHeight="1" thickBot="1" x14ac:dyDescent="0.3">
      <c r="D249" s="398" t="s">
        <v>82</v>
      </c>
      <c r="E249" s="399"/>
      <c r="F249" s="399"/>
      <c r="G249" s="399"/>
      <c r="H249" s="400"/>
    </row>
    <row r="250" spans="4:8" ht="15.75" customHeight="1" thickBot="1" x14ac:dyDescent="0.3">
      <c r="D250" s="36" t="s">
        <v>93</v>
      </c>
      <c r="E250" s="410" t="s">
        <v>153</v>
      </c>
      <c r="F250" s="411"/>
      <c r="G250" s="411"/>
      <c r="H250" s="412"/>
    </row>
    <row r="251" spans="4:8" ht="25.5" customHeight="1" thickBot="1" x14ac:dyDescent="0.3">
      <c r="D251" s="20" t="s">
        <v>95</v>
      </c>
      <c r="E251" s="401" t="s">
        <v>180</v>
      </c>
      <c r="F251" s="402"/>
      <c r="G251" s="402"/>
      <c r="H251" s="403"/>
    </row>
    <row r="252" spans="4:8" ht="45.75" customHeight="1" thickBot="1" x14ac:dyDescent="0.3">
      <c r="D252" s="7" t="s">
        <v>35</v>
      </c>
      <c r="E252" s="392" t="s">
        <v>181</v>
      </c>
      <c r="F252" s="393"/>
      <c r="G252" s="393"/>
      <c r="H252" s="394"/>
    </row>
    <row r="253" spans="4:8" ht="15.75" thickBot="1" x14ac:dyDescent="0.3">
      <c r="D253" s="7" t="s">
        <v>37</v>
      </c>
      <c r="E253" s="404" t="s">
        <v>182</v>
      </c>
      <c r="F253" s="405"/>
      <c r="G253" s="405"/>
      <c r="H253" s="406"/>
    </row>
    <row r="254" spans="4:8" x14ac:dyDescent="0.25">
      <c r="D254" s="387"/>
      <c r="E254" s="21">
        <v>2018</v>
      </c>
      <c r="F254" s="21">
        <v>2019</v>
      </c>
      <c r="G254" s="21">
        <v>2020</v>
      </c>
      <c r="H254" s="21">
        <v>2021</v>
      </c>
    </row>
    <row r="255" spans="4:8" ht="15.75" thickBot="1" x14ac:dyDescent="0.3">
      <c r="D255" s="388"/>
      <c r="E255" s="22" t="s">
        <v>12</v>
      </c>
      <c r="F255" s="22" t="s">
        <v>13</v>
      </c>
      <c r="G255" s="22" t="s">
        <v>13</v>
      </c>
      <c r="H255" s="22" t="s">
        <v>13</v>
      </c>
    </row>
    <row r="256" spans="4:8" ht="15.75" thickBot="1" x14ac:dyDescent="0.3">
      <c r="D256" s="7" t="s">
        <v>39</v>
      </c>
      <c r="E256" s="23">
        <v>0</v>
      </c>
      <c r="F256" s="23">
        <v>1</v>
      </c>
      <c r="G256" s="23">
        <v>1</v>
      </c>
      <c r="H256" s="23">
        <v>1</v>
      </c>
    </row>
    <row r="257" spans="4:8" ht="15.75" customHeight="1" thickBot="1" x14ac:dyDescent="0.3">
      <c r="D257" s="7" t="s">
        <v>40</v>
      </c>
      <c r="E257" s="23"/>
      <c r="F257" s="23">
        <v>40000</v>
      </c>
      <c r="G257" s="23">
        <v>40000</v>
      </c>
      <c r="H257" s="23">
        <v>40000</v>
      </c>
    </row>
    <row r="258" spans="4:8" ht="12.75" customHeight="1" thickBot="1" x14ac:dyDescent="0.3">
      <c r="D258" s="7" t="s">
        <v>41</v>
      </c>
      <c r="E258" s="23" t="e">
        <f>E257/E256</f>
        <v>#DIV/0!</v>
      </c>
      <c r="F258" s="23">
        <f>F257/F256</f>
        <v>40000</v>
      </c>
      <c r="G258" s="23">
        <f>G257/G256</f>
        <v>40000</v>
      </c>
      <c r="H258" s="23">
        <f>H257/H256</f>
        <v>40000</v>
      </c>
    </row>
    <row r="259" spans="4:8" ht="9" customHeight="1" thickBot="1" x14ac:dyDescent="0.3">
      <c r="D259" s="7" t="s">
        <v>42</v>
      </c>
      <c r="E259" s="25" t="s">
        <v>43</v>
      </c>
      <c r="F259" s="26" t="e">
        <f t="shared" ref="F259:H261" si="9">F256/E256-1</f>
        <v>#DIV/0!</v>
      </c>
      <c r="G259" s="26">
        <f t="shared" si="9"/>
        <v>0</v>
      </c>
      <c r="H259" s="26">
        <f t="shared" si="9"/>
        <v>0</v>
      </c>
    </row>
    <row r="260" spans="4:8" ht="15.75" thickBot="1" x14ac:dyDescent="0.3">
      <c r="D260" s="7" t="s">
        <v>44</v>
      </c>
      <c r="E260" s="25" t="s">
        <v>43</v>
      </c>
      <c r="F260" s="26" t="e">
        <f t="shared" si="9"/>
        <v>#DIV/0!</v>
      </c>
      <c r="G260" s="26">
        <f t="shared" si="9"/>
        <v>0</v>
      </c>
      <c r="H260" s="26">
        <f t="shared" si="9"/>
        <v>0</v>
      </c>
    </row>
    <row r="261" spans="4:8" ht="15.75" thickBot="1" x14ac:dyDescent="0.3">
      <c r="D261" s="7" t="s">
        <v>45</v>
      </c>
      <c r="E261" s="25" t="s">
        <v>43</v>
      </c>
      <c r="F261" s="26" t="e">
        <f t="shared" si="9"/>
        <v>#DIV/0!</v>
      </c>
      <c r="G261" s="26">
        <f t="shared" si="9"/>
        <v>0</v>
      </c>
      <c r="H261" s="26">
        <f t="shared" si="9"/>
        <v>0</v>
      </c>
    </row>
    <row r="262" spans="4:8" ht="24.75" customHeight="1" thickBot="1" x14ac:dyDescent="0.3">
      <c r="D262" s="395" t="s">
        <v>98</v>
      </c>
      <c r="E262" s="396"/>
      <c r="F262" s="396"/>
      <c r="G262" s="396"/>
      <c r="H262" s="397"/>
    </row>
    <row r="263" spans="4:8" x14ac:dyDescent="0.25">
      <c r="D263" s="387"/>
      <c r="E263" s="21">
        <v>2018</v>
      </c>
      <c r="F263" s="21">
        <v>2019</v>
      </c>
      <c r="G263" s="21">
        <v>2020</v>
      </c>
      <c r="H263" s="21">
        <v>2021</v>
      </c>
    </row>
    <row r="264" spans="4:8" ht="15.75" thickBot="1" x14ac:dyDescent="0.3">
      <c r="D264" s="388"/>
      <c r="E264" s="22" t="s">
        <v>12</v>
      </c>
      <c r="F264" s="22" t="s">
        <v>13</v>
      </c>
      <c r="G264" s="22" t="s">
        <v>13</v>
      </c>
      <c r="H264" s="22" t="s">
        <v>13</v>
      </c>
    </row>
    <row r="265" spans="4:8" ht="17.25" customHeight="1" thickBot="1" x14ac:dyDescent="0.3">
      <c r="D265" s="27" t="s">
        <v>86</v>
      </c>
      <c r="E265" s="28">
        <v>0</v>
      </c>
      <c r="F265" s="28">
        <v>0</v>
      </c>
      <c r="G265" s="28">
        <v>0</v>
      </c>
      <c r="H265" s="28">
        <v>0</v>
      </c>
    </row>
    <row r="266" spans="4:8" ht="15.75" thickBot="1" x14ac:dyDescent="0.3">
      <c r="D266" s="27" t="s">
        <v>87</v>
      </c>
      <c r="E266" s="29">
        <v>0</v>
      </c>
      <c r="F266" s="28">
        <v>40000</v>
      </c>
      <c r="G266" s="28">
        <v>40000</v>
      </c>
      <c r="H266" s="28">
        <v>40000</v>
      </c>
    </row>
    <row r="267" spans="4:8" ht="12.75" customHeight="1" thickBot="1" x14ac:dyDescent="0.3">
      <c r="D267" s="30" t="s">
        <v>60</v>
      </c>
      <c r="E267" s="29">
        <f>E266+E265</f>
        <v>0</v>
      </c>
      <c r="F267" s="29">
        <f>F266+F265</f>
        <v>40000</v>
      </c>
      <c r="G267" s="29">
        <f>G266+G265</f>
        <v>40000</v>
      </c>
      <c r="H267" s="29">
        <f>H266+H265</f>
        <v>40000</v>
      </c>
    </row>
    <row r="268" spans="4:8" ht="9" customHeight="1" x14ac:dyDescent="0.25">
      <c r="D268" s="413" t="s">
        <v>88</v>
      </c>
      <c r="E268" s="416" t="s">
        <v>183</v>
      </c>
      <c r="F268" s="417"/>
      <c r="G268" s="417"/>
      <c r="H268" s="418"/>
    </row>
    <row r="269" spans="4:8" x14ac:dyDescent="0.25">
      <c r="D269" s="414"/>
      <c r="E269" s="419"/>
      <c r="F269" s="420"/>
      <c r="G269" s="420"/>
      <c r="H269" s="421"/>
    </row>
    <row r="270" spans="4:8" ht="17.25" customHeight="1" thickBot="1" x14ac:dyDescent="0.3">
      <c r="D270" s="415"/>
      <c r="E270" s="422"/>
      <c r="F270" s="423"/>
      <c r="G270" s="423"/>
      <c r="H270" s="424"/>
    </row>
    <row r="271" spans="4:8" ht="15.75" thickBot="1" x14ac:dyDescent="0.3">
      <c r="D271" s="36" t="s">
        <v>93</v>
      </c>
      <c r="E271" s="410" t="s">
        <v>184</v>
      </c>
      <c r="F271" s="411"/>
      <c r="G271" s="411"/>
      <c r="H271" s="412"/>
    </row>
    <row r="272" spans="4:8" ht="15.75" thickBot="1" x14ac:dyDescent="0.3">
      <c r="D272" s="398" t="s">
        <v>110</v>
      </c>
      <c r="E272" s="399"/>
      <c r="F272" s="399"/>
      <c r="G272" s="399"/>
      <c r="H272" s="400"/>
    </row>
    <row r="273" spans="4:8" ht="15.75" thickBot="1" x14ac:dyDescent="0.3">
      <c r="D273" s="398" t="s">
        <v>111</v>
      </c>
      <c r="E273" s="399"/>
      <c r="F273" s="399"/>
      <c r="G273" s="399"/>
      <c r="H273" s="400"/>
    </row>
    <row r="274" spans="4:8" ht="27" customHeight="1" thickBot="1" x14ac:dyDescent="0.3">
      <c r="D274" s="36" t="s">
        <v>185</v>
      </c>
      <c r="E274" s="425" t="s">
        <v>186</v>
      </c>
      <c r="F274" s="426"/>
      <c r="G274" s="426"/>
      <c r="H274" s="427"/>
    </row>
    <row r="275" spans="4:8" ht="25.5" customHeight="1" thickBot="1" x14ac:dyDescent="0.3">
      <c r="D275" s="20" t="s">
        <v>95</v>
      </c>
      <c r="E275" s="401" t="s">
        <v>187</v>
      </c>
      <c r="F275" s="402"/>
      <c r="G275" s="402"/>
      <c r="H275" s="403"/>
    </row>
    <row r="276" spans="4:8" ht="39.75" customHeight="1" thickBot="1" x14ac:dyDescent="0.3">
      <c r="D276" s="7" t="s">
        <v>35</v>
      </c>
      <c r="E276" s="392" t="s">
        <v>188</v>
      </c>
      <c r="F276" s="393"/>
      <c r="G276" s="393"/>
      <c r="H276" s="394"/>
    </row>
    <row r="277" spans="4:8" ht="25.5" customHeight="1" thickBot="1" x14ac:dyDescent="0.3">
      <c r="D277" s="7" t="s">
        <v>37</v>
      </c>
      <c r="E277" s="392" t="s">
        <v>189</v>
      </c>
      <c r="F277" s="393"/>
      <c r="G277" s="393"/>
      <c r="H277" s="394"/>
    </row>
    <row r="278" spans="4:8" x14ac:dyDescent="0.25">
      <c r="D278" s="387"/>
      <c r="E278" s="21">
        <v>2018</v>
      </c>
      <c r="F278" s="21">
        <v>2019</v>
      </c>
      <c r="G278" s="21">
        <v>2020</v>
      </c>
      <c r="H278" s="21">
        <v>2021</v>
      </c>
    </row>
    <row r="279" spans="4:8" ht="15.75" thickBot="1" x14ac:dyDescent="0.3">
      <c r="D279" s="388"/>
      <c r="E279" s="22" t="s">
        <v>12</v>
      </c>
      <c r="F279" s="22" t="s">
        <v>13</v>
      </c>
      <c r="G279" s="22" t="s">
        <v>13</v>
      </c>
      <c r="H279" s="22" t="s">
        <v>13</v>
      </c>
    </row>
    <row r="280" spans="4:8" ht="15.75" thickBot="1" x14ac:dyDescent="0.3">
      <c r="D280" s="7" t="s">
        <v>39</v>
      </c>
      <c r="E280" s="23">
        <v>1</v>
      </c>
      <c r="F280" s="23">
        <v>1</v>
      </c>
      <c r="G280" s="23">
        <v>1</v>
      </c>
      <c r="H280" s="23">
        <v>1</v>
      </c>
    </row>
    <row r="281" spans="4:8" ht="15.75" thickBot="1" x14ac:dyDescent="0.3">
      <c r="D281" s="7" t="s">
        <v>40</v>
      </c>
      <c r="E281" s="61">
        <v>266420</v>
      </c>
      <c r="F281" s="23">
        <v>32280</v>
      </c>
      <c r="G281" s="23">
        <v>0</v>
      </c>
      <c r="H281" s="23">
        <v>0</v>
      </c>
    </row>
    <row r="282" spans="4:8" ht="27" customHeight="1" thickBot="1" x14ac:dyDescent="0.3">
      <c r="D282" s="7" t="s">
        <v>41</v>
      </c>
      <c r="E282" s="23">
        <f>E281/E280</f>
        <v>266420</v>
      </c>
      <c r="F282" s="23">
        <f>F281/F280</f>
        <v>32280</v>
      </c>
      <c r="G282" s="23">
        <f>G281/G280</f>
        <v>0</v>
      </c>
      <c r="H282" s="23">
        <f>H281/H280</f>
        <v>0</v>
      </c>
    </row>
    <row r="283" spans="4:8" ht="15.75" thickBot="1" x14ac:dyDescent="0.3">
      <c r="D283" s="7" t="s">
        <v>42</v>
      </c>
      <c r="E283" s="25" t="s">
        <v>43</v>
      </c>
      <c r="F283" s="26">
        <f t="shared" ref="F283:H285" si="10">F280/E280-1</f>
        <v>0</v>
      </c>
      <c r="G283" s="26">
        <f t="shared" si="10"/>
        <v>0</v>
      </c>
      <c r="H283" s="26">
        <f t="shared" si="10"/>
        <v>0</v>
      </c>
    </row>
    <row r="284" spans="4:8" ht="15.75" thickBot="1" x14ac:dyDescent="0.3">
      <c r="D284" s="7" t="s">
        <v>44</v>
      </c>
      <c r="E284" s="25" t="s">
        <v>43</v>
      </c>
      <c r="F284" s="26">
        <f t="shared" si="10"/>
        <v>-0.87883792508069969</v>
      </c>
      <c r="G284" s="26">
        <f t="shared" si="10"/>
        <v>-1</v>
      </c>
      <c r="H284" s="26" t="e">
        <f t="shared" si="10"/>
        <v>#DIV/0!</v>
      </c>
    </row>
    <row r="285" spans="4:8" ht="15.75" thickBot="1" x14ac:dyDescent="0.3">
      <c r="D285" s="7" t="s">
        <v>45</v>
      </c>
      <c r="E285" s="25" t="s">
        <v>43</v>
      </c>
      <c r="F285" s="26">
        <f t="shared" si="10"/>
        <v>-0.87883792508069969</v>
      </c>
      <c r="G285" s="26">
        <f t="shared" si="10"/>
        <v>-1</v>
      </c>
      <c r="H285" s="26" t="e">
        <f t="shared" si="10"/>
        <v>#DIV/0!</v>
      </c>
    </row>
    <row r="286" spans="4:8" ht="15.75" thickBot="1" x14ac:dyDescent="0.3">
      <c r="D286" s="395" t="s">
        <v>166</v>
      </c>
      <c r="E286" s="396"/>
      <c r="F286" s="396"/>
      <c r="G286" s="396"/>
      <c r="H286" s="397"/>
    </row>
    <row r="287" spans="4:8" x14ac:dyDescent="0.25">
      <c r="D287" s="387"/>
      <c r="E287" s="21">
        <v>2018</v>
      </c>
      <c r="F287" s="21">
        <v>2019</v>
      </c>
      <c r="G287" s="21">
        <v>2020</v>
      </c>
      <c r="H287" s="21">
        <v>2021</v>
      </c>
    </row>
    <row r="288" spans="4:8" ht="15.75" thickBot="1" x14ac:dyDescent="0.3">
      <c r="D288" s="388"/>
      <c r="E288" s="22" t="s">
        <v>12</v>
      </c>
      <c r="F288" s="22" t="s">
        <v>13</v>
      </c>
      <c r="G288" s="22" t="s">
        <v>13</v>
      </c>
      <c r="H288" s="22" t="s">
        <v>13</v>
      </c>
    </row>
    <row r="289" spans="4:10" ht="15.75" thickBot="1" x14ac:dyDescent="0.3">
      <c r="D289" s="27" t="s">
        <v>86</v>
      </c>
      <c r="E289" s="28"/>
      <c r="F289" s="28"/>
      <c r="G289" s="28"/>
      <c r="H289" s="28"/>
    </row>
    <row r="290" spans="4:10" ht="15.75" thickBot="1" x14ac:dyDescent="0.3">
      <c r="D290" s="27" t="s">
        <v>87</v>
      </c>
      <c r="E290" s="29">
        <v>266420</v>
      </c>
      <c r="F290" s="28">
        <v>32280</v>
      </c>
      <c r="G290" s="28">
        <v>0</v>
      </c>
      <c r="H290" s="28">
        <v>0</v>
      </c>
    </row>
    <row r="291" spans="4:10" ht="15.75" thickBot="1" x14ac:dyDescent="0.3">
      <c r="D291" s="30" t="s">
        <v>54</v>
      </c>
      <c r="E291" s="29">
        <f>E290+E289</f>
        <v>266420</v>
      </c>
      <c r="F291" s="29">
        <f>F290+F289</f>
        <v>32280</v>
      </c>
      <c r="G291" s="29">
        <f>G290+G289</f>
        <v>0</v>
      </c>
      <c r="H291" s="29">
        <f>H290+H289</f>
        <v>0</v>
      </c>
    </row>
    <row r="292" spans="4:10" ht="15" customHeight="1" x14ac:dyDescent="0.25">
      <c r="D292" s="413" t="s">
        <v>151</v>
      </c>
      <c r="E292" s="416" t="s">
        <v>190</v>
      </c>
      <c r="F292" s="417"/>
      <c r="G292" s="417"/>
      <c r="H292" s="418"/>
    </row>
    <row r="293" spans="4:10" ht="9.75" customHeight="1" x14ac:dyDescent="0.25">
      <c r="D293" s="414"/>
      <c r="E293" s="419"/>
      <c r="F293" s="420"/>
      <c r="G293" s="420"/>
      <c r="H293" s="421"/>
    </row>
    <row r="294" spans="4:10" ht="6.75" customHeight="1" thickBot="1" x14ac:dyDescent="0.3">
      <c r="D294" s="415"/>
      <c r="E294" s="422"/>
      <c r="F294" s="423"/>
      <c r="G294" s="423"/>
      <c r="H294" s="424"/>
    </row>
    <row r="295" spans="4:10" ht="18" customHeight="1" thickBot="1" x14ac:dyDescent="0.3">
      <c r="D295" s="36" t="s">
        <v>185</v>
      </c>
      <c r="E295" s="410" t="s">
        <v>191</v>
      </c>
      <c r="F295" s="411"/>
      <c r="G295" s="411"/>
      <c r="H295" s="412"/>
    </row>
    <row r="296" spans="4:10" ht="23.25" customHeight="1" thickBot="1" x14ac:dyDescent="0.3">
      <c r="D296" s="14" t="s">
        <v>99</v>
      </c>
      <c r="E296" s="443" t="s">
        <v>192</v>
      </c>
      <c r="F296" s="444"/>
      <c r="G296" s="444"/>
      <c r="H296" s="445"/>
    </row>
    <row r="297" spans="4:10" ht="15.75" thickBot="1" x14ac:dyDescent="0.3">
      <c r="D297" s="392" t="s">
        <v>101</v>
      </c>
      <c r="E297" s="393"/>
      <c r="F297" s="393"/>
      <c r="G297" s="393"/>
      <c r="H297" s="394"/>
    </row>
    <row r="298" spans="4:10" ht="23.25" thickBot="1" x14ac:dyDescent="0.3">
      <c r="D298" s="52" t="s">
        <v>193</v>
      </c>
      <c r="E298" s="29">
        <v>893</v>
      </c>
      <c r="F298" s="54" t="s">
        <v>138</v>
      </c>
      <c r="G298" s="54" t="s">
        <v>138</v>
      </c>
      <c r="H298" s="54" t="s">
        <v>138</v>
      </c>
      <c r="J298" s="65"/>
    </row>
    <row r="299" spans="4:10" ht="34.5" thickBot="1" x14ac:dyDescent="0.3">
      <c r="D299" s="52" t="s">
        <v>194</v>
      </c>
      <c r="E299" s="29">
        <v>2874</v>
      </c>
      <c r="F299" s="55" t="s">
        <v>15</v>
      </c>
      <c r="G299" s="55" t="s">
        <v>15</v>
      </c>
      <c r="H299" s="55" t="s">
        <v>15</v>
      </c>
    </row>
    <row r="300" spans="4:10" ht="23.25" thickBot="1" x14ac:dyDescent="0.3">
      <c r="D300" s="52" t="s">
        <v>195</v>
      </c>
      <c r="E300" s="29">
        <v>27000</v>
      </c>
      <c r="F300" s="54" t="s">
        <v>138</v>
      </c>
      <c r="G300" s="54" t="s">
        <v>138</v>
      </c>
      <c r="H300" s="54" t="s">
        <v>138</v>
      </c>
    </row>
    <row r="301" spans="4:10" ht="15.75" thickBot="1" x14ac:dyDescent="0.3">
      <c r="D301" s="52" t="s">
        <v>196</v>
      </c>
      <c r="E301" s="29">
        <v>13</v>
      </c>
      <c r="F301" s="55" t="s">
        <v>15</v>
      </c>
      <c r="G301" s="55" t="s">
        <v>15</v>
      </c>
      <c r="H301" s="55" t="s">
        <v>15</v>
      </c>
    </row>
    <row r="302" spans="4:10" ht="15.75" thickBot="1" x14ac:dyDescent="0.3">
      <c r="D302" s="431" t="s">
        <v>103</v>
      </c>
      <c r="E302" s="432"/>
      <c r="F302" s="432"/>
      <c r="G302" s="432"/>
      <c r="H302" s="433"/>
    </row>
    <row r="303" spans="4:10" ht="15.75" thickBot="1" x14ac:dyDescent="0.3">
      <c r="D303" s="434" t="s">
        <v>104</v>
      </c>
      <c r="E303" s="435"/>
      <c r="F303" s="435"/>
      <c r="G303" s="435"/>
      <c r="H303" s="436"/>
    </row>
    <row r="304" spans="4:10" x14ac:dyDescent="0.25">
      <c r="D304" s="387"/>
      <c r="E304" s="21">
        <v>2018</v>
      </c>
      <c r="F304" s="21">
        <v>2019</v>
      </c>
      <c r="G304" s="21">
        <v>2020</v>
      </c>
      <c r="H304" s="21">
        <v>2021</v>
      </c>
    </row>
    <row r="305" spans="1:8" ht="15.75" thickBot="1" x14ac:dyDescent="0.3">
      <c r="D305" s="388"/>
      <c r="E305" s="22" t="s">
        <v>12</v>
      </c>
      <c r="F305" s="22" t="s">
        <v>13</v>
      </c>
      <c r="G305" s="22" t="s">
        <v>13</v>
      </c>
      <c r="H305" s="22" t="s">
        <v>13</v>
      </c>
    </row>
    <row r="306" spans="1:8" ht="15.75" thickBot="1" x14ac:dyDescent="0.3">
      <c r="D306" s="20" t="s">
        <v>33</v>
      </c>
      <c r="E306" s="437" t="s">
        <v>197</v>
      </c>
      <c r="F306" s="438"/>
      <c r="G306" s="438"/>
      <c r="H306" s="439"/>
    </row>
    <row r="307" spans="1:8" ht="26.25" customHeight="1" thickBot="1" x14ac:dyDescent="0.3">
      <c r="A307" s="49"/>
      <c r="B307" s="50"/>
      <c r="D307" s="7" t="s">
        <v>35</v>
      </c>
      <c r="E307" s="461" t="s">
        <v>198</v>
      </c>
      <c r="F307" s="462"/>
      <c r="G307" s="462"/>
      <c r="H307" s="463"/>
    </row>
    <row r="308" spans="1:8" ht="15.75" thickBot="1" x14ac:dyDescent="0.3">
      <c r="A308" s="49"/>
      <c r="B308" s="50"/>
      <c r="D308" s="7" t="s">
        <v>37</v>
      </c>
      <c r="E308" s="458" t="s">
        <v>199</v>
      </c>
      <c r="F308" s="459"/>
      <c r="G308" s="459"/>
      <c r="H308" s="460"/>
    </row>
    <row r="309" spans="1:8" ht="39.75" customHeight="1" x14ac:dyDescent="0.25">
      <c r="A309" s="49"/>
      <c r="B309" s="50"/>
      <c r="D309" s="387"/>
      <c r="E309" s="21">
        <v>2018</v>
      </c>
      <c r="F309" s="21">
        <v>2019</v>
      </c>
      <c r="G309" s="21">
        <v>2020</v>
      </c>
      <c r="H309" s="21">
        <v>2021</v>
      </c>
    </row>
    <row r="310" spans="1:8" ht="40.5" customHeight="1" thickBot="1" x14ac:dyDescent="0.3">
      <c r="A310" s="49"/>
      <c r="B310" s="50"/>
      <c r="D310" s="388"/>
      <c r="E310" s="22" t="s">
        <v>12</v>
      </c>
      <c r="F310" s="22" t="s">
        <v>13</v>
      </c>
      <c r="G310" s="22" t="s">
        <v>13</v>
      </c>
      <c r="H310" s="22" t="s">
        <v>13</v>
      </c>
    </row>
    <row r="311" spans="1:8" ht="28.5" customHeight="1" thickBot="1" x14ac:dyDescent="0.3">
      <c r="D311" s="7" t="s">
        <v>39</v>
      </c>
      <c r="E311" s="58">
        <v>98000</v>
      </c>
      <c r="F311" s="58">
        <v>85000</v>
      </c>
      <c r="G311" s="58">
        <v>86000</v>
      </c>
      <c r="H311" s="58">
        <v>87000</v>
      </c>
    </row>
    <row r="312" spans="1:8" ht="18" customHeight="1" thickBot="1" x14ac:dyDescent="0.3">
      <c r="D312" s="7" t="s">
        <v>40</v>
      </c>
      <c r="E312" s="23">
        <f>E322+E325+E328</f>
        <v>484000</v>
      </c>
      <c r="F312" s="23">
        <f t="shared" ref="F312:H312" si="11">F322+F325+F328</f>
        <v>488860</v>
      </c>
      <c r="G312" s="23">
        <f t="shared" si="11"/>
        <v>503200</v>
      </c>
      <c r="H312" s="23">
        <f t="shared" si="11"/>
        <v>511100</v>
      </c>
    </row>
    <row r="313" spans="1:8" ht="36" customHeight="1" thickBot="1" x14ac:dyDescent="0.3">
      <c r="D313" s="7" t="s">
        <v>41</v>
      </c>
      <c r="E313" s="59">
        <f>E312/E311</f>
        <v>4.9387755102040813</v>
      </c>
      <c r="F313" s="59">
        <f>F312/F311</f>
        <v>5.7512941176470589</v>
      </c>
      <c r="G313" s="59">
        <f>G312/G311</f>
        <v>5.851162790697674</v>
      </c>
      <c r="H313" s="59">
        <f>H312/H311</f>
        <v>5.8747126436781612</v>
      </c>
    </row>
    <row r="314" spans="1:8" ht="27" customHeight="1" thickBot="1" x14ac:dyDescent="0.3">
      <c r="D314" s="7" t="s">
        <v>42</v>
      </c>
      <c r="E314" s="25"/>
      <c r="F314" s="26">
        <f t="shared" ref="F314:H316" si="12">F311/E311-1</f>
        <v>-0.13265306122448983</v>
      </c>
      <c r="G314" s="26">
        <f t="shared" si="12"/>
        <v>1.1764705882352899E-2</v>
      </c>
      <c r="H314" s="26">
        <f t="shared" si="12"/>
        <v>1.1627906976744207E-2</v>
      </c>
    </row>
    <row r="315" spans="1:8" ht="47.25" customHeight="1" thickBot="1" x14ac:dyDescent="0.3">
      <c r="D315" s="7" t="s">
        <v>44</v>
      </c>
      <c r="E315" s="25"/>
      <c r="F315" s="26">
        <f t="shared" si="12"/>
        <v>1.0041322314049639E-2</v>
      </c>
      <c r="G315" s="26">
        <f t="shared" si="12"/>
        <v>2.9333551528044843E-2</v>
      </c>
      <c r="H315" s="26">
        <f t="shared" si="12"/>
        <v>1.5699523052464137E-2</v>
      </c>
    </row>
    <row r="316" spans="1:8" ht="15.75" thickBot="1" x14ac:dyDescent="0.3">
      <c r="D316" s="7" t="s">
        <v>45</v>
      </c>
      <c r="E316" s="25"/>
      <c r="F316" s="26">
        <f t="shared" si="12"/>
        <v>0.16451823043266911</v>
      </c>
      <c r="G316" s="26">
        <f t="shared" si="12"/>
        <v>1.736455674283488E-2</v>
      </c>
      <c r="H316" s="26">
        <f t="shared" si="12"/>
        <v>4.0248158909417242E-3</v>
      </c>
    </row>
    <row r="317" spans="1:8" x14ac:dyDescent="0.25">
      <c r="D317" s="387"/>
      <c r="E317" s="21">
        <v>2018</v>
      </c>
      <c r="F317" s="21">
        <v>2019</v>
      </c>
      <c r="G317" s="21">
        <v>2020</v>
      </c>
      <c r="H317" s="21">
        <v>2021</v>
      </c>
    </row>
    <row r="318" spans="1:8" ht="15.75" thickBot="1" x14ac:dyDescent="0.3">
      <c r="D318" s="388"/>
      <c r="E318" s="22" t="s">
        <v>12</v>
      </c>
      <c r="F318" s="22" t="s">
        <v>13</v>
      </c>
      <c r="G318" s="22" t="s">
        <v>13</v>
      </c>
      <c r="H318" s="22" t="s">
        <v>13</v>
      </c>
    </row>
    <row r="319" spans="1:8" ht="15.75" thickBot="1" x14ac:dyDescent="0.3">
      <c r="D319" s="395" t="s">
        <v>108</v>
      </c>
      <c r="E319" s="396"/>
      <c r="F319" s="396"/>
      <c r="G319" s="396"/>
      <c r="H319" s="397"/>
    </row>
    <row r="320" spans="1:8" x14ac:dyDescent="0.25">
      <c r="D320" s="387"/>
      <c r="E320" s="21">
        <v>2018</v>
      </c>
      <c r="F320" s="21">
        <v>2019</v>
      </c>
      <c r="G320" s="21">
        <v>2020</v>
      </c>
      <c r="H320" s="21">
        <v>2021</v>
      </c>
    </row>
    <row r="321" spans="4:8" ht="15.75" thickBot="1" x14ac:dyDescent="0.3">
      <c r="D321" s="388"/>
      <c r="E321" s="22" t="s">
        <v>12</v>
      </c>
      <c r="F321" s="22" t="s">
        <v>13</v>
      </c>
      <c r="G321" s="22" t="s">
        <v>13</v>
      </c>
      <c r="H321" s="22" t="s">
        <v>13</v>
      </c>
    </row>
    <row r="322" spans="4:8" ht="15.75" thickBot="1" x14ac:dyDescent="0.3">
      <c r="D322" s="27" t="s">
        <v>47</v>
      </c>
      <c r="E322" s="28">
        <v>323700</v>
      </c>
      <c r="F322" s="28">
        <v>323700</v>
      </c>
      <c r="G322" s="28">
        <v>323700</v>
      </c>
      <c r="H322" s="28">
        <v>323700</v>
      </c>
    </row>
    <row r="323" spans="4:8" ht="24.75" thickBot="1" x14ac:dyDescent="0.3">
      <c r="D323" s="34" t="s">
        <v>64</v>
      </c>
      <c r="E323" s="29"/>
      <c r="F323" s="35"/>
      <c r="G323" s="35"/>
      <c r="H323" s="35"/>
    </row>
    <row r="324" spans="4:8" ht="24.75" thickBot="1" x14ac:dyDescent="0.3">
      <c r="D324" s="34" t="s">
        <v>65</v>
      </c>
      <c r="E324" s="29"/>
      <c r="F324" s="35"/>
      <c r="G324" s="35"/>
      <c r="H324" s="35"/>
    </row>
    <row r="325" spans="4:8" ht="24.75" thickBot="1" x14ac:dyDescent="0.3">
      <c r="D325" s="27" t="s">
        <v>48</v>
      </c>
      <c r="E325" s="28">
        <v>54300</v>
      </c>
      <c r="F325" s="28">
        <v>54300</v>
      </c>
      <c r="G325" s="28">
        <v>54300</v>
      </c>
      <c r="H325" s="28">
        <v>54300</v>
      </c>
    </row>
    <row r="326" spans="4:8" ht="36.75" thickBot="1" x14ac:dyDescent="0.3">
      <c r="D326" s="34" t="s">
        <v>66</v>
      </c>
      <c r="E326" s="29"/>
      <c r="F326" s="28"/>
      <c r="G326" s="28"/>
      <c r="H326" s="28"/>
    </row>
    <row r="327" spans="4:8" ht="36.75" thickBot="1" x14ac:dyDescent="0.3">
      <c r="D327" s="34" t="s">
        <v>67</v>
      </c>
      <c r="E327" s="29"/>
      <c r="F327" s="28"/>
      <c r="G327" s="28"/>
      <c r="H327" s="28"/>
    </row>
    <row r="328" spans="4:8" ht="15.75" thickBot="1" x14ac:dyDescent="0.3">
      <c r="D328" s="27" t="s">
        <v>49</v>
      </c>
      <c r="E328" s="29">
        <v>106000</v>
      </c>
      <c r="F328" s="28">
        <v>110860</v>
      </c>
      <c r="G328" s="28">
        <v>125200</v>
      </c>
      <c r="H328" s="28">
        <v>133100</v>
      </c>
    </row>
    <row r="329" spans="4:8" ht="36.75" thickBot="1" x14ac:dyDescent="0.3">
      <c r="D329" s="34" t="s">
        <v>68</v>
      </c>
      <c r="E329" s="29"/>
      <c r="F329" s="28"/>
      <c r="G329" s="28"/>
      <c r="H329" s="28"/>
    </row>
    <row r="330" spans="4:8" ht="36.75" thickBot="1" x14ac:dyDescent="0.3">
      <c r="D330" s="34" t="s">
        <v>69</v>
      </c>
      <c r="E330" s="29"/>
      <c r="F330" s="28"/>
      <c r="G330" s="28"/>
      <c r="H330" s="28"/>
    </row>
    <row r="331" spans="4:8" ht="15.75" thickBot="1" x14ac:dyDescent="0.3">
      <c r="D331" s="27" t="s">
        <v>50</v>
      </c>
      <c r="E331" s="29"/>
      <c r="F331" s="28"/>
      <c r="G331" s="28"/>
      <c r="H331" s="28"/>
    </row>
    <row r="332" spans="4:8" ht="24.75" thickBot="1" x14ac:dyDescent="0.3">
      <c r="D332" s="34" t="s">
        <v>70</v>
      </c>
      <c r="E332" s="29"/>
      <c r="F332" s="28"/>
      <c r="G332" s="28"/>
      <c r="H332" s="28"/>
    </row>
    <row r="333" spans="4:8" ht="24.75" thickBot="1" x14ac:dyDescent="0.3">
      <c r="D333" s="34" t="s">
        <v>71</v>
      </c>
      <c r="E333" s="29"/>
      <c r="F333" s="28"/>
      <c r="G333" s="28"/>
      <c r="H333" s="28"/>
    </row>
    <row r="334" spans="4:8" ht="15.75" thickBot="1" x14ac:dyDescent="0.3">
      <c r="D334" s="27" t="s">
        <v>51</v>
      </c>
      <c r="E334" s="29"/>
      <c r="F334" s="28"/>
      <c r="G334" s="28"/>
      <c r="H334" s="28"/>
    </row>
    <row r="335" spans="4:8" ht="36.75" thickBot="1" x14ac:dyDescent="0.3">
      <c r="D335" s="34" t="s">
        <v>72</v>
      </c>
      <c r="E335" s="29"/>
      <c r="F335" s="28"/>
      <c r="G335" s="28"/>
      <c r="H335" s="28"/>
    </row>
    <row r="336" spans="4:8" ht="36.75" thickBot="1" x14ac:dyDescent="0.3">
      <c r="D336" s="34" t="s">
        <v>73</v>
      </c>
      <c r="E336" s="29"/>
      <c r="F336" s="28"/>
      <c r="G336" s="28"/>
      <c r="H336" s="28"/>
    </row>
    <row r="337" spans="4:8" ht="15.75" thickBot="1" x14ac:dyDescent="0.3">
      <c r="D337" s="27" t="s">
        <v>52</v>
      </c>
      <c r="E337" s="29"/>
      <c r="F337" s="28"/>
      <c r="G337" s="28"/>
      <c r="H337" s="28"/>
    </row>
    <row r="338" spans="4:8" ht="36.75" thickBot="1" x14ac:dyDescent="0.3">
      <c r="D338" s="34" t="s">
        <v>74</v>
      </c>
      <c r="E338" s="29"/>
      <c r="F338" s="28"/>
      <c r="G338" s="28"/>
      <c r="H338" s="28"/>
    </row>
    <row r="339" spans="4:8" ht="24.75" thickBot="1" x14ac:dyDescent="0.3">
      <c r="D339" s="34" t="s">
        <v>75</v>
      </c>
      <c r="E339" s="29"/>
      <c r="F339" s="28"/>
      <c r="G339" s="28"/>
      <c r="H339" s="28"/>
    </row>
    <row r="340" spans="4:8" ht="24.75" thickBot="1" x14ac:dyDescent="0.3">
      <c r="D340" s="27" t="s">
        <v>53</v>
      </c>
      <c r="E340" s="29"/>
      <c r="F340" s="28"/>
      <c r="G340" s="28"/>
      <c r="H340" s="28"/>
    </row>
    <row r="341" spans="4:8" ht="36.75" thickBot="1" x14ac:dyDescent="0.3">
      <c r="D341" s="34" t="s">
        <v>76</v>
      </c>
      <c r="E341" s="29"/>
      <c r="F341" s="28"/>
      <c r="G341" s="28"/>
      <c r="H341" s="28"/>
    </row>
    <row r="342" spans="4:8" ht="36.75" thickBot="1" x14ac:dyDescent="0.3">
      <c r="D342" s="34" t="s">
        <v>77</v>
      </c>
      <c r="E342" s="29"/>
      <c r="F342" s="28"/>
      <c r="G342" s="28"/>
      <c r="H342" s="28"/>
    </row>
    <row r="343" spans="4:8" ht="24.75" thickBot="1" x14ac:dyDescent="0.3">
      <c r="D343" s="38" t="s">
        <v>109</v>
      </c>
      <c r="E343" s="39">
        <f>E340+E337+E334+E331+E328+E325+E322</f>
        <v>484000</v>
      </c>
      <c r="F343" s="39">
        <f>F340+F337+F334+F331+F328+F325+F322</f>
        <v>488860</v>
      </c>
      <c r="G343" s="39">
        <f>G340+G337+G334+G331+G328+G325+G322</f>
        <v>503200</v>
      </c>
      <c r="H343" s="39">
        <f>H340+H337+H334+H331+H328+H325+H322</f>
        <v>511100</v>
      </c>
    </row>
    <row r="344" spans="4:8" x14ac:dyDescent="0.25">
      <c r="D344" s="413" t="s">
        <v>151</v>
      </c>
      <c r="E344" s="446" t="s">
        <v>179</v>
      </c>
      <c r="F344" s="446"/>
      <c r="G344" s="446"/>
      <c r="H344" s="447"/>
    </row>
    <row r="345" spans="4:8" x14ac:dyDescent="0.25">
      <c r="D345" s="414"/>
      <c r="E345" s="448"/>
      <c r="F345" s="448"/>
      <c r="G345" s="448"/>
      <c r="H345" s="449"/>
    </row>
    <row r="346" spans="4:8" ht="15.75" thickBot="1" x14ac:dyDescent="0.3">
      <c r="D346" s="415"/>
      <c r="E346" s="450"/>
      <c r="F346" s="450"/>
      <c r="G346" s="450"/>
      <c r="H346" s="451"/>
    </row>
    <row r="347" spans="4:8" ht="15.75" thickBot="1" x14ac:dyDescent="0.3">
      <c r="D347" s="31" t="s">
        <v>55</v>
      </c>
      <c r="E347" s="32">
        <f>IF(E343-E312=0,0,"Error")</f>
        <v>0</v>
      </c>
      <c r="F347" s="32">
        <f>IF(F343-F312=0,0,"Error")</f>
        <v>0</v>
      </c>
      <c r="G347" s="32">
        <f>IF(G343-G312=0,0,"Error")</f>
        <v>0</v>
      </c>
      <c r="H347" s="32">
        <f>IF(H343-H312=0,0,"Error")</f>
        <v>0</v>
      </c>
    </row>
    <row r="348" spans="4:8" ht="15.75" thickBot="1" x14ac:dyDescent="0.3">
      <c r="D348" s="398" t="s">
        <v>110</v>
      </c>
      <c r="E348" s="399"/>
      <c r="F348" s="399"/>
      <c r="G348" s="399"/>
      <c r="H348" s="400"/>
    </row>
    <row r="349" spans="4:8" ht="15.75" thickBot="1" x14ac:dyDescent="0.3">
      <c r="D349" s="398" t="s">
        <v>82</v>
      </c>
      <c r="E349" s="399"/>
      <c r="F349" s="399"/>
      <c r="G349" s="399"/>
      <c r="H349" s="400"/>
    </row>
    <row r="350" spans="4:8" ht="15.75" thickBot="1" x14ac:dyDescent="0.3">
      <c r="D350" s="36" t="s">
        <v>200</v>
      </c>
      <c r="E350" s="410" t="s">
        <v>201</v>
      </c>
      <c r="F350" s="411"/>
      <c r="G350" s="411"/>
      <c r="H350" s="412"/>
    </row>
    <row r="351" spans="4:8" ht="19.5" customHeight="1" thickBot="1" x14ac:dyDescent="0.3">
      <c r="D351" s="20" t="s">
        <v>154</v>
      </c>
      <c r="E351" s="401" t="s">
        <v>202</v>
      </c>
      <c r="F351" s="402"/>
      <c r="G351" s="402"/>
      <c r="H351" s="403"/>
    </row>
    <row r="352" spans="4:8" ht="26.25" customHeight="1" thickBot="1" x14ac:dyDescent="0.3">
      <c r="D352" s="7" t="s">
        <v>35</v>
      </c>
      <c r="E352" s="392" t="s">
        <v>198</v>
      </c>
      <c r="F352" s="393"/>
      <c r="G352" s="393"/>
      <c r="H352" s="394"/>
    </row>
    <row r="353" spans="4:8" ht="15.75" thickBot="1" x14ac:dyDescent="0.3">
      <c r="D353" s="7" t="s">
        <v>37</v>
      </c>
      <c r="E353" s="404" t="s">
        <v>203</v>
      </c>
      <c r="F353" s="405"/>
      <c r="G353" s="405"/>
      <c r="H353" s="406"/>
    </row>
    <row r="354" spans="4:8" x14ac:dyDescent="0.25">
      <c r="D354" s="387"/>
      <c r="E354" s="21">
        <v>2018</v>
      </c>
      <c r="F354" s="21">
        <v>2019</v>
      </c>
      <c r="G354" s="21">
        <v>2020</v>
      </c>
      <c r="H354" s="21">
        <v>2021</v>
      </c>
    </row>
    <row r="355" spans="4:8" ht="15.75" thickBot="1" x14ac:dyDescent="0.3">
      <c r="D355" s="388"/>
      <c r="E355" s="22" t="s">
        <v>12</v>
      </c>
      <c r="F355" s="22" t="s">
        <v>13</v>
      </c>
      <c r="G355" s="22" t="s">
        <v>13</v>
      </c>
      <c r="H355" s="22" t="s">
        <v>13</v>
      </c>
    </row>
    <row r="356" spans="4:8" ht="15.75" thickBot="1" x14ac:dyDescent="0.3">
      <c r="D356" s="7" t="s">
        <v>39</v>
      </c>
      <c r="E356" s="23">
        <v>68</v>
      </c>
      <c r="F356" s="23">
        <v>11</v>
      </c>
      <c r="G356" s="23">
        <v>16</v>
      </c>
      <c r="H356" s="23">
        <v>16</v>
      </c>
    </row>
    <row r="357" spans="4:8" ht="15.75" thickBot="1" x14ac:dyDescent="0.3">
      <c r="D357" s="7" t="s">
        <v>40</v>
      </c>
      <c r="E357" s="23">
        <v>228000</v>
      </c>
      <c r="F357" s="23">
        <v>36475</v>
      </c>
      <c r="G357" s="23">
        <v>55409</v>
      </c>
      <c r="H357" s="28">
        <v>55409</v>
      </c>
    </row>
    <row r="358" spans="4:8" ht="15.75" thickBot="1" x14ac:dyDescent="0.3">
      <c r="D358" s="7" t="s">
        <v>41</v>
      </c>
      <c r="E358" s="23">
        <f>E357/E356</f>
        <v>3352.9411764705883</v>
      </c>
      <c r="F358" s="23">
        <f>F357/F356</f>
        <v>3315.909090909091</v>
      </c>
      <c r="G358" s="23">
        <f>G357/G356</f>
        <v>3463.0625</v>
      </c>
      <c r="H358" s="23">
        <f>H357/H356</f>
        <v>3463.0625</v>
      </c>
    </row>
    <row r="359" spans="4:8" ht="15.75" thickBot="1" x14ac:dyDescent="0.3">
      <c r="D359" s="7" t="s">
        <v>42</v>
      </c>
      <c r="E359" s="25" t="s">
        <v>43</v>
      </c>
      <c r="F359" s="26">
        <f t="shared" ref="F359:H361" si="13">F356/E356-1</f>
        <v>-0.83823529411764708</v>
      </c>
      <c r="G359" s="26">
        <f t="shared" si="13"/>
        <v>0.45454545454545459</v>
      </c>
      <c r="H359" s="26">
        <f t="shared" si="13"/>
        <v>0</v>
      </c>
    </row>
    <row r="360" spans="4:8" ht="15.75" thickBot="1" x14ac:dyDescent="0.3">
      <c r="D360" s="7" t="s">
        <v>44</v>
      </c>
      <c r="E360" s="25" t="s">
        <v>43</v>
      </c>
      <c r="F360" s="26">
        <f t="shared" si="13"/>
        <v>-0.84002192982456136</v>
      </c>
      <c r="G360" s="26">
        <f t="shared" si="13"/>
        <v>0.51909527073337913</v>
      </c>
      <c r="H360" s="26">
        <f t="shared" si="13"/>
        <v>0</v>
      </c>
    </row>
    <row r="361" spans="4:8" ht="15.75" thickBot="1" x14ac:dyDescent="0.3">
      <c r="D361" s="7" t="s">
        <v>45</v>
      </c>
      <c r="E361" s="25" t="s">
        <v>43</v>
      </c>
      <c r="F361" s="26">
        <f t="shared" si="13"/>
        <v>-1.1044657097288635E-2</v>
      </c>
      <c r="G361" s="26">
        <f t="shared" si="13"/>
        <v>4.4377998629198112E-2</v>
      </c>
      <c r="H361" s="26">
        <f t="shared" si="13"/>
        <v>0</v>
      </c>
    </row>
    <row r="362" spans="4:8" ht="15.75" thickBot="1" x14ac:dyDescent="0.3">
      <c r="D362" s="395" t="s">
        <v>46</v>
      </c>
      <c r="E362" s="396"/>
      <c r="F362" s="396"/>
      <c r="G362" s="396"/>
      <c r="H362" s="397"/>
    </row>
    <row r="363" spans="4:8" x14ac:dyDescent="0.25">
      <c r="D363" s="387"/>
      <c r="E363" s="21">
        <v>2018</v>
      </c>
      <c r="F363" s="21">
        <v>2019</v>
      </c>
      <c r="G363" s="21">
        <v>2020</v>
      </c>
      <c r="H363" s="21">
        <v>2021</v>
      </c>
    </row>
    <row r="364" spans="4:8" ht="15.75" thickBot="1" x14ac:dyDescent="0.3">
      <c r="D364" s="388"/>
      <c r="E364" s="22" t="s">
        <v>12</v>
      </c>
      <c r="F364" s="22" t="s">
        <v>13</v>
      </c>
      <c r="G364" s="22" t="s">
        <v>13</v>
      </c>
      <c r="H364" s="22" t="s">
        <v>13</v>
      </c>
    </row>
    <row r="365" spans="4:8" ht="15.75" thickBot="1" x14ac:dyDescent="0.3">
      <c r="D365" s="27" t="s">
        <v>86</v>
      </c>
      <c r="E365" s="28">
        <v>0</v>
      </c>
      <c r="F365" s="28">
        <v>0</v>
      </c>
      <c r="G365" s="28">
        <v>0</v>
      </c>
      <c r="H365" s="28">
        <v>0</v>
      </c>
    </row>
    <row r="366" spans="4:8" ht="15.75" thickBot="1" x14ac:dyDescent="0.3">
      <c r="D366" s="27" t="s">
        <v>87</v>
      </c>
      <c r="E366" s="29">
        <v>228000</v>
      </c>
      <c r="F366" s="28">
        <v>36475</v>
      </c>
      <c r="G366" s="23">
        <v>55409</v>
      </c>
      <c r="H366" s="28">
        <v>55409</v>
      </c>
    </row>
    <row r="367" spans="4:8" ht="15.75" thickBot="1" x14ac:dyDescent="0.3">
      <c r="D367" s="30" t="s">
        <v>60</v>
      </c>
      <c r="E367" s="29">
        <f>E366+E365</f>
        <v>228000</v>
      </c>
      <c r="F367" s="29">
        <f>F366+F365</f>
        <v>36475</v>
      </c>
      <c r="G367" s="23">
        <v>119327</v>
      </c>
      <c r="H367" s="29">
        <f>H366+H365</f>
        <v>55409</v>
      </c>
    </row>
    <row r="368" spans="4:8" ht="15" customHeight="1" x14ac:dyDescent="0.25">
      <c r="D368" s="413" t="s">
        <v>88</v>
      </c>
      <c r="E368" s="416" t="s">
        <v>204</v>
      </c>
      <c r="F368" s="417"/>
      <c r="G368" s="417"/>
      <c r="H368" s="418"/>
    </row>
    <row r="369" spans="4:8" x14ac:dyDescent="0.25">
      <c r="D369" s="414"/>
      <c r="E369" s="419"/>
      <c r="F369" s="420"/>
      <c r="G369" s="420"/>
      <c r="H369" s="421"/>
    </row>
    <row r="370" spans="4:8" ht="15.75" thickBot="1" x14ac:dyDescent="0.3">
      <c r="D370" s="415"/>
      <c r="E370" s="422"/>
      <c r="F370" s="423"/>
      <c r="G370" s="423"/>
      <c r="H370" s="424"/>
    </row>
    <row r="371" spans="4:8" ht="15.75" thickBot="1" x14ac:dyDescent="0.3">
      <c r="D371" s="36" t="s">
        <v>200</v>
      </c>
      <c r="E371" s="410" t="s">
        <v>205</v>
      </c>
      <c r="F371" s="411"/>
      <c r="G371" s="411"/>
      <c r="H371" s="412"/>
    </row>
    <row r="372" spans="4:8" ht="15.75" thickBot="1" x14ac:dyDescent="0.3">
      <c r="D372" s="398" t="s">
        <v>110</v>
      </c>
      <c r="E372" s="399"/>
      <c r="F372" s="399"/>
      <c r="G372" s="399"/>
      <c r="H372" s="400"/>
    </row>
    <row r="373" spans="4:8" ht="15.75" thickBot="1" x14ac:dyDescent="0.3">
      <c r="D373" s="398" t="s">
        <v>111</v>
      </c>
      <c r="E373" s="399"/>
      <c r="F373" s="399"/>
      <c r="G373" s="399"/>
      <c r="H373" s="400"/>
    </row>
    <row r="374" spans="4:8" ht="15.75" thickBot="1" x14ac:dyDescent="0.3">
      <c r="D374" s="36" t="s">
        <v>93</v>
      </c>
      <c r="E374" s="410" t="s">
        <v>153</v>
      </c>
      <c r="F374" s="411"/>
      <c r="G374" s="411"/>
      <c r="H374" s="412"/>
    </row>
    <row r="375" spans="4:8" ht="15.75" thickBot="1" x14ac:dyDescent="0.3">
      <c r="D375" s="20" t="s">
        <v>33</v>
      </c>
      <c r="E375" s="401"/>
      <c r="F375" s="402"/>
      <c r="G375" s="402"/>
      <c r="H375" s="403"/>
    </row>
    <row r="376" spans="4:8" ht="15.75" thickBot="1" x14ac:dyDescent="0.3">
      <c r="D376" s="7" t="s">
        <v>35</v>
      </c>
      <c r="E376" s="392"/>
      <c r="F376" s="393"/>
      <c r="G376" s="393"/>
      <c r="H376" s="394"/>
    </row>
    <row r="377" spans="4:8" ht="15.75" thickBot="1" x14ac:dyDescent="0.3">
      <c r="D377" s="7" t="s">
        <v>37</v>
      </c>
      <c r="E377" s="404" t="s">
        <v>206</v>
      </c>
      <c r="F377" s="405"/>
      <c r="G377" s="405"/>
      <c r="H377" s="406"/>
    </row>
    <row r="378" spans="4:8" x14ac:dyDescent="0.25">
      <c r="D378" s="387"/>
      <c r="E378" s="21">
        <v>2018</v>
      </c>
      <c r="F378" s="21">
        <v>2019</v>
      </c>
      <c r="G378" s="21">
        <v>2020</v>
      </c>
      <c r="H378" s="21">
        <v>2021</v>
      </c>
    </row>
    <row r="379" spans="4:8" ht="15.75" thickBot="1" x14ac:dyDescent="0.3">
      <c r="D379" s="388"/>
      <c r="E379" s="22" t="s">
        <v>12</v>
      </c>
      <c r="F379" s="22" t="s">
        <v>13</v>
      </c>
      <c r="G379" s="22" t="s">
        <v>13</v>
      </c>
      <c r="H379" s="22" t="s">
        <v>13</v>
      </c>
    </row>
    <row r="380" spans="4:8" ht="15.75" thickBot="1" x14ac:dyDescent="0.3">
      <c r="D380" s="7" t="s">
        <v>39</v>
      </c>
      <c r="E380" s="23"/>
      <c r="F380" s="23"/>
      <c r="G380" s="23"/>
      <c r="H380" s="23"/>
    </row>
    <row r="381" spans="4:8" ht="15.75" thickBot="1" x14ac:dyDescent="0.3">
      <c r="D381" s="7" t="s">
        <v>40</v>
      </c>
      <c r="E381" s="23"/>
      <c r="F381" s="23"/>
      <c r="G381" s="23"/>
      <c r="H381" s="23"/>
    </row>
    <row r="382" spans="4:8" ht="15.75" thickBot="1" x14ac:dyDescent="0.3">
      <c r="D382" s="7" t="s">
        <v>41</v>
      </c>
      <c r="E382" s="23" t="e">
        <f>E381/E380</f>
        <v>#DIV/0!</v>
      </c>
      <c r="F382" s="23" t="e">
        <f>F381/F380</f>
        <v>#DIV/0!</v>
      </c>
      <c r="G382" s="23" t="e">
        <f>G381/G380</f>
        <v>#DIV/0!</v>
      </c>
      <c r="H382" s="23" t="e">
        <f>H381/H380</f>
        <v>#DIV/0!</v>
      </c>
    </row>
    <row r="383" spans="4:8" ht="15.75" thickBot="1" x14ac:dyDescent="0.3">
      <c r="D383" s="7" t="s">
        <v>42</v>
      </c>
      <c r="E383" s="25" t="s">
        <v>43</v>
      </c>
      <c r="F383" s="26" t="e">
        <f t="shared" ref="F383:H385" si="14">F380/E380-1</f>
        <v>#DIV/0!</v>
      </c>
      <c r="G383" s="26" t="e">
        <f t="shared" si="14"/>
        <v>#DIV/0!</v>
      </c>
      <c r="H383" s="26" t="e">
        <f t="shared" si="14"/>
        <v>#DIV/0!</v>
      </c>
    </row>
    <row r="384" spans="4:8" ht="15.75" thickBot="1" x14ac:dyDescent="0.3">
      <c r="D384" s="7" t="s">
        <v>44</v>
      </c>
      <c r="E384" s="25" t="s">
        <v>43</v>
      </c>
      <c r="F384" s="26" t="e">
        <f t="shared" si="14"/>
        <v>#DIV/0!</v>
      </c>
      <c r="G384" s="26" t="e">
        <f t="shared" si="14"/>
        <v>#DIV/0!</v>
      </c>
      <c r="H384" s="26" t="e">
        <f t="shared" si="14"/>
        <v>#DIV/0!</v>
      </c>
    </row>
    <row r="385" spans="4:8" ht="15.75" thickBot="1" x14ac:dyDescent="0.3">
      <c r="D385" s="7" t="s">
        <v>45</v>
      </c>
      <c r="E385" s="25" t="s">
        <v>43</v>
      </c>
      <c r="F385" s="26" t="e">
        <f t="shared" si="14"/>
        <v>#DIV/0!</v>
      </c>
      <c r="G385" s="26" t="e">
        <f t="shared" si="14"/>
        <v>#DIV/0!</v>
      </c>
      <c r="H385" s="26" t="e">
        <f t="shared" si="14"/>
        <v>#DIV/0!</v>
      </c>
    </row>
    <row r="386" spans="4:8" ht="15.75" thickBot="1" x14ac:dyDescent="0.3">
      <c r="D386" s="395" t="s">
        <v>166</v>
      </c>
      <c r="E386" s="396"/>
      <c r="F386" s="396"/>
      <c r="G386" s="396"/>
      <c r="H386" s="397"/>
    </row>
    <row r="387" spans="4:8" x14ac:dyDescent="0.25">
      <c r="D387" s="387"/>
      <c r="E387" s="21">
        <v>2018</v>
      </c>
      <c r="F387" s="21">
        <v>2019</v>
      </c>
      <c r="G387" s="21">
        <v>2020</v>
      </c>
      <c r="H387" s="21">
        <v>2021</v>
      </c>
    </row>
    <row r="388" spans="4:8" ht="15.75" thickBot="1" x14ac:dyDescent="0.3">
      <c r="D388" s="388"/>
      <c r="E388" s="22" t="s">
        <v>12</v>
      </c>
      <c r="F388" s="22" t="s">
        <v>13</v>
      </c>
      <c r="G388" s="22" t="s">
        <v>13</v>
      </c>
      <c r="H388" s="22" t="s">
        <v>13</v>
      </c>
    </row>
    <row r="389" spans="4:8" ht="15.75" thickBot="1" x14ac:dyDescent="0.3">
      <c r="D389" s="27" t="s">
        <v>86</v>
      </c>
      <c r="E389" s="28"/>
      <c r="F389" s="28"/>
      <c r="G389" s="28"/>
      <c r="H389" s="28"/>
    </row>
    <row r="390" spans="4:8" ht="15.75" thickBot="1" x14ac:dyDescent="0.3">
      <c r="D390" s="27" t="s">
        <v>87</v>
      </c>
      <c r="E390" s="29"/>
      <c r="F390" s="28"/>
      <c r="G390" s="28">
        <v>0</v>
      </c>
      <c r="H390" s="28">
        <v>0</v>
      </c>
    </row>
    <row r="391" spans="4:8" ht="15.75" thickBot="1" x14ac:dyDescent="0.3">
      <c r="D391" s="30" t="s">
        <v>54</v>
      </c>
      <c r="E391" s="29">
        <f>E390+E389</f>
        <v>0</v>
      </c>
      <c r="F391" s="29">
        <f>F390+F389</f>
        <v>0</v>
      </c>
      <c r="G391" s="29">
        <f>G390+G389</f>
        <v>0</v>
      </c>
      <c r="H391" s="29">
        <f>H390+H389</f>
        <v>0</v>
      </c>
    </row>
    <row r="392" spans="4:8" x14ac:dyDescent="0.25">
      <c r="D392" s="413" t="s">
        <v>88</v>
      </c>
      <c r="E392" s="455"/>
      <c r="F392" s="446"/>
      <c r="G392" s="446"/>
      <c r="H392" s="447"/>
    </row>
    <row r="393" spans="4:8" x14ac:dyDescent="0.25">
      <c r="D393" s="414"/>
      <c r="E393" s="456"/>
      <c r="F393" s="448"/>
      <c r="G393" s="448"/>
      <c r="H393" s="449"/>
    </row>
    <row r="394" spans="4:8" ht="15.75" thickBot="1" x14ac:dyDescent="0.3">
      <c r="D394" s="415"/>
      <c r="E394" s="457"/>
      <c r="F394" s="450"/>
      <c r="G394" s="450"/>
      <c r="H394" s="451"/>
    </row>
    <row r="395" spans="4:8" ht="15.75" thickBot="1" x14ac:dyDescent="0.3">
      <c r="D395" s="36" t="s">
        <v>93</v>
      </c>
      <c r="E395" s="410" t="s">
        <v>153</v>
      </c>
      <c r="F395" s="411"/>
      <c r="G395" s="411"/>
      <c r="H395" s="412"/>
    </row>
    <row r="396" spans="4:8" ht="24.75" customHeight="1" thickBot="1" x14ac:dyDescent="0.3">
      <c r="D396" s="66" t="s">
        <v>207</v>
      </c>
      <c r="E396" s="401" t="s">
        <v>208</v>
      </c>
      <c r="F396" s="402"/>
      <c r="G396" s="402"/>
      <c r="H396" s="403"/>
    </row>
    <row r="397" spans="4:8" ht="36" customHeight="1" thickBot="1" x14ac:dyDescent="0.3">
      <c r="D397" s="7" t="s">
        <v>35</v>
      </c>
      <c r="E397" s="392" t="s">
        <v>209</v>
      </c>
      <c r="F397" s="393"/>
      <c r="G397" s="393"/>
      <c r="H397" s="394"/>
    </row>
    <row r="398" spans="4:8" ht="15.75" thickBot="1" x14ac:dyDescent="0.3">
      <c r="D398" s="7" t="s">
        <v>37</v>
      </c>
      <c r="E398" s="458" t="s">
        <v>210</v>
      </c>
      <c r="F398" s="459"/>
      <c r="G398" s="459"/>
      <c r="H398" s="460"/>
    </row>
    <row r="399" spans="4:8" x14ac:dyDescent="0.25">
      <c r="D399" s="387"/>
      <c r="E399" s="21">
        <v>2018</v>
      </c>
      <c r="F399" s="21">
        <v>2019</v>
      </c>
      <c r="G399" s="21">
        <v>2020</v>
      </c>
      <c r="H399" s="21">
        <v>2021</v>
      </c>
    </row>
    <row r="400" spans="4:8" ht="15.75" thickBot="1" x14ac:dyDescent="0.3">
      <c r="D400" s="388"/>
      <c r="E400" s="22" t="s">
        <v>12</v>
      </c>
      <c r="F400" s="22" t="s">
        <v>13</v>
      </c>
      <c r="G400" s="22" t="s">
        <v>13</v>
      </c>
      <c r="H400" s="22" t="s">
        <v>13</v>
      </c>
    </row>
    <row r="401" spans="4:8" ht="15.75" thickBot="1" x14ac:dyDescent="0.3">
      <c r="D401" s="7" t="s">
        <v>39</v>
      </c>
      <c r="E401" s="61">
        <v>26500</v>
      </c>
      <c r="F401" s="61">
        <v>26000</v>
      </c>
      <c r="G401" s="61">
        <v>25500</v>
      </c>
      <c r="H401" s="61">
        <v>25000</v>
      </c>
    </row>
    <row r="402" spans="4:8" ht="15.75" thickBot="1" x14ac:dyDescent="0.3">
      <c r="D402" s="7" t="s">
        <v>40</v>
      </c>
      <c r="E402" s="29">
        <v>203000</v>
      </c>
      <c r="F402" s="28">
        <v>191860</v>
      </c>
      <c r="G402" s="28">
        <v>191289</v>
      </c>
      <c r="H402" s="28">
        <v>184489</v>
      </c>
    </row>
    <row r="403" spans="4:8" ht="15.75" thickBot="1" x14ac:dyDescent="0.3">
      <c r="D403" s="7" t="s">
        <v>41</v>
      </c>
      <c r="E403" s="23">
        <f>E402/E401</f>
        <v>7.6603773584905657</v>
      </c>
      <c r="F403" s="23">
        <f>F402/F401</f>
        <v>7.3792307692307695</v>
      </c>
      <c r="G403" s="23">
        <f>G402/G401</f>
        <v>7.5015294117647056</v>
      </c>
      <c r="H403" s="23">
        <f>H402/H401</f>
        <v>7.3795599999999997</v>
      </c>
    </row>
    <row r="404" spans="4:8" ht="15.75" thickBot="1" x14ac:dyDescent="0.3">
      <c r="D404" s="7" t="s">
        <v>42</v>
      </c>
      <c r="E404" s="25"/>
      <c r="F404" s="26">
        <f t="shared" ref="F404:H406" si="15">F401/E401-1</f>
        <v>-1.8867924528301883E-2</v>
      </c>
      <c r="G404" s="26">
        <f t="shared" si="15"/>
        <v>-1.9230769230769273E-2</v>
      </c>
      <c r="H404" s="26">
        <f t="shared" si="15"/>
        <v>-1.9607843137254943E-2</v>
      </c>
    </row>
    <row r="405" spans="4:8" ht="15.75" thickBot="1" x14ac:dyDescent="0.3">
      <c r="D405" s="7" t="s">
        <v>44</v>
      </c>
      <c r="E405" s="25"/>
      <c r="F405" s="26">
        <f t="shared" si="15"/>
        <v>-5.4876847290640351E-2</v>
      </c>
      <c r="G405" s="26">
        <f t="shared" si="15"/>
        <v>-2.9761284269780308E-3</v>
      </c>
      <c r="H405" s="26">
        <f t="shared" si="15"/>
        <v>-3.5548306489134207E-2</v>
      </c>
    </row>
    <row r="406" spans="4:8" ht="15.75" thickBot="1" x14ac:dyDescent="0.3">
      <c r="D406" s="7" t="s">
        <v>45</v>
      </c>
      <c r="E406" s="25"/>
      <c r="F406" s="26">
        <f t="shared" si="15"/>
        <v>-3.6701402046229514E-2</v>
      </c>
      <c r="G406" s="26">
        <f t="shared" si="15"/>
        <v>1.6573359250924291E-2</v>
      </c>
      <c r="H406" s="26">
        <f t="shared" si="15"/>
        <v>-1.6259272618916909E-2</v>
      </c>
    </row>
    <row r="407" spans="4:8" ht="15.75" thickBot="1" x14ac:dyDescent="0.3">
      <c r="D407" s="395" t="s">
        <v>59</v>
      </c>
      <c r="E407" s="396"/>
      <c r="F407" s="396"/>
      <c r="G407" s="396"/>
      <c r="H407" s="397"/>
    </row>
    <row r="408" spans="4:8" x14ac:dyDescent="0.25">
      <c r="D408" s="387"/>
      <c r="E408" s="21">
        <v>2018</v>
      </c>
      <c r="F408" s="21">
        <v>2019</v>
      </c>
      <c r="G408" s="21">
        <v>2020</v>
      </c>
      <c r="H408" s="21">
        <v>2021</v>
      </c>
    </row>
    <row r="409" spans="4:8" ht="15.75" thickBot="1" x14ac:dyDescent="0.3">
      <c r="D409" s="388"/>
      <c r="E409" s="22" t="s">
        <v>12</v>
      </c>
      <c r="F409" s="22" t="s">
        <v>13</v>
      </c>
      <c r="G409" s="22" t="s">
        <v>13</v>
      </c>
      <c r="H409" s="22" t="s">
        <v>13</v>
      </c>
    </row>
    <row r="410" spans="4:8" ht="15.75" thickBot="1" x14ac:dyDescent="0.3">
      <c r="D410" s="27" t="s">
        <v>47</v>
      </c>
      <c r="E410" s="28"/>
      <c r="F410" s="28"/>
      <c r="G410" s="28"/>
      <c r="H410" s="28"/>
    </row>
    <row r="411" spans="4:8" ht="24.75" thickBot="1" x14ac:dyDescent="0.3">
      <c r="D411" s="34" t="s">
        <v>64</v>
      </c>
      <c r="E411" s="29"/>
      <c r="F411" s="35"/>
      <c r="G411" s="35"/>
      <c r="H411" s="35"/>
    </row>
    <row r="412" spans="4:8" ht="24.75" thickBot="1" x14ac:dyDescent="0.3">
      <c r="D412" s="34" t="s">
        <v>65</v>
      </c>
      <c r="E412" s="29"/>
      <c r="F412" s="35"/>
      <c r="G412" s="35"/>
      <c r="H412" s="35"/>
    </row>
    <row r="413" spans="4:8" ht="24.75" thickBot="1" x14ac:dyDescent="0.3">
      <c r="D413" s="27" t="s">
        <v>48</v>
      </c>
      <c r="E413" s="28"/>
      <c r="F413" s="28"/>
      <c r="G413" s="28"/>
      <c r="H413" s="28"/>
    </row>
    <row r="414" spans="4:8" ht="36.75" thickBot="1" x14ac:dyDescent="0.3">
      <c r="D414" s="34" t="s">
        <v>66</v>
      </c>
      <c r="E414" s="29"/>
      <c r="F414" s="28"/>
      <c r="G414" s="28"/>
      <c r="H414" s="28"/>
    </row>
    <row r="415" spans="4:8" ht="36.75" thickBot="1" x14ac:dyDescent="0.3">
      <c r="D415" s="34" t="s">
        <v>67</v>
      </c>
      <c r="E415" s="29"/>
      <c r="F415" s="28"/>
      <c r="G415" s="28"/>
      <c r="H415" s="28"/>
    </row>
    <row r="416" spans="4:8" ht="15.75" thickBot="1" x14ac:dyDescent="0.3">
      <c r="D416" s="27" t="s">
        <v>49</v>
      </c>
      <c r="E416" s="29">
        <v>203000</v>
      </c>
      <c r="F416" s="28">
        <v>191860</v>
      </c>
      <c r="G416" s="28">
        <v>191289</v>
      </c>
      <c r="H416" s="28">
        <v>184489</v>
      </c>
    </row>
    <row r="417" spans="4:8" ht="36.75" thickBot="1" x14ac:dyDescent="0.3">
      <c r="D417" s="34" t="s">
        <v>68</v>
      </c>
      <c r="E417" s="29"/>
      <c r="F417" s="28"/>
      <c r="G417" s="28"/>
      <c r="H417" s="28"/>
    </row>
    <row r="418" spans="4:8" ht="45.75" thickBot="1" x14ac:dyDescent="0.3">
      <c r="D418" s="34" t="s">
        <v>69</v>
      </c>
      <c r="E418" s="29"/>
      <c r="F418" s="67" t="s">
        <v>211</v>
      </c>
      <c r="G418" s="67" t="s">
        <v>211</v>
      </c>
      <c r="H418" s="67" t="s">
        <v>211</v>
      </c>
    </row>
    <row r="419" spans="4:8" ht="15.75" thickBot="1" x14ac:dyDescent="0.3">
      <c r="D419" s="27" t="s">
        <v>50</v>
      </c>
      <c r="E419" s="29"/>
      <c r="F419" s="28"/>
      <c r="G419" s="28"/>
      <c r="H419" s="28"/>
    </row>
    <row r="420" spans="4:8" ht="24.75" thickBot="1" x14ac:dyDescent="0.3">
      <c r="D420" s="34" t="s">
        <v>70</v>
      </c>
      <c r="E420" s="29"/>
      <c r="F420" s="28"/>
      <c r="G420" s="28"/>
      <c r="H420" s="28"/>
    </row>
    <row r="421" spans="4:8" ht="24.75" thickBot="1" x14ac:dyDescent="0.3">
      <c r="D421" s="34" t="s">
        <v>71</v>
      </c>
      <c r="E421" s="29"/>
      <c r="F421" s="28"/>
      <c r="G421" s="28"/>
      <c r="H421" s="28"/>
    </row>
    <row r="422" spans="4:8" ht="15.75" thickBot="1" x14ac:dyDescent="0.3">
      <c r="D422" s="27" t="s">
        <v>51</v>
      </c>
      <c r="E422" s="29"/>
      <c r="F422" s="28"/>
      <c r="G422" s="28"/>
      <c r="H422" s="28"/>
    </row>
    <row r="423" spans="4:8" ht="36.75" thickBot="1" x14ac:dyDescent="0.3">
      <c r="D423" s="34" t="s">
        <v>72</v>
      </c>
      <c r="E423" s="29"/>
      <c r="F423" s="28"/>
      <c r="G423" s="28"/>
      <c r="H423" s="28"/>
    </row>
    <row r="424" spans="4:8" ht="36.75" thickBot="1" x14ac:dyDescent="0.3">
      <c r="D424" s="34" t="s">
        <v>73</v>
      </c>
      <c r="E424" s="29"/>
      <c r="F424" s="28"/>
      <c r="G424" s="28"/>
      <c r="H424" s="28"/>
    </row>
    <row r="425" spans="4:8" ht="15.75" thickBot="1" x14ac:dyDescent="0.3">
      <c r="D425" s="27" t="s">
        <v>52</v>
      </c>
      <c r="E425" s="29"/>
      <c r="F425" s="28"/>
      <c r="G425" s="28"/>
      <c r="H425" s="28"/>
    </row>
    <row r="426" spans="4:8" ht="36.75" thickBot="1" x14ac:dyDescent="0.3">
      <c r="D426" s="34" t="s">
        <v>74</v>
      </c>
      <c r="E426" s="29"/>
      <c r="F426" s="28"/>
      <c r="G426" s="28"/>
      <c r="H426" s="28"/>
    </row>
    <row r="427" spans="4:8" ht="24.75" thickBot="1" x14ac:dyDescent="0.3">
      <c r="D427" s="34" t="s">
        <v>75</v>
      </c>
      <c r="E427" s="29"/>
      <c r="F427" s="28"/>
      <c r="G427" s="28"/>
      <c r="H427" s="28"/>
    </row>
    <row r="428" spans="4:8" ht="24.75" thickBot="1" x14ac:dyDescent="0.3">
      <c r="D428" s="27" t="s">
        <v>53</v>
      </c>
      <c r="E428" s="29"/>
      <c r="F428" s="28"/>
      <c r="G428" s="28"/>
      <c r="H428" s="28"/>
    </row>
    <row r="429" spans="4:8" ht="36.75" thickBot="1" x14ac:dyDescent="0.3">
      <c r="D429" s="34" t="s">
        <v>76</v>
      </c>
      <c r="E429" s="29"/>
      <c r="F429" s="28"/>
      <c r="G429" s="28"/>
      <c r="H429" s="28"/>
    </row>
    <row r="430" spans="4:8" ht="36.75" thickBot="1" x14ac:dyDescent="0.3">
      <c r="D430" s="34" t="s">
        <v>77</v>
      </c>
      <c r="E430" s="29"/>
      <c r="F430" s="28"/>
      <c r="G430" s="28"/>
      <c r="H430" s="28"/>
    </row>
    <row r="431" spans="4:8" ht="24.75" thickBot="1" x14ac:dyDescent="0.3">
      <c r="D431" s="38" t="s">
        <v>109</v>
      </c>
      <c r="E431" s="64">
        <f>E428+E422+E425+E419+E416+E413+E410</f>
        <v>203000</v>
      </c>
      <c r="F431" s="64">
        <f>F428+F422+F425+F419+F416+F413+F410</f>
        <v>191860</v>
      </c>
      <c r="G431" s="64">
        <f>G428+G422+G425+G419+G416+G413+G410</f>
        <v>191289</v>
      </c>
      <c r="H431" s="64">
        <f>H428+H422+H425+H419+H416+H413+H410</f>
        <v>184489</v>
      </c>
    </row>
    <row r="432" spans="4:8" x14ac:dyDescent="0.25">
      <c r="D432" s="413" t="s">
        <v>178</v>
      </c>
      <c r="E432" s="446" t="s">
        <v>179</v>
      </c>
      <c r="F432" s="446"/>
      <c r="G432" s="446"/>
      <c r="H432" s="447"/>
    </row>
    <row r="433" spans="4:8" x14ac:dyDescent="0.25">
      <c r="D433" s="414"/>
      <c r="E433" s="448"/>
      <c r="F433" s="448"/>
      <c r="G433" s="448"/>
      <c r="H433" s="449"/>
    </row>
    <row r="434" spans="4:8" ht="15.75" thickBot="1" x14ac:dyDescent="0.3">
      <c r="D434" s="415"/>
      <c r="E434" s="450"/>
      <c r="F434" s="450"/>
      <c r="G434" s="450"/>
      <c r="H434" s="451"/>
    </row>
    <row r="435" spans="4:8" ht="15.75" thickBot="1" x14ac:dyDescent="0.3">
      <c r="D435" s="31" t="s">
        <v>55</v>
      </c>
      <c r="E435" s="32">
        <f>IF(E431-E402=0,0,"Error")</f>
        <v>0</v>
      </c>
      <c r="F435" s="32">
        <f>IF(F431-F402=0,0,"Error")</f>
        <v>0</v>
      </c>
      <c r="G435" s="32">
        <f>IF(G431-G402=0,0,"Error")</f>
        <v>0</v>
      </c>
      <c r="H435" s="32">
        <f>IF(H431-H402=0,0,"Error")</f>
        <v>0</v>
      </c>
    </row>
    <row r="436" spans="4:8" ht="15.75" customHeight="1" thickBot="1" x14ac:dyDescent="0.3">
      <c r="D436" s="56" t="s">
        <v>212</v>
      </c>
      <c r="E436" s="443" t="s">
        <v>213</v>
      </c>
      <c r="F436" s="444"/>
      <c r="G436" s="444"/>
      <c r="H436" s="445"/>
    </row>
    <row r="437" spans="4:8" ht="15.75" thickBot="1" x14ac:dyDescent="0.3">
      <c r="D437" s="461" t="s">
        <v>21</v>
      </c>
      <c r="E437" s="462"/>
      <c r="F437" s="462"/>
      <c r="G437" s="462"/>
      <c r="H437" s="463"/>
    </row>
    <row r="438" spans="4:8" ht="15.75" thickBot="1" x14ac:dyDescent="0.3">
      <c r="D438" s="68" t="s">
        <v>214</v>
      </c>
      <c r="E438" s="55">
        <v>20</v>
      </c>
      <c r="F438" s="55" t="s">
        <v>15</v>
      </c>
      <c r="G438" s="55" t="s">
        <v>15</v>
      </c>
      <c r="H438" s="55" t="s">
        <v>15</v>
      </c>
    </row>
    <row r="439" spans="4:8" ht="15.75" thickBot="1" x14ac:dyDescent="0.3">
      <c r="D439" s="12"/>
      <c r="E439" s="19"/>
      <c r="F439" s="19"/>
      <c r="G439" s="19"/>
      <c r="H439" s="17"/>
    </row>
    <row r="440" spans="4:8" ht="15.75" thickBot="1" x14ac:dyDescent="0.3">
      <c r="D440" s="370" t="s">
        <v>215</v>
      </c>
      <c r="E440" s="371"/>
      <c r="F440" s="371"/>
      <c r="G440" s="371"/>
      <c r="H440" s="372"/>
    </row>
    <row r="441" spans="4:8" ht="15.75" thickBot="1" x14ac:dyDescent="0.3">
      <c r="D441" s="398" t="s">
        <v>110</v>
      </c>
      <c r="E441" s="399"/>
      <c r="F441" s="399"/>
      <c r="G441" s="399"/>
      <c r="H441" s="400"/>
    </row>
    <row r="442" spans="4:8" ht="15.75" thickBot="1" x14ac:dyDescent="0.3">
      <c r="D442" s="398" t="s">
        <v>111</v>
      </c>
      <c r="E442" s="399"/>
      <c r="F442" s="399"/>
      <c r="G442" s="399"/>
      <c r="H442" s="400"/>
    </row>
    <row r="443" spans="4:8" ht="25.5" customHeight="1" thickBot="1" x14ac:dyDescent="0.3">
      <c r="D443" s="36" t="s">
        <v>216</v>
      </c>
      <c r="E443" s="473" t="s">
        <v>217</v>
      </c>
      <c r="F443" s="474"/>
      <c r="G443" s="474"/>
      <c r="H443" s="475"/>
    </row>
    <row r="444" spans="4:8" ht="15.75" thickBot="1" x14ac:dyDescent="0.3">
      <c r="D444" s="20" t="s">
        <v>33</v>
      </c>
      <c r="E444" s="437" t="s">
        <v>218</v>
      </c>
      <c r="F444" s="438"/>
      <c r="G444" s="438"/>
      <c r="H444" s="439"/>
    </row>
    <row r="445" spans="4:8" ht="34.5" customHeight="1" thickBot="1" x14ac:dyDescent="0.3">
      <c r="D445" s="7" t="s">
        <v>35</v>
      </c>
      <c r="E445" s="392" t="s">
        <v>219</v>
      </c>
      <c r="F445" s="393"/>
      <c r="G445" s="393"/>
      <c r="H445" s="394"/>
    </row>
    <row r="446" spans="4:8" ht="15.75" thickBot="1" x14ac:dyDescent="0.3">
      <c r="D446" s="7" t="s">
        <v>37</v>
      </c>
      <c r="E446" s="404" t="s">
        <v>220</v>
      </c>
      <c r="F446" s="405"/>
      <c r="G446" s="405"/>
      <c r="H446" s="406"/>
    </row>
    <row r="447" spans="4:8" x14ac:dyDescent="0.25">
      <c r="D447" s="387"/>
      <c r="E447" s="21">
        <v>2018</v>
      </c>
      <c r="F447" s="21">
        <v>2019</v>
      </c>
      <c r="G447" s="21">
        <v>2020</v>
      </c>
      <c r="H447" s="21">
        <v>2021</v>
      </c>
    </row>
    <row r="448" spans="4:8" ht="15.75" thickBot="1" x14ac:dyDescent="0.3">
      <c r="D448" s="388"/>
      <c r="E448" s="22" t="s">
        <v>12</v>
      </c>
      <c r="F448" s="22" t="s">
        <v>13</v>
      </c>
      <c r="G448" s="22" t="s">
        <v>13</v>
      </c>
      <c r="H448" s="22" t="s">
        <v>13</v>
      </c>
    </row>
    <row r="449" spans="4:8" ht="15.75" thickBot="1" x14ac:dyDescent="0.3">
      <c r="D449" s="7" t="s">
        <v>39</v>
      </c>
      <c r="E449" s="23">
        <v>1</v>
      </c>
      <c r="F449" s="23">
        <v>1</v>
      </c>
      <c r="G449" s="23">
        <v>1</v>
      </c>
      <c r="H449" s="23">
        <v>1</v>
      </c>
    </row>
    <row r="450" spans="4:8" ht="15.75" thickBot="1" x14ac:dyDescent="0.3">
      <c r="D450" s="7" t="s">
        <v>40</v>
      </c>
      <c r="E450" s="23">
        <v>10000</v>
      </c>
      <c r="F450" s="23">
        <v>293000</v>
      </c>
      <c r="G450" s="23">
        <v>357918</v>
      </c>
      <c r="H450" s="28">
        <v>357918</v>
      </c>
    </row>
    <row r="451" spans="4:8" ht="15.75" thickBot="1" x14ac:dyDescent="0.3">
      <c r="D451" s="7" t="s">
        <v>41</v>
      </c>
      <c r="E451" s="23">
        <f>E450/E449</f>
        <v>10000</v>
      </c>
      <c r="F451" s="23">
        <f>F450/F449</f>
        <v>293000</v>
      </c>
      <c r="G451" s="23">
        <f>G450/G449</f>
        <v>357918</v>
      </c>
      <c r="H451" s="23">
        <f>H450/H449</f>
        <v>357918</v>
      </c>
    </row>
    <row r="452" spans="4:8" ht="15.75" thickBot="1" x14ac:dyDescent="0.3">
      <c r="D452" s="7" t="s">
        <v>42</v>
      </c>
      <c r="E452" s="25" t="s">
        <v>43</v>
      </c>
      <c r="F452" s="26">
        <f t="shared" ref="F452:H454" si="16">F449/E449-1</f>
        <v>0</v>
      </c>
      <c r="G452" s="26">
        <f t="shared" si="16"/>
        <v>0</v>
      </c>
      <c r="H452" s="26">
        <f t="shared" si="16"/>
        <v>0</v>
      </c>
    </row>
    <row r="453" spans="4:8" ht="15.75" thickBot="1" x14ac:dyDescent="0.3">
      <c r="D453" s="7" t="s">
        <v>44</v>
      </c>
      <c r="E453" s="25" t="s">
        <v>43</v>
      </c>
      <c r="F453" s="26">
        <f t="shared" si="16"/>
        <v>28.3</v>
      </c>
      <c r="G453" s="26">
        <f t="shared" si="16"/>
        <v>0.22156313993174059</v>
      </c>
      <c r="H453" s="26">
        <f t="shared" si="16"/>
        <v>0</v>
      </c>
    </row>
    <row r="454" spans="4:8" ht="15.75" thickBot="1" x14ac:dyDescent="0.3">
      <c r="D454" s="7" t="s">
        <v>45</v>
      </c>
      <c r="E454" s="25" t="s">
        <v>43</v>
      </c>
      <c r="F454" s="26">
        <f t="shared" si="16"/>
        <v>28.3</v>
      </c>
      <c r="G454" s="26">
        <f t="shared" si="16"/>
        <v>0.22156313993174059</v>
      </c>
      <c r="H454" s="26">
        <f t="shared" si="16"/>
        <v>0</v>
      </c>
    </row>
    <row r="455" spans="4:8" ht="15.75" thickBot="1" x14ac:dyDescent="0.3">
      <c r="D455" s="395" t="s">
        <v>46</v>
      </c>
      <c r="E455" s="396"/>
      <c r="F455" s="396"/>
      <c r="G455" s="396"/>
      <c r="H455" s="397"/>
    </row>
    <row r="456" spans="4:8" x14ac:dyDescent="0.25">
      <c r="D456" s="387"/>
      <c r="E456" s="21">
        <v>2018</v>
      </c>
      <c r="F456" s="21">
        <v>2019</v>
      </c>
      <c r="G456" s="21">
        <v>2020</v>
      </c>
      <c r="H456" s="21">
        <v>2021</v>
      </c>
    </row>
    <row r="457" spans="4:8" ht="15.75" thickBot="1" x14ac:dyDescent="0.3">
      <c r="D457" s="388"/>
      <c r="E457" s="22" t="s">
        <v>12</v>
      </c>
      <c r="F457" s="22" t="s">
        <v>13</v>
      </c>
      <c r="G457" s="22" t="s">
        <v>13</v>
      </c>
      <c r="H457" s="22" t="s">
        <v>13</v>
      </c>
    </row>
    <row r="458" spans="4:8" ht="15.75" thickBot="1" x14ac:dyDescent="0.3">
      <c r="D458" s="27" t="s">
        <v>86</v>
      </c>
      <c r="E458" s="28"/>
      <c r="F458" s="28"/>
      <c r="G458" s="28"/>
      <c r="H458" s="28"/>
    </row>
    <row r="459" spans="4:8" ht="15.75" thickBot="1" x14ac:dyDescent="0.3">
      <c r="D459" s="27" t="s">
        <v>87</v>
      </c>
      <c r="E459" s="29">
        <v>10000</v>
      </c>
      <c r="F459" s="23">
        <v>293000</v>
      </c>
      <c r="G459" s="23">
        <v>357918</v>
      </c>
      <c r="H459" s="28">
        <v>357918</v>
      </c>
    </row>
    <row r="460" spans="4:8" ht="15.75" thickBot="1" x14ac:dyDescent="0.3">
      <c r="D460" s="30" t="s">
        <v>54</v>
      </c>
      <c r="E460" s="29">
        <f>E459+E458</f>
        <v>10000</v>
      </c>
      <c r="F460" s="23">
        <v>293000</v>
      </c>
      <c r="G460" s="23">
        <v>294000</v>
      </c>
      <c r="H460" s="29">
        <f>H459+H458</f>
        <v>357918</v>
      </c>
    </row>
    <row r="461" spans="4:8" x14ac:dyDescent="0.25">
      <c r="D461" s="413" t="s">
        <v>88</v>
      </c>
      <c r="E461" s="416" t="s">
        <v>221</v>
      </c>
      <c r="F461" s="417"/>
      <c r="G461" s="417"/>
      <c r="H461" s="418"/>
    </row>
    <row r="462" spans="4:8" x14ac:dyDescent="0.25">
      <c r="D462" s="414"/>
      <c r="E462" s="419"/>
      <c r="F462" s="420"/>
      <c r="G462" s="420"/>
      <c r="H462" s="421"/>
    </row>
    <row r="463" spans="4:8" ht="15.75" thickBot="1" x14ac:dyDescent="0.3">
      <c r="D463" s="415"/>
      <c r="E463" s="422"/>
      <c r="F463" s="423"/>
      <c r="G463" s="423"/>
      <c r="H463" s="424"/>
    </row>
    <row r="464" spans="4:8" ht="25.5" customHeight="1" thickBot="1" x14ac:dyDescent="0.3">
      <c r="D464" s="36" t="s">
        <v>216</v>
      </c>
      <c r="E464" s="425" t="s">
        <v>217</v>
      </c>
      <c r="F464" s="426"/>
      <c r="G464" s="426"/>
      <c r="H464" s="427"/>
    </row>
    <row r="465" spans="4:9" ht="15.75" thickBot="1" x14ac:dyDescent="0.3">
      <c r="D465" s="40"/>
      <c r="E465" s="41"/>
      <c r="F465" s="41"/>
      <c r="G465" s="41"/>
      <c r="H465" s="41"/>
    </row>
    <row r="466" spans="4:9" ht="24.75" thickBot="1" x14ac:dyDescent="0.3">
      <c r="D466" s="14" t="s">
        <v>114</v>
      </c>
      <c r="E466" s="69">
        <f>+E450+E193+E169+E124+E402+E381+E357+E312+E281+E257+E214+E103+E79+E34</f>
        <v>2256100</v>
      </c>
      <c r="F466" s="69">
        <f>+F450+F193+F169+F124+F402+F381+F357+F312+F281+F257+F214+F103+F79+F34</f>
        <v>2040838</v>
      </c>
      <c r="G466" s="69">
        <f>+G450+G193+G169+G124+G402+G381+G357+G312+G281+G257+G214+G103+G79+G34</f>
        <v>2104316</v>
      </c>
      <c r="H466" s="69">
        <f>+H450+H193+H169+H124+H402+H381+H357+H312+H281+H257+H214+H103+H79+H34</f>
        <v>2124316</v>
      </c>
    </row>
    <row r="467" spans="4:9" ht="24.75" thickBot="1" x14ac:dyDescent="0.3">
      <c r="D467" s="14" t="s">
        <v>115</v>
      </c>
      <c r="E467" s="69">
        <f>E469+E471+E473+E475+E477+E479+E481+E483+E485</f>
        <v>2256100</v>
      </c>
      <c r="F467" s="69">
        <f>F469+F471+F473+F475+F477+F479+F481+F483+F485</f>
        <v>2040838</v>
      </c>
      <c r="G467" s="69">
        <f>G469+G471+G473+G475+G477+G479+G481+G483+G485</f>
        <v>2104316</v>
      </c>
      <c r="H467" s="69">
        <f>H469+H471+H473+H475+H477+H479+H481+H483+H485</f>
        <v>2124316</v>
      </c>
    </row>
    <row r="468" spans="4:9" ht="24.75" thickBot="1" x14ac:dyDescent="0.3">
      <c r="D468" s="43" t="s">
        <v>116</v>
      </c>
      <c r="E468" s="70"/>
      <c r="F468" s="71">
        <f>F467/E467-1</f>
        <v>-9.5413323877487688E-2</v>
      </c>
      <c r="G468" s="71">
        <f>G467/F467-1</f>
        <v>3.1103889676691532E-2</v>
      </c>
      <c r="H468" s="71">
        <f>H467/G467-1</f>
        <v>9.5042759737606897E-3</v>
      </c>
    </row>
    <row r="469" spans="4:9" ht="15.75" thickBot="1" x14ac:dyDescent="0.3">
      <c r="D469" s="27" t="s">
        <v>47</v>
      </c>
      <c r="E469" s="72">
        <f>E44+E134+E222+E322+E410</f>
        <v>730569</v>
      </c>
      <c r="F469" s="72">
        <f>F44+F134+F222+F322+F410</f>
        <v>730569</v>
      </c>
      <c r="G469" s="72">
        <f>G44+G134+G222+G322+G410</f>
        <v>730569</v>
      </c>
      <c r="H469" s="72">
        <f>H44+H134+H222+H322+H410</f>
        <v>730569</v>
      </c>
    </row>
    <row r="470" spans="4:9" ht="15.75" thickBot="1" x14ac:dyDescent="0.3">
      <c r="D470" s="34" t="s">
        <v>117</v>
      </c>
      <c r="E470" s="73"/>
      <c r="F470" s="74">
        <f>F469/E469-1</f>
        <v>0</v>
      </c>
      <c r="G470" s="74">
        <f>G469/F469-1</f>
        <v>0</v>
      </c>
      <c r="H470" s="74">
        <f>H469/G469-1</f>
        <v>0</v>
      </c>
    </row>
    <row r="471" spans="4:9" ht="24.75" thickBot="1" x14ac:dyDescent="0.3">
      <c r="D471" s="27" t="s">
        <v>48</v>
      </c>
      <c r="E471" s="72">
        <f>E47+E137+E225+E325+E413</f>
        <v>123531</v>
      </c>
      <c r="F471" s="72">
        <f>F47+F137+F225+F325+F413</f>
        <v>123531</v>
      </c>
      <c r="G471" s="72">
        <f>G47+G137+G225+G325+G413</f>
        <v>123531</v>
      </c>
      <c r="H471" s="72">
        <f>H47+H137+H225+H325+H413</f>
        <v>123531</v>
      </c>
    </row>
    <row r="472" spans="4:9" ht="24.75" thickBot="1" x14ac:dyDescent="0.3">
      <c r="D472" s="34" t="s">
        <v>118</v>
      </c>
      <c r="E472" s="73"/>
      <c r="F472" s="74">
        <f>F471/E471-1</f>
        <v>0</v>
      </c>
      <c r="G472" s="74">
        <f>G471/F471-1</f>
        <v>0</v>
      </c>
      <c r="H472" s="74">
        <f>H471/G471-1</f>
        <v>0</v>
      </c>
    </row>
    <row r="473" spans="4:9" ht="15.75" thickBot="1" x14ac:dyDescent="0.3">
      <c r="D473" s="27" t="s">
        <v>49</v>
      </c>
      <c r="E473" s="72">
        <f>E50+E140+E228+E328+E416</f>
        <v>740000</v>
      </c>
      <c r="F473" s="72">
        <f>F50+F140+F228+F328+F416</f>
        <v>745900</v>
      </c>
      <c r="G473" s="72">
        <f>G50+G140+G228+G328+G416</f>
        <v>796889</v>
      </c>
      <c r="H473" s="72">
        <f>H50+H140+H228+H328+H416</f>
        <v>816889</v>
      </c>
    </row>
    <row r="474" spans="4:9" ht="24.75" thickBot="1" x14ac:dyDescent="0.3">
      <c r="D474" s="34" t="s">
        <v>119</v>
      </c>
      <c r="E474" s="29"/>
      <c r="F474" s="35">
        <f>F473/E473-1</f>
        <v>7.972972972972947E-3</v>
      </c>
      <c r="G474" s="35">
        <f>G473/F473-1</f>
        <v>6.8359029360504087E-2</v>
      </c>
      <c r="H474" s="35">
        <f>H473/G473-1</f>
        <v>2.509759828533209E-2</v>
      </c>
    </row>
    <row r="475" spans="4:9" ht="15.75" thickBot="1" x14ac:dyDescent="0.3">
      <c r="D475" s="27" t="s">
        <v>50</v>
      </c>
      <c r="E475" s="28"/>
      <c r="F475" s="28"/>
      <c r="G475" s="28"/>
      <c r="H475" s="28"/>
    </row>
    <row r="476" spans="4:9" ht="15.75" thickBot="1" x14ac:dyDescent="0.3">
      <c r="D476" s="34" t="s">
        <v>120</v>
      </c>
      <c r="E476" s="29"/>
      <c r="F476" s="35"/>
      <c r="G476" s="35"/>
      <c r="H476" s="35"/>
      <c r="I476" s="75"/>
    </row>
    <row r="477" spans="4:9" ht="15.75" thickBot="1" x14ac:dyDescent="0.3">
      <c r="D477" s="27" t="s">
        <v>51</v>
      </c>
      <c r="E477" s="28"/>
      <c r="F477" s="28"/>
      <c r="G477" s="28"/>
      <c r="H477" s="28"/>
      <c r="I477" s="75"/>
    </row>
    <row r="478" spans="4:9" ht="24.75" thickBot="1" x14ac:dyDescent="0.3">
      <c r="D478" s="34" t="s">
        <v>121</v>
      </c>
      <c r="E478" s="29"/>
      <c r="F478" s="35"/>
      <c r="G478" s="35"/>
      <c r="H478" s="35"/>
    </row>
    <row r="479" spans="4:9" ht="15.75" thickBot="1" x14ac:dyDescent="0.3">
      <c r="D479" s="27" t="s">
        <v>52</v>
      </c>
      <c r="E479" s="28"/>
      <c r="F479" s="28"/>
      <c r="G479" s="28"/>
      <c r="H479" s="28"/>
    </row>
    <row r="480" spans="4:9" ht="15.75" thickBot="1" x14ac:dyDescent="0.3">
      <c r="D480" s="34" t="s">
        <v>122</v>
      </c>
      <c r="E480" s="29"/>
      <c r="F480" s="35"/>
      <c r="G480" s="35"/>
      <c r="H480" s="35"/>
    </row>
    <row r="481" spans="4:8" ht="24.75" thickBot="1" x14ac:dyDescent="0.3">
      <c r="D481" s="27" t="s">
        <v>53</v>
      </c>
      <c r="E481" s="28"/>
      <c r="F481" s="28"/>
      <c r="G481" s="28"/>
      <c r="H481" s="28"/>
    </row>
    <row r="482" spans="4:8" ht="24.75" thickBot="1" x14ac:dyDescent="0.3">
      <c r="D482" s="34" t="s">
        <v>123</v>
      </c>
      <c r="E482" s="29"/>
      <c r="F482" s="35"/>
      <c r="G482" s="35"/>
      <c r="H482" s="35"/>
    </row>
    <row r="483" spans="4:8" ht="15.75" thickBot="1" x14ac:dyDescent="0.3">
      <c r="D483" s="27" t="s">
        <v>124</v>
      </c>
      <c r="E483" s="28">
        <f>E87+E111+E177+E201+E265+E289+E365+E389+E458</f>
        <v>0</v>
      </c>
      <c r="F483" s="28">
        <f>F87+F111+F177+F201+F265+F289+F365+F389+F458</f>
        <v>0</v>
      </c>
      <c r="G483" s="28">
        <f>G87+G111+G177+G201+G265+G289+G365+G389+G458</f>
        <v>0</v>
      </c>
      <c r="H483" s="28">
        <f>H87+H111+H177+H201+H265+H289+H365+H389+H458</f>
        <v>0</v>
      </c>
    </row>
    <row r="484" spans="4:8" ht="24.75" thickBot="1" x14ac:dyDescent="0.3">
      <c r="D484" s="34" t="s">
        <v>125</v>
      </c>
      <c r="E484" s="29"/>
      <c r="F484" s="35" t="e">
        <f>F483/E483-1</f>
        <v>#DIV/0!</v>
      </c>
      <c r="G484" s="35" t="e">
        <f>G483/F483-1</f>
        <v>#DIV/0!</v>
      </c>
      <c r="H484" s="35" t="e">
        <f>H483/G483-1</f>
        <v>#DIV/0!</v>
      </c>
    </row>
    <row r="485" spans="4:8" ht="15.75" thickBot="1" x14ac:dyDescent="0.3">
      <c r="D485" s="27" t="s">
        <v>126</v>
      </c>
      <c r="E485" s="72">
        <f>E88+E112+E178+E202+E266+E290+E366+E390+E459</f>
        <v>662000</v>
      </c>
      <c r="F485" s="72">
        <f>F88+F112+F178+F202+F266+F290+F366+F390+F459</f>
        <v>440838</v>
      </c>
      <c r="G485" s="72">
        <f>G88+G112+G178+G202+G266+G290+G366+G390+G459</f>
        <v>453327</v>
      </c>
      <c r="H485" s="72">
        <f>H88+H112+H178+H202+H266+H290+H366+H390+H459</f>
        <v>453327</v>
      </c>
    </row>
    <row r="486" spans="4:8" ht="15.75" thickBot="1" x14ac:dyDescent="0.3">
      <c r="D486" s="34" t="s">
        <v>127</v>
      </c>
      <c r="E486" s="29"/>
      <c r="F486" s="35">
        <f>F485/E485-1</f>
        <v>-0.33408157099697888</v>
      </c>
      <c r="G486" s="35">
        <f>G485/F485-1</f>
        <v>2.8330134879479552E-2</v>
      </c>
      <c r="H486" s="35">
        <f>H485/G485-1</f>
        <v>0</v>
      </c>
    </row>
    <row r="487" spans="4:8" x14ac:dyDescent="0.25">
      <c r="D487" s="464" t="s">
        <v>222</v>
      </c>
      <c r="E487" s="467"/>
      <c r="F487" s="467"/>
      <c r="G487" s="467"/>
      <c r="H487" s="468"/>
    </row>
    <row r="488" spans="4:8" x14ac:dyDescent="0.25">
      <c r="D488" s="465"/>
      <c r="E488" s="469"/>
      <c r="F488" s="469"/>
      <c r="G488" s="469"/>
      <c r="H488" s="470"/>
    </row>
    <row r="489" spans="4:8" ht="15.75" thickBot="1" x14ac:dyDescent="0.3">
      <c r="D489" s="466"/>
      <c r="E489" s="471"/>
      <c r="F489" s="471"/>
      <c r="G489" s="471"/>
      <c r="H489" s="472"/>
    </row>
    <row r="490" spans="4:8" ht="15.75" thickBot="1" x14ac:dyDescent="0.3">
      <c r="D490" s="31" t="s">
        <v>55</v>
      </c>
      <c r="E490" s="32">
        <f>IF(E467-E466=0,0,"Error")</f>
        <v>0</v>
      </c>
      <c r="F490" s="32">
        <f>IF(F467-F466=0,0,"Error")</f>
        <v>0</v>
      </c>
      <c r="G490" s="32">
        <f>IF(G467-G466=0,0,"Error")</f>
        <v>0</v>
      </c>
      <c r="H490" s="32">
        <f>IF(H467-H466=0,0,"Error")</f>
        <v>0</v>
      </c>
    </row>
    <row r="491" spans="4:8" ht="24.75" thickBot="1" x14ac:dyDescent="0.3">
      <c r="D491" s="46" t="s">
        <v>128</v>
      </c>
      <c r="E491" s="28" t="s">
        <v>43</v>
      </c>
      <c r="F491" s="28" t="s">
        <v>43</v>
      </c>
      <c r="G491" s="28" t="s">
        <v>43</v>
      </c>
      <c r="H491" s="28" t="s">
        <v>43</v>
      </c>
    </row>
    <row r="492" spans="4:8" ht="24.75" thickBot="1" x14ac:dyDescent="0.3">
      <c r="D492" s="46" t="s">
        <v>129</v>
      </c>
      <c r="E492" s="28" t="s">
        <v>43</v>
      </c>
      <c r="F492" s="28" t="s">
        <v>43</v>
      </c>
      <c r="G492" s="28" t="s">
        <v>43</v>
      </c>
      <c r="H492" s="28" t="s">
        <v>43</v>
      </c>
    </row>
    <row r="493" spans="4:8" x14ac:dyDescent="0.25">
      <c r="D493" s="47"/>
      <c r="E493" s="48"/>
      <c r="F493" s="48"/>
      <c r="G493" s="48"/>
      <c r="H493" s="48"/>
    </row>
  </sheetData>
  <mergeCells count="175">
    <mergeCell ref="D455:H455"/>
    <mergeCell ref="D456:D457"/>
    <mergeCell ref="D461:D463"/>
    <mergeCell ref="E461:H463"/>
    <mergeCell ref="E464:H464"/>
    <mergeCell ref="D487:D489"/>
    <mergeCell ref="E487:H489"/>
    <mergeCell ref="D442:H442"/>
    <mergeCell ref="E443:H443"/>
    <mergeCell ref="E444:H444"/>
    <mergeCell ref="E445:H445"/>
    <mergeCell ref="E446:H446"/>
    <mergeCell ref="D447:D448"/>
    <mergeCell ref="D432:D434"/>
    <mergeCell ref="E432:H434"/>
    <mergeCell ref="E436:H436"/>
    <mergeCell ref="D437:H437"/>
    <mergeCell ref="D440:H440"/>
    <mergeCell ref="D441:H441"/>
    <mergeCell ref="E396:H396"/>
    <mergeCell ref="E397:H397"/>
    <mergeCell ref="E398:H398"/>
    <mergeCell ref="D399:D400"/>
    <mergeCell ref="D407:H407"/>
    <mergeCell ref="D408:D409"/>
    <mergeCell ref="D378:D379"/>
    <mergeCell ref="D386:H386"/>
    <mergeCell ref="D387:D388"/>
    <mergeCell ref="D392:D394"/>
    <mergeCell ref="E392:H394"/>
    <mergeCell ref="E395:H395"/>
    <mergeCell ref="D372:H372"/>
    <mergeCell ref="D373:H373"/>
    <mergeCell ref="E374:H374"/>
    <mergeCell ref="E375:H375"/>
    <mergeCell ref="E376:H376"/>
    <mergeCell ref="E377:H377"/>
    <mergeCell ref="D354:D355"/>
    <mergeCell ref="D362:H362"/>
    <mergeCell ref="D363:D364"/>
    <mergeCell ref="D368:D370"/>
    <mergeCell ref="E368:H370"/>
    <mergeCell ref="E371:H371"/>
    <mergeCell ref="D348:H348"/>
    <mergeCell ref="D349:H349"/>
    <mergeCell ref="E350:H350"/>
    <mergeCell ref="E351:H351"/>
    <mergeCell ref="E352:H352"/>
    <mergeCell ref="E353:H353"/>
    <mergeCell ref="E308:H308"/>
    <mergeCell ref="D309:D310"/>
    <mergeCell ref="D317:D318"/>
    <mergeCell ref="D319:H319"/>
    <mergeCell ref="D320:D321"/>
    <mergeCell ref="D344:D346"/>
    <mergeCell ref="E344:H346"/>
    <mergeCell ref="D297:H297"/>
    <mergeCell ref="D302:H302"/>
    <mergeCell ref="D303:H303"/>
    <mergeCell ref="D304:D305"/>
    <mergeCell ref="E306:H306"/>
    <mergeCell ref="E307:H307"/>
    <mergeCell ref="D286:H286"/>
    <mergeCell ref="D287:D288"/>
    <mergeCell ref="D292:D294"/>
    <mergeCell ref="E292:H294"/>
    <mergeCell ref="E295:H295"/>
    <mergeCell ref="E296:H296"/>
    <mergeCell ref="D273:H273"/>
    <mergeCell ref="E274:H274"/>
    <mergeCell ref="E275:H275"/>
    <mergeCell ref="E276:H276"/>
    <mergeCell ref="E277:H277"/>
    <mergeCell ref="D278:D279"/>
    <mergeCell ref="D262:H262"/>
    <mergeCell ref="D263:D264"/>
    <mergeCell ref="D268:D270"/>
    <mergeCell ref="E268:H270"/>
    <mergeCell ref="E271:H271"/>
    <mergeCell ref="D272:H272"/>
    <mergeCell ref="D249:H249"/>
    <mergeCell ref="E250:H250"/>
    <mergeCell ref="E251:H251"/>
    <mergeCell ref="E252:H252"/>
    <mergeCell ref="E253:H253"/>
    <mergeCell ref="D254:D255"/>
    <mergeCell ref="D211:D212"/>
    <mergeCell ref="D219:H219"/>
    <mergeCell ref="D220:D221"/>
    <mergeCell ref="D244:D246"/>
    <mergeCell ref="E244:H246"/>
    <mergeCell ref="D248:H248"/>
    <mergeCell ref="D204:D206"/>
    <mergeCell ref="E204:H206"/>
    <mergeCell ref="E207:H207"/>
    <mergeCell ref="E208:H208"/>
    <mergeCell ref="E209:H209"/>
    <mergeCell ref="E210:H210"/>
    <mergeCell ref="E187:H187"/>
    <mergeCell ref="E188:H188"/>
    <mergeCell ref="E189:H189"/>
    <mergeCell ref="D190:D191"/>
    <mergeCell ref="D198:H198"/>
    <mergeCell ref="D199:D200"/>
    <mergeCell ref="D180:D182"/>
    <mergeCell ref="E180:H182"/>
    <mergeCell ref="E183:H183"/>
    <mergeCell ref="D184:H184"/>
    <mergeCell ref="D185:H185"/>
    <mergeCell ref="E186:H186"/>
    <mergeCell ref="E163:H163"/>
    <mergeCell ref="E164:H164"/>
    <mergeCell ref="E165:H165"/>
    <mergeCell ref="D166:D167"/>
    <mergeCell ref="D174:H174"/>
    <mergeCell ref="D175:D176"/>
    <mergeCell ref="D132:D133"/>
    <mergeCell ref="D156:D158"/>
    <mergeCell ref="E156:H158"/>
    <mergeCell ref="D160:H160"/>
    <mergeCell ref="D161:H161"/>
    <mergeCell ref="E162:H162"/>
    <mergeCell ref="E118:H118"/>
    <mergeCell ref="E119:H119"/>
    <mergeCell ref="E120:H120"/>
    <mergeCell ref="D121:D122"/>
    <mergeCell ref="D129:D130"/>
    <mergeCell ref="D131:H131"/>
    <mergeCell ref="D108:H108"/>
    <mergeCell ref="D109:D110"/>
    <mergeCell ref="D114:D115"/>
    <mergeCell ref="E114:H115"/>
    <mergeCell ref="E116:H116"/>
    <mergeCell ref="E117:H117"/>
    <mergeCell ref="D95:H95"/>
    <mergeCell ref="E96:H96"/>
    <mergeCell ref="E97:H97"/>
    <mergeCell ref="E98:H98"/>
    <mergeCell ref="E99:H99"/>
    <mergeCell ref="D100:D101"/>
    <mergeCell ref="D84:H84"/>
    <mergeCell ref="D85:D86"/>
    <mergeCell ref="D90:D92"/>
    <mergeCell ref="E90:H92"/>
    <mergeCell ref="E93:H93"/>
    <mergeCell ref="D94:H94"/>
    <mergeCell ref="E72:H72"/>
    <mergeCell ref="E73:H73"/>
    <mergeCell ref="E74:H74"/>
    <mergeCell ref="E75:H75"/>
    <mergeCell ref="D76:D77"/>
    <mergeCell ref="D39:D40"/>
    <mergeCell ref="D41:H41"/>
    <mergeCell ref="D42:D43"/>
    <mergeCell ref="D66:D68"/>
    <mergeCell ref="E66:H68"/>
    <mergeCell ref="D70:H70"/>
    <mergeCell ref="E30:H30"/>
    <mergeCell ref="D31:D32"/>
    <mergeCell ref="D8:H10"/>
    <mergeCell ref="E11:H11"/>
    <mergeCell ref="D12:D13"/>
    <mergeCell ref="E18:H18"/>
    <mergeCell ref="D19:H19"/>
    <mergeCell ref="D24:H24"/>
    <mergeCell ref="D71:H71"/>
    <mergeCell ref="C2:I2"/>
    <mergeCell ref="E4:H4"/>
    <mergeCell ref="E5:H5"/>
    <mergeCell ref="E6:H6"/>
    <mergeCell ref="D7:H7"/>
    <mergeCell ref="D25:H25"/>
    <mergeCell ref="D26:D27"/>
    <mergeCell ref="E28:H28"/>
    <mergeCell ref="E29:H29"/>
  </mergeCells>
  <printOptions horizontalCentered="1" verticalCentered="1"/>
  <pageMargins left="0.7" right="0.7" top="0.75" bottom="0.75" header="0.3" footer="0.3"/>
  <pageSetup scale="57" orientation="portrait" r:id="rId1"/>
  <rowBreaks count="4" manualBreakCount="4">
    <brk id="69" max="16383" man="1"/>
    <brk id="123" max="16383" man="1"/>
    <brk id="192" max="16383" man="1"/>
    <brk id="2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2"/>
  <sheetViews>
    <sheetView topLeftCell="A321" zoomScale="160" zoomScaleNormal="160" workbookViewId="0">
      <selection activeCell="B333" sqref="A333:XFD337"/>
    </sheetView>
  </sheetViews>
  <sheetFormatPr defaultRowHeight="15" x14ac:dyDescent="0.25"/>
  <cols>
    <col min="1" max="1" width="11" customWidth="1"/>
    <col min="2" max="2" width="12" customWidth="1"/>
    <col min="3" max="7" width="21.42578125" customWidth="1"/>
    <col min="9" max="9" width="18.42578125" customWidth="1"/>
    <col min="10" max="10" width="11" customWidth="1"/>
    <col min="11" max="11" width="11" bestFit="1" customWidth="1"/>
    <col min="257" max="257" width="11" customWidth="1"/>
    <col min="258" max="258" width="12" customWidth="1"/>
    <col min="259" max="263" width="21.42578125" customWidth="1"/>
    <col min="265" max="265" width="18.42578125" customWidth="1"/>
    <col min="266" max="266" width="11" customWidth="1"/>
    <col min="267" max="267" width="11" bestFit="1" customWidth="1"/>
    <col min="513" max="513" width="11" customWidth="1"/>
    <col min="514" max="514" width="12" customWidth="1"/>
    <col min="515" max="519" width="21.42578125" customWidth="1"/>
    <col min="521" max="521" width="18.42578125" customWidth="1"/>
    <col min="522" max="522" width="11" customWidth="1"/>
    <col min="523" max="523" width="11" bestFit="1" customWidth="1"/>
    <col min="769" max="769" width="11" customWidth="1"/>
    <col min="770" max="770" width="12" customWidth="1"/>
    <col min="771" max="775" width="21.42578125" customWidth="1"/>
    <col min="777" max="777" width="18.42578125" customWidth="1"/>
    <col min="778" max="778" width="11" customWidth="1"/>
    <col min="779" max="779" width="11" bestFit="1" customWidth="1"/>
    <col min="1025" max="1025" width="11" customWidth="1"/>
    <col min="1026" max="1026" width="12" customWidth="1"/>
    <col min="1027" max="1031" width="21.42578125" customWidth="1"/>
    <col min="1033" max="1033" width="18.42578125" customWidth="1"/>
    <col min="1034" max="1034" width="11" customWidth="1"/>
    <col min="1035" max="1035" width="11" bestFit="1" customWidth="1"/>
    <col min="1281" max="1281" width="11" customWidth="1"/>
    <col min="1282" max="1282" width="12" customWidth="1"/>
    <col min="1283" max="1287" width="21.42578125" customWidth="1"/>
    <col min="1289" max="1289" width="18.42578125" customWidth="1"/>
    <col min="1290" max="1290" width="11" customWidth="1"/>
    <col min="1291" max="1291" width="11" bestFit="1" customWidth="1"/>
    <col min="1537" max="1537" width="11" customWidth="1"/>
    <col min="1538" max="1538" width="12" customWidth="1"/>
    <col min="1539" max="1543" width="21.42578125" customWidth="1"/>
    <col min="1545" max="1545" width="18.42578125" customWidth="1"/>
    <col min="1546" max="1546" width="11" customWidth="1"/>
    <col min="1547" max="1547" width="11" bestFit="1" customWidth="1"/>
    <col min="1793" max="1793" width="11" customWidth="1"/>
    <col min="1794" max="1794" width="12" customWidth="1"/>
    <col min="1795" max="1799" width="21.42578125" customWidth="1"/>
    <col min="1801" max="1801" width="18.42578125" customWidth="1"/>
    <col min="1802" max="1802" width="11" customWidth="1"/>
    <col min="1803" max="1803" width="11" bestFit="1" customWidth="1"/>
    <col min="2049" max="2049" width="11" customWidth="1"/>
    <col min="2050" max="2050" width="12" customWidth="1"/>
    <col min="2051" max="2055" width="21.42578125" customWidth="1"/>
    <col min="2057" max="2057" width="18.42578125" customWidth="1"/>
    <col min="2058" max="2058" width="11" customWidth="1"/>
    <col min="2059" max="2059" width="11" bestFit="1" customWidth="1"/>
    <col min="2305" max="2305" width="11" customWidth="1"/>
    <col min="2306" max="2306" width="12" customWidth="1"/>
    <col min="2307" max="2311" width="21.42578125" customWidth="1"/>
    <col min="2313" max="2313" width="18.42578125" customWidth="1"/>
    <col min="2314" max="2314" width="11" customWidth="1"/>
    <col min="2315" max="2315" width="11" bestFit="1" customWidth="1"/>
    <col min="2561" max="2561" width="11" customWidth="1"/>
    <col min="2562" max="2562" width="12" customWidth="1"/>
    <col min="2563" max="2567" width="21.42578125" customWidth="1"/>
    <col min="2569" max="2569" width="18.42578125" customWidth="1"/>
    <col min="2570" max="2570" width="11" customWidth="1"/>
    <col min="2571" max="2571" width="11" bestFit="1" customWidth="1"/>
    <col min="2817" max="2817" width="11" customWidth="1"/>
    <col min="2818" max="2818" width="12" customWidth="1"/>
    <col min="2819" max="2823" width="21.42578125" customWidth="1"/>
    <col min="2825" max="2825" width="18.42578125" customWidth="1"/>
    <col min="2826" max="2826" width="11" customWidth="1"/>
    <col min="2827" max="2827" width="11" bestFit="1" customWidth="1"/>
    <col min="3073" max="3073" width="11" customWidth="1"/>
    <col min="3074" max="3074" width="12" customWidth="1"/>
    <col min="3075" max="3079" width="21.42578125" customWidth="1"/>
    <col min="3081" max="3081" width="18.42578125" customWidth="1"/>
    <col min="3082" max="3082" width="11" customWidth="1"/>
    <col min="3083" max="3083" width="11" bestFit="1" customWidth="1"/>
    <col min="3329" max="3329" width="11" customWidth="1"/>
    <col min="3330" max="3330" width="12" customWidth="1"/>
    <col min="3331" max="3335" width="21.42578125" customWidth="1"/>
    <col min="3337" max="3337" width="18.42578125" customWidth="1"/>
    <col min="3338" max="3338" width="11" customWidth="1"/>
    <col min="3339" max="3339" width="11" bestFit="1" customWidth="1"/>
    <col min="3585" max="3585" width="11" customWidth="1"/>
    <col min="3586" max="3586" width="12" customWidth="1"/>
    <col min="3587" max="3591" width="21.42578125" customWidth="1"/>
    <col min="3593" max="3593" width="18.42578125" customWidth="1"/>
    <col min="3594" max="3594" width="11" customWidth="1"/>
    <col min="3595" max="3595" width="11" bestFit="1" customWidth="1"/>
    <col min="3841" max="3841" width="11" customWidth="1"/>
    <col min="3842" max="3842" width="12" customWidth="1"/>
    <col min="3843" max="3847" width="21.42578125" customWidth="1"/>
    <col min="3849" max="3849" width="18.42578125" customWidth="1"/>
    <col min="3850" max="3850" width="11" customWidth="1"/>
    <col min="3851" max="3851" width="11" bestFit="1" customWidth="1"/>
    <col min="4097" max="4097" width="11" customWidth="1"/>
    <col min="4098" max="4098" width="12" customWidth="1"/>
    <col min="4099" max="4103" width="21.42578125" customWidth="1"/>
    <col min="4105" max="4105" width="18.42578125" customWidth="1"/>
    <col min="4106" max="4106" width="11" customWidth="1"/>
    <col min="4107" max="4107" width="11" bestFit="1" customWidth="1"/>
    <col min="4353" max="4353" width="11" customWidth="1"/>
    <col min="4354" max="4354" width="12" customWidth="1"/>
    <col min="4355" max="4359" width="21.42578125" customWidth="1"/>
    <col min="4361" max="4361" width="18.42578125" customWidth="1"/>
    <col min="4362" max="4362" width="11" customWidth="1"/>
    <col min="4363" max="4363" width="11" bestFit="1" customWidth="1"/>
    <col min="4609" max="4609" width="11" customWidth="1"/>
    <col min="4610" max="4610" width="12" customWidth="1"/>
    <col min="4611" max="4615" width="21.42578125" customWidth="1"/>
    <col min="4617" max="4617" width="18.42578125" customWidth="1"/>
    <col min="4618" max="4618" width="11" customWidth="1"/>
    <col min="4619" max="4619" width="11" bestFit="1" customWidth="1"/>
    <col min="4865" max="4865" width="11" customWidth="1"/>
    <col min="4866" max="4866" width="12" customWidth="1"/>
    <col min="4867" max="4871" width="21.42578125" customWidth="1"/>
    <col min="4873" max="4873" width="18.42578125" customWidth="1"/>
    <col min="4874" max="4874" width="11" customWidth="1"/>
    <col min="4875" max="4875" width="11" bestFit="1" customWidth="1"/>
    <col min="5121" max="5121" width="11" customWidth="1"/>
    <col min="5122" max="5122" width="12" customWidth="1"/>
    <col min="5123" max="5127" width="21.42578125" customWidth="1"/>
    <col min="5129" max="5129" width="18.42578125" customWidth="1"/>
    <col min="5130" max="5130" width="11" customWidth="1"/>
    <col min="5131" max="5131" width="11" bestFit="1" customWidth="1"/>
    <col min="5377" max="5377" width="11" customWidth="1"/>
    <col min="5378" max="5378" width="12" customWidth="1"/>
    <col min="5379" max="5383" width="21.42578125" customWidth="1"/>
    <col min="5385" max="5385" width="18.42578125" customWidth="1"/>
    <col min="5386" max="5386" width="11" customWidth="1"/>
    <col min="5387" max="5387" width="11" bestFit="1" customWidth="1"/>
    <col min="5633" max="5633" width="11" customWidth="1"/>
    <col min="5634" max="5634" width="12" customWidth="1"/>
    <col min="5635" max="5639" width="21.42578125" customWidth="1"/>
    <col min="5641" max="5641" width="18.42578125" customWidth="1"/>
    <col min="5642" max="5642" width="11" customWidth="1"/>
    <col min="5643" max="5643" width="11" bestFit="1" customWidth="1"/>
    <col min="5889" max="5889" width="11" customWidth="1"/>
    <col min="5890" max="5890" width="12" customWidth="1"/>
    <col min="5891" max="5895" width="21.42578125" customWidth="1"/>
    <col min="5897" max="5897" width="18.42578125" customWidth="1"/>
    <col min="5898" max="5898" width="11" customWidth="1"/>
    <col min="5899" max="5899" width="11" bestFit="1" customWidth="1"/>
    <col min="6145" max="6145" width="11" customWidth="1"/>
    <col min="6146" max="6146" width="12" customWidth="1"/>
    <col min="6147" max="6151" width="21.42578125" customWidth="1"/>
    <col min="6153" max="6153" width="18.42578125" customWidth="1"/>
    <col min="6154" max="6154" width="11" customWidth="1"/>
    <col min="6155" max="6155" width="11" bestFit="1" customWidth="1"/>
    <col min="6401" max="6401" width="11" customWidth="1"/>
    <col min="6402" max="6402" width="12" customWidth="1"/>
    <col min="6403" max="6407" width="21.42578125" customWidth="1"/>
    <col min="6409" max="6409" width="18.42578125" customWidth="1"/>
    <col min="6410" max="6410" width="11" customWidth="1"/>
    <col min="6411" max="6411" width="11" bestFit="1" customWidth="1"/>
    <col min="6657" max="6657" width="11" customWidth="1"/>
    <col min="6658" max="6658" width="12" customWidth="1"/>
    <col min="6659" max="6663" width="21.42578125" customWidth="1"/>
    <col min="6665" max="6665" width="18.42578125" customWidth="1"/>
    <col min="6666" max="6666" width="11" customWidth="1"/>
    <col min="6667" max="6667" width="11" bestFit="1" customWidth="1"/>
    <col min="6913" max="6913" width="11" customWidth="1"/>
    <col min="6914" max="6914" width="12" customWidth="1"/>
    <col min="6915" max="6919" width="21.42578125" customWidth="1"/>
    <col min="6921" max="6921" width="18.42578125" customWidth="1"/>
    <col min="6922" max="6922" width="11" customWidth="1"/>
    <col min="6923" max="6923" width="11" bestFit="1" customWidth="1"/>
    <col min="7169" max="7169" width="11" customWidth="1"/>
    <col min="7170" max="7170" width="12" customWidth="1"/>
    <col min="7171" max="7175" width="21.42578125" customWidth="1"/>
    <col min="7177" max="7177" width="18.42578125" customWidth="1"/>
    <col min="7178" max="7178" width="11" customWidth="1"/>
    <col min="7179" max="7179" width="11" bestFit="1" customWidth="1"/>
    <col min="7425" max="7425" width="11" customWidth="1"/>
    <col min="7426" max="7426" width="12" customWidth="1"/>
    <col min="7427" max="7431" width="21.42578125" customWidth="1"/>
    <col min="7433" max="7433" width="18.42578125" customWidth="1"/>
    <col min="7434" max="7434" width="11" customWidth="1"/>
    <col min="7435" max="7435" width="11" bestFit="1" customWidth="1"/>
    <col min="7681" max="7681" width="11" customWidth="1"/>
    <col min="7682" max="7682" width="12" customWidth="1"/>
    <col min="7683" max="7687" width="21.42578125" customWidth="1"/>
    <col min="7689" max="7689" width="18.42578125" customWidth="1"/>
    <col min="7690" max="7690" width="11" customWidth="1"/>
    <col min="7691" max="7691" width="11" bestFit="1" customWidth="1"/>
    <col min="7937" max="7937" width="11" customWidth="1"/>
    <col min="7938" max="7938" width="12" customWidth="1"/>
    <col min="7939" max="7943" width="21.42578125" customWidth="1"/>
    <col min="7945" max="7945" width="18.42578125" customWidth="1"/>
    <col min="7946" max="7946" width="11" customWidth="1"/>
    <col min="7947" max="7947" width="11" bestFit="1" customWidth="1"/>
    <col min="8193" max="8193" width="11" customWidth="1"/>
    <col min="8194" max="8194" width="12" customWidth="1"/>
    <col min="8195" max="8199" width="21.42578125" customWidth="1"/>
    <col min="8201" max="8201" width="18.42578125" customWidth="1"/>
    <col min="8202" max="8202" width="11" customWidth="1"/>
    <col min="8203" max="8203" width="11" bestFit="1" customWidth="1"/>
    <col min="8449" max="8449" width="11" customWidth="1"/>
    <col min="8450" max="8450" width="12" customWidth="1"/>
    <col min="8451" max="8455" width="21.42578125" customWidth="1"/>
    <col min="8457" max="8457" width="18.42578125" customWidth="1"/>
    <col min="8458" max="8458" width="11" customWidth="1"/>
    <col min="8459" max="8459" width="11" bestFit="1" customWidth="1"/>
    <col min="8705" max="8705" width="11" customWidth="1"/>
    <col min="8706" max="8706" width="12" customWidth="1"/>
    <col min="8707" max="8711" width="21.42578125" customWidth="1"/>
    <col min="8713" max="8713" width="18.42578125" customWidth="1"/>
    <col min="8714" max="8714" width="11" customWidth="1"/>
    <col min="8715" max="8715" width="11" bestFit="1" customWidth="1"/>
    <col min="8961" max="8961" width="11" customWidth="1"/>
    <col min="8962" max="8962" width="12" customWidth="1"/>
    <col min="8963" max="8967" width="21.42578125" customWidth="1"/>
    <col min="8969" max="8969" width="18.42578125" customWidth="1"/>
    <col min="8970" max="8970" width="11" customWidth="1"/>
    <col min="8971" max="8971" width="11" bestFit="1" customWidth="1"/>
    <col min="9217" max="9217" width="11" customWidth="1"/>
    <col min="9218" max="9218" width="12" customWidth="1"/>
    <col min="9219" max="9223" width="21.42578125" customWidth="1"/>
    <col min="9225" max="9225" width="18.42578125" customWidth="1"/>
    <col min="9226" max="9226" width="11" customWidth="1"/>
    <col min="9227" max="9227" width="11" bestFit="1" customWidth="1"/>
    <col min="9473" max="9473" width="11" customWidth="1"/>
    <col min="9474" max="9474" width="12" customWidth="1"/>
    <col min="9475" max="9479" width="21.42578125" customWidth="1"/>
    <col min="9481" max="9481" width="18.42578125" customWidth="1"/>
    <col min="9482" max="9482" width="11" customWidth="1"/>
    <col min="9483" max="9483" width="11" bestFit="1" customWidth="1"/>
    <col min="9729" max="9729" width="11" customWidth="1"/>
    <col min="9730" max="9730" width="12" customWidth="1"/>
    <col min="9731" max="9735" width="21.42578125" customWidth="1"/>
    <col min="9737" max="9737" width="18.42578125" customWidth="1"/>
    <col min="9738" max="9738" width="11" customWidth="1"/>
    <col min="9739" max="9739" width="11" bestFit="1" customWidth="1"/>
    <col min="9985" max="9985" width="11" customWidth="1"/>
    <col min="9986" max="9986" width="12" customWidth="1"/>
    <col min="9987" max="9991" width="21.42578125" customWidth="1"/>
    <col min="9993" max="9993" width="18.42578125" customWidth="1"/>
    <col min="9994" max="9994" width="11" customWidth="1"/>
    <col min="9995" max="9995" width="11" bestFit="1" customWidth="1"/>
    <col min="10241" max="10241" width="11" customWidth="1"/>
    <col min="10242" max="10242" width="12" customWidth="1"/>
    <col min="10243" max="10247" width="21.42578125" customWidth="1"/>
    <col min="10249" max="10249" width="18.42578125" customWidth="1"/>
    <col min="10250" max="10250" width="11" customWidth="1"/>
    <col min="10251" max="10251" width="11" bestFit="1" customWidth="1"/>
    <col min="10497" max="10497" width="11" customWidth="1"/>
    <col min="10498" max="10498" width="12" customWidth="1"/>
    <col min="10499" max="10503" width="21.42578125" customWidth="1"/>
    <col min="10505" max="10505" width="18.42578125" customWidth="1"/>
    <col min="10506" max="10506" width="11" customWidth="1"/>
    <col min="10507" max="10507" width="11" bestFit="1" customWidth="1"/>
    <col min="10753" max="10753" width="11" customWidth="1"/>
    <col min="10754" max="10754" width="12" customWidth="1"/>
    <col min="10755" max="10759" width="21.42578125" customWidth="1"/>
    <col min="10761" max="10761" width="18.42578125" customWidth="1"/>
    <col min="10762" max="10762" width="11" customWidth="1"/>
    <col min="10763" max="10763" width="11" bestFit="1" customWidth="1"/>
    <col min="11009" max="11009" width="11" customWidth="1"/>
    <col min="11010" max="11010" width="12" customWidth="1"/>
    <col min="11011" max="11015" width="21.42578125" customWidth="1"/>
    <col min="11017" max="11017" width="18.42578125" customWidth="1"/>
    <col min="11018" max="11018" width="11" customWidth="1"/>
    <col min="11019" max="11019" width="11" bestFit="1" customWidth="1"/>
    <col min="11265" max="11265" width="11" customWidth="1"/>
    <col min="11266" max="11266" width="12" customWidth="1"/>
    <col min="11267" max="11271" width="21.42578125" customWidth="1"/>
    <col min="11273" max="11273" width="18.42578125" customWidth="1"/>
    <col min="11274" max="11274" width="11" customWidth="1"/>
    <col min="11275" max="11275" width="11" bestFit="1" customWidth="1"/>
    <col min="11521" max="11521" width="11" customWidth="1"/>
    <col min="11522" max="11522" width="12" customWidth="1"/>
    <col min="11523" max="11527" width="21.42578125" customWidth="1"/>
    <col min="11529" max="11529" width="18.42578125" customWidth="1"/>
    <col min="11530" max="11530" width="11" customWidth="1"/>
    <col min="11531" max="11531" width="11" bestFit="1" customWidth="1"/>
    <col min="11777" max="11777" width="11" customWidth="1"/>
    <col min="11778" max="11778" width="12" customWidth="1"/>
    <col min="11779" max="11783" width="21.42578125" customWidth="1"/>
    <col min="11785" max="11785" width="18.42578125" customWidth="1"/>
    <col min="11786" max="11786" width="11" customWidth="1"/>
    <col min="11787" max="11787" width="11" bestFit="1" customWidth="1"/>
    <col min="12033" max="12033" width="11" customWidth="1"/>
    <col min="12034" max="12034" width="12" customWidth="1"/>
    <col min="12035" max="12039" width="21.42578125" customWidth="1"/>
    <col min="12041" max="12041" width="18.42578125" customWidth="1"/>
    <col min="12042" max="12042" width="11" customWidth="1"/>
    <col min="12043" max="12043" width="11" bestFit="1" customWidth="1"/>
    <col min="12289" max="12289" width="11" customWidth="1"/>
    <col min="12290" max="12290" width="12" customWidth="1"/>
    <col min="12291" max="12295" width="21.42578125" customWidth="1"/>
    <col min="12297" max="12297" width="18.42578125" customWidth="1"/>
    <col min="12298" max="12298" width="11" customWidth="1"/>
    <col min="12299" max="12299" width="11" bestFit="1" customWidth="1"/>
    <col min="12545" max="12545" width="11" customWidth="1"/>
    <col min="12546" max="12546" width="12" customWidth="1"/>
    <col min="12547" max="12551" width="21.42578125" customWidth="1"/>
    <col min="12553" max="12553" width="18.42578125" customWidth="1"/>
    <col min="12554" max="12554" width="11" customWidth="1"/>
    <col min="12555" max="12555" width="11" bestFit="1" customWidth="1"/>
    <col min="12801" max="12801" width="11" customWidth="1"/>
    <col min="12802" max="12802" width="12" customWidth="1"/>
    <col min="12803" max="12807" width="21.42578125" customWidth="1"/>
    <col min="12809" max="12809" width="18.42578125" customWidth="1"/>
    <col min="12810" max="12810" width="11" customWidth="1"/>
    <col min="12811" max="12811" width="11" bestFit="1" customWidth="1"/>
    <col min="13057" max="13057" width="11" customWidth="1"/>
    <col min="13058" max="13058" width="12" customWidth="1"/>
    <col min="13059" max="13063" width="21.42578125" customWidth="1"/>
    <col min="13065" max="13065" width="18.42578125" customWidth="1"/>
    <col min="13066" max="13066" width="11" customWidth="1"/>
    <col min="13067" max="13067" width="11" bestFit="1" customWidth="1"/>
    <col min="13313" max="13313" width="11" customWidth="1"/>
    <col min="13314" max="13314" width="12" customWidth="1"/>
    <col min="13315" max="13319" width="21.42578125" customWidth="1"/>
    <col min="13321" max="13321" width="18.42578125" customWidth="1"/>
    <col min="13322" max="13322" width="11" customWidth="1"/>
    <col min="13323" max="13323" width="11" bestFit="1" customWidth="1"/>
    <col min="13569" max="13569" width="11" customWidth="1"/>
    <col min="13570" max="13570" width="12" customWidth="1"/>
    <col min="13571" max="13575" width="21.42578125" customWidth="1"/>
    <col min="13577" max="13577" width="18.42578125" customWidth="1"/>
    <col min="13578" max="13578" width="11" customWidth="1"/>
    <col min="13579" max="13579" width="11" bestFit="1" customWidth="1"/>
    <col min="13825" max="13825" width="11" customWidth="1"/>
    <col min="13826" max="13826" width="12" customWidth="1"/>
    <col min="13827" max="13831" width="21.42578125" customWidth="1"/>
    <col min="13833" max="13833" width="18.42578125" customWidth="1"/>
    <col min="13834" max="13834" width="11" customWidth="1"/>
    <col min="13835" max="13835" width="11" bestFit="1" customWidth="1"/>
    <col min="14081" max="14081" width="11" customWidth="1"/>
    <col min="14082" max="14082" width="12" customWidth="1"/>
    <col min="14083" max="14087" width="21.42578125" customWidth="1"/>
    <col min="14089" max="14089" width="18.42578125" customWidth="1"/>
    <col min="14090" max="14090" width="11" customWidth="1"/>
    <col min="14091" max="14091" width="11" bestFit="1" customWidth="1"/>
    <col min="14337" max="14337" width="11" customWidth="1"/>
    <col min="14338" max="14338" width="12" customWidth="1"/>
    <col min="14339" max="14343" width="21.42578125" customWidth="1"/>
    <col min="14345" max="14345" width="18.42578125" customWidth="1"/>
    <col min="14346" max="14346" width="11" customWidth="1"/>
    <col min="14347" max="14347" width="11" bestFit="1" customWidth="1"/>
    <col min="14593" max="14593" width="11" customWidth="1"/>
    <col min="14594" max="14594" width="12" customWidth="1"/>
    <col min="14595" max="14599" width="21.42578125" customWidth="1"/>
    <col min="14601" max="14601" width="18.42578125" customWidth="1"/>
    <col min="14602" max="14602" width="11" customWidth="1"/>
    <col min="14603" max="14603" width="11" bestFit="1" customWidth="1"/>
    <col min="14849" max="14849" width="11" customWidth="1"/>
    <col min="14850" max="14850" width="12" customWidth="1"/>
    <col min="14851" max="14855" width="21.42578125" customWidth="1"/>
    <col min="14857" max="14857" width="18.42578125" customWidth="1"/>
    <col min="14858" max="14858" width="11" customWidth="1"/>
    <col min="14859" max="14859" width="11" bestFit="1" customWidth="1"/>
    <col min="15105" max="15105" width="11" customWidth="1"/>
    <col min="15106" max="15106" width="12" customWidth="1"/>
    <col min="15107" max="15111" width="21.42578125" customWidth="1"/>
    <col min="15113" max="15113" width="18.42578125" customWidth="1"/>
    <col min="15114" max="15114" width="11" customWidth="1"/>
    <col min="15115" max="15115" width="11" bestFit="1" customWidth="1"/>
    <col min="15361" max="15361" width="11" customWidth="1"/>
    <col min="15362" max="15362" width="12" customWidth="1"/>
    <col min="15363" max="15367" width="21.42578125" customWidth="1"/>
    <col min="15369" max="15369" width="18.42578125" customWidth="1"/>
    <col min="15370" max="15370" width="11" customWidth="1"/>
    <col min="15371" max="15371" width="11" bestFit="1" customWidth="1"/>
    <col min="15617" max="15617" width="11" customWidth="1"/>
    <col min="15618" max="15618" width="12" customWidth="1"/>
    <col min="15619" max="15623" width="21.42578125" customWidth="1"/>
    <col min="15625" max="15625" width="18.42578125" customWidth="1"/>
    <col min="15626" max="15626" width="11" customWidth="1"/>
    <col min="15627" max="15627" width="11" bestFit="1" customWidth="1"/>
    <col min="15873" max="15873" width="11" customWidth="1"/>
    <col min="15874" max="15874" width="12" customWidth="1"/>
    <col min="15875" max="15879" width="21.42578125" customWidth="1"/>
    <col min="15881" max="15881" width="18.42578125" customWidth="1"/>
    <col min="15882" max="15882" width="11" customWidth="1"/>
    <col min="15883" max="15883" width="11" bestFit="1" customWidth="1"/>
    <col min="16129" max="16129" width="11" customWidth="1"/>
    <col min="16130" max="16130" width="12" customWidth="1"/>
    <col min="16131" max="16135" width="21.42578125" customWidth="1"/>
    <col min="16137" max="16137" width="18.42578125" customWidth="1"/>
    <col min="16138" max="16138" width="11" customWidth="1"/>
    <col min="16139" max="16139" width="11" bestFit="1" customWidth="1"/>
  </cols>
  <sheetData>
    <row r="2" spans="1:8" ht="18" customHeight="1" x14ac:dyDescent="0.25">
      <c r="C2" s="373" t="s">
        <v>0</v>
      </c>
      <c r="D2" s="373"/>
      <c r="E2" s="373"/>
      <c r="F2" s="373"/>
      <c r="G2" s="373"/>
      <c r="H2" s="1"/>
    </row>
    <row r="4" spans="1:8" ht="25.5" x14ac:dyDescent="0.25">
      <c r="C4" s="78" t="s">
        <v>1</v>
      </c>
      <c r="D4" s="477" t="s">
        <v>223</v>
      </c>
      <c r="E4" s="477"/>
      <c r="F4" s="477"/>
      <c r="G4" s="477"/>
    </row>
    <row r="5" spans="1:8" x14ac:dyDescent="0.25">
      <c r="C5" s="78" t="s">
        <v>3</v>
      </c>
      <c r="D5" s="478" t="s">
        <v>224</v>
      </c>
      <c r="E5" s="478"/>
      <c r="F5" s="478"/>
      <c r="G5" s="478"/>
    </row>
    <row r="6" spans="1:8" ht="25.5" x14ac:dyDescent="0.25">
      <c r="C6" s="78" t="s">
        <v>5</v>
      </c>
      <c r="D6" s="479" t="s">
        <v>6</v>
      </c>
      <c r="E6" s="479"/>
      <c r="F6" s="479"/>
      <c r="G6" s="479"/>
    </row>
    <row r="7" spans="1:8" x14ac:dyDescent="0.25">
      <c r="C7" s="480" t="s">
        <v>7</v>
      </c>
      <c r="D7" s="480"/>
      <c r="E7" s="480"/>
      <c r="F7" s="480"/>
      <c r="G7" s="480"/>
    </row>
    <row r="8" spans="1:8" ht="15" customHeight="1" x14ac:dyDescent="0.25">
      <c r="C8" s="481" t="s">
        <v>225</v>
      </c>
      <c r="D8" s="481"/>
      <c r="E8" s="481"/>
      <c r="F8" s="481"/>
      <c r="G8" s="481"/>
    </row>
    <row r="9" spans="1:8" ht="24.75" customHeight="1" x14ac:dyDescent="0.25">
      <c r="C9" s="481"/>
      <c r="D9" s="481"/>
      <c r="E9" s="481"/>
      <c r="F9" s="481"/>
      <c r="G9" s="481"/>
    </row>
    <row r="10" spans="1:8" ht="54.75" customHeight="1" x14ac:dyDescent="0.25">
      <c r="C10" s="481"/>
      <c r="D10" s="481"/>
      <c r="E10" s="481"/>
      <c r="F10" s="481"/>
      <c r="G10" s="481"/>
    </row>
    <row r="11" spans="1:8" ht="98.25" customHeight="1" x14ac:dyDescent="0.25">
      <c r="A11" s="79"/>
      <c r="C11" s="80" t="s">
        <v>9</v>
      </c>
      <c r="D11" s="482" t="s">
        <v>226</v>
      </c>
      <c r="E11" s="483"/>
      <c r="F11" s="483"/>
      <c r="G11" s="483"/>
    </row>
    <row r="12" spans="1:8" ht="23.25" customHeight="1" x14ac:dyDescent="0.25">
      <c r="C12" s="484" t="s">
        <v>136</v>
      </c>
      <c r="D12" s="81">
        <v>2018</v>
      </c>
      <c r="E12" s="81">
        <v>2019</v>
      </c>
      <c r="F12" s="81">
        <v>2020</v>
      </c>
      <c r="G12" s="81">
        <v>2021</v>
      </c>
    </row>
    <row r="13" spans="1:8" x14ac:dyDescent="0.25">
      <c r="C13" s="484"/>
      <c r="D13" s="81" t="s">
        <v>12</v>
      </c>
      <c r="E13" s="81" t="s">
        <v>13</v>
      </c>
      <c r="F13" s="81" t="s">
        <v>13</v>
      </c>
      <c r="G13" s="81" t="s">
        <v>13</v>
      </c>
    </row>
    <row r="14" spans="1:8" ht="33.75" x14ac:dyDescent="0.25">
      <c r="C14" s="82" t="s">
        <v>227</v>
      </c>
      <c r="D14" s="11" t="s">
        <v>228</v>
      </c>
      <c r="E14" s="11" t="s">
        <v>15</v>
      </c>
      <c r="F14" s="11" t="s">
        <v>15</v>
      </c>
      <c r="G14" s="11" t="s">
        <v>15</v>
      </c>
    </row>
    <row r="15" spans="1:8" ht="22.5" x14ac:dyDescent="0.25">
      <c r="C15" s="83" t="s">
        <v>229</v>
      </c>
      <c r="D15" s="84">
        <v>5583</v>
      </c>
      <c r="E15" s="11" t="s">
        <v>15</v>
      </c>
      <c r="F15" s="11" t="s">
        <v>15</v>
      </c>
      <c r="G15" s="11" t="s">
        <v>15</v>
      </c>
    </row>
    <row r="16" spans="1:8" ht="22.5" x14ac:dyDescent="0.25">
      <c r="C16" s="83" t="s">
        <v>230</v>
      </c>
      <c r="D16" s="84">
        <v>6539</v>
      </c>
      <c r="E16" s="11" t="s">
        <v>15</v>
      </c>
      <c r="F16" s="11" t="s">
        <v>15</v>
      </c>
      <c r="G16" s="11" t="s">
        <v>15</v>
      </c>
    </row>
    <row r="17" spans="3:12" ht="33.75" x14ac:dyDescent="0.25">
      <c r="C17" s="83" t="s">
        <v>231</v>
      </c>
      <c r="D17" s="84">
        <v>3</v>
      </c>
      <c r="E17" s="11" t="s">
        <v>15</v>
      </c>
      <c r="F17" s="11" t="s">
        <v>15</v>
      </c>
      <c r="G17" s="11" t="s">
        <v>15</v>
      </c>
    </row>
    <row r="18" spans="3:12" ht="26.25" customHeight="1" x14ac:dyDescent="0.25">
      <c r="C18" s="85" t="s">
        <v>19</v>
      </c>
      <c r="D18" s="485" t="s">
        <v>232</v>
      </c>
      <c r="E18" s="485"/>
      <c r="F18" s="485"/>
      <c r="G18" s="485"/>
    </row>
    <row r="19" spans="3:12" ht="23.25" customHeight="1" x14ac:dyDescent="0.25">
      <c r="C19" s="484" t="s">
        <v>21</v>
      </c>
      <c r="D19" s="484"/>
      <c r="E19" s="484"/>
      <c r="F19" s="484"/>
      <c r="G19" s="484"/>
      <c r="J19" s="15"/>
      <c r="L19" s="15"/>
    </row>
    <row r="20" spans="3:12" ht="33.75" x14ac:dyDescent="0.25">
      <c r="C20" s="83" t="s">
        <v>233</v>
      </c>
      <c r="D20" s="84">
        <v>3</v>
      </c>
      <c r="E20" s="11" t="s">
        <v>15</v>
      </c>
      <c r="F20" s="11" t="s">
        <v>15</v>
      </c>
      <c r="G20" s="11" t="s">
        <v>15</v>
      </c>
    </row>
    <row r="21" spans="3:12" ht="67.5" x14ac:dyDescent="0.25">
      <c r="C21" s="106" t="s">
        <v>234</v>
      </c>
      <c r="D21" s="11" t="s">
        <v>235</v>
      </c>
      <c r="E21" s="11" t="s">
        <v>28</v>
      </c>
      <c r="F21" s="11" t="s">
        <v>28</v>
      </c>
      <c r="G21" s="11" t="s">
        <v>28</v>
      </c>
    </row>
    <row r="22" spans="3:12" ht="39.75" customHeight="1" x14ac:dyDescent="0.25">
      <c r="C22" s="83" t="s">
        <v>236</v>
      </c>
      <c r="D22" s="84">
        <v>1800</v>
      </c>
      <c r="E22" s="11" t="s">
        <v>15</v>
      </c>
      <c r="F22" s="11" t="s">
        <v>15</v>
      </c>
      <c r="G22" s="11" t="s">
        <v>15</v>
      </c>
    </row>
    <row r="23" spans="3:12" ht="39.75" customHeight="1" x14ac:dyDescent="0.25">
      <c r="C23" s="83" t="s">
        <v>237</v>
      </c>
      <c r="D23" s="84">
        <v>1450</v>
      </c>
      <c r="E23" s="11" t="s">
        <v>15</v>
      </c>
      <c r="F23" s="11" t="s">
        <v>15</v>
      </c>
      <c r="G23" s="11" t="s">
        <v>15</v>
      </c>
    </row>
    <row r="24" spans="3:12" ht="39.75" customHeight="1" x14ac:dyDescent="0.25">
      <c r="C24" s="83" t="s">
        <v>238</v>
      </c>
      <c r="D24" s="84">
        <v>1335000</v>
      </c>
      <c r="E24" s="11" t="s">
        <v>15</v>
      </c>
      <c r="F24" s="11" t="s">
        <v>15</v>
      </c>
      <c r="G24" s="11" t="s">
        <v>15</v>
      </c>
    </row>
    <row r="25" spans="3:12" x14ac:dyDescent="0.25">
      <c r="C25" s="476" t="s">
        <v>31</v>
      </c>
      <c r="D25" s="476"/>
      <c r="E25" s="476"/>
      <c r="F25" s="476"/>
      <c r="G25" s="476"/>
    </row>
    <row r="26" spans="3:12" x14ac:dyDescent="0.25">
      <c r="C26" s="487" t="s">
        <v>239</v>
      </c>
      <c r="D26" s="487"/>
      <c r="E26" s="487"/>
      <c r="F26" s="487"/>
      <c r="G26" s="487"/>
    </row>
    <row r="27" spans="3:12" ht="27" customHeight="1" x14ac:dyDescent="0.25">
      <c r="C27" s="86" t="s">
        <v>33</v>
      </c>
      <c r="D27" s="488" t="s">
        <v>240</v>
      </c>
      <c r="E27" s="488"/>
      <c r="F27" s="488"/>
      <c r="G27" s="488"/>
    </row>
    <row r="28" spans="3:12" ht="57.75" customHeight="1" x14ac:dyDescent="0.25">
      <c r="C28" s="83" t="s">
        <v>35</v>
      </c>
      <c r="D28" s="484" t="s">
        <v>241</v>
      </c>
      <c r="E28" s="484"/>
      <c r="F28" s="484"/>
      <c r="G28" s="484"/>
    </row>
    <row r="29" spans="3:12" x14ac:dyDescent="0.25">
      <c r="C29" s="83" t="s">
        <v>37</v>
      </c>
      <c r="D29" s="486" t="s">
        <v>242</v>
      </c>
      <c r="E29" s="486"/>
      <c r="F29" s="486"/>
      <c r="G29" s="486"/>
    </row>
    <row r="30" spans="3:12" ht="12.75" customHeight="1" x14ac:dyDescent="0.25">
      <c r="C30" s="484"/>
      <c r="D30" s="87">
        <v>2018</v>
      </c>
      <c r="E30" s="87">
        <v>2019</v>
      </c>
      <c r="F30" s="87">
        <v>2020</v>
      </c>
      <c r="G30" s="87">
        <v>2021</v>
      </c>
    </row>
    <row r="31" spans="3:12" ht="16.5" customHeight="1" x14ac:dyDescent="0.25">
      <c r="C31" s="484"/>
      <c r="D31" s="87" t="s">
        <v>12</v>
      </c>
      <c r="E31" s="87" t="s">
        <v>13</v>
      </c>
      <c r="F31" s="87" t="s">
        <v>13</v>
      </c>
      <c r="G31" s="87" t="s">
        <v>13</v>
      </c>
    </row>
    <row r="32" spans="3:12" x14ac:dyDescent="0.25">
      <c r="C32" s="83" t="s">
        <v>39</v>
      </c>
      <c r="D32" s="88">
        <v>7</v>
      </c>
      <c r="E32" s="88">
        <v>7</v>
      </c>
      <c r="F32" s="88">
        <v>7</v>
      </c>
      <c r="G32" s="88">
        <v>7</v>
      </c>
    </row>
    <row r="33" spans="3:13" x14ac:dyDescent="0.25">
      <c r="C33" s="83" t="s">
        <v>40</v>
      </c>
      <c r="D33" s="88">
        <v>54524</v>
      </c>
      <c r="E33" s="88">
        <v>54582</v>
      </c>
      <c r="F33" s="88">
        <v>54582</v>
      </c>
      <c r="G33" s="88">
        <v>54582</v>
      </c>
    </row>
    <row r="34" spans="3:13" x14ac:dyDescent="0.25">
      <c r="C34" s="83" t="s">
        <v>41</v>
      </c>
      <c r="D34" s="88">
        <f>D33/D32</f>
        <v>7789.1428571428569</v>
      </c>
      <c r="E34" s="88">
        <f>E33/E32</f>
        <v>7797.4285714285716</v>
      </c>
      <c r="F34" s="88">
        <f>F33/F32</f>
        <v>7797.4285714285716</v>
      </c>
      <c r="G34" s="88">
        <f>G33/G32</f>
        <v>7797.4285714285716</v>
      </c>
    </row>
    <row r="35" spans="3:13" x14ac:dyDescent="0.25">
      <c r="C35" s="83" t="s">
        <v>42</v>
      </c>
      <c r="D35" s="81" t="s">
        <v>43</v>
      </c>
      <c r="E35" s="89">
        <f>E32/D32-1</f>
        <v>0</v>
      </c>
      <c r="F35" s="89">
        <f t="shared" ref="F35:G37" si="0">F32/E32-1</f>
        <v>0</v>
      </c>
      <c r="G35" s="89">
        <f t="shared" si="0"/>
        <v>0</v>
      </c>
      <c r="I35" s="24"/>
      <c r="J35" s="24"/>
      <c r="K35" s="24"/>
      <c r="L35" s="24"/>
      <c r="M35" s="24"/>
    </row>
    <row r="36" spans="3:13" x14ac:dyDescent="0.25">
      <c r="C36" s="83" t="s">
        <v>44</v>
      </c>
      <c r="D36" s="81" t="s">
        <v>43</v>
      </c>
      <c r="E36" s="89">
        <f>E33/D33-1</f>
        <v>1.0637517423519594E-3</v>
      </c>
      <c r="F36" s="89">
        <f t="shared" si="0"/>
        <v>0</v>
      </c>
      <c r="G36" s="89">
        <f t="shared" si="0"/>
        <v>0</v>
      </c>
    </row>
    <row r="37" spans="3:13" ht="22.5" x14ac:dyDescent="0.25">
      <c r="C37" s="83" t="s">
        <v>45</v>
      </c>
      <c r="D37" s="81" t="s">
        <v>43</v>
      </c>
      <c r="E37" s="89">
        <f>E34/D34-1</f>
        <v>1.0637517423519594E-3</v>
      </c>
      <c r="F37" s="89">
        <f t="shared" si="0"/>
        <v>0</v>
      </c>
      <c r="G37" s="89">
        <f t="shared" si="0"/>
        <v>0</v>
      </c>
    </row>
    <row r="38" spans="3:13" x14ac:dyDescent="0.25">
      <c r="C38" s="489" t="s">
        <v>243</v>
      </c>
      <c r="D38" s="489"/>
      <c r="E38" s="489"/>
      <c r="F38" s="489"/>
      <c r="G38" s="489"/>
    </row>
    <row r="39" spans="3:13" ht="12.75" customHeight="1" x14ac:dyDescent="0.25">
      <c r="C39" s="484"/>
      <c r="D39" s="87">
        <v>2018</v>
      </c>
      <c r="E39" s="87">
        <v>2019</v>
      </c>
      <c r="F39" s="87">
        <v>2020</v>
      </c>
      <c r="G39" s="87">
        <v>2021</v>
      </c>
    </row>
    <row r="40" spans="3:13" ht="12.75" customHeight="1" x14ac:dyDescent="0.25">
      <c r="C40" s="484"/>
      <c r="D40" s="87" t="s">
        <v>12</v>
      </c>
      <c r="E40" s="87" t="s">
        <v>13</v>
      </c>
      <c r="F40" s="87" t="s">
        <v>13</v>
      </c>
      <c r="G40" s="87" t="s">
        <v>13</v>
      </c>
    </row>
    <row r="41" spans="3:13" x14ac:dyDescent="0.25">
      <c r="C41" s="90" t="s">
        <v>47</v>
      </c>
      <c r="D41" s="91">
        <f>5465+10542</f>
        <v>16007</v>
      </c>
      <c r="E41" s="91">
        <f>5465+10542</f>
        <v>16007</v>
      </c>
      <c r="F41" s="91">
        <f>5465+10542</f>
        <v>16007</v>
      </c>
      <c r="G41" s="91">
        <f>5465+10542</f>
        <v>16007</v>
      </c>
    </row>
    <row r="42" spans="3:13" ht="36" x14ac:dyDescent="0.25">
      <c r="C42" s="92" t="s">
        <v>64</v>
      </c>
      <c r="D42" s="93"/>
      <c r="E42" s="94"/>
      <c r="F42" s="94"/>
      <c r="G42" s="94"/>
    </row>
    <row r="43" spans="3:13" ht="36" x14ac:dyDescent="0.25">
      <c r="C43" s="92" t="s">
        <v>244</v>
      </c>
      <c r="D43" s="93"/>
      <c r="E43" s="95"/>
      <c r="F43" s="95"/>
      <c r="G43" s="95"/>
    </row>
    <row r="44" spans="3:13" ht="24" x14ac:dyDescent="0.25">
      <c r="C44" s="90" t="s">
        <v>48</v>
      </c>
      <c r="D44" s="91">
        <f>915+1760</f>
        <v>2675</v>
      </c>
      <c r="E44" s="91">
        <f>915+1760</f>
        <v>2675</v>
      </c>
      <c r="F44" s="91">
        <f>915+1760</f>
        <v>2675</v>
      </c>
      <c r="G44" s="91">
        <f>915+1760</f>
        <v>2675</v>
      </c>
    </row>
    <row r="45" spans="3:13" ht="48" x14ac:dyDescent="0.25">
      <c r="C45" s="92" t="s">
        <v>66</v>
      </c>
      <c r="D45" s="93"/>
      <c r="E45" s="91"/>
      <c r="F45" s="91"/>
      <c r="G45" s="91"/>
    </row>
    <row r="46" spans="3:13" ht="48" x14ac:dyDescent="0.25">
      <c r="C46" s="92" t="s">
        <v>245</v>
      </c>
      <c r="D46" s="93"/>
      <c r="E46" s="91"/>
      <c r="F46" s="91"/>
      <c r="G46" s="91"/>
    </row>
    <row r="47" spans="3:13" x14ac:dyDescent="0.25">
      <c r="C47" s="90" t="s">
        <v>49</v>
      </c>
      <c r="D47" s="93">
        <f>11085+24757</f>
        <v>35842</v>
      </c>
      <c r="E47" s="91">
        <f>11100+24800</f>
        <v>35900</v>
      </c>
      <c r="F47" s="91">
        <f>11100+24800</f>
        <v>35900</v>
      </c>
      <c r="G47" s="91">
        <f>11100+24800</f>
        <v>35900</v>
      </c>
    </row>
    <row r="48" spans="3:13" ht="48" x14ac:dyDescent="0.25">
      <c r="C48" s="92" t="s">
        <v>68</v>
      </c>
      <c r="D48" s="93"/>
      <c r="E48" s="91"/>
      <c r="F48" s="91"/>
      <c r="G48" s="91"/>
    </row>
    <row r="49" spans="3:7" ht="48" x14ac:dyDescent="0.25">
      <c r="C49" s="92" t="s">
        <v>246</v>
      </c>
      <c r="D49" s="93"/>
      <c r="E49" s="91"/>
      <c r="F49" s="91"/>
      <c r="G49" s="91"/>
    </row>
    <row r="50" spans="3:7" x14ac:dyDescent="0.25">
      <c r="C50" s="90" t="s">
        <v>50</v>
      </c>
      <c r="D50" s="93"/>
      <c r="E50" s="91"/>
      <c r="F50" s="91"/>
      <c r="G50" s="91"/>
    </row>
    <row r="51" spans="3:7" ht="48" x14ac:dyDescent="0.25">
      <c r="C51" s="92" t="s">
        <v>70</v>
      </c>
      <c r="D51" s="93"/>
      <c r="E51" s="91"/>
      <c r="F51" s="91"/>
      <c r="G51" s="91"/>
    </row>
    <row r="52" spans="3:7" ht="48" x14ac:dyDescent="0.25">
      <c r="C52" s="92" t="s">
        <v>247</v>
      </c>
      <c r="D52" s="93"/>
      <c r="E52" s="91"/>
      <c r="F52" s="91"/>
      <c r="G52" s="91"/>
    </row>
    <row r="53" spans="3:7" ht="24" x14ac:dyDescent="0.25">
      <c r="C53" s="90" t="s">
        <v>51</v>
      </c>
      <c r="D53" s="93"/>
      <c r="E53" s="91"/>
      <c r="F53" s="91"/>
      <c r="G53" s="91"/>
    </row>
    <row r="54" spans="3:7" ht="48" x14ac:dyDescent="0.25">
      <c r="C54" s="92" t="s">
        <v>72</v>
      </c>
      <c r="D54" s="93"/>
      <c r="E54" s="91"/>
      <c r="F54" s="91"/>
      <c r="G54" s="91"/>
    </row>
    <row r="55" spans="3:7" ht="48" x14ac:dyDescent="0.25">
      <c r="C55" s="92" t="s">
        <v>248</v>
      </c>
      <c r="D55" s="93"/>
      <c r="E55" s="91"/>
      <c r="F55" s="91"/>
      <c r="G55" s="91"/>
    </row>
    <row r="56" spans="3:7" x14ac:dyDescent="0.25">
      <c r="C56" s="90" t="s">
        <v>52</v>
      </c>
      <c r="D56" s="93"/>
      <c r="E56" s="91"/>
      <c r="F56" s="91"/>
      <c r="G56" s="91"/>
    </row>
    <row r="57" spans="3:7" ht="48" x14ac:dyDescent="0.25">
      <c r="C57" s="92" t="s">
        <v>74</v>
      </c>
      <c r="D57" s="93"/>
      <c r="E57" s="91"/>
      <c r="F57" s="91"/>
      <c r="G57" s="91"/>
    </row>
    <row r="58" spans="3:7" ht="48" x14ac:dyDescent="0.25">
      <c r="C58" s="92" t="s">
        <v>249</v>
      </c>
      <c r="D58" s="93"/>
      <c r="E58" s="91"/>
      <c r="F58" s="91"/>
      <c r="G58" s="91"/>
    </row>
    <row r="59" spans="3:7" ht="24" x14ac:dyDescent="0.25">
      <c r="C59" s="90" t="s">
        <v>53</v>
      </c>
      <c r="D59" s="93"/>
      <c r="E59" s="91"/>
      <c r="F59" s="91"/>
      <c r="G59" s="91"/>
    </row>
    <row r="60" spans="3:7" ht="48" x14ac:dyDescent="0.25">
      <c r="C60" s="92" t="s">
        <v>76</v>
      </c>
      <c r="D60" s="93"/>
      <c r="E60" s="91"/>
      <c r="F60" s="91"/>
      <c r="G60" s="91"/>
    </row>
    <row r="61" spans="3:7" ht="48" x14ac:dyDescent="0.25">
      <c r="C61" s="92" t="s">
        <v>250</v>
      </c>
      <c r="D61" s="93"/>
      <c r="E61" s="91"/>
      <c r="F61" s="91"/>
      <c r="G61" s="91"/>
    </row>
    <row r="62" spans="3:7" ht="24" x14ac:dyDescent="0.25">
      <c r="C62" s="96" t="s">
        <v>54</v>
      </c>
      <c r="D62" s="93">
        <f>D59+D56+D53+D50+D47+D44+D41</f>
        <v>54524</v>
      </c>
      <c r="E62" s="93">
        <f>E59+E56+E53+E50+E47+E44+E41</f>
        <v>54582</v>
      </c>
      <c r="F62" s="93">
        <f>F59+F56+F53+F50+F47+F44+F41</f>
        <v>54582</v>
      </c>
      <c r="G62" s="93">
        <f>G59+G56+G53+G50+G47+G44+G41</f>
        <v>54582</v>
      </c>
    </row>
    <row r="63" spans="3:7" x14ac:dyDescent="0.25">
      <c r="C63" s="490" t="s">
        <v>251</v>
      </c>
      <c r="D63" s="484" t="s">
        <v>80</v>
      </c>
      <c r="E63" s="484"/>
      <c r="F63" s="484"/>
      <c r="G63" s="484"/>
    </row>
    <row r="64" spans="3:7" x14ac:dyDescent="0.25">
      <c r="C64" s="490"/>
      <c r="D64" s="484"/>
      <c r="E64" s="484"/>
      <c r="F64" s="484"/>
      <c r="G64" s="484"/>
    </row>
    <row r="65" spans="3:7" x14ac:dyDescent="0.25">
      <c r="C65" s="490"/>
      <c r="D65" s="484"/>
      <c r="E65" s="484"/>
      <c r="F65" s="484"/>
      <c r="G65" s="484"/>
    </row>
    <row r="66" spans="3:7" x14ac:dyDescent="0.25">
      <c r="C66" s="97" t="s">
        <v>55</v>
      </c>
      <c r="D66" s="98">
        <f>IF(D62-D33=0,0,"Error")</f>
        <v>0</v>
      </c>
      <c r="E66" s="98">
        <f>IF(E62-E33=0,0,"Error")</f>
        <v>0</v>
      </c>
      <c r="F66" s="98">
        <f>IF(F62-F33=0,0,"Error")</f>
        <v>0</v>
      </c>
      <c r="G66" s="98">
        <f>IF(G62-G33=0,0,"Error")</f>
        <v>0</v>
      </c>
    </row>
    <row r="67" spans="3:7" ht="25.5" customHeight="1" x14ac:dyDescent="0.25">
      <c r="C67" s="99" t="s">
        <v>91</v>
      </c>
      <c r="D67" s="484" t="s">
        <v>252</v>
      </c>
      <c r="E67" s="484"/>
      <c r="F67" s="484"/>
      <c r="G67" s="484"/>
    </row>
    <row r="68" spans="3:7" ht="42" customHeight="1" x14ac:dyDescent="0.25">
      <c r="C68" s="83" t="s">
        <v>35</v>
      </c>
      <c r="D68" s="484" t="s">
        <v>253</v>
      </c>
      <c r="E68" s="484"/>
      <c r="F68" s="484"/>
      <c r="G68" s="484"/>
    </row>
    <row r="69" spans="3:7" ht="25.5" customHeight="1" x14ac:dyDescent="0.25">
      <c r="C69" s="83" t="s">
        <v>37</v>
      </c>
      <c r="D69" s="486" t="s">
        <v>254</v>
      </c>
      <c r="E69" s="486"/>
      <c r="F69" s="486"/>
      <c r="G69" s="486"/>
    </row>
    <row r="70" spans="3:7" ht="18.75" customHeight="1" x14ac:dyDescent="0.25">
      <c r="C70" s="83" t="s">
        <v>39</v>
      </c>
      <c r="D70" s="88">
        <v>2000</v>
      </c>
      <c r="E70" s="88">
        <v>2050</v>
      </c>
      <c r="F70" s="88">
        <v>2050</v>
      </c>
      <c r="G70" s="88">
        <v>2100</v>
      </c>
    </row>
    <row r="71" spans="3:7" ht="25.5" customHeight="1" x14ac:dyDescent="0.25">
      <c r="C71" s="484"/>
      <c r="D71" s="87">
        <v>2018</v>
      </c>
      <c r="E71" s="87">
        <v>2019</v>
      </c>
      <c r="F71" s="87">
        <v>2020</v>
      </c>
      <c r="G71" s="87">
        <v>2021</v>
      </c>
    </row>
    <row r="72" spans="3:7" ht="17.25" customHeight="1" x14ac:dyDescent="0.25">
      <c r="C72" s="484"/>
      <c r="D72" s="87" t="s">
        <v>12</v>
      </c>
      <c r="E72" s="87" t="s">
        <v>13</v>
      </c>
      <c r="F72" s="87" t="s">
        <v>13</v>
      </c>
      <c r="G72" s="87" t="s">
        <v>13</v>
      </c>
    </row>
    <row r="73" spans="3:7" ht="25.5" customHeight="1" x14ac:dyDescent="0.25">
      <c r="C73" s="83" t="s">
        <v>40</v>
      </c>
      <c r="D73" s="88">
        <v>21895</v>
      </c>
      <c r="E73" s="88">
        <v>22495</v>
      </c>
      <c r="F73" s="88">
        <v>22495</v>
      </c>
      <c r="G73" s="88">
        <v>24495</v>
      </c>
    </row>
    <row r="74" spans="3:7" ht="25.5" customHeight="1" x14ac:dyDescent="0.25">
      <c r="C74" s="83" t="s">
        <v>41</v>
      </c>
      <c r="D74" s="88">
        <f>D73/D70</f>
        <v>10.9475</v>
      </c>
      <c r="E74" s="88">
        <f>E73/E70</f>
        <v>10.973170731707317</v>
      </c>
      <c r="F74" s="88">
        <f>F73/F70</f>
        <v>10.973170731707317</v>
      </c>
      <c r="G74" s="88">
        <f>G73/G70</f>
        <v>11.664285714285715</v>
      </c>
    </row>
    <row r="75" spans="3:7" ht="25.5" customHeight="1" x14ac:dyDescent="0.25">
      <c r="C75" s="83" t="s">
        <v>42</v>
      </c>
      <c r="D75" s="81"/>
      <c r="E75" s="89">
        <f>E70/D70-1</f>
        <v>2.4999999999999911E-2</v>
      </c>
      <c r="F75" s="89">
        <f>F70/E70-1</f>
        <v>0</v>
      </c>
      <c r="G75" s="89">
        <f>G70/F70-1</f>
        <v>2.4390243902439046E-2</v>
      </c>
    </row>
    <row r="76" spans="3:7" ht="25.5" customHeight="1" x14ac:dyDescent="0.25">
      <c r="C76" s="83" t="s">
        <v>44</v>
      </c>
      <c r="D76" s="81"/>
      <c r="E76" s="89">
        <f t="shared" ref="E76:G77" si="1">E73/D73-1</f>
        <v>2.7403516784654025E-2</v>
      </c>
      <c r="F76" s="89">
        <f t="shared" si="1"/>
        <v>0</v>
      </c>
      <c r="G76" s="89">
        <f t="shared" si="1"/>
        <v>8.8908646365859045E-2</v>
      </c>
    </row>
    <row r="77" spans="3:7" ht="25.5" customHeight="1" x14ac:dyDescent="0.25">
      <c r="C77" s="83" t="s">
        <v>45</v>
      </c>
      <c r="D77" s="81"/>
      <c r="E77" s="89">
        <f t="shared" si="1"/>
        <v>2.3448944240527236E-3</v>
      </c>
      <c r="F77" s="89">
        <f t="shared" si="1"/>
        <v>0</v>
      </c>
      <c r="G77" s="89">
        <f t="shared" si="1"/>
        <v>6.2982250023814856E-2</v>
      </c>
    </row>
    <row r="78" spans="3:7" ht="25.5" customHeight="1" x14ac:dyDescent="0.25">
      <c r="C78" s="489" t="s">
        <v>255</v>
      </c>
      <c r="D78" s="489"/>
      <c r="E78" s="489"/>
      <c r="F78" s="489"/>
      <c r="G78" s="489"/>
    </row>
    <row r="79" spans="3:7" ht="25.5" customHeight="1" x14ac:dyDescent="0.25">
      <c r="C79" s="484"/>
      <c r="D79" s="87">
        <v>2018</v>
      </c>
      <c r="E79" s="87">
        <v>2019</v>
      </c>
      <c r="F79" s="87">
        <v>2020</v>
      </c>
      <c r="G79" s="87">
        <v>2021</v>
      </c>
    </row>
    <row r="80" spans="3:7" ht="25.5" customHeight="1" x14ac:dyDescent="0.25">
      <c r="C80" s="484"/>
      <c r="D80" s="87" t="s">
        <v>12</v>
      </c>
      <c r="E80" s="87" t="s">
        <v>13</v>
      </c>
      <c r="F80" s="87" t="s">
        <v>13</v>
      </c>
      <c r="G80" s="87" t="s">
        <v>13</v>
      </c>
    </row>
    <row r="81" spans="3:7" ht="25.5" customHeight="1" x14ac:dyDescent="0.25">
      <c r="C81" s="90" t="s">
        <v>47</v>
      </c>
      <c r="D81" s="91">
        <v>7537</v>
      </c>
      <c r="E81" s="91">
        <v>7537</v>
      </c>
      <c r="F81" s="91">
        <v>7537</v>
      </c>
      <c r="G81" s="91">
        <v>9537</v>
      </c>
    </row>
    <row r="82" spans="3:7" ht="25.5" customHeight="1" x14ac:dyDescent="0.25">
      <c r="C82" s="92" t="s">
        <v>64</v>
      </c>
      <c r="D82" s="93"/>
      <c r="E82" s="95"/>
      <c r="F82" s="95"/>
      <c r="G82" s="95"/>
    </row>
    <row r="83" spans="3:7" ht="25.5" customHeight="1" x14ac:dyDescent="0.25">
      <c r="C83" s="92" t="s">
        <v>65</v>
      </c>
      <c r="D83" s="93"/>
      <c r="E83" s="95"/>
      <c r="F83" s="95"/>
      <c r="G83" s="95"/>
    </row>
    <row r="84" spans="3:7" ht="25.5" customHeight="1" x14ac:dyDescent="0.25">
      <c r="C84" s="90" t="s">
        <v>48</v>
      </c>
      <c r="D84" s="91">
        <v>2258</v>
      </c>
      <c r="E84" s="91">
        <v>2258</v>
      </c>
      <c r="F84" s="91">
        <v>2258</v>
      </c>
      <c r="G84" s="91">
        <v>2258</v>
      </c>
    </row>
    <row r="85" spans="3:7" ht="25.5" customHeight="1" x14ac:dyDescent="0.25">
      <c r="C85" s="92" t="s">
        <v>66</v>
      </c>
      <c r="D85" s="93"/>
      <c r="E85" s="91"/>
      <c r="F85" s="91"/>
      <c r="G85" s="91"/>
    </row>
    <row r="86" spans="3:7" ht="25.5" customHeight="1" x14ac:dyDescent="0.25">
      <c r="C86" s="92" t="s">
        <v>67</v>
      </c>
      <c r="D86" s="93"/>
      <c r="E86" s="91"/>
      <c r="F86" s="91"/>
      <c r="G86" s="91"/>
    </row>
    <row r="87" spans="3:7" s="102" customFormat="1" ht="25.5" customHeight="1" x14ac:dyDescent="0.25">
      <c r="C87" s="100" t="s">
        <v>49</v>
      </c>
      <c r="D87" s="101">
        <v>12100</v>
      </c>
      <c r="E87" s="84">
        <v>12700</v>
      </c>
      <c r="F87" s="84">
        <v>12700</v>
      </c>
      <c r="G87" s="84">
        <v>12700</v>
      </c>
    </row>
    <row r="88" spans="3:7" ht="25.5" customHeight="1" x14ac:dyDescent="0.25">
      <c r="C88" s="92" t="s">
        <v>68</v>
      </c>
      <c r="D88" s="93"/>
      <c r="E88" s="91"/>
      <c r="F88" s="91"/>
      <c r="G88" s="91"/>
    </row>
    <row r="89" spans="3:7" ht="25.5" customHeight="1" x14ac:dyDescent="0.25">
      <c r="C89" s="92" t="s">
        <v>69</v>
      </c>
      <c r="D89" s="93"/>
      <c r="E89" s="91"/>
      <c r="F89" s="91"/>
      <c r="G89" s="91"/>
    </row>
    <row r="90" spans="3:7" ht="25.5" customHeight="1" x14ac:dyDescent="0.25">
      <c r="C90" s="90" t="s">
        <v>50</v>
      </c>
      <c r="D90" s="93"/>
      <c r="E90" s="91"/>
      <c r="F90" s="91"/>
      <c r="G90" s="91"/>
    </row>
    <row r="91" spans="3:7" ht="25.5" customHeight="1" x14ac:dyDescent="0.25">
      <c r="C91" s="92" t="s">
        <v>70</v>
      </c>
      <c r="D91" s="93"/>
      <c r="E91" s="91"/>
      <c r="F91" s="91"/>
      <c r="G91" s="91"/>
    </row>
    <row r="92" spans="3:7" ht="25.5" customHeight="1" x14ac:dyDescent="0.25">
      <c r="C92" s="92" t="s">
        <v>71</v>
      </c>
      <c r="D92" s="93"/>
      <c r="E92" s="91"/>
      <c r="F92" s="91"/>
      <c r="G92" s="91"/>
    </row>
    <row r="93" spans="3:7" ht="25.5" customHeight="1" x14ac:dyDescent="0.25">
      <c r="C93" s="90" t="s">
        <v>51</v>
      </c>
      <c r="D93" s="93"/>
      <c r="E93" s="91"/>
      <c r="F93" s="91"/>
      <c r="G93" s="91"/>
    </row>
    <row r="94" spans="3:7" ht="25.5" customHeight="1" x14ac:dyDescent="0.25">
      <c r="C94" s="92" t="s">
        <v>72</v>
      </c>
      <c r="D94" s="93"/>
      <c r="E94" s="91"/>
      <c r="F94" s="91"/>
      <c r="G94" s="91"/>
    </row>
    <row r="95" spans="3:7" ht="25.5" customHeight="1" x14ac:dyDescent="0.25">
      <c r="C95" s="92" t="s">
        <v>73</v>
      </c>
      <c r="D95" s="93"/>
      <c r="E95" s="91"/>
      <c r="F95" s="91"/>
      <c r="G95" s="91"/>
    </row>
    <row r="96" spans="3:7" ht="25.5" customHeight="1" x14ac:dyDescent="0.25">
      <c r="C96" s="90" t="s">
        <v>52</v>
      </c>
      <c r="D96" s="93"/>
      <c r="E96" s="91"/>
      <c r="F96" s="91"/>
      <c r="G96" s="91"/>
    </row>
    <row r="97" spans="3:7" ht="17.25" customHeight="1" x14ac:dyDescent="0.25">
      <c r="C97" s="92" t="s">
        <v>74</v>
      </c>
      <c r="D97" s="93"/>
      <c r="E97" s="91"/>
      <c r="F97" s="91"/>
      <c r="G97" s="91"/>
    </row>
    <row r="98" spans="3:7" ht="48" x14ac:dyDescent="0.25">
      <c r="C98" s="92" t="s">
        <v>75</v>
      </c>
      <c r="D98" s="93"/>
      <c r="E98" s="91"/>
      <c r="F98" s="91"/>
      <c r="G98" s="91"/>
    </row>
    <row r="99" spans="3:7" ht="24" x14ac:dyDescent="0.25">
      <c r="C99" s="90" t="s">
        <v>53</v>
      </c>
      <c r="D99" s="93"/>
      <c r="E99" s="91"/>
      <c r="F99" s="91"/>
      <c r="G99" s="91"/>
    </row>
    <row r="100" spans="3:7" ht="48" x14ac:dyDescent="0.25">
      <c r="C100" s="92" t="s">
        <v>76</v>
      </c>
      <c r="D100" s="93"/>
      <c r="E100" s="91"/>
      <c r="F100" s="91"/>
      <c r="G100" s="91"/>
    </row>
    <row r="101" spans="3:7" ht="48" x14ac:dyDescent="0.25">
      <c r="C101" s="92" t="s">
        <v>77</v>
      </c>
      <c r="D101" s="93"/>
      <c r="E101" s="91"/>
      <c r="F101" s="91"/>
      <c r="G101" s="91"/>
    </row>
    <row r="102" spans="3:7" ht="17.25" customHeight="1" x14ac:dyDescent="0.25">
      <c r="C102" s="103" t="s">
        <v>60</v>
      </c>
      <c r="D102" s="93">
        <f>D99+D96+D93+D90+D87+D84+D81</f>
        <v>21895</v>
      </c>
      <c r="E102" s="93">
        <f>E99+E96+E93+E90+E87+E84+E81</f>
        <v>22495</v>
      </c>
      <c r="F102" s="93">
        <f>F99+F96+F93+F90+F87+F84+F81</f>
        <v>22495</v>
      </c>
      <c r="G102" s="93">
        <f>G99+G96+G93+G90+G87+G84+G81</f>
        <v>24495</v>
      </c>
    </row>
    <row r="103" spans="3:7" x14ac:dyDescent="0.25">
      <c r="C103" s="490" t="s">
        <v>151</v>
      </c>
      <c r="D103" s="484" t="s">
        <v>80</v>
      </c>
      <c r="E103" s="484"/>
      <c r="F103" s="484"/>
      <c r="G103" s="484"/>
    </row>
    <row r="104" spans="3:7" ht="12.75" customHeight="1" x14ac:dyDescent="0.25">
      <c r="C104" s="490"/>
      <c r="D104" s="484"/>
      <c r="E104" s="484"/>
      <c r="F104" s="484"/>
      <c r="G104" s="484"/>
    </row>
    <row r="105" spans="3:7" ht="9" customHeight="1" x14ac:dyDescent="0.25">
      <c r="C105" s="490"/>
      <c r="D105" s="484"/>
      <c r="E105" s="484"/>
      <c r="F105" s="484"/>
      <c r="G105" s="484"/>
    </row>
    <row r="106" spans="3:7" ht="25.5" customHeight="1" x14ac:dyDescent="0.25">
      <c r="C106" s="97" t="s">
        <v>55</v>
      </c>
      <c r="D106" s="98">
        <f>IF(D102-D73=0,0,"Error")</f>
        <v>0</v>
      </c>
      <c r="E106" s="98">
        <f>IF(E102-E73=0,0,"Error")</f>
        <v>0</v>
      </c>
      <c r="F106" s="98">
        <f>IF(F102-F73=0,0,"Error")</f>
        <v>0</v>
      </c>
      <c r="G106" s="98">
        <f>IF(G102-G73=0,0,"Error")</f>
        <v>0</v>
      </c>
    </row>
    <row r="107" spans="3:7" ht="25.5" customHeight="1" x14ac:dyDescent="0.25">
      <c r="C107" s="99" t="s">
        <v>256</v>
      </c>
      <c r="D107" s="484" t="s">
        <v>257</v>
      </c>
      <c r="E107" s="484"/>
      <c r="F107" s="484"/>
      <c r="G107" s="484"/>
    </row>
    <row r="108" spans="3:7" ht="28.5" customHeight="1" x14ac:dyDescent="0.25">
      <c r="C108" s="83" t="s">
        <v>35</v>
      </c>
      <c r="D108" s="484" t="s">
        <v>258</v>
      </c>
      <c r="E108" s="484"/>
      <c r="F108" s="484"/>
      <c r="G108" s="484"/>
    </row>
    <row r="109" spans="3:7" ht="17.25" customHeight="1" x14ac:dyDescent="0.25">
      <c r="C109" s="83" t="s">
        <v>37</v>
      </c>
      <c r="D109" s="486" t="s">
        <v>259</v>
      </c>
      <c r="E109" s="486"/>
      <c r="F109" s="486"/>
      <c r="G109" s="486"/>
    </row>
    <row r="110" spans="3:7" x14ac:dyDescent="0.25">
      <c r="C110" s="83" t="s">
        <v>39</v>
      </c>
      <c r="D110" s="88">
        <v>1</v>
      </c>
      <c r="E110" s="88">
        <v>1</v>
      </c>
      <c r="F110" s="88">
        <v>1</v>
      </c>
      <c r="G110" s="88">
        <v>1</v>
      </c>
    </row>
    <row r="111" spans="3:7" ht="18" customHeight="1" x14ac:dyDescent="0.25">
      <c r="C111" s="484"/>
      <c r="D111" s="87">
        <v>2018</v>
      </c>
      <c r="E111" s="87">
        <v>2019</v>
      </c>
      <c r="F111" s="87">
        <v>2020</v>
      </c>
      <c r="G111" s="87">
        <v>2021</v>
      </c>
    </row>
    <row r="112" spans="3:7" ht="19.5" customHeight="1" x14ac:dyDescent="0.25">
      <c r="C112" s="484"/>
      <c r="D112" s="87" t="s">
        <v>12</v>
      </c>
      <c r="E112" s="87" t="s">
        <v>13</v>
      </c>
      <c r="F112" s="87" t="s">
        <v>13</v>
      </c>
      <c r="G112" s="87" t="s">
        <v>13</v>
      </c>
    </row>
    <row r="113" spans="3:13" ht="15" customHeight="1" x14ac:dyDescent="0.25">
      <c r="C113" s="83" t="s">
        <v>40</v>
      </c>
      <c r="D113" s="88">
        <v>7443</v>
      </c>
      <c r="E113" s="88">
        <v>12523</v>
      </c>
      <c r="F113" s="88">
        <v>12523</v>
      </c>
      <c r="G113" s="88">
        <v>12523</v>
      </c>
    </row>
    <row r="114" spans="3:13" x14ac:dyDescent="0.25">
      <c r="C114" s="83" t="s">
        <v>41</v>
      </c>
      <c r="D114" s="88">
        <f>D113/D110</f>
        <v>7443</v>
      </c>
      <c r="E114" s="88">
        <f>E113/E110</f>
        <v>12523</v>
      </c>
      <c r="F114" s="88">
        <f>F113/F110</f>
        <v>12523</v>
      </c>
      <c r="G114" s="88">
        <f>G113/G110</f>
        <v>12523</v>
      </c>
    </row>
    <row r="115" spans="3:13" x14ac:dyDescent="0.25">
      <c r="C115" s="83" t="s">
        <v>42</v>
      </c>
      <c r="D115" s="81" t="s">
        <v>43</v>
      </c>
      <c r="E115" s="89">
        <f>E110/D110-1</f>
        <v>0</v>
      </c>
      <c r="F115" s="89">
        <f>F110/E110-1</f>
        <v>0</v>
      </c>
      <c r="G115" s="89">
        <f>G110/F110-1</f>
        <v>0</v>
      </c>
      <c r="I115" s="24"/>
      <c r="J115" s="24"/>
      <c r="K115" s="24"/>
      <c r="L115" s="24"/>
      <c r="M115" s="24"/>
    </row>
    <row r="116" spans="3:13" x14ac:dyDescent="0.25">
      <c r="C116" s="83" t="s">
        <v>44</v>
      </c>
      <c r="D116" s="81" t="s">
        <v>43</v>
      </c>
      <c r="E116" s="89">
        <f t="shared" ref="E116:G117" si="2">E113/D113-1</f>
        <v>0.6825204890501142</v>
      </c>
      <c r="F116" s="89">
        <f t="shared" si="2"/>
        <v>0</v>
      </c>
      <c r="G116" s="89">
        <f t="shared" si="2"/>
        <v>0</v>
      </c>
    </row>
    <row r="117" spans="3:13" ht="22.5" x14ac:dyDescent="0.25">
      <c r="C117" s="83" t="s">
        <v>45</v>
      </c>
      <c r="D117" s="81" t="s">
        <v>43</v>
      </c>
      <c r="E117" s="89">
        <f t="shared" si="2"/>
        <v>0.6825204890501142</v>
      </c>
      <c r="F117" s="89">
        <f t="shared" si="2"/>
        <v>0</v>
      </c>
      <c r="G117" s="89">
        <f t="shared" si="2"/>
        <v>0</v>
      </c>
    </row>
    <row r="118" spans="3:13" ht="25.5" customHeight="1" x14ac:dyDescent="0.25">
      <c r="C118" s="489" t="s">
        <v>260</v>
      </c>
      <c r="D118" s="489"/>
      <c r="E118" s="489"/>
      <c r="F118" s="489"/>
      <c r="G118" s="489"/>
    </row>
    <row r="119" spans="3:13" ht="25.5" customHeight="1" x14ac:dyDescent="0.25">
      <c r="C119" s="484"/>
      <c r="D119" s="87">
        <v>2018</v>
      </c>
      <c r="E119" s="87">
        <v>2019</v>
      </c>
      <c r="F119" s="87">
        <v>2020</v>
      </c>
      <c r="G119" s="87">
        <v>2021</v>
      </c>
    </row>
    <row r="120" spans="3:13" ht="25.5" customHeight="1" x14ac:dyDescent="0.25">
      <c r="C120" s="484"/>
      <c r="D120" s="87" t="s">
        <v>12</v>
      </c>
      <c r="E120" s="87" t="s">
        <v>13</v>
      </c>
      <c r="F120" s="87" t="s">
        <v>13</v>
      </c>
      <c r="G120" s="87" t="s">
        <v>13</v>
      </c>
    </row>
    <row r="121" spans="3:13" ht="25.5" customHeight="1" x14ac:dyDescent="0.25">
      <c r="C121" s="90" t="s">
        <v>47</v>
      </c>
      <c r="D121" s="91">
        <v>6018</v>
      </c>
      <c r="E121" s="91">
        <v>6018</v>
      </c>
      <c r="F121" s="91">
        <v>6018</v>
      </c>
      <c r="G121" s="91">
        <v>6018</v>
      </c>
    </row>
    <row r="122" spans="3:13" ht="25.5" customHeight="1" x14ac:dyDescent="0.25">
      <c r="C122" s="92" t="s">
        <v>64</v>
      </c>
      <c r="D122" s="93"/>
      <c r="E122" s="95"/>
      <c r="F122" s="95"/>
      <c r="G122" s="95"/>
    </row>
    <row r="123" spans="3:13" ht="25.5" customHeight="1" x14ac:dyDescent="0.25">
      <c r="C123" s="92" t="s">
        <v>65</v>
      </c>
      <c r="D123" s="93"/>
      <c r="E123" s="95"/>
      <c r="F123" s="95"/>
      <c r="G123" s="95"/>
    </row>
    <row r="124" spans="3:13" ht="25.5" customHeight="1" x14ac:dyDescent="0.25">
      <c r="C124" s="90" t="s">
        <v>48</v>
      </c>
      <c r="D124" s="91">
        <v>1005</v>
      </c>
      <c r="E124" s="91">
        <v>1005</v>
      </c>
      <c r="F124" s="91">
        <v>1005</v>
      </c>
      <c r="G124" s="91">
        <v>1005</v>
      </c>
    </row>
    <row r="125" spans="3:13" ht="25.5" customHeight="1" x14ac:dyDescent="0.25">
      <c r="C125" s="92" t="s">
        <v>66</v>
      </c>
      <c r="D125" s="93"/>
      <c r="E125" s="91"/>
      <c r="F125" s="91"/>
      <c r="G125" s="91"/>
    </row>
    <row r="126" spans="3:13" ht="25.5" customHeight="1" x14ac:dyDescent="0.25">
      <c r="C126" s="92" t="s">
        <v>67</v>
      </c>
      <c r="D126" s="93"/>
      <c r="E126" s="91"/>
      <c r="F126" s="91"/>
      <c r="G126" s="91"/>
    </row>
    <row r="127" spans="3:13" ht="25.5" customHeight="1" x14ac:dyDescent="0.25">
      <c r="C127" s="90" t="s">
        <v>49</v>
      </c>
      <c r="D127" s="93">
        <v>420</v>
      </c>
      <c r="E127" s="91">
        <v>5500</v>
      </c>
      <c r="F127" s="91">
        <v>5500</v>
      </c>
      <c r="G127" s="91">
        <v>5500</v>
      </c>
    </row>
    <row r="128" spans="3:13" ht="25.5" customHeight="1" x14ac:dyDescent="0.25">
      <c r="C128" s="92" t="s">
        <v>68</v>
      </c>
      <c r="D128" s="104"/>
      <c r="E128" s="104"/>
      <c r="F128" s="104"/>
      <c r="G128" s="104"/>
    </row>
    <row r="129" spans="3:7" ht="25.5" customHeight="1" x14ac:dyDescent="0.25">
      <c r="C129" s="92" t="s">
        <v>69</v>
      </c>
      <c r="D129" s="93"/>
      <c r="E129" s="91"/>
      <c r="F129" s="91"/>
      <c r="G129" s="91"/>
    </row>
    <row r="130" spans="3:7" ht="25.5" customHeight="1" x14ac:dyDescent="0.25">
      <c r="C130" s="90" t="s">
        <v>50</v>
      </c>
      <c r="D130" s="93"/>
      <c r="E130" s="91"/>
      <c r="F130" s="91"/>
      <c r="G130" s="91"/>
    </row>
    <row r="131" spans="3:7" ht="25.5" customHeight="1" x14ac:dyDescent="0.25">
      <c r="C131" s="92" t="s">
        <v>70</v>
      </c>
      <c r="D131" s="93"/>
      <c r="E131" s="91"/>
      <c r="F131" s="91"/>
      <c r="G131" s="91"/>
    </row>
    <row r="132" spans="3:7" ht="25.5" customHeight="1" x14ac:dyDescent="0.25">
      <c r="C132" s="92" t="s">
        <v>71</v>
      </c>
      <c r="D132" s="93"/>
      <c r="E132" s="91"/>
      <c r="F132" s="91"/>
      <c r="G132" s="91"/>
    </row>
    <row r="133" spans="3:7" ht="25.5" customHeight="1" x14ac:dyDescent="0.25">
      <c r="C133" s="90" t="s">
        <v>51</v>
      </c>
      <c r="D133" s="93"/>
      <c r="E133" s="91"/>
      <c r="F133" s="91"/>
      <c r="G133" s="91"/>
    </row>
    <row r="134" spans="3:7" ht="25.5" customHeight="1" x14ac:dyDescent="0.25">
      <c r="C134" s="92" t="s">
        <v>72</v>
      </c>
      <c r="D134" s="93"/>
      <c r="E134" s="91"/>
      <c r="F134" s="91"/>
      <c r="G134" s="91"/>
    </row>
    <row r="135" spans="3:7" ht="25.5" customHeight="1" x14ac:dyDescent="0.25">
      <c r="C135" s="92" t="s">
        <v>73</v>
      </c>
      <c r="D135" s="93"/>
      <c r="E135" s="91"/>
      <c r="F135" s="91"/>
      <c r="G135" s="91"/>
    </row>
    <row r="136" spans="3:7" ht="25.5" customHeight="1" x14ac:dyDescent="0.25">
      <c r="C136" s="90" t="s">
        <v>52</v>
      </c>
      <c r="D136" s="93"/>
      <c r="E136" s="91"/>
      <c r="F136" s="91"/>
      <c r="G136" s="91"/>
    </row>
    <row r="137" spans="3:7" ht="17.25" customHeight="1" x14ac:dyDescent="0.25">
      <c r="C137" s="92" t="s">
        <v>74</v>
      </c>
      <c r="D137" s="93"/>
      <c r="E137" s="91"/>
      <c r="F137" s="91"/>
      <c r="G137" s="91"/>
    </row>
    <row r="138" spans="3:7" ht="48" x14ac:dyDescent="0.25">
      <c r="C138" s="92" t="s">
        <v>75</v>
      </c>
      <c r="D138" s="93"/>
      <c r="E138" s="91"/>
      <c r="F138" s="91"/>
      <c r="G138" s="91"/>
    </row>
    <row r="139" spans="3:7" ht="24" x14ac:dyDescent="0.25">
      <c r="C139" s="90" t="s">
        <v>53</v>
      </c>
      <c r="D139" s="93"/>
      <c r="E139" s="91"/>
      <c r="F139" s="91"/>
      <c r="G139" s="91"/>
    </row>
    <row r="140" spans="3:7" ht="48" x14ac:dyDescent="0.25">
      <c r="C140" s="92" t="s">
        <v>76</v>
      </c>
      <c r="D140" s="93"/>
      <c r="E140" s="91"/>
      <c r="F140" s="91"/>
      <c r="G140" s="91"/>
    </row>
    <row r="141" spans="3:7" ht="48" x14ac:dyDescent="0.25">
      <c r="C141" s="92" t="s">
        <v>77</v>
      </c>
      <c r="D141" s="93"/>
      <c r="E141" s="91"/>
      <c r="F141" s="91"/>
      <c r="G141" s="91"/>
    </row>
    <row r="142" spans="3:7" ht="17.25" customHeight="1" x14ac:dyDescent="0.25">
      <c r="C142" s="103" t="s">
        <v>78</v>
      </c>
      <c r="D142" s="93">
        <f>D139+D136+D133+D130+D127+D124+D121</f>
        <v>7443</v>
      </c>
      <c r="E142" s="93">
        <f>E139+E136+E133+E130+E127+E124+E121</f>
        <v>12523</v>
      </c>
      <c r="F142" s="93">
        <f>F139+F136+F133+F130+F127+F124+F121</f>
        <v>12523</v>
      </c>
      <c r="G142" s="93">
        <f>G139+G136+G133+G130+G127+G124+G121</f>
        <v>12523</v>
      </c>
    </row>
    <row r="143" spans="3:7" x14ac:dyDescent="0.25">
      <c r="C143" s="490" t="s">
        <v>178</v>
      </c>
      <c r="D143" s="484" t="s">
        <v>80</v>
      </c>
      <c r="E143" s="484"/>
      <c r="F143" s="484"/>
      <c r="G143" s="484"/>
    </row>
    <row r="144" spans="3:7" ht="12.75" customHeight="1" x14ac:dyDescent="0.25">
      <c r="C144" s="490"/>
      <c r="D144" s="484"/>
      <c r="E144" s="484"/>
      <c r="F144" s="484"/>
      <c r="G144" s="484"/>
    </row>
    <row r="145" spans="3:13" ht="9" customHeight="1" x14ac:dyDescent="0.25">
      <c r="C145" s="490"/>
      <c r="D145" s="484"/>
      <c r="E145" s="484"/>
      <c r="F145" s="484"/>
      <c r="G145" s="484"/>
    </row>
    <row r="146" spans="3:13" ht="25.5" customHeight="1" x14ac:dyDescent="0.25">
      <c r="C146" s="97" t="s">
        <v>55</v>
      </c>
      <c r="D146" s="98">
        <f>IF(D142-D113=0,0,"Error")</f>
        <v>0</v>
      </c>
      <c r="E146" s="98">
        <f>IF(E142-E113=0,0,"Error")</f>
        <v>0</v>
      </c>
      <c r="F146" s="98">
        <f>IF(F142-F113=0,0,"Error")</f>
        <v>0</v>
      </c>
      <c r="G146" s="98">
        <f>IF(G142-G113=0,0,"Error")</f>
        <v>0</v>
      </c>
    </row>
    <row r="147" spans="3:13" ht="25.5" customHeight="1" x14ac:dyDescent="0.25">
      <c r="C147" s="99" t="s">
        <v>261</v>
      </c>
      <c r="D147" s="484" t="s">
        <v>262</v>
      </c>
      <c r="E147" s="484"/>
      <c r="F147" s="484"/>
      <c r="G147" s="484"/>
    </row>
    <row r="148" spans="3:13" ht="28.5" customHeight="1" x14ac:dyDescent="0.25">
      <c r="C148" s="83" t="s">
        <v>35</v>
      </c>
      <c r="D148" s="484" t="s">
        <v>263</v>
      </c>
      <c r="E148" s="484"/>
      <c r="F148" s="484"/>
      <c r="G148" s="484"/>
    </row>
    <row r="149" spans="3:13" ht="17.25" customHeight="1" x14ac:dyDescent="0.25">
      <c r="C149" s="83" t="s">
        <v>37</v>
      </c>
      <c r="D149" s="486" t="s">
        <v>264</v>
      </c>
      <c r="E149" s="486"/>
      <c r="F149" s="486"/>
      <c r="G149" s="486"/>
    </row>
    <row r="150" spans="3:13" x14ac:dyDescent="0.25">
      <c r="C150" s="83" t="s">
        <v>39</v>
      </c>
      <c r="D150" s="88">
        <v>2</v>
      </c>
      <c r="E150" s="88">
        <v>3</v>
      </c>
      <c r="F150" s="88">
        <v>3</v>
      </c>
      <c r="G150" s="88">
        <v>3</v>
      </c>
    </row>
    <row r="151" spans="3:13" ht="18" customHeight="1" x14ac:dyDescent="0.25">
      <c r="C151" s="484"/>
      <c r="D151" s="87">
        <v>2018</v>
      </c>
      <c r="E151" s="87">
        <v>2019</v>
      </c>
      <c r="F151" s="87">
        <v>2020</v>
      </c>
      <c r="G151" s="87">
        <v>2021</v>
      </c>
    </row>
    <row r="152" spans="3:13" ht="19.5" customHeight="1" x14ac:dyDescent="0.25">
      <c r="C152" s="484"/>
      <c r="D152" s="87" t="s">
        <v>12</v>
      </c>
      <c r="E152" s="87" t="s">
        <v>13</v>
      </c>
      <c r="F152" s="87" t="s">
        <v>13</v>
      </c>
      <c r="G152" s="87" t="s">
        <v>13</v>
      </c>
    </row>
    <row r="153" spans="3:13" ht="15" customHeight="1" x14ac:dyDescent="0.25">
      <c r="C153" s="83" t="s">
        <v>40</v>
      </c>
      <c r="D153" s="88">
        <v>13138</v>
      </c>
      <c r="E153" s="88">
        <v>16900</v>
      </c>
      <c r="F153" s="88">
        <v>16900</v>
      </c>
      <c r="G153" s="88">
        <v>16950</v>
      </c>
    </row>
    <row r="154" spans="3:13" x14ac:dyDescent="0.25">
      <c r="C154" s="83" t="s">
        <v>41</v>
      </c>
      <c r="D154" s="88">
        <f>D153/D150</f>
        <v>6569</v>
      </c>
      <c r="E154" s="88">
        <f>E153/E150</f>
        <v>5633.333333333333</v>
      </c>
      <c r="F154" s="88">
        <f>F153/F150</f>
        <v>5633.333333333333</v>
      </c>
      <c r="G154" s="88">
        <f>G153/G150</f>
        <v>5650</v>
      </c>
    </row>
    <row r="155" spans="3:13" x14ac:dyDescent="0.25">
      <c r="C155" s="83" t="s">
        <v>42</v>
      </c>
      <c r="D155" s="81" t="s">
        <v>43</v>
      </c>
      <c r="E155" s="89">
        <f>E150/D150-1</f>
        <v>0.5</v>
      </c>
      <c r="F155" s="89">
        <f>F150/E150-1</f>
        <v>0</v>
      </c>
      <c r="G155" s="89">
        <f>G150/F150-1</f>
        <v>0</v>
      </c>
      <c r="I155" s="24"/>
      <c r="J155" s="24"/>
      <c r="K155" s="24"/>
      <c r="L155" s="24"/>
      <c r="M155" s="24"/>
    </row>
    <row r="156" spans="3:13" x14ac:dyDescent="0.25">
      <c r="C156" s="83" t="s">
        <v>44</v>
      </c>
      <c r="D156" s="81" t="s">
        <v>43</v>
      </c>
      <c r="E156" s="89">
        <f t="shared" ref="E156:G157" si="3">E153/D153-1</f>
        <v>0.2863449535697975</v>
      </c>
      <c r="F156" s="89">
        <f t="shared" si="3"/>
        <v>0</v>
      </c>
      <c r="G156" s="89">
        <f t="shared" si="3"/>
        <v>2.9585798816567088E-3</v>
      </c>
    </row>
    <row r="157" spans="3:13" ht="22.5" x14ac:dyDescent="0.25">
      <c r="C157" s="83" t="s">
        <v>45</v>
      </c>
      <c r="D157" s="81" t="s">
        <v>43</v>
      </c>
      <c r="E157" s="89">
        <f t="shared" si="3"/>
        <v>-0.142436697620135</v>
      </c>
      <c r="F157" s="89">
        <f t="shared" si="3"/>
        <v>0</v>
      </c>
      <c r="G157" s="89">
        <f t="shared" si="3"/>
        <v>2.9585798816569309E-3</v>
      </c>
    </row>
    <row r="158" spans="3:13" ht="25.5" customHeight="1" x14ac:dyDescent="0.25">
      <c r="C158" s="489" t="s">
        <v>265</v>
      </c>
      <c r="D158" s="489"/>
      <c r="E158" s="489"/>
      <c r="F158" s="489"/>
      <c r="G158" s="489"/>
    </row>
    <row r="159" spans="3:13" ht="25.5" customHeight="1" x14ac:dyDescent="0.25">
      <c r="C159" s="484"/>
      <c r="D159" s="87">
        <v>2018</v>
      </c>
      <c r="E159" s="87">
        <v>2019</v>
      </c>
      <c r="F159" s="87">
        <v>2020</v>
      </c>
      <c r="G159" s="87">
        <v>2021</v>
      </c>
    </row>
    <row r="160" spans="3:13" ht="25.5" customHeight="1" x14ac:dyDescent="0.25">
      <c r="C160" s="484"/>
      <c r="D160" s="87" t="s">
        <v>12</v>
      </c>
      <c r="E160" s="87" t="s">
        <v>13</v>
      </c>
      <c r="F160" s="87" t="s">
        <v>13</v>
      </c>
      <c r="G160" s="87" t="s">
        <v>13</v>
      </c>
    </row>
    <row r="161" spans="3:7" ht="25.5" customHeight="1" x14ac:dyDescent="0.25">
      <c r="C161" s="90" t="s">
        <v>47</v>
      </c>
      <c r="D161" s="91">
        <v>0</v>
      </c>
      <c r="E161" s="91">
        <v>0</v>
      </c>
      <c r="F161" s="91">
        <v>0</v>
      </c>
      <c r="G161" s="91">
        <v>0</v>
      </c>
    </row>
    <row r="162" spans="3:7" ht="25.5" customHeight="1" x14ac:dyDescent="0.25">
      <c r="C162" s="92" t="s">
        <v>64</v>
      </c>
      <c r="D162" s="93"/>
      <c r="E162" s="95"/>
      <c r="F162" s="95"/>
      <c r="G162" s="95"/>
    </row>
    <row r="163" spans="3:7" ht="25.5" customHeight="1" x14ac:dyDescent="0.25">
      <c r="C163" s="92" t="s">
        <v>65</v>
      </c>
      <c r="D163" s="93"/>
      <c r="E163" s="95"/>
      <c r="F163" s="95"/>
      <c r="G163" s="95"/>
    </row>
    <row r="164" spans="3:7" ht="25.5" customHeight="1" x14ac:dyDescent="0.25">
      <c r="C164" s="90" t="s">
        <v>48</v>
      </c>
      <c r="D164" s="91">
        <v>0</v>
      </c>
      <c r="E164" s="91">
        <v>0</v>
      </c>
      <c r="F164" s="91">
        <v>0</v>
      </c>
      <c r="G164" s="91">
        <v>0</v>
      </c>
    </row>
    <row r="165" spans="3:7" ht="25.5" customHeight="1" x14ac:dyDescent="0.25">
      <c r="C165" s="92" t="s">
        <v>66</v>
      </c>
      <c r="D165" s="93"/>
      <c r="E165" s="91"/>
      <c r="F165" s="91"/>
      <c r="G165" s="91"/>
    </row>
    <row r="166" spans="3:7" ht="25.5" customHeight="1" x14ac:dyDescent="0.25">
      <c r="C166" s="92" t="s">
        <v>67</v>
      </c>
      <c r="D166" s="93"/>
      <c r="E166" s="91"/>
      <c r="F166" s="91"/>
      <c r="G166" s="91"/>
    </row>
    <row r="167" spans="3:7" ht="25.5" customHeight="1" x14ac:dyDescent="0.25">
      <c r="C167" s="90" t="s">
        <v>49</v>
      </c>
      <c r="D167" s="93">
        <v>13138</v>
      </c>
      <c r="E167" s="91">
        <v>16900</v>
      </c>
      <c r="F167" s="91">
        <v>16900</v>
      </c>
      <c r="G167" s="91">
        <v>16950</v>
      </c>
    </row>
    <row r="168" spans="3:7" ht="25.5" customHeight="1" x14ac:dyDescent="0.25">
      <c r="C168" s="92" t="s">
        <v>68</v>
      </c>
      <c r="D168" s="104"/>
      <c r="E168" s="104"/>
      <c r="F168" s="104"/>
      <c r="G168" s="104"/>
    </row>
    <row r="169" spans="3:7" ht="25.5" customHeight="1" x14ac:dyDescent="0.25">
      <c r="C169" s="92" t="s">
        <v>69</v>
      </c>
      <c r="D169" s="93"/>
      <c r="E169" s="91"/>
      <c r="F169" s="91"/>
      <c r="G169" s="91"/>
    </row>
    <row r="170" spans="3:7" ht="25.5" customHeight="1" x14ac:dyDescent="0.25">
      <c r="C170" s="90" t="s">
        <v>50</v>
      </c>
      <c r="D170" s="93"/>
      <c r="E170" s="91"/>
      <c r="F170" s="91"/>
      <c r="G170" s="91"/>
    </row>
    <row r="171" spans="3:7" ht="25.5" customHeight="1" x14ac:dyDescent="0.25">
      <c r="C171" s="92" t="s">
        <v>70</v>
      </c>
      <c r="D171" s="93"/>
      <c r="E171" s="91"/>
      <c r="F171" s="91"/>
      <c r="G171" s="91"/>
    </row>
    <row r="172" spans="3:7" ht="25.5" customHeight="1" x14ac:dyDescent="0.25">
      <c r="C172" s="92" t="s">
        <v>71</v>
      </c>
      <c r="D172" s="93"/>
      <c r="E172" s="91"/>
      <c r="F172" s="91"/>
      <c r="G172" s="91"/>
    </row>
    <row r="173" spans="3:7" ht="25.5" customHeight="1" x14ac:dyDescent="0.25">
      <c r="C173" s="90" t="s">
        <v>51</v>
      </c>
      <c r="D173" s="93"/>
      <c r="E173" s="91"/>
      <c r="F173" s="91"/>
      <c r="G173" s="91"/>
    </row>
    <row r="174" spans="3:7" ht="25.5" customHeight="1" x14ac:dyDescent="0.25">
      <c r="C174" s="92" t="s">
        <v>72</v>
      </c>
      <c r="D174" s="93"/>
      <c r="E174" s="91"/>
      <c r="F174" s="91"/>
      <c r="G174" s="91"/>
    </row>
    <row r="175" spans="3:7" ht="25.5" customHeight="1" x14ac:dyDescent="0.25">
      <c r="C175" s="92" t="s">
        <v>73</v>
      </c>
      <c r="D175" s="93"/>
      <c r="E175" s="91"/>
      <c r="F175" s="91"/>
      <c r="G175" s="91"/>
    </row>
    <row r="176" spans="3:7" ht="25.5" customHeight="1" x14ac:dyDescent="0.25">
      <c r="C176" s="90" t="s">
        <v>52</v>
      </c>
      <c r="D176" s="93"/>
      <c r="E176" s="91"/>
      <c r="F176" s="91"/>
      <c r="G176" s="91"/>
    </row>
    <row r="177" spans="3:7" ht="17.25" customHeight="1" x14ac:dyDescent="0.25">
      <c r="C177" s="92" t="s">
        <v>74</v>
      </c>
      <c r="D177" s="93"/>
      <c r="E177" s="91"/>
      <c r="F177" s="91"/>
      <c r="G177" s="91"/>
    </row>
    <row r="178" spans="3:7" ht="48" x14ac:dyDescent="0.25">
      <c r="C178" s="92" t="s">
        <v>75</v>
      </c>
      <c r="D178" s="93"/>
      <c r="E178" s="91"/>
      <c r="F178" s="91"/>
      <c r="G178" s="91"/>
    </row>
    <row r="179" spans="3:7" ht="24" x14ac:dyDescent="0.25">
      <c r="C179" s="90" t="s">
        <v>53</v>
      </c>
      <c r="D179" s="93"/>
      <c r="E179" s="91"/>
      <c r="F179" s="91"/>
      <c r="G179" s="91"/>
    </row>
    <row r="180" spans="3:7" ht="48" x14ac:dyDescent="0.25">
      <c r="C180" s="92" t="s">
        <v>76</v>
      </c>
      <c r="D180" s="93"/>
      <c r="E180" s="91"/>
      <c r="F180" s="91"/>
      <c r="G180" s="91"/>
    </row>
    <row r="181" spans="3:7" ht="48" x14ac:dyDescent="0.25">
      <c r="C181" s="92" t="s">
        <v>77</v>
      </c>
      <c r="D181" s="93"/>
      <c r="E181" s="91"/>
      <c r="F181" s="91"/>
      <c r="G181" s="91"/>
    </row>
    <row r="182" spans="3:7" ht="17.25" customHeight="1" x14ac:dyDescent="0.25">
      <c r="C182" s="103" t="s">
        <v>266</v>
      </c>
      <c r="D182" s="93">
        <f>D179+D176+D173+D170+D167+D164+D161</f>
        <v>13138</v>
      </c>
      <c r="E182" s="93">
        <f>E179+E176+E173+E170+E167+E164+E161</f>
        <v>16900</v>
      </c>
      <c r="F182" s="93">
        <f>F179+F176+F173+F170+F167+F164+F161</f>
        <v>16900</v>
      </c>
      <c r="G182" s="93">
        <f>G179+G176+G173+G170+G167+G164+G161</f>
        <v>16950</v>
      </c>
    </row>
    <row r="183" spans="3:7" x14ac:dyDescent="0.25">
      <c r="C183" s="490" t="s">
        <v>178</v>
      </c>
      <c r="D183" s="484" t="s">
        <v>80</v>
      </c>
      <c r="E183" s="484"/>
      <c r="F183" s="484"/>
      <c r="G183" s="484"/>
    </row>
    <row r="184" spans="3:7" ht="12.75" customHeight="1" x14ac:dyDescent="0.25">
      <c r="C184" s="490"/>
      <c r="D184" s="484"/>
      <c r="E184" s="484"/>
      <c r="F184" s="484"/>
      <c r="G184" s="484"/>
    </row>
    <row r="185" spans="3:7" ht="9" customHeight="1" x14ac:dyDescent="0.25">
      <c r="C185" s="490"/>
      <c r="D185" s="484"/>
      <c r="E185" s="484"/>
      <c r="F185" s="484"/>
      <c r="G185" s="484"/>
    </row>
    <row r="186" spans="3:7" ht="25.5" customHeight="1" x14ac:dyDescent="0.25">
      <c r="C186" s="97" t="s">
        <v>55</v>
      </c>
      <c r="D186" s="98">
        <f>IF(D182-D153=0,0,"Error")</f>
        <v>0</v>
      </c>
      <c r="E186" s="98">
        <f>IF(E182-E153=0,0,"Error")</f>
        <v>0</v>
      </c>
      <c r="F186" s="98">
        <f>IF(F182-F153=0,0,"Error")</f>
        <v>0</v>
      </c>
      <c r="G186" s="98">
        <f>IF(G182-G153=0,0,"Error")</f>
        <v>0</v>
      </c>
    </row>
    <row r="187" spans="3:7" s="102" customFormat="1" x14ac:dyDescent="0.25">
      <c r="C187" s="492" t="s">
        <v>110</v>
      </c>
      <c r="D187" s="492"/>
      <c r="E187" s="492"/>
      <c r="F187" s="492"/>
      <c r="G187" s="492"/>
    </row>
    <row r="188" spans="3:7" x14ac:dyDescent="0.25">
      <c r="C188" s="487" t="s">
        <v>111</v>
      </c>
      <c r="D188" s="487"/>
      <c r="E188" s="487"/>
      <c r="F188" s="487"/>
      <c r="G188" s="487"/>
    </row>
    <row r="189" spans="3:7" x14ac:dyDescent="0.25">
      <c r="C189" s="105" t="s">
        <v>267</v>
      </c>
      <c r="D189" s="491" t="s">
        <v>268</v>
      </c>
      <c r="E189" s="491"/>
      <c r="F189" s="491"/>
      <c r="G189" s="491"/>
    </row>
    <row r="190" spans="3:7" x14ac:dyDescent="0.25">
      <c r="C190" s="86" t="s">
        <v>33</v>
      </c>
      <c r="D190" s="491" t="s">
        <v>269</v>
      </c>
      <c r="E190" s="491"/>
      <c r="F190" s="491"/>
      <c r="G190" s="491"/>
    </row>
    <row r="191" spans="3:7" ht="48" customHeight="1" x14ac:dyDescent="0.25">
      <c r="C191" s="83" t="s">
        <v>35</v>
      </c>
      <c r="D191" s="493" t="s">
        <v>270</v>
      </c>
      <c r="E191" s="493"/>
      <c r="F191" s="493"/>
      <c r="G191" s="493"/>
    </row>
    <row r="192" spans="3:7" ht="38.25" customHeight="1" x14ac:dyDescent="0.25">
      <c r="C192" s="83" t="s">
        <v>37</v>
      </c>
      <c r="D192" s="486" t="s">
        <v>271</v>
      </c>
      <c r="E192" s="486"/>
      <c r="F192" s="486"/>
      <c r="G192" s="486"/>
    </row>
    <row r="193" spans="3:13" ht="18" customHeight="1" x14ac:dyDescent="0.25">
      <c r="C193" s="484"/>
      <c r="D193" s="87">
        <v>2018</v>
      </c>
      <c r="E193" s="87">
        <v>2019</v>
      </c>
      <c r="F193" s="87">
        <v>2020</v>
      </c>
      <c r="G193" s="87">
        <v>2021</v>
      </c>
    </row>
    <row r="194" spans="3:13" ht="15.75" customHeight="1" x14ac:dyDescent="0.25">
      <c r="C194" s="484"/>
      <c r="D194" s="87" t="s">
        <v>12</v>
      </c>
      <c r="E194" s="87" t="s">
        <v>13</v>
      </c>
      <c r="F194" s="87" t="s">
        <v>13</v>
      </c>
      <c r="G194" s="87" t="s">
        <v>13</v>
      </c>
    </row>
    <row r="195" spans="3:13" x14ac:dyDescent="0.25">
      <c r="C195" s="83" t="s">
        <v>39</v>
      </c>
      <c r="D195" s="88">
        <v>1</v>
      </c>
      <c r="E195" s="88">
        <v>1</v>
      </c>
      <c r="F195" s="88">
        <v>0</v>
      </c>
      <c r="G195" s="88"/>
    </row>
    <row r="196" spans="3:13" x14ac:dyDescent="0.25">
      <c r="C196" s="83" t="s">
        <v>40</v>
      </c>
      <c r="D196" s="88">
        <v>85042</v>
      </c>
      <c r="E196" s="88">
        <v>50000</v>
      </c>
      <c r="F196" s="88">
        <v>0</v>
      </c>
      <c r="G196" s="88"/>
    </row>
    <row r="197" spans="3:13" x14ac:dyDescent="0.25">
      <c r="C197" s="83" t="s">
        <v>41</v>
      </c>
      <c r="D197" s="88">
        <f>D196/D195</f>
        <v>85042</v>
      </c>
      <c r="E197" s="88">
        <f>E196/E195</f>
        <v>50000</v>
      </c>
      <c r="F197" s="88" t="e">
        <f>F196/F195</f>
        <v>#DIV/0!</v>
      </c>
      <c r="G197" s="88" t="e">
        <f>G196/G195</f>
        <v>#DIV/0!</v>
      </c>
    </row>
    <row r="198" spans="3:13" x14ac:dyDescent="0.25">
      <c r="C198" s="83" t="s">
        <v>42</v>
      </c>
      <c r="D198" s="81" t="s">
        <v>43</v>
      </c>
      <c r="E198" s="89">
        <f>E195/D195-1</f>
        <v>0</v>
      </c>
      <c r="F198" s="89">
        <f t="shared" ref="F198:G200" si="4">F195/E195-1</f>
        <v>-1</v>
      </c>
      <c r="G198" s="89" t="e">
        <f t="shared" si="4"/>
        <v>#DIV/0!</v>
      </c>
      <c r="I198" s="24"/>
      <c r="J198" s="24"/>
      <c r="K198" s="24"/>
      <c r="L198" s="24"/>
      <c r="M198" s="24"/>
    </row>
    <row r="199" spans="3:13" x14ac:dyDescent="0.25">
      <c r="C199" s="83" t="s">
        <v>44</v>
      </c>
      <c r="D199" s="81" t="s">
        <v>43</v>
      </c>
      <c r="E199" s="89">
        <f>E196/D196-1</f>
        <v>-0.41205521977375881</v>
      </c>
      <c r="F199" s="89">
        <f t="shared" si="4"/>
        <v>-1</v>
      </c>
      <c r="G199" s="89" t="e">
        <f t="shared" si="4"/>
        <v>#DIV/0!</v>
      </c>
    </row>
    <row r="200" spans="3:13" ht="22.5" x14ac:dyDescent="0.25">
      <c r="C200" s="83" t="s">
        <v>45</v>
      </c>
      <c r="D200" s="81" t="s">
        <v>43</v>
      </c>
      <c r="E200" s="89">
        <f>E197/D197-1</f>
        <v>-0.41205521977375881</v>
      </c>
      <c r="F200" s="89" t="e">
        <f t="shared" si="4"/>
        <v>#DIV/0!</v>
      </c>
      <c r="G200" s="89" t="e">
        <f t="shared" si="4"/>
        <v>#DIV/0!</v>
      </c>
    </row>
    <row r="201" spans="3:13" x14ac:dyDescent="0.25">
      <c r="C201" s="489" t="s">
        <v>243</v>
      </c>
      <c r="D201" s="489"/>
      <c r="E201" s="489"/>
      <c r="F201" s="489"/>
      <c r="G201" s="489"/>
    </row>
    <row r="202" spans="3:13" ht="12.75" customHeight="1" x14ac:dyDescent="0.25">
      <c r="C202" s="484"/>
      <c r="D202" s="87">
        <v>2018</v>
      </c>
      <c r="E202" s="87">
        <v>2019</v>
      </c>
      <c r="F202" s="87">
        <v>2020</v>
      </c>
      <c r="G202" s="87">
        <v>2021</v>
      </c>
    </row>
    <row r="203" spans="3:13" ht="20.25" customHeight="1" x14ac:dyDescent="0.25">
      <c r="C203" s="484"/>
      <c r="D203" s="87" t="s">
        <v>12</v>
      </c>
      <c r="E203" s="87" t="s">
        <v>13</v>
      </c>
      <c r="F203" s="87" t="s">
        <v>13</v>
      </c>
      <c r="G203" s="87" t="s">
        <v>13</v>
      </c>
    </row>
    <row r="204" spans="3:13" x14ac:dyDescent="0.25">
      <c r="C204" s="90" t="s">
        <v>86</v>
      </c>
      <c r="D204" s="91">
        <v>1100</v>
      </c>
      <c r="E204" s="91">
        <v>2000</v>
      </c>
      <c r="F204" s="91">
        <v>0</v>
      </c>
      <c r="G204" s="91"/>
    </row>
    <row r="205" spans="3:13" x14ac:dyDescent="0.25">
      <c r="C205" s="90" t="s">
        <v>87</v>
      </c>
      <c r="D205" s="93">
        <v>83942</v>
      </c>
      <c r="E205" s="93">
        <v>48000</v>
      </c>
      <c r="F205" s="93">
        <v>0</v>
      </c>
      <c r="G205" s="91"/>
    </row>
    <row r="206" spans="3:13" ht="24" x14ac:dyDescent="0.25">
      <c r="C206" s="96" t="s">
        <v>54</v>
      </c>
      <c r="D206" s="93">
        <f>D205+D204</f>
        <v>85042</v>
      </c>
      <c r="E206" s="93">
        <f>E205+E204</f>
        <v>50000</v>
      </c>
      <c r="F206" s="93">
        <f>F205+F204</f>
        <v>0</v>
      </c>
      <c r="G206" s="93">
        <f>G205+G204</f>
        <v>0</v>
      </c>
    </row>
    <row r="207" spans="3:13" x14ac:dyDescent="0.25">
      <c r="C207" s="490" t="s">
        <v>88</v>
      </c>
      <c r="D207" s="486"/>
      <c r="E207" s="486"/>
      <c r="F207" s="486"/>
      <c r="G207" s="486"/>
    </row>
    <row r="208" spans="3:13" x14ac:dyDescent="0.25">
      <c r="C208" s="490"/>
      <c r="D208" s="486"/>
      <c r="E208" s="486"/>
      <c r="F208" s="486"/>
      <c r="G208" s="486"/>
    </row>
    <row r="209" spans="3:13" x14ac:dyDescent="0.25">
      <c r="C209" s="490"/>
      <c r="D209" s="486"/>
      <c r="E209" s="486"/>
      <c r="F209" s="486"/>
      <c r="G209" s="486"/>
    </row>
    <row r="210" spans="3:13" ht="15.75" customHeight="1" x14ac:dyDescent="0.25">
      <c r="C210" s="105" t="s">
        <v>272</v>
      </c>
      <c r="D210" s="491" t="s">
        <v>273</v>
      </c>
      <c r="E210" s="491"/>
      <c r="F210" s="491"/>
      <c r="G210" s="491"/>
    </row>
    <row r="211" spans="3:13" ht="15.75" customHeight="1" x14ac:dyDescent="0.25">
      <c r="C211" s="86" t="s">
        <v>91</v>
      </c>
      <c r="D211" s="494" t="s">
        <v>274</v>
      </c>
      <c r="E211" s="494"/>
      <c r="F211" s="494"/>
      <c r="G211" s="494"/>
    </row>
    <row r="212" spans="3:13" ht="15.75" customHeight="1" x14ac:dyDescent="0.25">
      <c r="C212" s="83" t="s">
        <v>35</v>
      </c>
      <c r="D212" s="495" t="s">
        <v>275</v>
      </c>
      <c r="E212" s="495"/>
      <c r="F212" s="495"/>
      <c r="G212" s="495"/>
    </row>
    <row r="213" spans="3:13" ht="15.75" customHeight="1" x14ac:dyDescent="0.25">
      <c r="C213" s="83" t="s">
        <v>37</v>
      </c>
      <c r="D213" s="486" t="s">
        <v>276</v>
      </c>
      <c r="E213" s="486"/>
      <c r="F213" s="486"/>
      <c r="G213" s="486"/>
    </row>
    <row r="214" spans="3:13" ht="15.75" customHeight="1" x14ac:dyDescent="0.25">
      <c r="C214" s="484"/>
      <c r="D214" s="87">
        <v>2018</v>
      </c>
      <c r="E214" s="87">
        <v>2019</v>
      </c>
      <c r="F214" s="87">
        <v>2020</v>
      </c>
      <c r="G214" s="87">
        <v>2021</v>
      </c>
    </row>
    <row r="215" spans="3:13" ht="15.75" customHeight="1" x14ac:dyDescent="0.25">
      <c r="C215" s="484"/>
      <c r="D215" s="87" t="s">
        <v>12</v>
      </c>
      <c r="E215" s="87" t="s">
        <v>13</v>
      </c>
      <c r="F215" s="87" t="s">
        <v>13</v>
      </c>
      <c r="G215" s="87" t="s">
        <v>13</v>
      </c>
    </row>
    <row r="216" spans="3:13" ht="15.75" customHeight="1" x14ac:dyDescent="0.25">
      <c r="C216" s="83" t="s">
        <v>39</v>
      </c>
      <c r="D216" s="88">
        <v>1</v>
      </c>
      <c r="E216" s="88">
        <v>0</v>
      </c>
      <c r="F216" s="88">
        <v>0</v>
      </c>
      <c r="G216" s="88">
        <v>0</v>
      </c>
    </row>
    <row r="217" spans="3:13" ht="15.75" customHeight="1" x14ac:dyDescent="0.25">
      <c r="C217" s="83" t="s">
        <v>40</v>
      </c>
      <c r="D217" s="88">
        <v>14958</v>
      </c>
      <c r="E217" s="88">
        <v>0</v>
      </c>
      <c r="F217" s="88">
        <v>0</v>
      </c>
      <c r="G217" s="88"/>
    </row>
    <row r="218" spans="3:13" ht="15.75" customHeight="1" x14ac:dyDescent="0.25">
      <c r="C218" s="83" t="s">
        <v>41</v>
      </c>
      <c r="D218" s="88">
        <f>D217/D216</f>
        <v>14958</v>
      </c>
      <c r="E218" s="88" t="e">
        <f>E217/E216</f>
        <v>#DIV/0!</v>
      </c>
      <c r="F218" s="88" t="e">
        <f>F217/F216</f>
        <v>#DIV/0!</v>
      </c>
      <c r="G218" s="88" t="e">
        <f>G217/G216</f>
        <v>#DIV/0!</v>
      </c>
    </row>
    <row r="219" spans="3:13" ht="15.75" customHeight="1" x14ac:dyDescent="0.25">
      <c r="C219" s="83" t="s">
        <v>42</v>
      </c>
      <c r="D219" s="81" t="s">
        <v>43</v>
      </c>
      <c r="E219" s="89">
        <f>E216/D216-1</f>
        <v>-1</v>
      </c>
      <c r="F219" s="89" t="e">
        <f t="shared" ref="F219:G221" si="5">F216/E216-1</f>
        <v>#DIV/0!</v>
      </c>
      <c r="G219" s="89" t="e">
        <f t="shared" si="5"/>
        <v>#DIV/0!</v>
      </c>
      <c r="I219" s="24"/>
      <c r="J219" s="24"/>
      <c r="K219" s="24"/>
      <c r="L219" s="24"/>
      <c r="M219" s="24"/>
    </row>
    <row r="220" spans="3:13" ht="15.75" customHeight="1" x14ac:dyDescent="0.25">
      <c r="C220" s="83" t="s">
        <v>44</v>
      </c>
      <c r="D220" s="81" t="s">
        <v>43</v>
      </c>
      <c r="E220" s="89">
        <f>E217/D217-1</f>
        <v>-1</v>
      </c>
      <c r="F220" s="89" t="e">
        <f t="shared" si="5"/>
        <v>#DIV/0!</v>
      </c>
      <c r="G220" s="89" t="e">
        <f t="shared" si="5"/>
        <v>#DIV/0!</v>
      </c>
    </row>
    <row r="221" spans="3:13" ht="15.75" customHeight="1" x14ac:dyDescent="0.25">
      <c r="C221" s="83" t="s">
        <v>45</v>
      </c>
      <c r="D221" s="81" t="s">
        <v>43</v>
      </c>
      <c r="E221" s="89" t="e">
        <f>E218/D218-1</f>
        <v>#DIV/0!</v>
      </c>
      <c r="F221" s="89" t="e">
        <f t="shared" si="5"/>
        <v>#DIV/0!</v>
      </c>
      <c r="G221" s="89" t="e">
        <f t="shared" si="5"/>
        <v>#DIV/0!</v>
      </c>
    </row>
    <row r="222" spans="3:13" ht="15.75" customHeight="1" x14ac:dyDescent="0.25">
      <c r="C222" s="489" t="s">
        <v>277</v>
      </c>
      <c r="D222" s="489"/>
      <c r="E222" s="489"/>
      <c r="F222" s="489"/>
      <c r="G222" s="489"/>
    </row>
    <row r="223" spans="3:13" ht="15.75" customHeight="1" x14ac:dyDescent="0.25">
      <c r="C223" s="484"/>
      <c r="D223" s="87">
        <v>2018</v>
      </c>
      <c r="E223" s="87">
        <v>2019</v>
      </c>
      <c r="F223" s="87">
        <v>2020</v>
      </c>
      <c r="G223" s="87">
        <v>2021</v>
      </c>
    </row>
    <row r="224" spans="3:13" ht="15.75" customHeight="1" x14ac:dyDescent="0.25">
      <c r="C224" s="484"/>
      <c r="D224" s="87" t="s">
        <v>12</v>
      </c>
      <c r="E224" s="87" t="s">
        <v>13</v>
      </c>
      <c r="F224" s="87" t="s">
        <v>13</v>
      </c>
      <c r="G224" s="87" t="s">
        <v>13</v>
      </c>
    </row>
    <row r="225" spans="3:7" ht="15.75" customHeight="1" x14ac:dyDescent="0.25">
      <c r="C225" s="90" t="s">
        <v>86</v>
      </c>
      <c r="D225" s="91">
        <v>0</v>
      </c>
      <c r="E225" s="91">
        <v>0</v>
      </c>
      <c r="F225" s="91">
        <v>0</v>
      </c>
      <c r="G225" s="91"/>
    </row>
    <row r="226" spans="3:7" ht="15.75" customHeight="1" x14ac:dyDescent="0.25">
      <c r="C226" s="90" t="s">
        <v>87</v>
      </c>
      <c r="D226" s="93">
        <v>14958</v>
      </c>
      <c r="E226" s="91">
        <v>0</v>
      </c>
      <c r="F226" s="91">
        <v>0</v>
      </c>
      <c r="G226" s="91"/>
    </row>
    <row r="227" spans="3:7" ht="15.75" customHeight="1" x14ac:dyDescent="0.25">
      <c r="C227" s="96" t="s">
        <v>60</v>
      </c>
      <c r="D227" s="93">
        <f>D226+D225</f>
        <v>14958</v>
      </c>
      <c r="E227" s="93">
        <f>E226+E225</f>
        <v>0</v>
      </c>
      <c r="F227" s="93">
        <f>F226+F225</f>
        <v>0</v>
      </c>
      <c r="G227" s="93">
        <f>G226+G225</f>
        <v>0</v>
      </c>
    </row>
    <row r="228" spans="3:7" ht="15.75" customHeight="1" x14ac:dyDescent="0.25">
      <c r="C228" s="490" t="s">
        <v>278</v>
      </c>
      <c r="D228" s="486" t="s">
        <v>279</v>
      </c>
      <c r="E228" s="486"/>
      <c r="F228" s="486"/>
      <c r="G228" s="486"/>
    </row>
    <row r="229" spans="3:7" ht="15.75" customHeight="1" x14ac:dyDescent="0.25">
      <c r="C229" s="490"/>
      <c r="D229" s="486"/>
      <c r="E229" s="486"/>
      <c r="F229" s="486"/>
      <c r="G229" s="486"/>
    </row>
    <row r="230" spans="3:7" ht="15.75" customHeight="1" x14ac:dyDescent="0.25">
      <c r="C230" s="490"/>
      <c r="D230" s="486"/>
      <c r="E230" s="486"/>
      <c r="F230" s="486"/>
      <c r="G230" s="486"/>
    </row>
    <row r="231" spans="3:7" ht="29.25" customHeight="1" x14ac:dyDescent="0.25">
      <c r="C231" s="85" t="s">
        <v>99</v>
      </c>
      <c r="D231" s="485" t="s">
        <v>280</v>
      </c>
      <c r="E231" s="485"/>
      <c r="F231" s="485"/>
      <c r="G231" s="485"/>
    </row>
    <row r="232" spans="3:7" ht="15.75" customHeight="1" x14ac:dyDescent="0.25">
      <c r="C232" s="484" t="s">
        <v>101</v>
      </c>
      <c r="D232" s="484"/>
      <c r="E232" s="484"/>
      <c r="F232" s="484"/>
      <c r="G232" s="484"/>
    </row>
    <row r="233" spans="3:7" x14ac:dyDescent="0.25">
      <c r="C233" s="82" t="s">
        <v>281</v>
      </c>
      <c r="D233" s="13">
        <v>3</v>
      </c>
      <c r="E233" s="11" t="s">
        <v>282</v>
      </c>
      <c r="F233" s="11" t="s">
        <v>282</v>
      </c>
      <c r="G233" s="11" t="s">
        <v>282</v>
      </c>
    </row>
    <row r="234" spans="3:7" ht="36.75" customHeight="1" x14ac:dyDescent="0.25">
      <c r="C234" s="83" t="s">
        <v>283</v>
      </c>
      <c r="D234" s="13">
        <v>800</v>
      </c>
      <c r="E234" s="11" t="s">
        <v>282</v>
      </c>
      <c r="F234" s="11" t="s">
        <v>282</v>
      </c>
      <c r="G234" s="11" t="s">
        <v>282</v>
      </c>
    </row>
    <row r="235" spans="3:7" ht="23.25" customHeight="1" x14ac:dyDescent="0.25">
      <c r="C235" s="496" t="s">
        <v>103</v>
      </c>
      <c r="D235" s="496"/>
      <c r="E235" s="496"/>
      <c r="F235" s="496"/>
      <c r="G235" s="496"/>
    </row>
    <row r="236" spans="3:7" ht="23.25" customHeight="1" x14ac:dyDescent="0.25">
      <c r="C236" s="497" t="s">
        <v>104</v>
      </c>
      <c r="D236" s="497"/>
      <c r="E236" s="497"/>
      <c r="F236" s="497"/>
      <c r="G236" s="497"/>
    </row>
    <row r="237" spans="3:7" ht="12.75" customHeight="1" x14ac:dyDescent="0.25">
      <c r="C237" s="484"/>
      <c r="D237" s="87">
        <v>2018</v>
      </c>
      <c r="E237" s="87">
        <v>2019</v>
      </c>
      <c r="F237" s="87">
        <v>2020</v>
      </c>
      <c r="G237" s="87">
        <v>2021</v>
      </c>
    </row>
    <row r="238" spans="3:7" ht="18.75" customHeight="1" x14ac:dyDescent="0.25">
      <c r="C238" s="484"/>
      <c r="D238" s="87" t="s">
        <v>12</v>
      </c>
      <c r="E238" s="87" t="s">
        <v>13</v>
      </c>
      <c r="F238" s="87" t="s">
        <v>13</v>
      </c>
      <c r="G238" s="87" t="s">
        <v>13</v>
      </c>
    </row>
    <row r="239" spans="3:7" ht="26.25" customHeight="1" x14ac:dyDescent="0.25">
      <c r="C239" s="86" t="s">
        <v>33</v>
      </c>
      <c r="D239" s="494" t="s">
        <v>285</v>
      </c>
      <c r="E239" s="494"/>
      <c r="F239" s="494"/>
      <c r="G239" s="494"/>
    </row>
    <row r="240" spans="3:7" ht="27.75" customHeight="1" x14ac:dyDescent="0.25">
      <c r="C240" s="83" t="s">
        <v>35</v>
      </c>
      <c r="D240" s="484" t="s">
        <v>286</v>
      </c>
      <c r="E240" s="484"/>
      <c r="F240" s="484"/>
      <c r="G240" s="484"/>
    </row>
    <row r="241" spans="3:7" ht="15.75" customHeight="1" x14ac:dyDescent="0.25">
      <c r="C241" s="83" t="s">
        <v>37</v>
      </c>
      <c r="D241" s="486" t="s">
        <v>287</v>
      </c>
      <c r="E241" s="486"/>
      <c r="F241" s="486"/>
      <c r="G241" s="486"/>
    </row>
    <row r="242" spans="3:7" ht="12.75" customHeight="1" x14ac:dyDescent="0.25">
      <c r="C242" s="484"/>
      <c r="D242" s="87">
        <v>2018</v>
      </c>
      <c r="E242" s="87">
        <v>2019</v>
      </c>
      <c r="F242" s="87">
        <v>2020</v>
      </c>
      <c r="G242" s="87">
        <v>2021</v>
      </c>
    </row>
    <row r="243" spans="3:7" ht="15.75" customHeight="1" x14ac:dyDescent="0.25">
      <c r="C243" s="484"/>
      <c r="D243" s="87" t="s">
        <v>12</v>
      </c>
      <c r="E243" s="87" t="s">
        <v>13</v>
      </c>
      <c r="F243" s="87" t="s">
        <v>13</v>
      </c>
      <c r="G243" s="87" t="s">
        <v>13</v>
      </c>
    </row>
    <row r="244" spans="3:7" ht="15.75" customHeight="1" x14ac:dyDescent="0.25">
      <c r="C244" s="83" t="s">
        <v>39</v>
      </c>
      <c r="D244" s="88">
        <v>20</v>
      </c>
      <c r="E244" s="84">
        <v>20</v>
      </c>
      <c r="F244" s="84">
        <v>25</v>
      </c>
      <c r="G244" s="84">
        <v>25</v>
      </c>
    </row>
    <row r="245" spans="3:7" x14ac:dyDescent="0.25">
      <c r="C245" s="83" t="s">
        <v>40</v>
      </c>
      <c r="D245" s="88">
        <v>3500</v>
      </c>
      <c r="E245" s="88">
        <v>3500</v>
      </c>
      <c r="F245" s="88">
        <v>4500</v>
      </c>
      <c r="G245" s="88">
        <v>4450</v>
      </c>
    </row>
    <row r="246" spans="3:7" x14ac:dyDescent="0.25">
      <c r="C246" s="83" t="s">
        <v>41</v>
      </c>
      <c r="D246" s="88">
        <f>D245/D244</f>
        <v>175</v>
      </c>
      <c r="E246" s="88">
        <f>E245/E244</f>
        <v>175</v>
      </c>
      <c r="F246" s="88">
        <f>F245/F244</f>
        <v>180</v>
      </c>
      <c r="G246" s="88">
        <f>G245/G244</f>
        <v>178</v>
      </c>
    </row>
    <row r="247" spans="3:7" x14ac:dyDescent="0.25">
      <c r="C247" s="83" t="s">
        <v>42</v>
      </c>
      <c r="D247" s="81"/>
      <c r="E247" s="89">
        <f>E244/D244-1</f>
        <v>0</v>
      </c>
      <c r="F247" s="89">
        <f t="shared" ref="F247:G249" si="6">F244/E244-1</f>
        <v>0.25</v>
      </c>
      <c r="G247" s="89">
        <f t="shared" si="6"/>
        <v>0</v>
      </c>
    </row>
    <row r="248" spans="3:7" x14ac:dyDescent="0.25">
      <c r="C248" s="83" t="s">
        <v>44</v>
      </c>
      <c r="D248" s="81"/>
      <c r="E248" s="89">
        <f>E245/D245-1</f>
        <v>0</v>
      </c>
      <c r="F248" s="89">
        <f t="shared" si="6"/>
        <v>0.28571428571428581</v>
      </c>
      <c r="G248" s="89">
        <f t="shared" si="6"/>
        <v>-1.1111111111111072E-2</v>
      </c>
    </row>
    <row r="249" spans="3:7" ht="22.5" x14ac:dyDescent="0.25">
      <c r="C249" s="83" t="s">
        <v>45</v>
      </c>
      <c r="D249" s="81"/>
      <c r="E249" s="89">
        <f>E246/D246-1</f>
        <v>0</v>
      </c>
      <c r="F249" s="89">
        <f t="shared" si="6"/>
        <v>2.857142857142847E-2</v>
      </c>
      <c r="G249" s="89">
        <f t="shared" si="6"/>
        <v>-1.1111111111111072E-2</v>
      </c>
    </row>
    <row r="250" spans="3:7" ht="12.75" customHeight="1" x14ac:dyDescent="0.25">
      <c r="C250" s="484"/>
      <c r="D250" s="87">
        <v>2018</v>
      </c>
      <c r="E250" s="87">
        <v>2019</v>
      </c>
      <c r="F250" s="87">
        <v>2020</v>
      </c>
      <c r="G250" s="87">
        <v>2021</v>
      </c>
    </row>
    <row r="251" spans="3:7" ht="13.5" customHeight="1" x14ac:dyDescent="0.25">
      <c r="C251" s="484"/>
      <c r="D251" s="87" t="s">
        <v>12</v>
      </c>
      <c r="E251" s="87" t="s">
        <v>13</v>
      </c>
      <c r="F251" s="87" t="s">
        <v>13</v>
      </c>
      <c r="G251" s="87" t="s">
        <v>13</v>
      </c>
    </row>
    <row r="252" spans="3:7" x14ac:dyDescent="0.25">
      <c r="C252" s="489" t="s">
        <v>288</v>
      </c>
      <c r="D252" s="489"/>
      <c r="E252" s="489"/>
      <c r="F252" s="489"/>
      <c r="G252" s="489"/>
    </row>
    <row r="253" spans="3:7" ht="12.75" customHeight="1" x14ac:dyDescent="0.25">
      <c r="C253" s="484"/>
      <c r="D253" s="87">
        <v>2018</v>
      </c>
      <c r="E253" s="87">
        <v>2019</v>
      </c>
      <c r="F253" s="87">
        <v>2020</v>
      </c>
      <c r="G253" s="87">
        <v>2021</v>
      </c>
    </row>
    <row r="254" spans="3:7" ht="9" customHeight="1" x14ac:dyDescent="0.25">
      <c r="C254" s="484"/>
      <c r="D254" s="87" t="s">
        <v>12</v>
      </c>
      <c r="E254" s="87" t="s">
        <v>13</v>
      </c>
      <c r="F254" s="87" t="s">
        <v>13</v>
      </c>
      <c r="G254" s="87" t="s">
        <v>13</v>
      </c>
    </row>
    <row r="255" spans="3:7" x14ac:dyDescent="0.25">
      <c r="C255" s="90" t="s">
        <v>47</v>
      </c>
      <c r="D255" s="91"/>
      <c r="E255" s="91"/>
      <c r="F255" s="91"/>
      <c r="G255" s="91"/>
    </row>
    <row r="256" spans="3:7" ht="36" x14ac:dyDescent="0.25">
      <c r="C256" s="92" t="s">
        <v>64</v>
      </c>
      <c r="D256" s="93"/>
      <c r="E256" s="95"/>
      <c r="F256" s="95"/>
      <c r="G256" s="95"/>
    </row>
    <row r="257" spans="3:7" ht="36" x14ac:dyDescent="0.25">
      <c r="C257" s="92" t="s">
        <v>65</v>
      </c>
      <c r="D257" s="93"/>
      <c r="E257" s="95"/>
      <c r="F257" s="95"/>
      <c r="G257" s="95"/>
    </row>
    <row r="258" spans="3:7" ht="24" x14ac:dyDescent="0.25">
      <c r="C258" s="90" t="s">
        <v>48</v>
      </c>
      <c r="D258" s="91"/>
      <c r="E258" s="91"/>
      <c r="F258" s="91"/>
      <c r="G258" s="91"/>
    </row>
    <row r="259" spans="3:7" ht="48" x14ac:dyDescent="0.25">
      <c r="C259" s="92" t="s">
        <v>66</v>
      </c>
      <c r="D259" s="93"/>
      <c r="E259" s="91"/>
      <c r="F259" s="91"/>
      <c r="G259" s="91"/>
    </row>
    <row r="260" spans="3:7" ht="48" x14ac:dyDescent="0.25">
      <c r="C260" s="92" t="s">
        <v>67</v>
      </c>
      <c r="D260" s="93"/>
      <c r="E260" s="91"/>
      <c r="F260" s="91"/>
      <c r="G260" s="91"/>
    </row>
    <row r="261" spans="3:7" x14ac:dyDescent="0.25">
      <c r="C261" s="90" t="s">
        <v>49</v>
      </c>
      <c r="D261" s="93">
        <v>3500</v>
      </c>
      <c r="E261" s="91">
        <v>3500</v>
      </c>
      <c r="F261" s="91">
        <v>4500</v>
      </c>
      <c r="G261" s="91">
        <v>4450</v>
      </c>
    </row>
    <row r="262" spans="3:7" ht="48" x14ac:dyDescent="0.25">
      <c r="C262" s="92" t="s">
        <v>68</v>
      </c>
      <c r="D262" s="93"/>
      <c r="E262" s="91"/>
      <c r="F262" s="91"/>
      <c r="G262" s="91"/>
    </row>
    <row r="263" spans="3:7" ht="48" x14ac:dyDescent="0.25">
      <c r="C263" s="92" t="s">
        <v>69</v>
      </c>
      <c r="D263" s="93"/>
      <c r="E263" s="91"/>
      <c r="F263" s="91"/>
      <c r="G263" s="91"/>
    </row>
    <row r="264" spans="3:7" x14ac:dyDescent="0.25">
      <c r="C264" s="90" t="s">
        <v>50</v>
      </c>
      <c r="D264" s="93"/>
      <c r="E264" s="91"/>
      <c r="F264" s="91"/>
      <c r="G264" s="91"/>
    </row>
    <row r="265" spans="3:7" ht="48" x14ac:dyDescent="0.25">
      <c r="C265" s="92" t="s">
        <v>70</v>
      </c>
      <c r="D265" s="93"/>
      <c r="E265" s="91"/>
      <c r="F265" s="91"/>
      <c r="G265" s="91"/>
    </row>
    <row r="266" spans="3:7" ht="48" x14ac:dyDescent="0.25">
      <c r="C266" s="92" t="s">
        <v>71</v>
      </c>
      <c r="D266" s="93"/>
      <c r="E266" s="91"/>
      <c r="F266" s="91"/>
      <c r="G266" s="91"/>
    </row>
    <row r="267" spans="3:7" ht="24" x14ac:dyDescent="0.25">
      <c r="C267" s="90" t="s">
        <v>51</v>
      </c>
      <c r="D267" s="93"/>
      <c r="E267" s="91"/>
      <c r="F267" s="91"/>
      <c r="G267" s="91"/>
    </row>
    <row r="268" spans="3:7" ht="48" x14ac:dyDescent="0.25">
      <c r="C268" s="92" t="s">
        <v>72</v>
      </c>
      <c r="D268" s="93"/>
      <c r="E268" s="91"/>
      <c r="F268" s="91"/>
      <c r="G268" s="91"/>
    </row>
    <row r="269" spans="3:7" ht="48" x14ac:dyDescent="0.25">
      <c r="C269" s="92" t="s">
        <v>73</v>
      </c>
      <c r="D269" s="93"/>
      <c r="E269" s="91"/>
      <c r="F269" s="91"/>
      <c r="G269" s="91"/>
    </row>
    <row r="270" spans="3:7" x14ac:dyDescent="0.25">
      <c r="C270" s="90" t="s">
        <v>52</v>
      </c>
      <c r="D270" s="93"/>
      <c r="E270" s="91"/>
      <c r="F270" s="91"/>
      <c r="G270" s="91"/>
    </row>
    <row r="271" spans="3:7" ht="48" x14ac:dyDescent="0.25">
      <c r="C271" s="92" t="s">
        <v>74</v>
      </c>
      <c r="D271" s="93"/>
      <c r="E271" s="91"/>
      <c r="F271" s="91"/>
      <c r="G271" s="91"/>
    </row>
    <row r="272" spans="3:7" ht="48" x14ac:dyDescent="0.25">
      <c r="C272" s="92" t="s">
        <v>75</v>
      </c>
      <c r="D272" s="93"/>
      <c r="E272" s="91"/>
      <c r="F272" s="91"/>
      <c r="G272" s="91"/>
    </row>
    <row r="273" spans="3:7" ht="24" x14ac:dyDescent="0.25">
      <c r="C273" s="90" t="s">
        <v>53</v>
      </c>
      <c r="D273" s="93"/>
      <c r="E273" s="91"/>
      <c r="F273" s="91"/>
      <c r="G273" s="91"/>
    </row>
    <row r="274" spans="3:7" ht="48" x14ac:dyDescent="0.25">
      <c r="C274" s="92" t="s">
        <v>76</v>
      </c>
      <c r="D274" s="93"/>
      <c r="E274" s="91"/>
      <c r="F274" s="91"/>
      <c r="G274" s="91"/>
    </row>
    <row r="275" spans="3:7" ht="48" x14ac:dyDescent="0.25">
      <c r="C275" s="92" t="s">
        <v>77</v>
      </c>
      <c r="D275" s="93"/>
      <c r="E275" s="91"/>
      <c r="F275" s="91"/>
      <c r="G275" s="91"/>
    </row>
    <row r="276" spans="3:7" ht="36" x14ac:dyDescent="0.25">
      <c r="C276" s="107" t="s">
        <v>109</v>
      </c>
      <c r="D276" s="108">
        <f>D273+D270+D267+D264+D261+D258+D255</f>
        <v>3500</v>
      </c>
      <c r="E276" s="108">
        <f>E273+E270+E267+E264+E261+E258+E255</f>
        <v>3500</v>
      </c>
      <c r="F276" s="108">
        <f>F273+F270+F267+F264+F261+F258+F255</f>
        <v>4500</v>
      </c>
      <c r="G276" s="108">
        <f>G273+G270+G267+G264+G261+G258+G255</f>
        <v>4450</v>
      </c>
    </row>
    <row r="277" spans="3:7" x14ac:dyDescent="0.25">
      <c r="C277" s="490" t="s">
        <v>151</v>
      </c>
      <c r="D277" s="486" t="s">
        <v>43</v>
      </c>
      <c r="E277" s="486"/>
      <c r="F277" s="486"/>
      <c r="G277" s="486"/>
    </row>
    <row r="278" spans="3:7" x14ac:dyDescent="0.25">
      <c r="C278" s="490"/>
      <c r="D278" s="486"/>
      <c r="E278" s="486"/>
      <c r="F278" s="486"/>
      <c r="G278" s="486"/>
    </row>
    <row r="279" spans="3:7" x14ac:dyDescent="0.25">
      <c r="C279" s="490"/>
      <c r="D279" s="486"/>
      <c r="E279" s="486"/>
      <c r="F279" s="486"/>
      <c r="G279" s="486"/>
    </row>
    <row r="280" spans="3:7" x14ac:dyDescent="0.25">
      <c r="C280" s="97" t="s">
        <v>55</v>
      </c>
      <c r="D280" s="98">
        <f>IF(D276-D245=0,0,"Error")</f>
        <v>0</v>
      </c>
      <c r="E280" s="98">
        <f>IF(E276-E245=0,0,"Error")</f>
        <v>0</v>
      </c>
      <c r="F280" s="98">
        <f>IF(F276-F245=0,0,"Error")</f>
        <v>0</v>
      </c>
      <c r="G280" s="98">
        <f>IF(G276-G245=0,0,"Error")</f>
        <v>0</v>
      </c>
    </row>
    <row r="281" spans="3:7" x14ac:dyDescent="0.25">
      <c r="C281" s="487" t="s">
        <v>110</v>
      </c>
      <c r="D281" s="487"/>
      <c r="E281" s="487"/>
      <c r="F281" s="487"/>
      <c r="G281" s="487"/>
    </row>
    <row r="282" spans="3:7" x14ac:dyDescent="0.25">
      <c r="C282" s="487" t="s">
        <v>111</v>
      </c>
      <c r="D282" s="487"/>
      <c r="E282" s="487"/>
      <c r="F282" s="487"/>
      <c r="G282" s="487"/>
    </row>
    <row r="283" spans="3:7" x14ac:dyDescent="0.25">
      <c r="C283" s="105" t="s">
        <v>289</v>
      </c>
      <c r="D283" s="491" t="s">
        <v>290</v>
      </c>
      <c r="E283" s="491"/>
      <c r="F283" s="491"/>
      <c r="G283" s="491"/>
    </row>
    <row r="284" spans="3:7" x14ac:dyDescent="0.25">
      <c r="C284" s="86" t="s">
        <v>33</v>
      </c>
      <c r="D284" s="491" t="s">
        <v>290</v>
      </c>
      <c r="E284" s="491"/>
      <c r="F284" s="491"/>
      <c r="G284" s="491"/>
    </row>
    <row r="285" spans="3:7" ht="17.25" customHeight="1" x14ac:dyDescent="0.25">
      <c r="C285" s="83" t="s">
        <v>35</v>
      </c>
      <c r="D285" s="484" t="s">
        <v>291</v>
      </c>
      <c r="E285" s="484"/>
      <c r="F285" s="484"/>
      <c r="G285" s="484"/>
    </row>
    <row r="286" spans="3:7" x14ac:dyDescent="0.25">
      <c r="C286" s="83" t="s">
        <v>37</v>
      </c>
      <c r="D286" s="486" t="s">
        <v>292</v>
      </c>
      <c r="E286" s="486"/>
      <c r="F286" s="486"/>
      <c r="G286" s="486"/>
    </row>
    <row r="287" spans="3:7" ht="12.75" customHeight="1" x14ac:dyDescent="0.25">
      <c r="C287" s="484"/>
      <c r="D287" s="87">
        <v>2018</v>
      </c>
      <c r="E287" s="87">
        <v>2019</v>
      </c>
      <c r="F287" s="87">
        <v>2020</v>
      </c>
      <c r="G287" s="87">
        <v>2021</v>
      </c>
    </row>
    <row r="288" spans="3:7" ht="12.75" customHeight="1" x14ac:dyDescent="0.25">
      <c r="C288" s="484"/>
      <c r="D288" s="87" t="s">
        <v>12</v>
      </c>
      <c r="E288" s="87" t="s">
        <v>13</v>
      </c>
      <c r="F288" s="87" t="s">
        <v>13</v>
      </c>
      <c r="G288" s="87" t="s">
        <v>13</v>
      </c>
    </row>
    <row r="289" spans="3:13" x14ac:dyDescent="0.25">
      <c r="C289" s="83" t="s">
        <v>39</v>
      </c>
      <c r="D289" s="88">
        <v>1</v>
      </c>
      <c r="E289" s="88">
        <v>1</v>
      </c>
      <c r="F289" s="88">
        <v>1</v>
      </c>
      <c r="G289" s="88">
        <v>1</v>
      </c>
    </row>
    <row r="290" spans="3:13" x14ac:dyDescent="0.25">
      <c r="C290" s="83" t="s">
        <v>40</v>
      </c>
      <c r="D290" s="88">
        <v>100000</v>
      </c>
      <c r="E290" s="88">
        <v>182600</v>
      </c>
      <c r="F290" s="88">
        <v>182600</v>
      </c>
      <c r="G290" s="88">
        <v>182600</v>
      </c>
    </row>
    <row r="291" spans="3:13" x14ac:dyDescent="0.25">
      <c r="C291" s="83" t="s">
        <v>41</v>
      </c>
      <c r="D291" s="88">
        <f>D290/D289</f>
        <v>100000</v>
      </c>
      <c r="E291" s="88">
        <f>E290/E289</f>
        <v>182600</v>
      </c>
      <c r="F291" s="88">
        <f>F290/F289</f>
        <v>182600</v>
      </c>
      <c r="G291" s="88">
        <f>G290/G289</f>
        <v>182600</v>
      </c>
    </row>
    <row r="292" spans="3:13" x14ac:dyDescent="0.25">
      <c r="C292" s="83" t="s">
        <v>42</v>
      </c>
      <c r="D292" s="81" t="s">
        <v>43</v>
      </c>
      <c r="E292" s="89">
        <f>E289/D289-1</f>
        <v>0</v>
      </c>
      <c r="F292" s="89">
        <f t="shared" ref="F292:G294" si="7">F289/E289-1</f>
        <v>0</v>
      </c>
      <c r="G292" s="89">
        <f t="shared" si="7"/>
        <v>0</v>
      </c>
      <c r="I292" s="24"/>
      <c r="J292" s="24"/>
      <c r="K292" s="24"/>
      <c r="L292" s="24"/>
      <c r="M292" s="24"/>
    </row>
    <row r="293" spans="3:13" x14ac:dyDescent="0.25">
      <c r="C293" s="83" t="s">
        <v>44</v>
      </c>
      <c r="D293" s="81" t="s">
        <v>43</v>
      </c>
      <c r="E293" s="89">
        <f>E290/D290-1</f>
        <v>0.82600000000000007</v>
      </c>
      <c r="F293" s="89">
        <f t="shared" si="7"/>
        <v>0</v>
      </c>
      <c r="G293" s="89">
        <f t="shared" si="7"/>
        <v>0</v>
      </c>
    </row>
    <row r="294" spans="3:13" ht="22.5" x14ac:dyDescent="0.25">
      <c r="C294" s="83" t="s">
        <v>45</v>
      </c>
      <c r="D294" s="81" t="s">
        <v>43</v>
      </c>
      <c r="E294" s="89">
        <f>E291/D291-1</f>
        <v>0.82600000000000007</v>
      </c>
      <c r="F294" s="89">
        <f t="shared" si="7"/>
        <v>0</v>
      </c>
      <c r="G294" s="89">
        <f t="shared" si="7"/>
        <v>0</v>
      </c>
    </row>
    <row r="295" spans="3:13" x14ac:dyDescent="0.25">
      <c r="C295" s="489" t="s">
        <v>243</v>
      </c>
      <c r="D295" s="489"/>
      <c r="E295" s="489"/>
      <c r="F295" s="489"/>
      <c r="G295" s="489"/>
    </row>
    <row r="296" spans="3:13" ht="12.75" customHeight="1" x14ac:dyDescent="0.25">
      <c r="C296" s="484"/>
      <c r="D296" s="87">
        <v>2018</v>
      </c>
      <c r="E296" s="87">
        <v>2019</v>
      </c>
      <c r="F296" s="87">
        <v>2020</v>
      </c>
      <c r="G296" s="87">
        <v>2021</v>
      </c>
    </row>
    <row r="297" spans="3:13" ht="9" customHeight="1" x14ac:dyDescent="0.25">
      <c r="C297" s="484"/>
      <c r="D297" s="87" t="s">
        <v>12</v>
      </c>
      <c r="E297" s="87" t="s">
        <v>13</v>
      </c>
      <c r="F297" s="87" t="s">
        <v>13</v>
      </c>
      <c r="G297" s="87" t="s">
        <v>13</v>
      </c>
    </row>
    <row r="298" spans="3:13" x14ac:dyDescent="0.25">
      <c r="C298" s="90" t="s">
        <v>86</v>
      </c>
      <c r="D298" s="91"/>
      <c r="E298" s="91"/>
      <c r="F298" s="91"/>
      <c r="G298" s="91"/>
    </row>
    <row r="299" spans="3:13" x14ac:dyDescent="0.25">
      <c r="C299" s="90" t="s">
        <v>87</v>
      </c>
      <c r="D299" s="93">
        <v>100000</v>
      </c>
      <c r="E299" s="91">
        <v>182600</v>
      </c>
      <c r="F299" s="91">
        <v>182600</v>
      </c>
      <c r="G299" s="91">
        <v>182600</v>
      </c>
    </row>
    <row r="300" spans="3:13" ht="24" x14ac:dyDescent="0.25">
      <c r="C300" s="96" t="s">
        <v>54</v>
      </c>
      <c r="D300" s="93">
        <f>D299+D298</f>
        <v>100000</v>
      </c>
      <c r="E300" s="93">
        <f>E299+E298</f>
        <v>182600</v>
      </c>
      <c r="F300" s="93">
        <f>F299+F298</f>
        <v>182600</v>
      </c>
      <c r="G300" s="93">
        <f>G299+G298</f>
        <v>182600</v>
      </c>
    </row>
    <row r="301" spans="3:13" x14ac:dyDescent="0.25">
      <c r="C301" s="490" t="s">
        <v>88</v>
      </c>
      <c r="D301" s="486"/>
      <c r="E301" s="486"/>
      <c r="F301" s="486"/>
      <c r="G301" s="486"/>
    </row>
    <row r="302" spans="3:13" x14ac:dyDescent="0.25">
      <c r="C302" s="490"/>
      <c r="D302" s="486"/>
      <c r="E302" s="486"/>
      <c r="F302" s="486"/>
      <c r="G302" s="486"/>
    </row>
    <row r="303" spans="3:13" x14ac:dyDescent="0.25">
      <c r="C303" s="490"/>
      <c r="D303" s="486"/>
      <c r="E303" s="486"/>
      <c r="F303" s="486"/>
      <c r="G303" s="486"/>
    </row>
    <row r="304" spans="3:13" x14ac:dyDescent="0.25">
      <c r="C304" s="109"/>
      <c r="D304" s="110"/>
      <c r="E304" s="110"/>
      <c r="F304" s="110"/>
      <c r="G304" s="110"/>
    </row>
    <row r="305" spans="3:10" ht="27" customHeight="1" x14ac:dyDescent="0.25">
      <c r="C305" s="85" t="s">
        <v>114</v>
      </c>
      <c r="D305" s="111">
        <f>D62+D102+D142+D182+D206+D227+D276+D300</f>
        <v>300500</v>
      </c>
      <c r="E305" s="111">
        <f>E62+E102+E142+E182+E206+E227+E276+E300</f>
        <v>342600</v>
      </c>
      <c r="F305" s="111">
        <f>F62+F102+F142+F182+F206+F227+F276+F300</f>
        <v>293600</v>
      </c>
      <c r="G305" s="111">
        <f>G62+G102+G142+G182+G206+G227+G276+G300</f>
        <v>295600</v>
      </c>
      <c r="J305" s="24"/>
    </row>
    <row r="306" spans="3:10" ht="36" x14ac:dyDescent="0.25">
      <c r="C306" s="85" t="s">
        <v>115</v>
      </c>
      <c r="D306" s="111">
        <f>D308+D310+D312+D314+D316+D320+D322+D324</f>
        <v>300500</v>
      </c>
      <c r="E306" s="111">
        <f>E308+E310+E312+E314+E316+E320+E322+E324</f>
        <v>342600</v>
      </c>
      <c r="F306" s="111">
        <f>F308+F310+F312+F314+F316+F320+F322+F324</f>
        <v>293600</v>
      </c>
      <c r="G306" s="111">
        <f>G308+G310+G312+G314+G316+G320+G322+G324</f>
        <v>295600</v>
      </c>
    </row>
    <row r="307" spans="3:10" ht="36" x14ac:dyDescent="0.25">
      <c r="C307" s="112" t="s">
        <v>116</v>
      </c>
      <c r="D307" s="113"/>
      <c r="E307" s="114">
        <f>E306/D306-1</f>
        <v>0.14009983361064893</v>
      </c>
      <c r="F307" s="114">
        <f>F306/E306-1</f>
        <v>-0.14302393461762986</v>
      </c>
      <c r="G307" s="114">
        <f>G306/F306-1</f>
        <v>6.8119891008173727E-3</v>
      </c>
    </row>
    <row r="308" spans="3:10" x14ac:dyDescent="0.25">
      <c r="C308" s="90" t="s">
        <v>47</v>
      </c>
      <c r="D308" s="91">
        <f>D41+D81+D121+D161+D255</f>
        <v>29562</v>
      </c>
      <c r="E308" s="91">
        <f>E41+E81+E121+E161+E255</f>
        <v>29562</v>
      </c>
      <c r="F308" s="91">
        <f>F41+F81+F121+F161+F255</f>
        <v>29562</v>
      </c>
      <c r="G308" s="91">
        <f>G41+G81+G121+G161+G255</f>
        <v>31562</v>
      </c>
    </row>
    <row r="309" spans="3:10" x14ac:dyDescent="0.25">
      <c r="C309" s="92" t="s">
        <v>117</v>
      </c>
      <c r="D309" s="91"/>
      <c r="E309" s="91"/>
      <c r="F309" s="95"/>
      <c r="G309" s="95"/>
    </row>
    <row r="310" spans="3:10" ht="24" x14ac:dyDescent="0.25">
      <c r="C310" s="90" t="s">
        <v>48</v>
      </c>
      <c r="D310" s="91">
        <f>D44+D84+D124+D164+D258</f>
        <v>5938</v>
      </c>
      <c r="E310" s="91">
        <f>E44+E84+E124+E164+E258</f>
        <v>5938</v>
      </c>
      <c r="F310" s="91">
        <f>F44+F84+F124+F164+F258</f>
        <v>5938</v>
      </c>
      <c r="G310" s="91">
        <f>G44+G84+G124+G164+G258</f>
        <v>5938</v>
      </c>
    </row>
    <row r="311" spans="3:10" ht="24" x14ac:dyDescent="0.25">
      <c r="C311" s="92" t="s">
        <v>118</v>
      </c>
      <c r="D311" s="93"/>
      <c r="E311" s="95"/>
      <c r="F311" s="95"/>
      <c r="G311" s="95"/>
    </row>
    <row r="312" spans="3:10" x14ac:dyDescent="0.25">
      <c r="C312" s="90" t="s">
        <v>49</v>
      </c>
      <c r="D312" s="91">
        <f>D47+D87+D127+D167+D261</f>
        <v>65000</v>
      </c>
      <c r="E312" s="91">
        <f>E47+E87+E127+E167+E261</f>
        <v>74500</v>
      </c>
      <c r="F312" s="91">
        <f>F47+F87+F127+F167+F261</f>
        <v>75500</v>
      </c>
      <c r="G312" s="91">
        <f>G47+G87+G127+G167+G261</f>
        <v>75500</v>
      </c>
    </row>
    <row r="313" spans="3:10" ht="24" x14ac:dyDescent="0.25">
      <c r="C313" s="92" t="s">
        <v>119</v>
      </c>
      <c r="D313" s="93"/>
      <c r="E313" s="95"/>
      <c r="F313" s="95"/>
      <c r="G313" s="95"/>
    </row>
    <row r="314" spans="3:10" x14ac:dyDescent="0.25">
      <c r="C314" s="90" t="s">
        <v>50</v>
      </c>
      <c r="D314" s="91"/>
      <c r="E314" s="91"/>
      <c r="F314" s="91"/>
      <c r="G314" s="91"/>
    </row>
    <row r="315" spans="3:10" ht="24" x14ac:dyDescent="0.25">
      <c r="C315" s="92" t="s">
        <v>120</v>
      </c>
      <c r="D315" s="93"/>
      <c r="E315" s="95"/>
      <c r="F315" s="95"/>
      <c r="G315" s="95"/>
    </row>
    <row r="316" spans="3:10" ht="24" x14ac:dyDescent="0.25">
      <c r="C316" s="90" t="s">
        <v>51</v>
      </c>
      <c r="D316" s="91"/>
      <c r="E316" s="91"/>
      <c r="F316" s="91"/>
      <c r="G316" s="91"/>
    </row>
    <row r="317" spans="3:10" ht="24" x14ac:dyDescent="0.25">
      <c r="C317" s="92" t="s">
        <v>121</v>
      </c>
      <c r="D317" s="93"/>
      <c r="E317" s="95"/>
      <c r="F317" s="95"/>
      <c r="G317" s="95"/>
    </row>
    <row r="318" spans="3:10" x14ac:dyDescent="0.25">
      <c r="C318" s="90" t="s">
        <v>52</v>
      </c>
      <c r="D318" s="91"/>
      <c r="E318" s="91"/>
      <c r="F318" s="91"/>
      <c r="G318" s="91"/>
    </row>
    <row r="319" spans="3:10" ht="24" x14ac:dyDescent="0.25">
      <c r="C319" s="92" t="s">
        <v>122</v>
      </c>
      <c r="D319" s="93"/>
      <c r="E319" s="95"/>
      <c r="F319" s="95"/>
      <c r="G319" s="95"/>
    </row>
    <row r="320" spans="3:10" ht="24" x14ac:dyDescent="0.25">
      <c r="C320" s="90" t="s">
        <v>53</v>
      </c>
      <c r="D320" s="91"/>
      <c r="E320" s="91"/>
      <c r="F320" s="91"/>
      <c r="G320" s="91"/>
    </row>
    <row r="321" spans="3:14" ht="24" x14ac:dyDescent="0.25">
      <c r="C321" s="92" t="s">
        <v>123</v>
      </c>
      <c r="D321" s="93"/>
      <c r="E321" s="95"/>
      <c r="F321" s="95"/>
      <c r="G321" s="95"/>
    </row>
    <row r="322" spans="3:14" x14ac:dyDescent="0.25">
      <c r="C322" s="90" t="s">
        <v>124</v>
      </c>
      <c r="D322" s="91">
        <f>D204+D225+D298</f>
        <v>1100</v>
      </c>
      <c r="E322" s="91">
        <f>E204+E225+E298</f>
        <v>2000</v>
      </c>
      <c r="F322" s="91">
        <f>F204+F225+F298</f>
        <v>0</v>
      </c>
      <c r="G322" s="91">
        <f>G204+G225+G298</f>
        <v>0</v>
      </c>
      <c r="I322" s="24"/>
      <c r="J322" s="24"/>
      <c r="K322" s="24"/>
    </row>
    <row r="323" spans="3:14" ht="24" x14ac:dyDescent="0.25">
      <c r="C323" s="92" t="s">
        <v>125</v>
      </c>
      <c r="D323" s="93"/>
      <c r="E323" s="95">
        <f>E322/D322-1</f>
        <v>0.81818181818181812</v>
      </c>
      <c r="F323" s="95">
        <f>F322/E322-1</f>
        <v>-1</v>
      </c>
      <c r="G323" s="95" t="e">
        <f>G322/F322-1</f>
        <v>#DIV/0!</v>
      </c>
    </row>
    <row r="324" spans="3:14" x14ac:dyDescent="0.25">
      <c r="C324" s="90" t="s">
        <v>126</v>
      </c>
      <c r="D324" s="91">
        <f>D205+D226+D299</f>
        <v>198900</v>
      </c>
      <c r="E324" s="91">
        <f>E205+E226+E299</f>
        <v>230600</v>
      </c>
      <c r="F324" s="91">
        <f>F205+F226+F299</f>
        <v>182600</v>
      </c>
      <c r="G324" s="91">
        <f>G205+G226+G299</f>
        <v>182600</v>
      </c>
      <c r="I324" s="24"/>
      <c r="J324" s="24"/>
      <c r="K324" s="24"/>
    </row>
    <row r="325" spans="3:14" ht="24" x14ac:dyDescent="0.25">
      <c r="C325" s="92" t="s">
        <v>127</v>
      </c>
      <c r="D325" s="93"/>
      <c r="E325" s="95">
        <f>E324/D324-1</f>
        <v>0.15937657114127712</v>
      </c>
      <c r="F325" s="95">
        <f>F324/E324-1</f>
        <v>-0.20815264527320032</v>
      </c>
      <c r="G325" s="95">
        <f>G324/F324-1</f>
        <v>0</v>
      </c>
    </row>
    <row r="326" spans="3:14" x14ac:dyDescent="0.25">
      <c r="C326" s="498" t="s">
        <v>293</v>
      </c>
      <c r="D326" s="499"/>
      <c r="E326" s="499"/>
      <c r="F326" s="499"/>
      <c r="G326" s="499"/>
      <c r="I326" s="24"/>
      <c r="J326" s="24"/>
      <c r="K326" s="24"/>
      <c r="L326" s="24"/>
      <c r="M326" s="24"/>
      <c r="N326" s="24"/>
    </row>
    <row r="327" spans="3:14" x14ac:dyDescent="0.25">
      <c r="C327" s="498"/>
      <c r="D327" s="499"/>
      <c r="E327" s="499"/>
      <c r="F327" s="499"/>
      <c r="G327" s="499"/>
    </row>
    <row r="328" spans="3:14" x14ac:dyDescent="0.25">
      <c r="C328" s="498"/>
      <c r="D328" s="499"/>
      <c r="E328" s="499"/>
      <c r="F328" s="499"/>
      <c r="G328" s="499"/>
      <c r="J328" s="24"/>
    </row>
    <row r="329" spans="3:14" x14ac:dyDescent="0.25">
      <c r="C329" s="97" t="s">
        <v>55</v>
      </c>
      <c r="D329" s="98">
        <f>IF(D306-D305=0,0,"Error")</f>
        <v>0</v>
      </c>
      <c r="E329" s="98">
        <f>IF(E306-E305=0,0,"Error")</f>
        <v>0</v>
      </c>
      <c r="F329" s="98">
        <f>IF(F306-F305=0,0,"Error")</f>
        <v>0</v>
      </c>
      <c r="G329" s="98">
        <f>IF(G306-G305=0,0,"Error")</f>
        <v>0</v>
      </c>
    </row>
    <row r="330" spans="3:14" ht="36" x14ac:dyDescent="0.25">
      <c r="C330" s="107" t="s">
        <v>128</v>
      </c>
      <c r="D330" s="91">
        <v>53</v>
      </c>
      <c r="E330" s="91">
        <v>53</v>
      </c>
      <c r="F330" s="91">
        <v>53</v>
      </c>
      <c r="G330" s="91">
        <v>53</v>
      </c>
    </row>
    <row r="331" spans="3:14" ht="36" x14ac:dyDescent="0.25">
      <c r="C331" s="107" t="s">
        <v>129</v>
      </c>
      <c r="D331" s="91">
        <v>9</v>
      </c>
      <c r="E331" s="91">
        <v>10</v>
      </c>
      <c r="F331" s="91">
        <v>10</v>
      </c>
      <c r="G331" s="91">
        <v>10</v>
      </c>
    </row>
    <row r="332" spans="3:14" x14ac:dyDescent="0.25">
      <c r="C332" s="47"/>
      <c r="D332" s="48"/>
      <c r="E332" s="48"/>
      <c r="F332" s="48"/>
      <c r="G332" s="48"/>
    </row>
  </sheetData>
  <mergeCells count="91">
    <mergeCell ref="C295:G295"/>
    <mergeCell ref="C296:C297"/>
    <mergeCell ref="C301:C303"/>
    <mergeCell ref="D301:G303"/>
    <mergeCell ref="C326:C328"/>
    <mergeCell ref="D326:G328"/>
    <mergeCell ref="C287:C288"/>
    <mergeCell ref="C250:C251"/>
    <mergeCell ref="C252:G252"/>
    <mergeCell ref="C253:C254"/>
    <mergeCell ref="C277:C279"/>
    <mergeCell ref="D277:G279"/>
    <mergeCell ref="C281:G281"/>
    <mergeCell ref="C282:G282"/>
    <mergeCell ref="D283:G283"/>
    <mergeCell ref="D284:G284"/>
    <mergeCell ref="D285:G285"/>
    <mergeCell ref="D286:G286"/>
    <mergeCell ref="C242:C243"/>
    <mergeCell ref="C223:C224"/>
    <mergeCell ref="C228:C230"/>
    <mergeCell ref="D228:G230"/>
    <mergeCell ref="D231:G231"/>
    <mergeCell ref="C232:G232"/>
    <mergeCell ref="C235:G235"/>
    <mergeCell ref="C236:G236"/>
    <mergeCell ref="C237:C238"/>
    <mergeCell ref="D239:G239"/>
    <mergeCell ref="D240:G240"/>
    <mergeCell ref="D241:G241"/>
    <mergeCell ref="C222:G222"/>
    <mergeCell ref="D191:G191"/>
    <mergeCell ref="D192:G192"/>
    <mergeCell ref="C193:C194"/>
    <mergeCell ref="C201:G201"/>
    <mergeCell ref="C202:C203"/>
    <mergeCell ref="C207:C209"/>
    <mergeCell ref="D207:G209"/>
    <mergeCell ref="D210:G210"/>
    <mergeCell ref="D211:G211"/>
    <mergeCell ref="D212:G212"/>
    <mergeCell ref="D213:G213"/>
    <mergeCell ref="C214:C215"/>
    <mergeCell ref="D190:G190"/>
    <mergeCell ref="D147:G147"/>
    <mergeCell ref="D148:G148"/>
    <mergeCell ref="D149:G149"/>
    <mergeCell ref="C151:C152"/>
    <mergeCell ref="C158:G158"/>
    <mergeCell ref="C159:C160"/>
    <mergeCell ref="C183:C185"/>
    <mergeCell ref="D183:G185"/>
    <mergeCell ref="C187:G187"/>
    <mergeCell ref="C188:G188"/>
    <mergeCell ref="D189:G189"/>
    <mergeCell ref="C143:C145"/>
    <mergeCell ref="D143:G145"/>
    <mergeCell ref="C71:C72"/>
    <mergeCell ref="C78:G78"/>
    <mergeCell ref="C79:C80"/>
    <mergeCell ref="C103:C105"/>
    <mergeCell ref="D103:G105"/>
    <mergeCell ref="D107:G107"/>
    <mergeCell ref="D108:G108"/>
    <mergeCell ref="D109:G109"/>
    <mergeCell ref="C111:C112"/>
    <mergeCell ref="C118:G118"/>
    <mergeCell ref="C119:C120"/>
    <mergeCell ref="D69:G69"/>
    <mergeCell ref="C26:G26"/>
    <mergeCell ref="D27:G27"/>
    <mergeCell ref="D28:G28"/>
    <mergeCell ref="D29:G29"/>
    <mergeCell ref="C30:C31"/>
    <mergeCell ref="C38:G38"/>
    <mergeCell ref="C39:C40"/>
    <mergeCell ref="C63:C65"/>
    <mergeCell ref="D63:G65"/>
    <mergeCell ref="D67:G67"/>
    <mergeCell ref="D68:G68"/>
    <mergeCell ref="C25:G25"/>
    <mergeCell ref="C2:G2"/>
    <mergeCell ref="D4:G4"/>
    <mergeCell ref="D5:G5"/>
    <mergeCell ref="D6:G6"/>
    <mergeCell ref="C7:G7"/>
    <mergeCell ref="C8:G10"/>
    <mergeCell ref="D11:G11"/>
    <mergeCell ref="C12:C13"/>
    <mergeCell ref="D18:G18"/>
    <mergeCell ref="C19:G19"/>
  </mergeCells>
  <printOptions horizontalCentered="1" verticalCentered="1"/>
  <pageMargins left="0.7" right="0.7" top="0.56000000000000005" bottom="1.82"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482"/>
  <sheetViews>
    <sheetView topLeftCell="A409" zoomScale="120" zoomScaleNormal="120" workbookViewId="0">
      <selection activeCell="C431" sqref="C431"/>
    </sheetView>
  </sheetViews>
  <sheetFormatPr defaultRowHeight="15" x14ac:dyDescent="0.25"/>
  <cols>
    <col min="1" max="1" width="11" customWidth="1"/>
    <col min="2" max="2" width="12" customWidth="1"/>
    <col min="3" max="3" width="70.5703125" customWidth="1"/>
    <col min="4" max="4" width="27.42578125" customWidth="1"/>
    <col min="5" max="5" width="25.7109375" customWidth="1"/>
    <col min="6" max="6" width="24.42578125" customWidth="1"/>
    <col min="7" max="7" width="25.7109375" customWidth="1"/>
    <col min="8" max="8" width="16.42578125" customWidth="1"/>
    <col min="9" max="9" width="26.5703125" customWidth="1"/>
    <col min="10" max="10" width="14.85546875" customWidth="1"/>
    <col min="11" max="11" width="16.140625" customWidth="1"/>
    <col min="12" max="12" width="16.85546875" customWidth="1"/>
    <col min="13" max="13" width="17.28515625" customWidth="1"/>
    <col min="14" max="14" width="12.5703125" customWidth="1"/>
    <col min="15" max="15" width="17.28515625" customWidth="1"/>
    <col min="16" max="16" width="16.140625" customWidth="1"/>
    <col min="17" max="17" width="14.85546875" customWidth="1"/>
    <col min="18" max="18" width="16.42578125" customWidth="1"/>
    <col min="19" max="19" width="16.5703125" customWidth="1"/>
    <col min="20" max="20" width="15.28515625" customWidth="1"/>
    <col min="21" max="21" width="16" customWidth="1"/>
    <col min="22" max="22" width="16.42578125" customWidth="1"/>
    <col min="257" max="257" width="11" customWidth="1"/>
    <col min="258" max="258" width="12" customWidth="1"/>
    <col min="259" max="259" width="70.5703125" customWidth="1"/>
    <col min="260" max="260" width="27.42578125" customWidth="1"/>
    <col min="261" max="261" width="25.7109375" customWidth="1"/>
    <col min="262" max="262" width="24.42578125" customWidth="1"/>
    <col min="263" max="263" width="25.7109375" customWidth="1"/>
    <col min="264" max="264" width="16.42578125" customWidth="1"/>
    <col min="265" max="265" width="26.5703125" customWidth="1"/>
    <col min="266" max="266" width="14.85546875" customWidth="1"/>
    <col min="267" max="267" width="16.140625" customWidth="1"/>
    <col min="268" max="268" width="16.85546875" customWidth="1"/>
    <col min="269" max="269" width="17.28515625" customWidth="1"/>
    <col min="270" max="270" width="12.5703125" customWidth="1"/>
    <col min="271" max="271" width="17.28515625" customWidth="1"/>
    <col min="272" max="272" width="16.140625" customWidth="1"/>
    <col min="273" max="273" width="14.85546875" customWidth="1"/>
    <col min="274" max="274" width="16.42578125" customWidth="1"/>
    <col min="275" max="275" width="16.5703125" customWidth="1"/>
    <col min="276" max="276" width="15.28515625" customWidth="1"/>
    <col min="277" max="277" width="16" customWidth="1"/>
    <col min="278" max="278" width="16.42578125" customWidth="1"/>
    <col min="513" max="513" width="11" customWidth="1"/>
    <col min="514" max="514" width="12" customWidth="1"/>
    <col min="515" max="515" width="70.5703125" customWidth="1"/>
    <col min="516" max="516" width="27.42578125" customWidth="1"/>
    <col min="517" max="517" width="25.7109375" customWidth="1"/>
    <col min="518" max="518" width="24.42578125" customWidth="1"/>
    <col min="519" max="519" width="25.7109375" customWidth="1"/>
    <col min="520" max="520" width="16.42578125" customWidth="1"/>
    <col min="521" max="521" width="26.5703125" customWidth="1"/>
    <col min="522" max="522" width="14.85546875" customWidth="1"/>
    <col min="523" max="523" width="16.140625" customWidth="1"/>
    <col min="524" max="524" width="16.85546875" customWidth="1"/>
    <col min="525" max="525" width="17.28515625" customWidth="1"/>
    <col min="526" max="526" width="12.5703125" customWidth="1"/>
    <col min="527" max="527" width="17.28515625" customWidth="1"/>
    <col min="528" max="528" width="16.140625" customWidth="1"/>
    <col min="529" max="529" width="14.85546875" customWidth="1"/>
    <col min="530" max="530" width="16.42578125" customWidth="1"/>
    <col min="531" max="531" width="16.5703125" customWidth="1"/>
    <col min="532" max="532" width="15.28515625" customWidth="1"/>
    <col min="533" max="533" width="16" customWidth="1"/>
    <col min="534" max="534" width="16.42578125" customWidth="1"/>
    <col min="769" max="769" width="11" customWidth="1"/>
    <col min="770" max="770" width="12" customWidth="1"/>
    <col min="771" max="771" width="70.5703125" customWidth="1"/>
    <col min="772" max="772" width="27.42578125" customWidth="1"/>
    <col min="773" max="773" width="25.7109375" customWidth="1"/>
    <col min="774" max="774" width="24.42578125" customWidth="1"/>
    <col min="775" max="775" width="25.7109375" customWidth="1"/>
    <col min="776" max="776" width="16.42578125" customWidth="1"/>
    <col min="777" max="777" width="26.5703125" customWidth="1"/>
    <col min="778" max="778" width="14.85546875" customWidth="1"/>
    <col min="779" max="779" width="16.140625" customWidth="1"/>
    <col min="780" max="780" width="16.85546875" customWidth="1"/>
    <col min="781" max="781" width="17.28515625" customWidth="1"/>
    <col min="782" max="782" width="12.5703125" customWidth="1"/>
    <col min="783" max="783" width="17.28515625" customWidth="1"/>
    <col min="784" max="784" width="16.140625" customWidth="1"/>
    <col min="785" max="785" width="14.85546875" customWidth="1"/>
    <col min="786" max="786" width="16.42578125" customWidth="1"/>
    <col min="787" max="787" width="16.5703125" customWidth="1"/>
    <col min="788" max="788" width="15.28515625" customWidth="1"/>
    <col min="789" max="789" width="16" customWidth="1"/>
    <col min="790" max="790" width="16.42578125" customWidth="1"/>
    <col min="1025" max="1025" width="11" customWidth="1"/>
    <col min="1026" max="1026" width="12" customWidth="1"/>
    <col min="1027" max="1027" width="70.5703125" customWidth="1"/>
    <col min="1028" max="1028" width="27.42578125" customWidth="1"/>
    <col min="1029" max="1029" width="25.7109375" customWidth="1"/>
    <col min="1030" max="1030" width="24.42578125" customWidth="1"/>
    <col min="1031" max="1031" width="25.7109375" customWidth="1"/>
    <col min="1032" max="1032" width="16.42578125" customWidth="1"/>
    <col min="1033" max="1033" width="26.5703125" customWidth="1"/>
    <col min="1034" max="1034" width="14.85546875" customWidth="1"/>
    <col min="1035" max="1035" width="16.140625" customWidth="1"/>
    <col min="1036" max="1036" width="16.85546875" customWidth="1"/>
    <col min="1037" max="1037" width="17.28515625" customWidth="1"/>
    <col min="1038" max="1038" width="12.5703125" customWidth="1"/>
    <col min="1039" max="1039" width="17.28515625" customWidth="1"/>
    <col min="1040" max="1040" width="16.140625" customWidth="1"/>
    <col min="1041" max="1041" width="14.85546875" customWidth="1"/>
    <col min="1042" max="1042" width="16.42578125" customWidth="1"/>
    <col min="1043" max="1043" width="16.5703125" customWidth="1"/>
    <col min="1044" max="1044" width="15.28515625" customWidth="1"/>
    <col min="1045" max="1045" width="16" customWidth="1"/>
    <col min="1046" max="1046" width="16.42578125" customWidth="1"/>
    <col min="1281" max="1281" width="11" customWidth="1"/>
    <col min="1282" max="1282" width="12" customWidth="1"/>
    <col min="1283" max="1283" width="70.5703125" customWidth="1"/>
    <col min="1284" max="1284" width="27.42578125" customWidth="1"/>
    <col min="1285" max="1285" width="25.7109375" customWidth="1"/>
    <col min="1286" max="1286" width="24.42578125" customWidth="1"/>
    <col min="1287" max="1287" width="25.7109375" customWidth="1"/>
    <col min="1288" max="1288" width="16.42578125" customWidth="1"/>
    <col min="1289" max="1289" width="26.5703125" customWidth="1"/>
    <col min="1290" max="1290" width="14.85546875" customWidth="1"/>
    <col min="1291" max="1291" width="16.140625" customWidth="1"/>
    <col min="1292" max="1292" width="16.85546875" customWidth="1"/>
    <col min="1293" max="1293" width="17.28515625" customWidth="1"/>
    <col min="1294" max="1294" width="12.5703125" customWidth="1"/>
    <col min="1295" max="1295" width="17.28515625" customWidth="1"/>
    <col min="1296" max="1296" width="16.140625" customWidth="1"/>
    <col min="1297" max="1297" width="14.85546875" customWidth="1"/>
    <col min="1298" max="1298" width="16.42578125" customWidth="1"/>
    <col min="1299" max="1299" width="16.5703125" customWidth="1"/>
    <col min="1300" max="1300" width="15.28515625" customWidth="1"/>
    <col min="1301" max="1301" width="16" customWidth="1"/>
    <col min="1302" max="1302" width="16.42578125" customWidth="1"/>
    <col min="1537" max="1537" width="11" customWidth="1"/>
    <col min="1538" max="1538" width="12" customWidth="1"/>
    <col min="1539" max="1539" width="70.5703125" customWidth="1"/>
    <col min="1540" max="1540" width="27.42578125" customWidth="1"/>
    <col min="1541" max="1541" width="25.7109375" customWidth="1"/>
    <col min="1542" max="1542" width="24.42578125" customWidth="1"/>
    <col min="1543" max="1543" width="25.7109375" customWidth="1"/>
    <col min="1544" max="1544" width="16.42578125" customWidth="1"/>
    <col min="1545" max="1545" width="26.5703125" customWidth="1"/>
    <col min="1546" max="1546" width="14.85546875" customWidth="1"/>
    <col min="1547" max="1547" width="16.140625" customWidth="1"/>
    <col min="1548" max="1548" width="16.85546875" customWidth="1"/>
    <col min="1549" max="1549" width="17.28515625" customWidth="1"/>
    <col min="1550" max="1550" width="12.5703125" customWidth="1"/>
    <col min="1551" max="1551" width="17.28515625" customWidth="1"/>
    <col min="1552" max="1552" width="16.140625" customWidth="1"/>
    <col min="1553" max="1553" width="14.85546875" customWidth="1"/>
    <col min="1554" max="1554" width="16.42578125" customWidth="1"/>
    <col min="1555" max="1555" width="16.5703125" customWidth="1"/>
    <col min="1556" max="1556" width="15.28515625" customWidth="1"/>
    <col min="1557" max="1557" width="16" customWidth="1"/>
    <col min="1558" max="1558" width="16.42578125" customWidth="1"/>
    <col min="1793" max="1793" width="11" customWidth="1"/>
    <col min="1794" max="1794" width="12" customWidth="1"/>
    <col min="1795" max="1795" width="70.5703125" customWidth="1"/>
    <col min="1796" max="1796" width="27.42578125" customWidth="1"/>
    <col min="1797" max="1797" width="25.7109375" customWidth="1"/>
    <col min="1798" max="1798" width="24.42578125" customWidth="1"/>
    <col min="1799" max="1799" width="25.7109375" customWidth="1"/>
    <col min="1800" max="1800" width="16.42578125" customWidth="1"/>
    <col min="1801" max="1801" width="26.5703125" customWidth="1"/>
    <col min="1802" max="1802" width="14.85546875" customWidth="1"/>
    <col min="1803" max="1803" width="16.140625" customWidth="1"/>
    <col min="1804" max="1804" width="16.85546875" customWidth="1"/>
    <col min="1805" max="1805" width="17.28515625" customWidth="1"/>
    <col min="1806" max="1806" width="12.5703125" customWidth="1"/>
    <col min="1807" max="1807" width="17.28515625" customWidth="1"/>
    <col min="1808" max="1808" width="16.140625" customWidth="1"/>
    <col min="1809" max="1809" width="14.85546875" customWidth="1"/>
    <col min="1810" max="1810" width="16.42578125" customWidth="1"/>
    <col min="1811" max="1811" width="16.5703125" customWidth="1"/>
    <col min="1812" max="1812" width="15.28515625" customWidth="1"/>
    <col min="1813" max="1813" width="16" customWidth="1"/>
    <col min="1814" max="1814" width="16.42578125" customWidth="1"/>
    <col min="2049" max="2049" width="11" customWidth="1"/>
    <col min="2050" max="2050" width="12" customWidth="1"/>
    <col min="2051" max="2051" width="70.5703125" customWidth="1"/>
    <col min="2052" max="2052" width="27.42578125" customWidth="1"/>
    <col min="2053" max="2053" width="25.7109375" customWidth="1"/>
    <col min="2054" max="2054" width="24.42578125" customWidth="1"/>
    <col min="2055" max="2055" width="25.7109375" customWidth="1"/>
    <col min="2056" max="2056" width="16.42578125" customWidth="1"/>
    <col min="2057" max="2057" width="26.5703125" customWidth="1"/>
    <col min="2058" max="2058" width="14.85546875" customWidth="1"/>
    <col min="2059" max="2059" width="16.140625" customWidth="1"/>
    <col min="2060" max="2060" width="16.85546875" customWidth="1"/>
    <col min="2061" max="2061" width="17.28515625" customWidth="1"/>
    <col min="2062" max="2062" width="12.5703125" customWidth="1"/>
    <col min="2063" max="2063" width="17.28515625" customWidth="1"/>
    <col min="2064" max="2064" width="16.140625" customWidth="1"/>
    <col min="2065" max="2065" width="14.85546875" customWidth="1"/>
    <col min="2066" max="2066" width="16.42578125" customWidth="1"/>
    <col min="2067" max="2067" width="16.5703125" customWidth="1"/>
    <col min="2068" max="2068" width="15.28515625" customWidth="1"/>
    <col min="2069" max="2069" width="16" customWidth="1"/>
    <col min="2070" max="2070" width="16.42578125" customWidth="1"/>
    <col min="2305" max="2305" width="11" customWidth="1"/>
    <col min="2306" max="2306" width="12" customWidth="1"/>
    <col min="2307" max="2307" width="70.5703125" customWidth="1"/>
    <col min="2308" max="2308" width="27.42578125" customWidth="1"/>
    <col min="2309" max="2309" width="25.7109375" customWidth="1"/>
    <col min="2310" max="2310" width="24.42578125" customWidth="1"/>
    <col min="2311" max="2311" width="25.7109375" customWidth="1"/>
    <col min="2312" max="2312" width="16.42578125" customWidth="1"/>
    <col min="2313" max="2313" width="26.5703125" customWidth="1"/>
    <col min="2314" max="2314" width="14.85546875" customWidth="1"/>
    <col min="2315" max="2315" width="16.140625" customWidth="1"/>
    <col min="2316" max="2316" width="16.85546875" customWidth="1"/>
    <col min="2317" max="2317" width="17.28515625" customWidth="1"/>
    <col min="2318" max="2318" width="12.5703125" customWidth="1"/>
    <col min="2319" max="2319" width="17.28515625" customWidth="1"/>
    <col min="2320" max="2320" width="16.140625" customWidth="1"/>
    <col min="2321" max="2321" width="14.85546875" customWidth="1"/>
    <col min="2322" max="2322" width="16.42578125" customWidth="1"/>
    <col min="2323" max="2323" width="16.5703125" customWidth="1"/>
    <col min="2324" max="2324" width="15.28515625" customWidth="1"/>
    <col min="2325" max="2325" width="16" customWidth="1"/>
    <col min="2326" max="2326" width="16.42578125" customWidth="1"/>
    <col min="2561" max="2561" width="11" customWidth="1"/>
    <col min="2562" max="2562" width="12" customWidth="1"/>
    <col min="2563" max="2563" width="70.5703125" customWidth="1"/>
    <col min="2564" max="2564" width="27.42578125" customWidth="1"/>
    <col min="2565" max="2565" width="25.7109375" customWidth="1"/>
    <col min="2566" max="2566" width="24.42578125" customWidth="1"/>
    <col min="2567" max="2567" width="25.7109375" customWidth="1"/>
    <col min="2568" max="2568" width="16.42578125" customWidth="1"/>
    <col min="2569" max="2569" width="26.5703125" customWidth="1"/>
    <col min="2570" max="2570" width="14.85546875" customWidth="1"/>
    <col min="2571" max="2571" width="16.140625" customWidth="1"/>
    <col min="2572" max="2572" width="16.85546875" customWidth="1"/>
    <col min="2573" max="2573" width="17.28515625" customWidth="1"/>
    <col min="2574" max="2574" width="12.5703125" customWidth="1"/>
    <col min="2575" max="2575" width="17.28515625" customWidth="1"/>
    <col min="2576" max="2576" width="16.140625" customWidth="1"/>
    <col min="2577" max="2577" width="14.85546875" customWidth="1"/>
    <col min="2578" max="2578" width="16.42578125" customWidth="1"/>
    <col min="2579" max="2579" width="16.5703125" customWidth="1"/>
    <col min="2580" max="2580" width="15.28515625" customWidth="1"/>
    <col min="2581" max="2581" width="16" customWidth="1"/>
    <col min="2582" max="2582" width="16.42578125" customWidth="1"/>
    <col min="2817" max="2817" width="11" customWidth="1"/>
    <col min="2818" max="2818" width="12" customWidth="1"/>
    <col min="2819" max="2819" width="70.5703125" customWidth="1"/>
    <col min="2820" max="2820" width="27.42578125" customWidth="1"/>
    <col min="2821" max="2821" width="25.7109375" customWidth="1"/>
    <col min="2822" max="2822" width="24.42578125" customWidth="1"/>
    <col min="2823" max="2823" width="25.7109375" customWidth="1"/>
    <col min="2824" max="2824" width="16.42578125" customWidth="1"/>
    <col min="2825" max="2825" width="26.5703125" customWidth="1"/>
    <col min="2826" max="2826" width="14.85546875" customWidth="1"/>
    <col min="2827" max="2827" width="16.140625" customWidth="1"/>
    <col min="2828" max="2828" width="16.85546875" customWidth="1"/>
    <col min="2829" max="2829" width="17.28515625" customWidth="1"/>
    <col min="2830" max="2830" width="12.5703125" customWidth="1"/>
    <col min="2831" max="2831" width="17.28515625" customWidth="1"/>
    <col min="2832" max="2832" width="16.140625" customWidth="1"/>
    <col min="2833" max="2833" width="14.85546875" customWidth="1"/>
    <col min="2834" max="2834" width="16.42578125" customWidth="1"/>
    <col min="2835" max="2835" width="16.5703125" customWidth="1"/>
    <col min="2836" max="2836" width="15.28515625" customWidth="1"/>
    <col min="2837" max="2837" width="16" customWidth="1"/>
    <col min="2838" max="2838" width="16.42578125" customWidth="1"/>
    <col min="3073" max="3073" width="11" customWidth="1"/>
    <col min="3074" max="3074" width="12" customWidth="1"/>
    <col min="3075" max="3075" width="70.5703125" customWidth="1"/>
    <col min="3076" max="3076" width="27.42578125" customWidth="1"/>
    <col min="3077" max="3077" width="25.7109375" customWidth="1"/>
    <col min="3078" max="3078" width="24.42578125" customWidth="1"/>
    <col min="3079" max="3079" width="25.7109375" customWidth="1"/>
    <col min="3080" max="3080" width="16.42578125" customWidth="1"/>
    <col min="3081" max="3081" width="26.5703125" customWidth="1"/>
    <col min="3082" max="3082" width="14.85546875" customWidth="1"/>
    <col min="3083" max="3083" width="16.140625" customWidth="1"/>
    <col min="3084" max="3084" width="16.85546875" customWidth="1"/>
    <col min="3085" max="3085" width="17.28515625" customWidth="1"/>
    <col min="3086" max="3086" width="12.5703125" customWidth="1"/>
    <col min="3087" max="3087" width="17.28515625" customWidth="1"/>
    <col min="3088" max="3088" width="16.140625" customWidth="1"/>
    <col min="3089" max="3089" width="14.85546875" customWidth="1"/>
    <col min="3090" max="3090" width="16.42578125" customWidth="1"/>
    <col min="3091" max="3091" width="16.5703125" customWidth="1"/>
    <col min="3092" max="3092" width="15.28515625" customWidth="1"/>
    <col min="3093" max="3093" width="16" customWidth="1"/>
    <col min="3094" max="3094" width="16.42578125" customWidth="1"/>
    <col min="3329" max="3329" width="11" customWidth="1"/>
    <col min="3330" max="3330" width="12" customWidth="1"/>
    <col min="3331" max="3331" width="70.5703125" customWidth="1"/>
    <col min="3332" max="3332" width="27.42578125" customWidth="1"/>
    <col min="3333" max="3333" width="25.7109375" customWidth="1"/>
    <col min="3334" max="3334" width="24.42578125" customWidth="1"/>
    <col min="3335" max="3335" width="25.7109375" customWidth="1"/>
    <col min="3336" max="3336" width="16.42578125" customWidth="1"/>
    <col min="3337" max="3337" width="26.5703125" customWidth="1"/>
    <col min="3338" max="3338" width="14.85546875" customWidth="1"/>
    <col min="3339" max="3339" width="16.140625" customWidth="1"/>
    <col min="3340" max="3340" width="16.85546875" customWidth="1"/>
    <col min="3341" max="3341" width="17.28515625" customWidth="1"/>
    <col min="3342" max="3342" width="12.5703125" customWidth="1"/>
    <col min="3343" max="3343" width="17.28515625" customWidth="1"/>
    <col min="3344" max="3344" width="16.140625" customWidth="1"/>
    <col min="3345" max="3345" width="14.85546875" customWidth="1"/>
    <col min="3346" max="3346" width="16.42578125" customWidth="1"/>
    <col min="3347" max="3347" width="16.5703125" customWidth="1"/>
    <col min="3348" max="3348" width="15.28515625" customWidth="1"/>
    <col min="3349" max="3349" width="16" customWidth="1"/>
    <col min="3350" max="3350" width="16.42578125" customWidth="1"/>
    <col min="3585" max="3585" width="11" customWidth="1"/>
    <col min="3586" max="3586" width="12" customWidth="1"/>
    <col min="3587" max="3587" width="70.5703125" customWidth="1"/>
    <col min="3588" max="3588" width="27.42578125" customWidth="1"/>
    <col min="3589" max="3589" width="25.7109375" customWidth="1"/>
    <col min="3590" max="3590" width="24.42578125" customWidth="1"/>
    <col min="3591" max="3591" width="25.7109375" customWidth="1"/>
    <col min="3592" max="3592" width="16.42578125" customWidth="1"/>
    <col min="3593" max="3593" width="26.5703125" customWidth="1"/>
    <col min="3594" max="3594" width="14.85546875" customWidth="1"/>
    <col min="3595" max="3595" width="16.140625" customWidth="1"/>
    <col min="3596" max="3596" width="16.85546875" customWidth="1"/>
    <col min="3597" max="3597" width="17.28515625" customWidth="1"/>
    <col min="3598" max="3598" width="12.5703125" customWidth="1"/>
    <col min="3599" max="3599" width="17.28515625" customWidth="1"/>
    <col min="3600" max="3600" width="16.140625" customWidth="1"/>
    <col min="3601" max="3601" width="14.85546875" customWidth="1"/>
    <col min="3602" max="3602" width="16.42578125" customWidth="1"/>
    <col min="3603" max="3603" width="16.5703125" customWidth="1"/>
    <col min="3604" max="3604" width="15.28515625" customWidth="1"/>
    <col min="3605" max="3605" width="16" customWidth="1"/>
    <col min="3606" max="3606" width="16.42578125" customWidth="1"/>
    <col min="3841" max="3841" width="11" customWidth="1"/>
    <col min="3842" max="3842" width="12" customWidth="1"/>
    <col min="3843" max="3843" width="70.5703125" customWidth="1"/>
    <col min="3844" max="3844" width="27.42578125" customWidth="1"/>
    <col min="3845" max="3845" width="25.7109375" customWidth="1"/>
    <col min="3846" max="3846" width="24.42578125" customWidth="1"/>
    <col min="3847" max="3847" width="25.7109375" customWidth="1"/>
    <col min="3848" max="3848" width="16.42578125" customWidth="1"/>
    <col min="3849" max="3849" width="26.5703125" customWidth="1"/>
    <col min="3850" max="3850" width="14.85546875" customWidth="1"/>
    <col min="3851" max="3851" width="16.140625" customWidth="1"/>
    <col min="3852" max="3852" width="16.85546875" customWidth="1"/>
    <col min="3853" max="3853" width="17.28515625" customWidth="1"/>
    <col min="3854" max="3854" width="12.5703125" customWidth="1"/>
    <col min="3855" max="3855" width="17.28515625" customWidth="1"/>
    <col min="3856" max="3856" width="16.140625" customWidth="1"/>
    <col min="3857" max="3857" width="14.85546875" customWidth="1"/>
    <col min="3858" max="3858" width="16.42578125" customWidth="1"/>
    <col min="3859" max="3859" width="16.5703125" customWidth="1"/>
    <col min="3860" max="3860" width="15.28515625" customWidth="1"/>
    <col min="3861" max="3861" width="16" customWidth="1"/>
    <col min="3862" max="3862" width="16.42578125" customWidth="1"/>
    <col min="4097" max="4097" width="11" customWidth="1"/>
    <col min="4098" max="4098" width="12" customWidth="1"/>
    <col min="4099" max="4099" width="70.5703125" customWidth="1"/>
    <col min="4100" max="4100" width="27.42578125" customWidth="1"/>
    <col min="4101" max="4101" width="25.7109375" customWidth="1"/>
    <col min="4102" max="4102" width="24.42578125" customWidth="1"/>
    <col min="4103" max="4103" width="25.7109375" customWidth="1"/>
    <col min="4104" max="4104" width="16.42578125" customWidth="1"/>
    <col min="4105" max="4105" width="26.5703125" customWidth="1"/>
    <col min="4106" max="4106" width="14.85546875" customWidth="1"/>
    <col min="4107" max="4107" width="16.140625" customWidth="1"/>
    <col min="4108" max="4108" width="16.85546875" customWidth="1"/>
    <col min="4109" max="4109" width="17.28515625" customWidth="1"/>
    <col min="4110" max="4110" width="12.5703125" customWidth="1"/>
    <col min="4111" max="4111" width="17.28515625" customWidth="1"/>
    <col min="4112" max="4112" width="16.140625" customWidth="1"/>
    <col min="4113" max="4113" width="14.85546875" customWidth="1"/>
    <col min="4114" max="4114" width="16.42578125" customWidth="1"/>
    <col min="4115" max="4115" width="16.5703125" customWidth="1"/>
    <col min="4116" max="4116" width="15.28515625" customWidth="1"/>
    <col min="4117" max="4117" width="16" customWidth="1"/>
    <col min="4118" max="4118" width="16.42578125" customWidth="1"/>
    <col min="4353" max="4353" width="11" customWidth="1"/>
    <col min="4354" max="4354" width="12" customWidth="1"/>
    <col min="4355" max="4355" width="70.5703125" customWidth="1"/>
    <col min="4356" max="4356" width="27.42578125" customWidth="1"/>
    <col min="4357" max="4357" width="25.7109375" customWidth="1"/>
    <col min="4358" max="4358" width="24.42578125" customWidth="1"/>
    <col min="4359" max="4359" width="25.7109375" customWidth="1"/>
    <col min="4360" max="4360" width="16.42578125" customWidth="1"/>
    <col min="4361" max="4361" width="26.5703125" customWidth="1"/>
    <col min="4362" max="4362" width="14.85546875" customWidth="1"/>
    <col min="4363" max="4363" width="16.140625" customWidth="1"/>
    <col min="4364" max="4364" width="16.85546875" customWidth="1"/>
    <col min="4365" max="4365" width="17.28515625" customWidth="1"/>
    <col min="4366" max="4366" width="12.5703125" customWidth="1"/>
    <col min="4367" max="4367" width="17.28515625" customWidth="1"/>
    <col min="4368" max="4368" width="16.140625" customWidth="1"/>
    <col min="4369" max="4369" width="14.85546875" customWidth="1"/>
    <col min="4370" max="4370" width="16.42578125" customWidth="1"/>
    <col min="4371" max="4371" width="16.5703125" customWidth="1"/>
    <col min="4372" max="4372" width="15.28515625" customWidth="1"/>
    <col min="4373" max="4373" width="16" customWidth="1"/>
    <col min="4374" max="4374" width="16.42578125" customWidth="1"/>
    <col min="4609" max="4609" width="11" customWidth="1"/>
    <col min="4610" max="4610" width="12" customWidth="1"/>
    <col min="4611" max="4611" width="70.5703125" customWidth="1"/>
    <col min="4612" max="4612" width="27.42578125" customWidth="1"/>
    <col min="4613" max="4613" width="25.7109375" customWidth="1"/>
    <col min="4614" max="4614" width="24.42578125" customWidth="1"/>
    <col min="4615" max="4615" width="25.7109375" customWidth="1"/>
    <col min="4616" max="4616" width="16.42578125" customWidth="1"/>
    <col min="4617" max="4617" width="26.5703125" customWidth="1"/>
    <col min="4618" max="4618" width="14.85546875" customWidth="1"/>
    <col min="4619" max="4619" width="16.140625" customWidth="1"/>
    <col min="4620" max="4620" width="16.85546875" customWidth="1"/>
    <col min="4621" max="4621" width="17.28515625" customWidth="1"/>
    <col min="4622" max="4622" width="12.5703125" customWidth="1"/>
    <col min="4623" max="4623" width="17.28515625" customWidth="1"/>
    <col min="4624" max="4624" width="16.140625" customWidth="1"/>
    <col min="4625" max="4625" width="14.85546875" customWidth="1"/>
    <col min="4626" max="4626" width="16.42578125" customWidth="1"/>
    <col min="4627" max="4627" width="16.5703125" customWidth="1"/>
    <col min="4628" max="4628" width="15.28515625" customWidth="1"/>
    <col min="4629" max="4629" width="16" customWidth="1"/>
    <col min="4630" max="4630" width="16.42578125" customWidth="1"/>
    <col min="4865" max="4865" width="11" customWidth="1"/>
    <col min="4866" max="4866" width="12" customWidth="1"/>
    <col min="4867" max="4867" width="70.5703125" customWidth="1"/>
    <col min="4868" max="4868" width="27.42578125" customWidth="1"/>
    <col min="4869" max="4869" width="25.7109375" customWidth="1"/>
    <col min="4870" max="4870" width="24.42578125" customWidth="1"/>
    <col min="4871" max="4871" width="25.7109375" customWidth="1"/>
    <col min="4872" max="4872" width="16.42578125" customWidth="1"/>
    <col min="4873" max="4873" width="26.5703125" customWidth="1"/>
    <col min="4874" max="4874" width="14.85546875" customWidth="1"/>
    <col min="4875" max="4875" width="16.140625" customWidth="1"/>
    <col min="4876" max="4876" width="16.85546875" customWidth="1"/>
    <col min="4877" max="4877" width="17.28515625" customWidth="1"/>
    <col min="4878" max="4878" width="12.5703125" customWidth="1"/>
    <col min="4879" max="4879" width="17.28515625" customWidth="1"/>
    <col min="4880" max="4880" width="16.140625" customWidth="1"/>
    <col min="4881" max="4881" width="14.85546875" customWidth="1"/>
    <col min="4882" max="4882" width="16.42578125" customWidth="1"/>
    <col min="4883" max="4883" width="16.5703125" customWidth="1"/>
    <col min="4884" max="4884" width="15.28515625" customWidth="1"/>
    <col min="4885" max="4885" width="16" customWidth="1"/>
    <col min="4886" max="4886" width="16.42578125" customWidth="1"/>
    <col min="5121" max="5121" width="11" customWidth="1"/>
    <col min="5122" max="5122" width="12" customWidth="1"/>
    <col min="5123" max="5123" width="70.5703125" customWidth="1"/>
    <col min="5124" max="5124" width="27.42578125" customWidth="1"/>
    <col min="5125" max="5125" width="25.7109375" customWidth="1"/>
    <col min="5126" max="5126" width="24.42578125" customWidth="1"/>
    <col min="5127" max="5127" width="25.7109375" customWidth="1"/>
    <col min="5128" max="5128" width="16.42578125" customWidth="1"/>
    <col min="5129" max="5129" width="26.5703125" customWidth="1"/>
    <col min="5130" max="5130" width="14.85546875" customWidth="1"/>
    <col min="5131" max="5131" width="16.140625" customWidth="1"/>
    <col min="5132" max="5132" width="16.85546875" customWidth="1"/>
    <col min="5133" max="5133" width="17.28515625" customWidth="1"/>
    <col min="5134" max="5134" width="12.5703125" customWidth="1"/>
    <col min="5135" max="5135" width="17.28515625" customWidth="1"/>
    <col min="5136" max="5136" width="16.140625" customWidth="1"/>
    <col min="5137" max="5137" width="14.85546875" customWidth="1"/>
    <col min="5138" max="5138" width="16.42578125" customWidth="1"/>
    <col min="5139" max="5139" width="16.5703125" customWidth="1"/>
    <col min="5140" max="5140" width="15.28515625" customWidth="1"/>
    <col min="5141" max="5141" width="16" customWidth="1"/>
    <col min="5142" max="5142" width="16.42578125" customWidth="1"/>
    <col min="5377" max="5377" width="11" customWidth="1"/>
    <col min="5378" max="5378" width="12" customWidth="1"/>
    <col min="5379" max="5379" width="70.5703125" customWidth="1"/>
    <col min="5380" max="5380" width="27.42578125" customWidth="1"/>
    <col min="5381" max="5381" width="25.7109375" customWidth="1"/>
    <col min="5382" max="5382" width="24.42578125" customWidth="1"/>
    <col min="5383" max="5383" width="25.7109375" customWidth="1"/>
    <col min="5384" max="5384" width="16.42578125" customWidth="1"/>
    <col min="5385" max="5385" width="26.5703125" customWidth="1"/>
    <col min="5386" max="5386" width="14.85546875" customWidth="1"/>
    <col min="5387" max="5387" width="16.140625" customWidth="1"/>
    <col min="5388" max="5388" width="16.85546875" customWidth="1"/>
    <col min="5389" max="5389" width="17.28515625" customWidth="1"/>
    <col min="5390" max="5390" width="12.5703125" customWidth="1"/>
    <col min="5391" max="5391" width="17.28515625" customWidth="1"/>
    <col min="5392" max="5392" width="16.140625" customWidth="1"/>
    <col min="5393" max="5393" width="14.85546875" customWidth="1"/>
    <col min="5394" max="5394" width="16.42578125" customWidth="1"/>
    <col min="5395" max="5395" width="16.5703125" customWidth="1"/>
    <col min="5396" max="5396" width="15.28515625" customWidth="1"/>
    <col min="5397" max="5397" width="16" customWidth="1"/>
    <col min="5398" max="5398" width="16.42578125" customWidth="1"/>
    <col min="5633" max="5633" width="11" customWidth="1"/>
    <col min="5634" max="5634" width="12" customWidth="1"/>
    <col min="5635" max="5635" width="70.5703125" customWidth="1"/>
    <col min="5636" max="5636" width="27.42578125" customWidth="1"/>
    <col min="5637" max="5637" width="25.7109375" customWidth="1"/>
    <col min="5638" max="5638" width="24.42578125" customWidth="1"/>
    <col min="5639" max="5639" width="25.7109375" customWidth="1"/>
    <col min="5640" max="5640" width="16.42578125" customWidth="1"/>
    <col min="5641" max="5641" width="26.5703125" customWidth="1"/>
    <col min="5642" max="5642" width="14.85546875" customWidth="1"/>
    <col min="5643" max="5643" width="16.140625" customWidth="1"/>
    <col min="5644" max="5644" width="16.85546875" customWidth="1"/>
    <col min="5645" max="5645" width="17.28515625" customWidth="1"/>
    <col min="5646" max="5646" width="12.5703125" customWidth="1"/>
    <col min="5647" max="5647" width="17.28515625" customWidth="1"/>
    <col min="5648" max="5648" width="16.140625" customWidth="1"/>
    <col min="5649" max="5649" width="14.85546875" customWidth="1"/>
    <col min="5650" max="5650" width="16.42578125" customWidth="1"/>
    <col min="5651" max="5651" width="16.5703125" customWidth="1"/>
    <col min="5652" max="5652" width="15.28515625" customWidth="1"/>
    <col min="5653" max="5653" width="16" customWidth="1"/>
    <col min="5654" max="5654" width="16.42578125" customWidth="1"/>
    <col min="5889" max="5889" width="11" customWidth="1"/>
    <col min="5890" max="5890" width="12" customWidth="1"/>
    <col min="5891" max="5891" width="70.5703125" customWidth="1"/>
    <col min="5892" max="5892" width="27.42578125" customWidth="1"/>
    <col min="5893" max="5893" width="25.7109375" customWidth="1"/>
    <col min="5894" max="5894" width="24.42578125" customWidth="1"/>
    <col min="5895" max="5895" width="25.7109375" customWidth="1"/>
    <col min="5896" max="5896" width="16.42578125" customWidth="1"/>
    <col min="5897" max="5897" width="26.5703125" customWidth="1"/>
    <col min="5898" max="5898" width="14.85546875" customWidth="1"/>
    <col min="5899" max="5899" width="16.140625" customWidth="1"/>
    <col min="5900" max="5900" width="16.85546875" customWidth="1"/>
    <col min="5901" max="5901" width="17.28515625" customWidth="1"/>
    <col min="5902" max="5902" width="12.5703125" customWidth="1"/>
    <col min="5903" max="5903" width="17.28515625" customWidth="1"/>
    <col min="5904" max="5904" width="16.140625" customWidth="1"/>
    <col min="5905" max="5905" width="14.85546875" customWidth="1"/>
    <col min="5906" max="5906" width="16.42578125" customWidth="1"/>
    <col min="5907" max="5907" width="16.5703125" customWidth="1"/>
    <col min="5908" max="5908" width="15.28515625" customWidth="1"/>
    <col min="5909" max="5909" width="16" customWidth="1"/>
    <col min="5910" max="5910" width="16.42578125" customWidth="1"/>
    <col min="6145" max="6145" width="11" customWidth="1"/>
    <col min="6146" max="6146" width="12" customWidth="1"/>
    <col min="6147" max="6147" width="70.5703125" customWidth="1"/>
    <col min="6148" max="6148" width="27.42578125" customWidth="1"/>
    <col min="6149" max="6149" width="25.7109375" customWidth="1"/>
    <col min="6150" max="6150" width="24.42578125" customWidth="1"/>
    <col min="6151" max="6151" width="25.7109375" customWidth="1"/>
    <col min="6152" max="6152" width="16.42578125" customWidth="1"/>
    <col min="6153" max="6153" width="26.5703125" customWidth="1"/>
    <col min="6154" max="6154" width="14.85546875" customWidth="1"/>
    <col min="6155" max="6155" width="16.140625" customWidth="1"/>
    <col min="6156" max="6156" width="16.85546875" customWidth="1"/>
    <col min="6157" max="6157" width="17.28515625" customWidth="1"/>
    <col min="6158" max="6158" width="12.5703125" customWidth="1"/>
    <col min="6159" max="6159" width="17.28515625" customWidth="1"/>
    <col min="6160" max="6160" width="16.140625" customWidth="1"/>
    <col min="6161" max="6161" width="14.85546875" customWidth="1"/>
    <col min="6162" max="6162" width="16.42578125" customWidth="1"/>
    <col min="6163" max="6163" width="16.5703125" customWidth="1"/>
    <col min="6164" max="6164" width="15.28515625" customWidth="1"/>
    <col min="6165" max="6165" width="16" customWidth="1"/>
    <col min="6166" max="6166" width="16.42578125" customWidth="1"/>
    <col min="6401" max="6401" width="11" customWidth="1"/>
    <col min="6402" max="6402" width="12" customWidth="1"/>
    <col min="6403" max="6403" width="70.5703125" customWidth="1"/>
    <col min="6404" max="6404" width="27.42578125" customWidth="1"/>
    <col min="6405" max="6405" width="25.7109375" customWidth="1"/>
    <col min="6406" max="6406" width="24.42578125" customWidth="1"/>
    <col min="6407" max="6407" width="25.7109375" customWidth="1"/>
    <col min="6408" max="6408" width="16.42578125" customWidth="1"/>
    <col min="6409" max="6409" width="26.5703125" customWidth="1"/>
    <col min="6410" max="6410" width="14.85546875" customWidth="1"/>
    <col min="6411" max="6411" width="16.140625" customWidth="1"/>
    <col min="6412" max="6412" width="16.85546875" customWidth="1"/>
    <col min="6413" max="6413" width="17.28515625" customWidth="1"/>
    <col min="6414" max="6414" width="12.5703125" customWidth="1"/>
    <col min="6415" max="6415" width="17.28515625" customWidth="1"/>
    <col min="6416" max="6416" width="16.140625" customWidth="1"/>
    <col min="6417" max="6417" width="14.85546875" customWidth="1"/>
    <col min="6418" max="6418" width="16.42578125" customWidth="1"/>
    <col min="6419" max="6419" width="16.5703125" customWidth="1"/>
    <col min="6420" max="6420" width="15.28515625" customWidth="1"/>
    <col min="6421" max="6421" width="16" customWidth="1"/>
    <col min="6422" max="6422" width="16.42578125" customWidth="1"/>
    <col min="6657" max="6657" width="11" customWidth="1"/>
    <col min="6658" max="6658" width="12" customWidth="1"/>
    <col min="6659" max="6659" width="70.5703125" customWidth="1"/>
    <col min="6660" max="6660" width="27.42578125" customWidth="1"/>
    <col min="6661" max="6661" width="25.7109375" customWidth="1"/>
    <col min="6662" max="6662" width="24.42578125" customWidth="1"/>
    <col min="6663" max="6663" width="25.7109375" customWidth="1"/>
    <col min="6664" max="6664" width="16.42578125" customWidth="1"/>
    <col min="6665" max="6665" width="26.5703125" customWidth="1"/>
    <col min="6666" max="6666" width="14.85546875" customWidth="1"/>
    <col min="6667" max="6667" width="16.140625" customWidth="1"/>
    <col min="6668" max="6668" width="16.85546875" customWidth="1"/>
    <col min="6669" max="6669" width="17.28515625" customWidth="1"/>
    <col min="6670" max="6670" width="12.5703125" customWidth="1"/>
    <col min="6671" max="6671" width="17.28515625" customWidth="1"/>
    <col min="6672" max="6672" width="16.140625" customWidth="1"/>
    <col min="6673" max="6673" width="14.85546875" customWidth="1"/>
    <col min="6674" max="6674" width="16.42578125" customWidth="1"/>
    <col min="6675" max="6675" width="16.5703125" customWidth="1"/>
    <col min="6676" max="6676" width="15.28515625" customWidth="1"/>
    <col min="6677" max="6677" width="16" customWidth="1"/>
    <col min="6678" max="6678" width="16.42578125" customWidth="1"/>
    <col min="6913" max="6913" width="11" customWidth="1"/>
    <col min="6914" max="6914" width="12" customWidth="1"/>
    <col min="6915" max="6915" width="70.5703125" customWidth="1"/>
    <col min="6916" max="6916" width="27.42578125" customWidth="1"/>
    <col min="6917" max="6917" width="25.7109375" customWidth="1"/>
    <col min="6918" max="6918" width="24.42578125" customWidth="1"/>
    <col min="6919" max="6919" width="25.7109375" customWidth="1"/>
    <col min="6920" max="6920" width="16.42578125" customWidth="1"/>
    <col min="6921" max="6921" width="26.5703125" customWidth="1"/>
    <col min="6922" max="6922" width="14.85546875" customWidth="1"/>
    <col min="6923" max="6923" width="16.140625" customWidth="1"/>
    <col min="6924" max="6924" width="16.85546875" customWidth="1"/>
    <col min="6925" max="6925" width="17.28515625" customWidth="1"/>
    <col min="6926" max="6926" width="12.5703125" customWidth="1"/>
    <col min="6927" max="6927" width="17.28515625" customWidth="1"/>
    <col min="6928" max="6928" width="16.140625" customWidth="1"/>
    <col min="6929" max="6929" width="14.85546875" customWidth="1"/>
    <col min="6930" max="6930" width="16.42578125" customWidth="1"/>
    <col min="6931" max="6931" width="16.5703125" customWidth="1"/>
    <col min="6932" max="6932" width="15.28515625" customWidth="1"/>
    <col min="6933" max="6933" width="16" customWidth="1"/>
    <col min="6934" max="6934" width="16.42578125" customWidth="1"/>
    <col min="7169" max="7169" width="11" customWidth="1"/>
    <col min="7170" max="7170" width="12" customWidth="1"/>
    <col min="7171" max="7171" width="70.5703125" customWidth="1"/>
    <col min="7172" max="7172" width="27.42578125" customWidth="1"/>
    <col min="7173" max="7173" width="25.7109375" customWidth="1"/>
    <col min="7174" max="7174" width="24.42578125" customWidth="1"/>
    <col min="7175" max="7175" width="25.7109375" customWidth="1"/>
    <col min="7176" max="7176" width="16.42578125" customWidth="1"/>
    <col min="7177" max="7177" width="26.5703125" customWidth="1"/>
    <col min="7178" max="7178" width="14.85546875" customWidth="1"/>
    <col min="7179" max="7179" width="16.140625" customWidth="1"/>
    <col min="7180" max="7180" width="16.85546875" customWidth="1"/>
    <col min="7181" max="7181" width="17.28515625" customWidth="1"/>
    <col min="7182" max="7182" width="12.5703125" customWidth="1"/>
    <col min="7183" max="7183" width="17.28515625" customWidth="1"/>
    <col min="7184" max="7184" width="16.140625" customWidth="1"/>
    <col min="7185" max="7185" width="14.85546875" customWidth="1"/>
    <col min="7186" max="7186" width="16.42578125" customWidth="1"/>
    <col min="7187" max="7187" width="16.5703125" customWidth="1"/>
    <col min="7188" max="7188" width="15.28515625" customWidth="1"/>
    <col min="7189" max="7189" width="16" customWidth="1"/>
    <col min="7190" max="7190" width="16.42578125" customWidth="1"/>
    <col min="7425" max="7425" width="11" customWidth="1"/>
    <col min="7426" max="7426" width="12" customWidth="1"/>
    <col min="7427" max="7427" width="70.5703125" customWidth="1"/>
    <col min="7428" max="7428" width="27.42578125" customWidth="1"/>
    <col min="7429" max="7429" width="25.7109375" customWidth="1"/>
    <col min="7430" max="7430" width="24.42578125" customWidth="1"/>
    <col min="7431" max="7431" width="25.7109375" customWidth="1"/>
    <col min="7432" max="7432" width="16.42578125" customWidth="1"/>
    <col min="7433" max="7433" width="26.5703125" customWidth="1"/>
    <col min="7434" max="7434" width="14.85546875" customWidth="1"/>
    <col min="7435" max="7435" width="16.140625" customWidth="1"/>
    <col min="7436" max="7436" width="16.85546875" customWidth="1"/>
    <col min="7437" max="7437" width="17.28515625" customWidth="1"/>
    <col min="7438" max="7438" width="12.5703125" customWidth="1"/>
    <col min="7439" max="7439" width="17.28515625" customWidth="1"/>
    <col min="7440" max="7440" width="16.140625" customWidth="1"/>
    <col min="7441" max="7441" width="14.85546875" customWidth="1"/>
    <col min="7442" max="7442" width="16.42578125" customWidth="1"/>
    <col min="7443" max="7443" width="16.5703125" customWidth="1"/>
    <col min="7444" max="7444" width="15.28515625" customWidth="1"/>
    <col min="7445" max="7445" width="16" customWidth="1"/>
    <col min="7446" max="7446" width="16.42578125" customWidth="1"/>
    <col min="7681" max="7681" width="11" customWidth="1"/>
    <col min="7682" max="7682" width="12" customWidth="1"/>
    <col min="7683" max="7683" width="70.5703125" customWidth="1"/>
    <col min="7684" max="7684" width="27.42578125" customWidth="1"/>
    <col min="7685" max="7685" width="25.7109375" customWidth="1"/>
    <col min="7686" max="7686" width="24.42578125" customWidth="1"/>
    <col min="7687" max="7687" width="25.7109375" customWidth="1"/>
    <col min="7688" max="7688" width="16.42578125" customWidth="1"/>
    <col min="7689" max="7689" width="26.5703125" customWidth="1"/>
    <col min="7690" max="7690" width="14.85546875" customWidth="1"/>
    <col min="7691" max="7691" width="16.140625" customWidth="1"/>
    <col min="7692" max="7692" width="16.85546875" customWidth="1"/>
    <col min="7693" max="7693" width="17.28515625" customWidth="1"/>
    <col min="7694" max="7694" width="12.5703125" customWidth="1"/>
    <col min="7695" max="7695" width="17.28515625" customWidth="1"/>
    <col min="7696" max="7696" width="16.140625" customWidth="1"/>
    <col min="7697" max="7697" width="14.85546875" customWidth="1"/>
    <col min="7698" max="7698" width="16.42578125" customWidth="1"/>
    <col min="7699" max="7699" width="16.5703125" customWidth="1"/>
    <col min="7700" max="7700" width="15.28515625" customWidth="1"/>
    <col min="7701" max="7701" width="16" customWidth="1"/>
    <col min="7702" max="7702" width="16.42578125" customWidth="1"/>
    <col min="7937" max="7937" width="11" customWidth="1"/>
    <col min="7938" max="7938" width="12" customWidth="1"/>
    <col min="7939" max="7939" width="70.5703125" customWidth="1"/>
    <col min="7940" max="7940" width="27.42578125" customWidth="1"/>
    <col min="7941" max="7941" width="25.7109375" customWidth="1"/>
    <col min="7942" max="7942" width="24.42578125" customWidth="1"/>
    <col min="7943" max="7943" width="25.7109375" customWidth="1"/>
    <col min="7944" max="7944" width="16.42578125" customWidth="1"/>
    <col min="7945" max="7945" width="26.5703125" customWidth="1"/>
    <col min="7946" max="7946" width="14.85546875" customWidth="1"/>
    <col min="7947" max="7947" width="16.140625" customWidth="1"/>
    <col min="7948" max="7948" width="16.85546875" customWidth="1"/>
    <col min="7949" max="7949" width="17.28515625" customWidth="1"/>
    <col min="7950" max="7950" width="12.5703125" customWidth="1"/>
    <col min="7951" max="7951" width="17.28515625" customWidth="1"/>
    <col min="7952" max="7952" width="16.140625" customWidth="1"/>
    <col min="7953" max="7953" width="14.85546875" customWidth="1"/>
    <col min="7954" max="7954" width="16.42578125" customWidth="1"/>
    <col min="7955" max="7955" width="16.5703125" customWidth="1"/>
    <col min="7956" max="7956" width="15.28515625" customWidth="1"/>
    <col min="7957" max="7957" width="16" customWidth="1"/>
    <col min="7958" max="7958" width="16.42578125" customWidth="1"/>
    <col min="8193" max="8193" width="11" customWidth="1"/>
    <col min="8194" max="8194" width="12" customWidth="1"/>
    <col min="8195" max="8195" width="70.5703125" customWidth="1"/>
    <col min="8196" max="8196" width="27.42578125" customWidth="1"/>
    <col min="8197" max="8197" width="25.7109375" customWidth="1"/>
    <col min="8198" max="8198" width="24.42578125" customWidth="1"/>
    <col min="8199" max="8199" width="25.7109375" customWidth="1"/>
    <col min="8200" max="8200" width="16.42578125" customWidth="1"/>
    <col min="8201" max="8201" width="26.5703125" customWidth="1"/>
    <col min="8202" max="8202" width="14.85546875" customWidth="1"/>
    <col min="8203" max="8203" width="16.140625" customWidth="1"/>
    <col min="8204" max="8204" width="16.85546875" customWidth="1"/>
    <col min="8205" max="8205" width="17.28515625" customWidth="1"/>
    <col min="8206" max="8206" width="12.5703125" customWidth="1"/>
    <col min="8207" max="8207" width="17.28515625" customWidth="1"/>
    <col min="8208" max="8208" width="16.140625" customWidth="1"/>
    <col min="8209" max="8209" width="14.85546875" customWidth="1"/>
    <col min="8210" max="8210" width="16.42578125" customWidth="1"/>
    <col min="8211" max="8211" width="16.5703125" customWidth="1"/>
    <col min="8212" max="8212" width="15.28515625" customWidth="1"/>
    <col min="8213" max="8213" width="16" customWidth="1"/>
    <col min="8214" max="8214" width="16.42578125" customWidth="1"/>
    <col min="8449" max="8449" width="11" customWidth="1"/>
    <col min="8450" max="8450" width="12" customWidth="1"/>
    <col min="8451" max="8451" width="70.5703125" customWidth="1"/>
    <col min="8452" max="8452" width="27.42578125" customWidth="1"/>
    <col min="8453" max="8453" width="25.7109375" customWidth="1"/>
    <col min="8454" max="8454" width="24.42578125" customWidth="1"/>
    <col min="8455" max="8455" width="25.7109375" customWidth="1"/>
    <col min="8456" max="8456" width="16.42578125" customWidth="1"/>
    <col min="8457" max="8457" width="26.5703125" customWidth="1"/>
    <col min="8458" max="8458" width="14.85546875" customWidth="1"/>
    <col min="8459" max="8459" width="16.140625" customWidth="1"/>
    <col min="8460" max="8460" width="16.85546875" customWidth="1"/>
    <col min="8461" max="8461" width="17.28515625" customWidth="1"/>
    <col min="8462" max="8462" width="12.5703125" customWidth="1"/>
    <col min="8463" max="8463" width="17.28515625" customWidth="1"/>
    <col min="8464" max="8464" width="16.140625" customWidth="1"/>
    <col min="8465" max="8465" width="14.85546875" customWidth="1"/>
    <col min="8466" max="8466" width="16.42578125" customWidth="1"/>
    <col min="8467" max="8467" width="16.5703125" customWidth="1"/>
    <col min="8468" max="8468" width="15.28515625" customWidth="1"/>
    <col min="8469" max="8469" width="16" customWidth="1"/>
    <col min="8470" max="8470" width="16.42578125" customWidth="1"/>
    <col min="8705" max="8705" width="11" customWidth="1"/>
    <col min="8706" max="8706" width="12" customWidth="1"/>
    <col min="8707" max="8707" width="70.5703125" customWidth="1"/>
    <col min="8708" max="8708" width="27.42578125" customWidth="1"/>
    <col min="8709" max="8709" width="25.7109375" customWidth="1"/>
    <col min="8710" max="8710" width="24.42578125" customWidth="1"/>
    <col min="8711" max="8711" width="25.7109375" customWidth="1"/>
    <col min="8712" max="8712" width="16.42578125" customWidth="1"/>
    <col min="8713" max="8713" width="26.5703125" customWidth="1"/>
    <col min="8714" max="8714" width="14.85546875" customWidth="1"/>
    <col min="8715" max="8715" width="16.140625" customWidth="1"/>
    <col min="8716" max="8716" width="16.85546875" customWidth="1"/>
    <col min="8717" max="8717" width="17.28515625" customWidth="1"/>
    <col min="8718" max="8718" width="12.5703125" customWidth="1"/>
    <col min="8719" max="8719" width="17.28515625" customWidth="1"/>
    <col min="8720" max="8720" width="16.140625" customWidth="1"/>
    <col min="8721" max="8721" width="14.85546875" customWidth="1"/>
    <col min="8722" max="8722" width="16.42578125" customWidth="1"/>
    <col min="8723" max="8723" width="16.5703125" customWidth="1"/>
    <col min="8724" max="8724" width="15.28515625" customWidth="1"/>
    <col min="8725" max="8725" width="16" customWidth="1"/>
    <col min="8726" max="8726" width="16.42578125" customWidth="1"/>
    <col min="8961" max="8961" width="11" customWidth="1"/>
    <col min="8962" max="8962" width="12" customWidth="1"/>
    <col min="8963" max="8963" width="70.5703125" customWidth="1"/>
    <col min="8964" max="8964" width="27.42578125" customWidth="1"/>
    <col min="8965" max="8965" width="25.7109375" customWidth="1"/>
    <col min="8966" max="8966" width="24.42578125" customWidth="1"/>
    <col min="8967" max="8967" width="25.7109375" customWidth="1"/>
    <col min="8968" max="8968" width="16.42578125" customWidth="1"/>
    <col min="8969" max="8969" width="26.5703125" customWidth="1"/>
    <col min="8970" max="8970" width="14.85546875" customWidth="1"/>
    <col min="8971" max="8971" width="16.140625" customWidth="1"/>
    <col min="8972" max="8972" width="16.85546875" customWidth="1"/>
    <col min="8973" max="8973" width="17.28515625" customWidth="1"/>
    <col min="8974" max="8974" width="12.5703125" customWidth="1"/>
    <col min="8975" max="8975" width="17.28515625" customWidth="1"/>
    <col min="8976" max="8976" width="16.140625" customWidth="1"/>
    <col min="8977" max="8977" width="14.85546875" customWidth="1"/>
    <col min="8978" max="8978" width="16.42578125" customWidth="1"/>
    <col min="8979" max="8979" width="16.5703125" customWidth="1"/>
    <col min="8980" max="8980" width="15.28515625" customWidth="1"/>
    <col min="8981" max="8981" width="16" customWidth="1"/>
    <col min="8982" max="8982" width="16.42578125" customWidth="1"/>
    <col min="9217" max="9217" width="11" customWidth="1"/>
    <col min="9218" max="9218" width="12" customWidth="1"/>
    <col min="9219" max="9219" width="70.5703125" customWidth="1"/>
    <col min="9220" max="9220" width="27.42578125" customWidth="1"/>
    <col min="9221" max="9221" width="25.7109375" customWidth="1"/>
    <col min="9222" max="9222" width="24.42578125" customWidth="1"/>
    <col min="9223" max="9223" width="25.7109375" customWidth="1"/>
    <col min="9224" max="9224" width="16.42578125" customWidth="1"/>
    <col min="9225" max="9225" width="26.5703125" customWidth="1"/>
    <col min="9226" max="9226" width="14.85546875" customWidth="1"/>
    <col min="9227" max="9227" width="16.140625" customWidth="1"/>
    <col min="9228" max="9228" width="16.85546875" customWidth="1"/>
    <col min="9229" max="9229" width="17.28515625" customWidth="1"/>
    <col min="9230" max="9230" width="12.5703125" customWidth="1"/>
    <col min="9231" max="9231" width="17.28515625" customWidth="1"/>
    <col min="9232" max="9232" width="16.140625" customWidth="1"/>
    <col min="9233" max="9233" width="14.85546875" customWidth="1"/>
    <col min="9234" max="9234" width="16.42578125" customWidth="1"/>
    <col min="9235" max="9235" width="16.5703125" customWidth="1"/>
    <col min="9236" max="9236" width="15.28515625" customWidth="1"/>
    <col min="9237" max="9237" width="16" customWidth="1"/>
    <col min="9238" max="9238" width="16.42578125" customWidth="1"/>
    <col min="9473" max="9473" width="11" customWidth="1"/>
    <col min="9474" max="9474" width="12" customWidth="1"/>
    <col min="9475" max="9475" width="70.5703125" customWidth="1"/>
    <col min="9476" max="9476" width="27.42578125" customWidth="1"/>
    <col min="9477" max="9477" width="25.7109375" customWidth="1"/>
    <col min="9478" max="9478" width="24.42578125" customWidth="1"/>
    <col min="9479" max="9479" width="25.7109375" customWidth="1"/>
    <col min="9480" max="9480" width="16.42578125" customWidth="1"/>
    <col min="9481" max="9481" width="26.5703125" customWidth="1"/>
    <col min="9482" max="9482" width="14.85546875" customWidth="1"/>
    <col min="9483" max="9483" width="16.140625" customWidth="1"/>
    <col min="9484" max="9484" width="16.85546875" customWidth="1"/>
    <col min="9485" max="9485" width="17.28515625" customWidth="1"/>
    <col min="9486" max="9486" width="12.5703125" customWidth="1"/>
    <col min="9487" max="9487" width="17.28515625" customWidth="1"/>
    <col min="9488" max="9488" width="16.140625" customWidth="1"/>
    <col min="9489" max="9489" width="14.85546875" customWidth="1"/>
    <col min="9490" max="9490" width="16.42578125" customWidth="1"/>
    <col min="9491" max="9491" width="16.5703125" customWidth="1"/>
    <col min="9492" max="9492" width="15.28515625" customWidth="1"/>
    <col min="9493" max="9493" width="16" customWidth="1"/>
    <col min="9494" max="9494" width="16.42578125" customWidth="1"/>
    <col min="9729" max="9729" width="11" customWidth="1"/>
    <col min="9730" max="9730" width="12" customWidth="1"/>
    <col min="9731" max="9731" width="70.5703125" customWidth="1"/>
    <col min="9732" max="9732" width="27.42578125" customWidth="1"/>
    <col min="9733" max="9733" width="25.7109375" customWidth="1"/>
    <col min="9734" max="9734" width="24.42578125" customWidth="1"/>
    <col min="9735" max="9735" width="25.7109375" customWidth="1"/>
    <col min="9736" max="9736" width="16.42578125" customWidth="1"/>
    <col min="9737" max="9737" width="26.5703125" customWidth="1"/>
    <col min="9738" max="9738" width="14.85546875" customWidth="1"/>
    <col min="9739" max="9739" width="16.140625" customWidth="1"/>
    <col min="9740" max="9740" width="16.85546875" customWidth="1"/>
    <col min="9741" max="9741" width="17.28515625" customWidth="1"/>
    <col min="9742" max="9742" width="12.5703125" customWidth="1"/>
    <col min="9743" max="9743" width="17.28515625" customWidth="1"/>
    <col min="9744" max="9744" width="16.140625" customWidth="1"/>
    <col min="9745" max="9745" width="14.85546875" customWidth="1"/>
    <col min="9746" max="9746" width="16.42578125" customWidth="1"/>
    <col min="9747" max="9747" width="16.5703125" customWidth="1"/>
    <col min="9748" max="9748" width="15.28515625" customWidth="1"/>
    <col min="9749" max="9749" width="16" customWidth="1"/>
    <col min="9750" max="9750" width="16.42578125" customWidth="1"/>
    <col min="9985" max="9985" width="11" customWidth="1"/>
    <col min="9986" max="9986" width="12" customWidth="1"/>
    <col min="9987" max="9987" width="70.5703125" customWidth="1"/>
    <col min="9988" max="9988" width="27.42578125" customWidth="1"/>
    <col min="9989" max="9989" width="25.7109375" customWidth="1"/>
    <col min="9990" max="9990" width="24.42578125" customWidth="1"/>
    <col min="9991" max="9991" width="25.7109375" customWidth="1"/>
    <col min="9992" max="9992" width="16.42578125" customWidth="1"/>
    <col min="9993" max="9993" width="26.5703125" customWidth="1"/>
    <col min="9994" max="9994" width="14.85546875" customWidth="1"/>
    <col min="9995" max="9995" width="16.140625" customWidth="1"/>
    <col min="9996" max="9996" width="16.85546875" customWidth="1"/>
    <col min="9997" max="9997" width="17.28515625" customWidth="1"/>
    <col min="9998" max="9998" width="12.5703125" customWidth="1"/>
    <col min="9999" max="9999" width="17.28515625" customWidth="1"/>
    <col min="10000" max="10000" width="16.140625" customWidth="1"/>
    <col min="10001" max="10001" width="14.85546875" customWidth="1"/>
    <col min="10002" max="10002" width="16.42578125" customWidth="1"/>
    <col min="10003" max="10003" width="16.5703125" customWidth="1"/>
    <col min="10004" max="10004" width="15.28515625" customWidth="1"/>
    <col min="10005" max="10005" width="16" customWidth="1"/>
    <col min="10006" max="10006" width="16.42578125" customWidth="1"/>
    <col min="10241" max="10241" width="11" customWidth="1"/>
    <col min="10242" max="10242" width="12" customWidth="1"/>
    <col min="10243" max="10243" width="70.5703125" customWidth="1"/>
    <col min="10244" max="10244" width="27.42578125" customWidth="1"/>
    <col min="10245" max="10245" width="25.7109375" customWidth="1"/>
    <col min="10246" max="10246" width="24.42578125" customWidth="1"/>
    <col min="10247" max="10247" width="25.7109375" customWidth="1"/>
    <col min="10248" max="10248" width="16.42578125" customWidth="1"/>
    <col min="10249" max="10249" width="26.5703125" customWidth="1"/>
    <col min="10250" max="10250" width="14.85546875" customWidth="1"/>
    <col min="10251" max="10251" width="16.140625" customWidth="1"/>
    <col min="10252" max="10252" width="16.85546875" customWidth="1"/>
    <col min="10253" max="10253" width="17.28515625" customWidth="1"/>
    <col min="10254" max="10254" width="12.5703125" customWidth="1"/>
    <col min="10255" max="10255" width="17.28515625" customWidth="1"/>
    <col min="10256" max="10256" width="16.140625" customWidth="1"/>
    <col min="10257" max="10257" width="14.85546875" customWidth="1"/>
    <col min="10258" max="10258" width="16.42578125" customWidth="1"/>
    <col min="10259" max="10259" width="16.5703125" customWidth="1"/>
    <col min="10260" max="10260" width="15.28515625" customWidth="1"/>
    <col min="10261" max="10261" width="16" customWidth="1"/>
    <col min="10262" max="10262" width="16.42578125" customWidth="1"/>
    <col min="10497" max="10497" width="11" customWidth="1"/>
    <col min="10498" max="10498" width="12" customWidth="1"/>
    <col min="10499" max="10499" width="70.5703125" customWidth="1"/>
    <col min="10500" max="10500" width="27.42578125" customWidth="1"/>
    <col min="10501" max="10501" width="25.7109375" customWidth="1"/>
    <col min="10502" max="10502" width="24.42578125" customWidth="1"/>
    <col min="10503" max="10503" width="25.7109375" customWidth="1"/>
    <col min="10504" max="10504" width="16.42578125" customWidth="1"/>
    <col min="10505" max="10505" width="26.5703125" customWidth="1"/>
    <col min="10506" max="10506" width="14.85546875" customWidth="1"/>
    <col min="10507" max="10507" width="16.140625" customWidth="1"/>
    <col min="10508" max="10508" width="16.85546875" customWidth="1"/>
    <col min="10509" max="10509" width="17.28515625" customWidth="1"/>
    <col min="10510" max="10510" width="12.5703125" customWidth="1"/>
    <col min="10511" max="10511" width="17.28515625" customWidth="1"/>
    <col min="10512" max="10512" width="16.140625" customWidth="1"/>
    <col min="10513" max="10513" width="14.85546875" customWidth="1"/>
    <col min="10514" max="10514" width="16.42578125" customWidth="1"/>
    <col min="10515" max="10515" width="16.5703125" customWidth="1"/>
    <col min="10516" max="10516" width="15.28515625" customWidth="1"/>
    <col min="10517" max="10517" width="16" customWidth="1"/>
    <col min="10518" max="10518" width="16.42578125" customWidth="1"/>
    <col min="10753" max="10753" width="11" customWidth="1"/>
    <col min="10754" max="10754" width="12" customWidth="1"/>
    <col min="10755" max="10755" width="70.5703125" customWidth="1"/>
    <col min="10756" max="10756" width="27.42578125" customWidth="1"/>
    <col min="10757" max="10757" width="25.7109375" customWidth="1"/>
    <col min="10758" max="10758" width="24.42578125" customWidth="1"/>
    <col min="10759" max="10759" width="25.7109375" customWidth="1"/>
    <col min="10760" max="10760" width="16.42578125" customWidth="1"/>
    <col min="10761" max="10761" width="26.5703125" customWidth="1"/>
    <col min="10762" max="10762" width="14.85546875" customWidth="1"/>
    <col min="10763" max="10763" width="16.140625" customWidth="1"/>
    <col min="10764" max="10764" width="16.85546875" customWidth="1"/>
    <col min="10765" max="10765" width="17.28515625" customWidth="1"/>
    <col min="10766" max="10766" width="12.5703125" customWidth="1"/>
    <col min="10767" max="10767" width="17.28515625" customWidth="1"/>
    <col min="10768" max="10768" width="16.140625" customWidth="1"/>
    <col min="10769" max="10769" width="14.85546875" customWidth="1"/>
    <col min="10770" max="10770" width="16.42578125" customWidth="1"/>
    <col min="10771" max="10771" width="16.5703125" customWidth="1"/>
    <col min="10772" max="10772" width="15.28515625" customWidth="1"/>
    <col min="10773" max="10773" width="16" customWidth="1"/>
    <col min="10774" max="10774" width="16.42578125" customWidth="1"/>
    <col min="11009" max="11009" width="11" customWidth="1"/>
    <col min="11010" max="11010" width="12" customWidth="1"/>
    <col min="11011" max="11011" width="70.5703125" customWidth="1"/>
    <col min="11012" max="11012" width="27.42578125" customWidth="1"/>
    <col min="11013" max="11013" width="25.7109375" customWidth="1"/>
    <col min="11014" max="11014" width="24.42578125" customWidth="1"/>
    <col min="11015" max="11015" width="25.7109375" customWidth="1"/>
    <col min="11016" max="11016" width="16.42578125" customWidth="1"/>
    <col min="11017" max="11017" width="26.5703125" customWidth="1"/>
    <col min="11018" max="11018" width="14.85546875" customWidth="1"/>
    <col min="11019" max="11019" width="16.140625" customWidth="1"/>
    <col min="11020" max="11020" width="16.85546875" customWidth="1"/>
    <col min="11021" max="11021" width="17.28515625" customWidth="1"/>
    <col min="11022" max="11022" width="12.5703125" customWidth="1"/>
    <col min="11023" max="11023" width="17.28515625" customWidth="1"/>
    <col min="11024" max="11024" width="16.140625" customWidth="1"/>
    <col min="11025" max="11025" width="14.85546875" customWidth="1"/>
    <col min="11026" max="11026" width="16.42578125" customWidth="1"/>
    <col min="11027" max="11027" width="16.5703125" customWidth="1"/>
    <col min="11028" max="11028" width="15.28515625" customWidth="1"/>
    <col min="11029" max="11029" width="16" customWidth="1"/>
    <col min="11030" max="11030" width="16.42578125" customWidth="1"/>
    <col min="11265" max="11265" width="11" customWidth="1"/>
    <col min="11266" max="11266" width="12" customWidth="1"/>
    <col min="11267" max="11267" width="70.5703125" customWidth="1"/>
    <col min="11268" max="11268" width="27.42578125" customWidth="1"/>
    <col min="11269" max="11269" width="25.7109375" customWidth="1"/>
    <col min="11270" max="11270" width="24.42578125" customWidth="1"/>
    <col min="11271" max="11271" width="25.7109375" customWidth="1"/>
    <col min="11272" max="11272" width="16.42578125" customWidth="1"/>
    <col min="11273" max="11273" width="26.5703125" customWidth="1"/>
    <col min="11274" max="11274" width="14.85546875" customWidth="1"/>
    <col min="11275" max="11275" width="16.140625" customWidth="1"/>
    <col min="11276" max="11276" width="16.85546875" customWidth="1"/>
    <col min="11277" max="11277" width="17.28515625" customWidth="1"/>
    <col min="11278" max="11278" width="12.5703125" customWidth="1"/>
    <col min="11279" max="11279" width="17.28515625" customWidth="1"/>
    <col min="11280" max="11280" width="16.140625" customWidth="1"/>
    <col min="11281" max="11281" width="14.85546875" customWidth="1"/>
    <col min="11282" max="11282" width="16.42578125" customWidth="1"/>
    <col min="11283" max="11283" width="16.5703125" customWidth="1"/>
    <col min="11284" max="11284" width="15.28515625" customWidth="1"/>
    <col min="11285" max="11285" width="16" customWidth="1"/>
    <col min="11286" max="11286" width="16.42578125" customWidth="1"/>
    <col min="11521" max="11521" width="11" customWidth="1"/>
    <col min="11522" max="11522" width="12" customWidth="1"/>
    <col min="11523" max="11523" width="70.5703125" customWidth="1"/>
    <col min="11524" max="11524" width="27.42578125" customWidth="1"/>
    <col min="11525" max="11525" width="25.7109375" customWidth="1"/>
    <col min="11526" max="11526" width="24.42578125" customWidth="1"/>
    <col min="11527" max="11527" width="25.7109375" customWidth="1"/>
    <col min="11528" max="11528" width="16.42578125" customWidth="1"/>
    <col min="11529" max="11529" width="26.5703125" customWidth="1"/>
    <col min="11530" max="11530" width="14.85546875" customWidth="1"/>
    <col min="11531" max="11531" width="16.140625" customWidth="1"/>
    <col min="11532" max="11532" width="16.85546875" customWidth="1"/>
    <col min="11533" max="11533" width="17.28515625" customWidth="1"/>
    <col min="11534" max="11534" width="12.5703125" customWidth="1"/>
    <col min="11535" max="11535" width="17.28515625" customWidth="1"/>
    <col min="11536" max="11536" width="16.140625" customWidth="1"/>
    <col min="11537" max="11537" width="14.85546875" customWidth="1"/>
    <col min="11538" max="11538" width="16.42578125" customWidth="1"/>
    <col min="11539" max="11539" width="16.5703125" customWidth="1"/>
    <col min="11540" max="11540" width="15.28515625" customWidth="1"/>
    <col min="11541" max="11541" width="16" customWidth="1"/>
    <col min="11542" max="11542" width="16.42578125" customWidth="1"/>
    <col min="11777" max="11777" width="11" customWidth="1"/>
    <col min="11778" max="11778" width="12" customWidth="1"/>
    <col min="11779" max="11779" width="70.5703125" customWidth="1"/>
    <col min="11780" max="11780" width="27.42578125" customWidth="1"/>
    <col min="11781" max="11781" width="25.7109375" customWidth="1"/>
    <col min="11782" max="11782" width="24.42578125" customWidth="1"/>
    <col min="11783" max="11783" width="25.7109375" customWidth="1"/>
    <col min="11784" max="11784" width="16.42578125" customWidth="1"/>
    <col min="11785" max="11785" width="26.5703125" customWidth="1"/>
    <col min="11786" max="11786" width="14.85546875" customWidth="1"/>
    <col min="11787" max="11787" width="16.140625" customWidth="1"/>
    <col min="11788" max="11788" width="16.85546875" customWidth="1"/>
    <col min="11789" max="11789" width="17.28515625" customWidth="1"/>
    <col min="11790" max="11790" width="12.5703125" customWidth="1"/>
    <col min="11791" max="11791" width="17.28515625" customWidth="1"/>
    <col min="11792" max="11792" width="16.140625" customWidth="1"/>
    <col min="11793" max="11793" width="14.85546875" customWidth="1"/>
    <col min="11794" max="11794" width="16.42578125" customWidth="1"/>
    <col min="11795" max="11795" width="16.5703125" customWidth="1"/>
    <col min="11796" max="11796" width="15.28515625" customWidth="1"/>
    <col min="11797" max="11797" width="16" customWidth="1"/>
    <col min="11798" max="11798" width="16.42578125" customWidth="1"/>
    <col min="12033" max="12033" width="11" customWidth="1"/>
    <col min="12034" max="12034" width="12" customWidth="1"/>
    <col min="12035" max="12035" width="70.5703125" customWidth="1"/>
    <col min="12036" max="12036" width="27.42578125" customWidth="1"/>
    <col min="12037" max="12037" width="25.7109375" customWidth="1"/>
    <col min="12038" max="12038" width="24.42578125" customWidth="1"/>
    <col min="12039" max="12039" width="25.7109375" customWidth="1"/>
    <col min="12040" max="12040" width="16.42578125" customWidth="1"/>
    <col min="12041" max="12041" width="26.5703125" customWidth="1"/>
    <col min="12042" max="12042" width="14.85546875" customWidth="1"/>
    <col min="12043" max="12043" width="16.140625" customWidth="1"/>
    <col min="12044" max="12044" width="16.85546875" customWidth="1"/>
    <col min="12045" max="12045" width="17.28515625" customWidth="1"/>
    <col min="12046" max="12046" width="12.5703125" customWidth="1"/>
    <col min="12047" max="12047" width="17.28515625" customWidth="1"/>
    <col min="12048" max="12048" width="16.140625" customWidth="1"/>
    <col min="12049" max="12049" width="14.85546875" customWidth="1"/>
    <col min="12050" max="12050" width="16.42578125" customWidth="1"/>
    <col min="12051" max="12051" width="16.5703125" customWidth="1"/>
    <col min="12052" max="12052" width="15.28515625" customWidth="1"/>
    <col min="12053" max="12053" width="16" customWidth="1"/>
    <col min="12054" max="12054" width="16.42578125" customWidth="1"/>
    <col min="12289" max="12289" width="11" customWidth="1"/>
    <col min="12290" max="12290" width="12" customWidth="1"/>
    <col min="12291" max="12291" width="70.5703125" customWidth="1"/>
    <col min="12292" max="12292" width="27.42578125" customWidth="1"/>
    <col min="12293" max="12293" width="25.7109375" customWidth="1"/>
    <col min="12294" max="12294" width="24.42578125" customWidth="1"/>
    <col min="12295" max="12295" width="25.7109375" customWidth="1"/>
    <col min="12296" max="12296" width="16.42578125" customWidth="1"/>
    <col min="12297" max="12297" width="26.5703125" customWidth="1"/>
    <col min="12298" max="12298" width="14.85546875" customWidth="1"/>
    <col min="12299" max="12299" width="16.140625" customWidth="1"/>
    <col min="12300" max="12300" width="16.85546875" customWidth="1"/>
    <col min="12301" max="12301" width="17.28515625" customWidth="1"/>
    <col min="12302" max="12302" width="12.5703125" customWidth="1"/>
    <col min="12303" max="12303" width="17.28515625" customWidth="1"/>
    <col min="12304" max="12304" width="16.140625" customWidth="1"/>
    <col min="12305" max="12305" width="14.85546875" customWidth="1"/>
    <col min="12306" max="12306" width="16.42578125" customWidth="1"/>
    <col min="12307" max="12307" width="16.5703125" customWidth="1"/>
    <col min="12308" max="12308" width="15.28515625" customWidth="1"/>
    <col min="12309" max="12309" width="16" customWidth="1"/>
    <col min="12310" max="12310" width="16.42578125" customWidth="1"/>
    <col min="12545" max="12545" width="11" customWidth="1"/>
    <col min="12546" max="12546" width="12" customWidth="1"/>
    <col min="12547" max="12547" width="70.5703125" customWidth="1"/>
    <col min="12548" max="12548" width="27.42578125" customWidth="1"/>
    <col min="12549" max="12549" width="25.7109375" customWidth="1"/>
    <col min="12550" max="12550" width="24.42578125" customWidth="1"/>
    <col min="12551" max="12551" width="25.7109375" customWidth="1"/>
    <col min="12552" max="12552" width="16.42578125" customWidth="1"/>
    <col min="12553" max="12553" width="26.5703125" customWidth="1"/>
    <col min="12554" max="12554" width="14.85546875" customWidth="1"/>
    <col min="12555" max="12555" width="16.140625" customWidth="1"/>
    <col min="12556" max="12556" width="16.85546875" customWidth="1"/>
    <col min="12557" max="12557" width="17.28515625" customWidth="1"/>
    <col min="12558" max="12558" width="12.5703125" customWidth="1"/>
    <col min="12559" max="12559" width="17.28515625" customWidth="1"/>
    <col min="12560" max="12560" width="16.140625" customWidth="1"/>
    <col min="12561" max="12561" width="14.85546875" customWidth="1"/>
    <col min="12562" max="12562" width="16.42578125" customWidth="1"/>
    <col min="12563" max="12563" width="16.5703125" customWidth="1"/>
    <col min="12564" max="12564" width="15.28515625" customWidth="1"/>
    <col min="12565" max="12565" width="16" customWidth="1"/>
    <col min="12566" max="12566" width="16.42578125" customWidth="1"/>
    <col min="12801" max="12801" width="11" customWidth="1"/>
    <col min="12802" max="12802" width="12" customWidth="1"/>
    <col min="12803" max="12803" width="70.5703125" customWidth="1"/>
    <col min="12804" max="12804" width="27.42578125" customWidth="1"/>
    <col min="12805" max="12805" width="25.7109375" customWidth="1"/>
    <col min="12806" max="12806" width="24.42578125" customWidth="1"/>
    <col min="12807" max="12807" width="25.7109375" customWidth="1"/>
    <col min="12808" max="12808" width="16.42578125" customWidth="1"/>
    <col min="12809" max="12809" width="26.5703125" customWidth="1"/>
    <col min="12810" max="12810" width="14.85546875" customWidth="1"/>
    <col min="12811" max="12811" width="16.140625" customWidth="1"/>
    <col min="12812" max="12812" width="16.85546875" customWidth="1"/>
    <col min="12813" max="12813" width="17.28515625" customWidth="1"/>
    <col min="12814" max="12814" width="12.5703125" customWidth="1"/>
    <col min="12815" max="12815" width="17.28515625" customWidth="1"/>
    <col min="12816" max="12816" width="16.140625" customWidth="1"/>
    <col min="12817" max="12817" width="14.85546875" customWidth="1"/>
    <col min="12818" max="12818" width="16.42578125" customWidth="1"/>
    <col min="12819" max="12819" width="16.5703125" customWidth="1"/>
    <col min="12820" max="12820" width="15.28515625" customWidth="1"/>
    <col min="12821" max="12821" width="16" customWidth="1"/>
    <col min="12822" max="12822" width="16.42578125" customWidth="1"/>
    <col min="13057" max="13057" width="11" customWidth="1"/>
    <col min="13058" max="13058" width="12" customWidth="1"/>
    <col min="13059" max="13059" width="70.5703125" customWidth="1"/>
    <col min="13060" max="13060" width="27.42578125" customWidth="1"/>
    <col min="13061" max="13061" width="25.7109375" customWidth="1"/>
    <col min="13062" max="13062" width="24.42578125" customWidth="1"/>
    <col min="13063" max="13063" width="25.7109375" customWidth="1"/>
    <col min="13064" max="13064" width="16.42578125" customWidth="1"/>
    <col min="13065" max="13065" width="26.5703125" customWidth="1"/>
    <col min="13066" max="13066" width="14.85546875" customWidth="1"/>
    <col min="13067" max="13067" width="16.140625" customWidth="1"/>
    <col min="13068" max="13068" width="16.85546875" customWidth="1"/>
    <col min="13069" max="13069" width="17.28515625" customWidth="1"/>
    <col min="13070" max="13070" width="12.5703125" customWidth="1"/>
    <col min="13071" max="13071" width="17.28515625" customWidth="1"/>
    <col min="13072" max="13072" width="16.140625" customWidth="1"/>
    <col min="13073" max="13073" width="14.85546875" customWidth="1"/>
    <col min="13074" max="13074" width="16.42578125" customWidth="1"/>
    <col min="13075" max="13075" width="16.5703125" customWidth="1"/>
    <col min="13076" max="13076" width="15.28515625" customWidth="1"/>
    <col min="13077" max="13077" width="16" customWidth="1"/>
    <col min="13078" max="13078" width="16.42578125" customWidth="1"/>
    <col min="13313" max="13313" width="11" customWidth="1"/>
    <col min="13314" max="13314" width="12" customWidth="1"/>
    <col min="13315" max="13315" width="70.5703125" customWidth="1"/>
    <col min="13316" max="13316" width="27.42578125" customWidth="1"/>
    <col min="13317" max="13317" width="25.7109375" customWidth="1"/>
    <col min="13318" max="13318" width="24.42578125" customWidth="1"/>
    <col min="13319" max="13319" width="25.7109375" customWidth="1"/>
    <col min="13320" max="13320" width="16.42578125" customWidth="1"/>
    <col min="13321" max="13321" width="26.5703125" customWidth="1"/>
    <col min="13322" max="13322" width="14.85546875" customWidth="1"/>
    <col min="13323" max="13323" width="16.140625" customWidth="1"/>
    <col min="13324" max="13324" width="16.85546875" customWidth="1"/>
    <col min="13325" max="13325" width="17.28515625" customWidth="1"/>
    <col min="13326" max="13326" width="12.5703125" customWidth="1"/>
    <col min="13327" max="13327" width="17.28515625" customWidth="1"/>
    <col min="13328" max="13328" width="16.140625" customWidth="1"/>
    <col min="13329" max="13329" width="14.85546875" customWidth="1"/>
    <col min="13330" max="13330" width="16.42578125" customWidth="1"/>
    <col min="13331" max="13331" width="16.5703125" customWidth="1"/>
    <col min="13332" max="13332" width="15.28515625" customWidth="1"/>
    <col min="13333" max="13333" width="16" customWidth="1"/>
    <col min="13334" max="13334" width="16.42578125" customWidth="1"/>
    <col min="13569" max="13569" width="11" customWidth="1"/>
    <col min="13570" max="13570" width="12" customWidth="1"/>
    <col min="13571" max="13571" width="70.5703125" customWidth="1"/>
    <col min="13572" max="13572" width="27.42578125" customWidth="1"/>
    <col min="13573" max="13573" width="25.7109375" customWidth="1"/>
    <col min="13574" max="13574" width="24.42578125" customWidth="1"/>
    <col min="13575" max="13575" width="25.7109375" customWidth="1"/>
    <col min="13576" max="13576" width="16.42578125" customWidth="1"/>
    <col min="13577" max="13577" width="26.5703125" customWidth="1"/>
    <col min="13578" max="13578" width="14.85546875" customWidth="1"/>
    <col min="13579" max="13579" width="16.140625" customWidth="1"/>
    <col min="13580" max="13580" width="16.85546875" customWidth="1"/>
    <col min="13581" max="13581" width="17.28515625" customWidth="1"/>
    <col min="13582" max="13582" width="12.5703125" customWidth="1"/>
    <col min="13583" max="13583" width="17.28515625" customWidth="1"/>
    <col min="13584" max="13584" width="16.140625" customWidth="1"/>
    <col min="13585" max="13585" width="14.85546875" customWidth="1"/>
    <col min="13586" max="13586" width="16.42578125" customWidth="1"/>
    <col min="13587" max="13587" width="16.5703125" customWidth="1"/>
    <col min="13588" max="13588" width="15.28515625" customWidth="1"/>
    <col min="13589" max="13589" width="16" customWidth="1"/>
    <col min="13590" max="13590" width="16.42578125" customWidth="1"/>
    <col min="13825" max="13825" width="11" customWidth="1"/>
    <col min="13826" max="13826" width="12" customWidth="1"/>
    <col min="13827" max="13827" width="70.5703125" customWidth="1"/>
    <col min="13828" max="13828" width="27.42578125" customWidth="1"/>
    <col min="13829" max="13829" width="25.7109375" customWidth="1"/>
    <col min="13830" max="13830" width="24.42578125" customWidth="1"/>
    <col min="13831" max="13831" width="25.7109375" customWidth="1"/>
    <col min="13832" max="13832" width="16.42578125" customWidth="1"/>
    <col min="13833" max="13833" width="26.5703125" customWidth="1"/>
    <col min="13834" max="13834" width="14.85546875" customWidth="1"/>
    <col min="13835" max="13835" width="16.140625" customWidth="1"/>
    <col min="13836" max="13836" width="16.85546875" customWidth="1"/>
    <col min="13837" max="13837" width="17.28515625" customWidth="1"/>
    <col min="13838" max="13838" width="12.5703125" customWidth="1"/>
    <col min="13839" max="13839" width="17.28515625" customWidth="1"/>
    <col min="13840" max="13840" width="16.140625" customWidth="1"/>
    <col min="13841" max="13841" width="14.85546875" customWidth="1"/>
    <col min="13842" max="13842" width="16.42578125" customWidth="1"/>
    <col min="13843" max="13843" width="16.5703125" customWidth="1"/>
    <col min="13844" max="13844" width="15.28515625" customWidth="1"/>
    <col min="13845" max="13845" width="16" customWidth="1"/>
    <col min="13846" max="13846" width="16.42578125" customWidth="1"/>
    <col min="14081" max="14081" width="11" customWidth="1"/>
    <col min="14082" max="14082" width="12" customWidth="1"/>
    <col min="14083" max="14083" width="70.5703125" customWidth="1"/>
    <col min="14084" max="14084" width="27.42578125" customWidth="1"/>
    <col min="14085" max="14085" width="25.7109375" customWidth="1"/>
    <col min="14086" max="14086" width="24.42578125" customWidth="1"/>
    <col min="14087" max="14087" width="25.7109375" customWidth="1"/>
    <col min="14088" max="14088" width="16.42578125" customWidth="1"/>
    <col min="14089" max="14089" width="26.5703125" customWidth="1"/>
    <col min="14090" max="14090" width="14.85546875" customWidth="1"/>
    <col min="14091" max="14091" width="16.140625" customWidth="1"/>
    <col min="14092" max="14092" width="16.85546875" customWidth="1"/>
    <col min="14093" max="14093" width="17.28515625" customWidth="1"/>
    <col min="14094" max="14094" width="12.5703125" customWidth="1"/>
    <col min="14095" max="14095" width="17.28515625" customWidth="1"/>
    <col min="14096" max="14096" width="16.140625" customWidth="1"/>
    <col min="14097" max="14097" width="14.85546875" customWidth="1"/>
    <col min="14098" max="14098" width="16.42578125" customWidth="1"/>
    <col min="14099" max="14099" width="16.5703125" customWidth="1"/>
    <col min="14100" max="14100" width="15.28515625" customWidth="1"/>
    <col min="14101" max="14101" width="16" customWidth="1"/>
    <col min="14102" max="14102" width="16.42578125" customWidth="1"/>
    <col min="14337" max="14337" width="11" customWidth="1"/>
    <col min="14338" max="14338" width="12" customWidth="1"/>
    <col min="14339" max="14339" width="70.5703125" customWidth="1"/>
    <col min="14340" max="14340" width="27.42578125" customWidth="1"/>
    <col min="14341" max="14341" width="25.7109375" customWidth="1"/>
    <col min="14342" max="14342" width="24.42578125" customWidth="1"/>
    <col min="14343" max="14343" width="25.7109375" customWidth="1"/>
    <col min="14344" max="14344" width="16.42578125" customWidth="1"/>
    <col min="14345" max="14345" width="26.5703125" customWidth="1"/>
    <col min="14346" max="14346" width="14.85546875" customWidth="1"/>
    <col min="14347" max="14347" width="16.140625" customWidth="1"/>
    <col min="14348" max="14348" width="16.85546875" customWidth="1"/>
    <col min="14349" max="14349" width="17.28515625" customWidth="1"/>
    <col min="14350" max="14350" width="12.5703125" customWidth="1"/>
    <col min="14351" max="14351" width="17.28515625" customWidth="1"/>
    <col min="14352" max="14352" width="16.140625" customWidth="1"/>
    <col min="14353" max="14353" width="14.85546875" customWidth="1"/>
    <col min="14354" max="14354" width="16.42578125" customWidth="1"/>
    <col min="14355" max="14355" width="16.5703125" customWidth="1"/>
    <col min="14356" max="14356" width="15.28515625" customWidth="1"/>
    <col min="14357" max="14357" width="16" customWidth="1"/>
    <col min="14358" max="14358" width="16.42578125" customWidth="1"/>
    <col min="14593" max="14593" width="11" customWidth="1"/>
    <col min="14594" max="14594" width="12" customWidth="1"/>
    <col min="14595" max="14595" width="70.5703125" customWidth="1"/>
    <col min="14596" max="14596" width="27.42578125" customWidth="1"/>
    <col min="14597" max="14597" width="25.7109375" customWidth="1"/>
    <col min="14598" max="14598" width="24.42578125" customWidth="1"/>
    <col min="14599" max="14599" width="25.7109375" customWidth="1"/>
    <col min="14600" max="14600" width="16.42578125" customWidth="1"/>
    <col min="14601" max="14601" width="26.5703125" customWidth="1"/>
    <col min="14602" max="14602" width="14.85546875" customWidth="1"/>
    <col min="14603" max="14603" width="16.140625" customWidth="1"/>
    <col min="14604" max="14604" width="16.85546875" customWidth="1"/>
    <col min="14605" max="14605" width="17.28515625" customWidth="1"/>
    <col min="14606" max="14606" width="12.5703125" customWidth="1"/>
    <col min="14607" max="14607" width="17.28515625" customWidth="1"/>
    <col min="14608" max="14608" width="16.140625" customWidth="1"/>
    <col min="14609" max="14609" width="14.85546875" customWidth="1"/>
    <col min="14610" max="14610" width="16.42578125" customWidth="1"/>
    <col min="14611" max="14611" width="16.5703125" customWidth="1"/>
    <col min="14612" max="14612" width="15.28515625" customWidth="1"/>
    <col min="14613" max="14613" width="16" customWidth="1"/>
    <col min="14614" max="14614" width="16.42578125" customWidth="1"/>
    <col min="14849" max="14849" width="11" customWidth="1"/>
    <col min="14850" max="14850" width="12" customWidth="1"/>
    <col min="14851" max="14851" width="70.5703125" customWidth="1"/>
    <col min="14852" max="14852" width="27.42578125" customWidth="1"/>
    <col min="14853" max="14853" width="25.7109375" customWidth="1"/>
    <col min="14854" max="14854" width="24.42578125" customWidth="1"/>
    <col min="14855" max="14855" width="25.7109375" customWidth="1"/>
    <col min="14856" max="14856" width="16.42578125" customWidth="1"/>
    <col min="14857" max="14857" width="26.5703125" customWidth="1"/>
    <col min="14858" max="14858" width="14.85546875" customWidth="1"/>
    <col min="14859" max="14859" width="16.140625" customWidth="1"/>
    <col min="14860" max="14860" width="16.85546875" customWidth="1"/>
    <col min="14861" max="14861" width="17.28515625" customWidth="1"/>
    <col min="14862" max="14862" width="12.5703125" customWidth="1"/>
    <col min="14863" max="14863" width="17.28515625" customWidth="1"/>
    <col min="14864" max="14864" width="16.140625" customWidth="1"/>
    <col min="14865" max="14865" width="14.85546875" customWidth="1"/>
    <col min="14866" max="14866" width="16.42578125" customWidth="1"/>
    <col min="14867" max="14867" width="16.5703125" customWidth="1"/>
    <col min="14868" max="14868" width="15.28515625" customWidth="1"/>
    <col min="14869" max="14869" width="16" customWidth="1"/>
    <col min="14870" max="14870" width="16.42578125" customWidth="1"/>
    <col min="15105" max="15105" width="11" customWidth="1"/>
    <col min="15106" max="15106" width="12" customWidth="1"/>
    <col min="15107" max="15107" width="70.5703125" customWidth="1"/>
    <col min="15108" max="15108" width="27.42578125" customWidth="1"/>
    <col min="15109" max="15109" width="25.7109375" customWidth="1"/>
    <col min="15110" max="15110" width="24.42578125" customWidth="1"/>
    <col min="15111" max="15111" width="25.7109375" customWidth="1"/>
    <col min="15112" max="15112" width="16.42578125" customWidth="1"/>
    <col min="15113" max="15113" width="26.5703125" customWidth="1"/>
    <col min="15114" max="15114" width="14.85546875" customWidth="1"/>
    <col min="15115" max="15115" width="16.140625" customWidth="1"/>
    <col min="15116" max="15116" width="16.85546875" customWidth="1"/>
    <col min="15117" max="15117" width="17.28515625" customWidth="1"/>
    <col min="15118" max="15118" width="12.5703125" customWidth="1"/>
    <col min="15119" max="15119" width="17.28515625" customWidth="1"/>
    <col min="15120" max="15120" width="16.140625" customWidth="1"/>
    <col min="15121" max="15121" width="14.85546875" customWidth="1"/>
    <col min="15122" max="15122" width="16.42578125" customWidth="1"/>
    <col min="15123" max="15123" width="16.5703125" customWidth="1"/>
    <col min="15124" max="15124" width="15.28515625" customWidth="1"/>
    <col min="15125" max="15125" width="16" customWidth="1"/>
    <col min="15126" max="15126" width="16.42578125" customWidth="1"/>
    <col min="15361" max="15361" width="11" customWidth="1"/>
    <col min="15362" max="15362" width="12" customWidth="1"/>
    <col min="15363" max="15363" width="70.5703125" customWidth="1"/>
    <col min="15364" max="15364" width="27.42578125" customWidth="1"/>
    <col min="15365" max="15365" width="25.7109375" customWidth="1"/>
    <col min="15366" max="15366" width="24.42578125" customWidth="1"/>
    <col min="15367" max="15367" width="25.7109375" customWidth="1"/>
    <col min="15368" max="15368" width="16.42578125" customWidth="1"/>
    <col min="15369" max="15369" width="26.5703125" customWidth="1"/>
    <col min="15370" max="15370" width="14.85546875" customWidth="1"/>
    <col min="15371" max="15371" width="16.140625" customWidth="1"/>
    <col min="15372" max="15372" width="16.85546875" customWidth="1"/>
    <col min="15373" max="15373" width="17.28515625" customWidth="1"/>
    <col min="15374" max="15374" width="12.5703125" customWidth="1"/>
    <col min="15375" max="15375" width="17.28515625" customWidth="1"/>
    <col min="15376" max="15376" width="16.140625" customWidth="1"/>
    <col min="15377" max="15377" width="14.85546875" customWidth="1"/>
    <col min="15378" max="15378" width="16.42578125" customWidth="1"/>
    <col min="15379" max="15379" width="16.5703125" customWidth="1"/>
    <col min="15380" max="15380" width="15.28515625" customWidth="1"/>
    <col min="15381" max="15381" width="16" customWidth="1"/>
    <col min="15382" max="15382" width="16.42578125" customWidth="1"/>
    <col min="15617" max="15617" width="11" customWidth="1"/>
    <col min="15618" max="15618" width="12" customWidth="1"/>
    <col min="15619" max="15619" width="70.5703125" customWidth="1"/>
    <col min="15620" max="15620" width="27.42578125" customWidth="1"/>
    <col min="15621" max="15621" width="25.7109375" customWidth="1"/>
    <col min="15622" max="15622" width="24.42578125" customWidth="1"/>
    <col min="15623" max="15623" width="25.7109375" customWidth="1"/>
    <col min="15624" max="15624" width="16.42578125" customWidth="1"/>
    <col min="15625" max="15625" width="26.5703125" customWidth="1"/>
    <col min="15626" max="15626" width="14.85546875" customWidth="1"/>
    <col min="15627" max="15627" width="16.140625" customWidth="1"/>
    <col min="15628" max="15628" width="16.85546875" customWidth="1"/>
    <col min="15629" max="15629" width="17.28515625" customWidth="1"/>
    <col min="15630" max="15630" width="12.5703125" customWidth="1"/>
    <col min="15631" max="15631" width="17.28515625" customWidth="1"/>
    <col min="15632" max="15632" width="16.140625" customWidth="1"/>
    <col min="15633" max="15633" width="14.85546875" customWidth="1"/>
    <col min="15634" max="15634" width="16.42578125" customWidth="1"/>
    <col min="15635" max="15635" width="16.5703125" customWidth="1"/>
    <col min="15636" max="15636" width="15.28515625" customWidth="1"/>
    <col min="15637" max="15637" width="16" customWidth="1"/>
    <col min="15638" max="15638" width="16.42578125" customWidth="1"/>
    <col min="15873" max="15873" width="11" customWidth="1"/>
    <col min="15874" max="15874" width="12" customWidth="1"/>
    <col min="15875" max="15875" width="70.5703125" customWidth="1"/>
    <col min="15876" max="15876" width="27.42578125" customWidth="1"/>
    <col min="15877" max="15877" width="25.7109375" customWidth="1"/>
    <col min="15878" max="15878" width="24.42578125" customWidth="1"/>
    <col min="15879" max="15879" width="25.7109375" customWidth="1"/>
    <col min="15880" max="15880" width="16.42578125" customWidth="1"/>
    <col min="15881" max="15881" width="26.5703125" customWidth="1"/>
    <col min="15882" max="15882" width="14.85546875" customWidth="1"/>
    <col min="15883" max="15883" width="16.140625" customWidth="1"/>
    <col min="15884" max="15884" width="16.85546875" customWidth="1"/>
    <col min="15885" max="15885" width="17.28515625" customWidth="1"/>
    <col min="15886" max="15886" width="12.5703125" customWidth="1"/>
    <col min="15887" max="15887" width="17.28515625" customWidth="1"/>
    <col min="15888" max="15888" width="16.140625" customWidth="1"/>
    <col min="15889" max="15889" width="14.85546875" customWidth="1"/>
    <col min="15890" max="15890" width="16.42578125" customWidth="1"/>
    <col min="15891" max="15891" width="16.5703125" customWidth="1"/>
    <col min="15892" max="15892" width="15.28515625" customWidth="1"/>
    <col min="15893" max="15893" width="16" customWidth="1"/>
    <col min="15894" max="15894" width="16.42578125" customWidth="1"/>
    <col min="16129" max="16129" width="11" customWidth="1"/>
    <col min="16130" max="16130" width="12" customWidth="1"/>
    <col min="16131" max="16131" width="70.5703125" customWidth="1"/>
    <col min="16132" max="16132" width="27.42578125" customWidth="1"/>
    <col min="16133" max="16133" width="25.7109375" customWidth="1"/>
    <col min="16134" max="16134" width="24.42578125" customWidth="1"/>
    <col min="16135" max="16135" width="25.7109375" customWidth="1"/>
    <col min="16136" max="16136" width="16.42578125" customWidth="1"/>
    <col min="16137" max="16137" width="26.5703125" customWidth="1"/>
    <col min="16138" max="16138" width="14.85546875" customWidth="1"/>
    <col min="16139" max="16139" width="16.140625" customWidth="1"/>
    <col min="16140" max="16140" width="16.85546875" customWidth="1"/>
    <col min="16141" max="16141" width="17.28515625" customWidth="1"/>
    <col min="16142" max="16142" width="12.5703125" customWidth="1"/>
    <col min="16143" max="16143" width="17.28515625" customWidth="1"/>
    <col min="16144" max="16144" width="16.140625" customWidth="1"/>
    <col min="16145" max="16145" width="14.85546875" customWidth="1"/>
    <col min="16146" max="16146" width="16.42578125" customWidth="1"/>
    <col min="16147" max="16147" width="16.5703125" customWidth="1"/>
    <col min="16148" max="16148" width="15.28515625" customWidth="1"/>
    <col min="16149" max="16149" width="16" customWidth="1"/>
    <col min="16150" max="16150" width="16.42578125" customWidth="1"/>
  </cols>
  <sheetData>
    <row r="1" spans="2:28" x14ac:dyDescent="0.25">
      <c r="I1" s="115"/>
      <c r="J1" s="115"/>
      <c r="K1" s="115"/>
      <c r="L1" s="115"/>
      <c r="M1" s="115"/>
      <c r="N1" s="115"/>
      <c r="O1" s="115"/>
      <c r="P1" s="115"/>
      <c r="Q1" s="115"/>
      <c r="R1" s="115"/>
      <c r="S1" s="115"/>
      <c r="T1" s="115"/>
      <c r="U1" s="115"/>
      <c r="V1" s="115"/>
      <c r="W1" s="115"/>
      <c r="X1" s="115"/>
      <c r="Y1" s="115"/>
      <c r="Z1" s="115"/>
      <c r="AA1" s="115"/>
      <c r="AB1" s="115"/>
    </row>
    <row r="2" spans="2:28" x14ac:dyDescent="0.25">
      <c r="I2" s="116"/>
      <c r="J2" s="117"/>
      <c r="K2" s="117"/>
      <c r="L2" s="117"/>
      <c r="M2" s="117"/>
      <c r="N2" s="117"/>
      <c r="O2" s="118"/>
      <c r="P2" s="117"/>
      <c r="Q2" s="117"/>
      <c r="R2" s="118"/>
      <c r="S2" s="117"/>
      <c r="T2" s="118"/>
      <c r="U2" s="117"/>
      <c r="V2" s="118"/>
      <c r="W2" s="115"/>
      <c r="X2" s="115"/>
      <c r="Y2" s="115"/>
      <c r="Z2" s="115"/>
      <c r="AA2" s="115"/>
      <c r="AB2" s="115"/>
    </row>
    <row r="3" spans="2:28" x14ac:dyDescent="0.25">
      <c r="I3" s="116"/>
      <c r="J3" s="117"/>
      <c r="K3" s="117"/>
      <c r="L3" s="117"/>
      <c r="M3" s="117"/>
      <c r="N3" s="117"/>
      <c r="O3" s="118"/>
      <c r="P3" s="117"/>
      <c r="Q3" s="117"/>
      <c r="R3" s="118"/>
      <c r="S3" s="117"/>
      <c r="T3" s="118"/>
      <c r="U3" s="117"/>
      <c r="V3" s="118"/>
      <c r="W3" s="115"/>
      <c r="X3" s="115"/>
      <c r="Y3" s="115"/>
      <c r="Z3" s="115"/>
      <c r="AA3" s="115"/>
      <c r="AB3" s="115"/>
    </row>
    <row r="4" spans="2:28" x14ac:dyDescent="0.25">
      <c r="I4" s="116"/>
      <c r="J4" s="117"/>
      <c r="K4" s="117"/>
      <c r="L4" s="117"/>
      <c r="M4" s="117"/>
      <c r="N4" s="117"/>
      <c r="O4" s="118"/>
      <c r="P4" s="117"/>
      <c r="Q4" s="117"/>
      <c r="R4" s="118"/>
      <c r="S4" s="117"/>
      <c r="T4" s="118"/>
      <c r="U4" s="117"/>
      <c r="V4" s="118"/>
      <c r="W4" s="115"/>
      <c r="X4" s="115"/>
      <c r="Y4" s="115"/>
      <c r="Z4" s="115"/>
      <c r="AA4" s="115"/>
      <c r="AB4" s="115"/>
    </row>
    <row r="5" spans="2:28" x14ac:dyDescent="0.25">
      <c r="B5" s="373" t="s">
        <v>130</v>
      </c>
      <c r="C5" s="373"/>
      <c r="D5" s="373"/>
      <c r="E5" s="373"/>
      <c r="F5" s="373"/>
      <c r="G5" s="373"/>
      <c r="H5" s="373"/>
      <c r="I5" s="116"/>
      <c r="J5" s="117"/>
      <c r="K5" s="117"/>
      <c r="L5" s="117"/>
      <c r="M5" s="117"/>
      <c r="N5" s="117"/>
      <c r="O5" s="118"/>
      <c r="P5" s="117"/>
      <c r="Q5" s="117"/>
      <c r="R5" s="118"/>
      <c r="S5" s="117"/>
      <c r="T5" s="118"/>
      <c r="U5" s="117"/>
      <c r="V5" s="118"/>
      <c r="W5" s="115"/>
      <c r="X5" s="115"/>
      <c r="Y5" s="115"/>
      <c r="Z5" s="115"/>
      <c r="AA5" s="115"/>
      <c r="AB5" s="115"/>
    </row>
    <row r="6" spans="2:28" x14ac:dyDescent="0.25">
      <c r="B6" s="2"/>
      <c r="C6" s="500" t="s">
        <v>131</v>
      </c>
      <c r="D6" s="500"/>
      <c r="E6" s="500"/>
      <c r="F6" s="500"/>
      <c r="G6" s="500"/>
      <c r="H6" s="2"/>
      <c r="I6" s="119"/>
      <c r="J6" s="117"/>
      <c r="K6" s="117"/>
      <c r="L6" s="117"/>
      <c r="M6" s="117"/>
      <c r="N6" s="117"/>
      <c r="O6" s="120"/>
      <c r="P6" s="117"/>
      <c r="Q6" s="117"/>
      <c r="R6" s="120"/>
      <c r="S6" s="117"/>
      <c r="T6" s="120"/>
      <c r="U6" s="117"/>
      <c r="V6" s="120"/>
      <c r="W6" s="115"/>
      <c r="X6" s="115"/>
      <c r="Y6" s="115"/>
      <c r="Z6" s="115"/>
      <c r="AA6" s="115"/>
      <c r="AB6" s="115"/>
    </row>
    <row r="7" spans="2:28" ht="15.75" thickBot="1" x14ac:dyDescent="0.3">
      <c r="I7" s="115"/>
      <c r="J7" s="115"/>
      <c r="K7" s="115"/>
      <c r="L7" s="115"/>
      <c r="M7" s="115"/>
      <c r="N7" s="115"/>
      <c r="O7" s="115"/>
      <c r="P7" s="115"/>
      <c r="Q7" s="115"/>
      <c r="R7" s="115"/>
      <c r="S7" s="115"/>
      <c r="T7" s="115"/>
      <c r="U7" s="115"/>
      <c r="V7" s="115"/>
      <c r="W7" s="115"/>
      <c r="X7" s="115"/>
      <c r="Y7" s="115"/>
      <c r="Z7" s="115"/>
      <c r="AA7" s="115"/>
      <c r="AB7" s="115"/>
    </row>
    <row r="8" spans="2:28" ht="16.5" thickBot="1" x14ac:dyDescent="0.3">
      <c r="C8" s="3" t="s">
        <v>1</v>
      </c>
      <c r="D8" s="374" t="s">
        <v>294</v>
      </c>
      <c r="E8" s="374"/>
      <c r="F8" s="374"/>
      <c r="G8" s="374"/>
      <c r="I8" s="115"/>
      <c r="J8" s="501"/>
      <c r="K8" s="501"/>
      <c r="L8" s="501"/>
      <c r="M8" s="501"/>
      <c r="N8" s="502"/>
      <c r="O8" s="502"/>
      <c r="P8" s="121"/>
      <c r="Q8" s="502"/>
      <c r="R8" s="502"/>
      <c r="S8" s="502"/>
      <c r="T8" s="502"/>
      <c r="U8" s="502"/>
      <c r="V8" s="502"/>
      <c r="W8" s="115"/>
      <c r="X8" s="115"/>
      <c r="Y8" s="115"/>
      <c r="Z8" s="115"/>
      <c r="AA8" s="115"/>
      <c r="AB8" s="115"/>
    </row>
    <row r="9" spans="2:28" ht="16.5" thickBot="1" x14ac:dyDescent="0.3">
      <c r="C9" s="3" t="s">
        <v>3</v>
      </c>
      <c r="D9" s="375" t="s">
        <v>295</v>
      </c>
      <c r="E9" s="376"/>
      <c r="F9" s="376"/>
      <c r="G9" s="377"/>
      <c r="I9" s="115"/>
      <c r="J9" s="122"/>
      <c r="K9" s="122"/>
      <c r="L9" s="122"/>
      <c r="M9" s="122"/>
      <c r="N9" s="123"/>
      <c r="O9" s="123"/>
      <c r="P9" s="123"/>
      <c r="Q9" s="123"/>
      <c r="R9" s="123"/>
      <c r="S9" s="123"/>
      <c r="T9" s="123"/>
      <c r="U9" s="123"/>
      <c r="V9" s="123"/>
      <c r="W9" s="115"/>
      <c r="X9" s="115"/>
      <c r="Y9" s="115"/>
      <c r="Z9" s="115"/>
      <c r="AA9" s="115"/>
      <c r="AB9" s="115"/>
    </row>
    <row r="10" spans="2:28" ht="15.75" thickBot="1" x14ac:dyDescent="0.3">
      <c r="C10" s="3" t="s">
        <v>5</v>
      </c>
      <c r="D10" s="356" t="s">
        <v>6</v>
      </c>
      <c r="E10" s="357"/>
      <c r="F10" s="357"/>
      <c r="G10" s="358"/>
      <c r="I10" s="115"/>
      <c r="J10" s="115"/>
      <c r="K10" s="115"/>
      <c r="L10" s="115"/>
      <c r="M10" s="115"/>
      <c r="N10" s="115"/>
      <c r="O10" s="124"/>
      <c r="P10" s="115"/>
      <c r="Q10" s="115"/>
      <c r="R10" s="115"/>
      <c r="S10" s="115"/>
      <c r="T10" s="115"/>
      <c r="U10" s="115"/>
      <c r="V10" s="115"/>
      <c r="W10" s="115"/>
      <c r="X10" s="115"/>
      <c r="Y10" s="115"/>
      <c r="Z10" s="115"/>
      <c r="AA10" s="115"/>
      <c r="AB10" s="115"/>
    </row>
    <row r="11" spans="2:28" ht="15.75" thickBot="1" x14ac:dyDescent="0.3">
      <c r="C11" s="378" t="s">
        <v>7</v>
      </c>
      <c r="D11" s="379"/>
      <c r="E11" s="379"/>
      <c r="F11" s="379"/>
      <c r="G11" s="380"/>
      <c r="I11" s="115"/>
      <c r="J11" s="115"/>
      <c r="K11" s="125"/>
      <c r="L11" s="125"/>
      <c r="M11" s="125"/>
      <c r="N11" s="115"/>
      <c r="O11" s="126"/>
      <c r="P11" s="115"/>
      <c r="Q11" s="115"/>
      <c r="R11" s="115"/>
      <c r="S11" s="115"/>
      <c r="T11" s="115"/>
      <c r="U11" s="115"/>
      <c r="V11" s="115"/>
      <c r="W11" s="115"/>
      <c r="X11" s="115"/>
      <c r="Y11" s="115"/>
      <c r="Z11" s="115"/>
      <c r="AA11" s="115"/>
      <c r="AB11" s="115"/>
    </row>
    <row r="12" spans="2:28" ht="15" customHeight="1" x14ac:dyDescent="0.25">
      <c r="C12" s="509" t="s">
        <v>296</v>
      </c>
      <c r="D12" s="510"/>
      <c r="E12" s="510"/>
      <c r="F12" s="510"/>
      <c r="G12" s="511"/>
      <c r="I12" s="115"/>
      <c r="J12" s="115"/>
      <c r="K12" s="125"/>
      <c r="L12" s="125"/>
      <c r="M12" s="125"/>
      <c r="N12" s="125"/>
      <c r="O12" s="126"/>
      <c r="P12" s="115"/>
      <c r="Q12" s="115"/>
      <c r="R12" s="115"/>
      <c r="S12" s="115"/>
      <c r="T12" s="115"/>
      <c r="U12" s="115"/>
      <c r="V12" s="115"/>
      <c r="W12" s="115"/>
      <c r="X12" s="115"/>
      <c r="Y12" s="115"/>
      <c r="Z12" s="115"/>
      <c r="AA12" s="115"/>
      <c r="AB12" s="115"/>
    </row>
    <row r="13" spans="2:28" x14ac:dyDescent="0.25">
      <c r="C13" s="512"/>
      <c r="D13" s="513"/>
      <c r="E13" s="513"/>
      <c r="F13" s="513"/>
      <c r="G13" s="514"/>
      <c r="I13" s="115"/>
      <c r="J13" s="115"/>
      <c r="K13" s="125"/>
      <c r="L13" s="125"/>
      <c r="M13" s="125"/>
      <c r="N13" s="125"/>
      <c r="O13" s="115"/>
      <c r="P13" s="115"/>
      <c r="Q13" s="115"/>
      <c r="R13" s="115"/>
      <c r="S13" s="115"/>
      <c r="T13" s="115"/>
      <c r="U13" s="115"/>
      <c r="V13" s="115"/>
      <c r="W13" s="115"/>
      <c r="X13" s="115"/>
      <c r="Y13" s="115"/>
      <c r="Z13" s="115"/>
      <c r="AA13" s="115"/>
      <c r="AB13" s="115"/>
    </row>
    <row r="14" spans="2:28" ht="15.75" thickBot="1" x14ac:dyDescent="0.3">
      <c r="C14" s="515"/>
      <c r="D14" s="516"/>
      <c r="E14" s="516"/>
      <c r="F14" s="516"/>
      <c r="G14" s="517"/>
      <c r="I14" s="115"/>
      <c r="J14" s="115"/>
      <c r="K14" s="125"/>
      <c r="L14" s="125"/>
      <c r="M14" s="125"/>
      <c r="N14" s="125"/>
      <c r="O14" s="127"/>
      <c r="P14" s="115"/>
      <c r="Q14" s="115"/>
      <c r="R14" s="115"/>
      <c r="S14" s="115"/>
      <c r="T14" s="115"/>
      <c r="U14" s="115"/>
      <c r="V14" s="115"/>
      <c r="W14" s="115"/>
      <c r="X14" s="115"/>
      <c r="Y14" s="115"/>
      <c r="Z14" s="115"/>
      <c r="AA14" s="115"/>
      <c r="AB14" s="115"/>
    </row>
    <row r="15" spans="2:28" ht="81.75" customHeight="1" thickBot="1" x14ac:dyDescent="0.3">
      <c r="C15" s="4" t="s">
        <v>9</v>
      </c>
      <c r="D15" s="503" t="s">
        <v>297</v>
      </c>
      <c r="E15" s="504"/>
      <c r="F15" s="504"/>
      <c r="G15" s="505"/>
      <c r="H15" s="128"/>
      <c r="I15" s="115"/>
      <c r="J15" s="115"/>
      <c r="K15" s="125"/>
      <c r="L15" s="125"/>
      <c r="M15" s="125"/>
      <c r="N15" s="125"/>
      <c r="O15" s="115"/>
      <c r="P15" s="125"/>
      <c r="Q15" s="115"/>
      <c r="R15" s="115"/>
      <c r="S15" s="115"/>
      <c r="T15" s="115"/>
      <c r="U15" s="115"/>
      <c r="V15" s="115"/>
      <c r="W15" s="115"/>
      <c r="X15" s="115"/>
      <c r="Y15" s="115"/>
      <c r="Z15" s="115"/>
      <c r="AA15" s="115"/>
      <c r="AB15" s="115"/>
    </row>
    <row r="16" spans="2:28" x14ac:dyDescent="0.25">
      <c r="C16" s="387" t="s">
        <v>136</v>
      </c>
      <c r="D16" s="5">
        <v>2018</v>
      </c>
      <c r="E16" s="5">
        <v>2019</v>
      </c>
      <c r="F16" s="5">
        <v>2020</v>
      </c>
      <c r="G16" s="129">
        <v>2021</v>
      </c>
      <c r="H16" s="130"/>
      <c r="I16" s="130"/>
      <c r="J16" s="131"/>
      <c r="K16" s="132"/>
      <c r="L16" s="132"/>
      <c r="M16" s="132"/>
      <c r="N16" s="125"/>
      <c r="O16" s="115"/>
      <c r="P16" s="132"/>
      <c r="Q16" s="115"/>
      <c r="R16" s="115"/>
      <c r="S16" s="115"/>
      <c r="T16" s="115"/>
      <c r="U16" s="115"/>
      <c r="V16" s="115"/>
      <c r="W16" s="115"/>
      <c r="X16" s="115"/>
      <c r="Y16" s="115"/>
      <c r="Z16" s="115"/>
      <c r="AA16" s="115"/>
      <c r="AB16" s="115"/>
    </row>
    <row r="17" spans="1:51" ht="15.75" thickBot="1" x14ac:dyDescent="0.3">
      <c r="C17" s="388"/>
      <c r="D17" s="6" t="s">
        <v>12</v>
      </c>
      <c r="E17" s="6" t="s">
        <v>13</v>
      </c>
      <c r="F17" s="6" t="s">
        <v>13</v>
      </c>
      <c r="G17" s="6" t="s">
        <v>13</v>
      </c>
      <c r="H17" s="128"/>
      <c r="I17" s="115"/>
      <c r="J17" s="115"/>
      <c r="K17" s="115"/>
      <c r="L17" s="115"/>
      <c r="M17" s="115"/>
      <c r="N17" s="115"/>
      <c r="O17" s="115"/>
      <c r="P17" s="115"/>
      <c r="Q17" s="115"/>
      <c r="R17" s="115"/>
      <c r="S17" s="115"/>
      <c r="T17" s="115"/>
      <c r="U17" s="115"/>
      <c r="V17" s="115"/>
      <c r="W17" s="115"/>
      <c r="X17" s="115"/>
      <c r="Y17" s="115"/>
      <c r="Z17" s="115"/>
      <c r="AA17" s="115"/>
      <c r="AB17" s="115"/>
    </row>
    <row r="18" spans="1:51" ht="15.75" thickBot="1" x14ac:dyDescent="0.3">
      <c r="C18" s="133" t="s">
        <v>298</v>
      </c>
      <c r="D18" s="134">
        <v>0.22</v>
      </c>
      <c r="E18" s="6" t="s">
        <v>15</v>
      </c>
      <c r="F18" s="6" t="s">
        <v>15</v>
      </c>
      <c r="G18" s="6" t="s">
        <v>15</v>
      </c>
      <c r="H18" s="135"/>
      <c r="I18" s="115"/>
      <c r="J18" s="115"/>
      <c r="K18" s="125"/>
      <c r="L18" s="115"/>
      <c r="M18" s="115"/>
      <c r="N18" s="115"/>
      <c r="O18" s="127"/>
      <c r="P18" s="115"/>
      <c r="Q18" s="115"/>
      <c r="R18" s="115"/>
      <c r="S18" s="115"/>
      <c r="T18" s="115"/>
      <c r="U18" s="115"/>
      <c r="V18" s="115"/>
      <c r="W18" s="115"/>
      <c r="X18" s="115"/>
      <c r="Y18" s="115"/>
      <c r="Z18" s="115"/>
      <c r="AA18" s="115"/>
      <c r="AB18" s="115"/>
    </row>
    <row r="19" spans="1:51" ht="30" customHeight="1" thickBot="1" x14ac:dyDescent="0.3">
      <c r="A19" s="128"/>
      <c r="B19" s="128"/>
      <c r="C19" s="136" t="s">
        <v>19</v>
      </c>
      <c r="D19" s="506" t="s">
        <v>299</v>
      </c>
      <c r="E19" s="507"/>
      <c r="F19" s="507"/>
      <c r="G19" s="50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51" ht="15.75" thickBot="1" x14ac:dyDescent="0.3">
      <c r="A20" s="128"/>
      <c r="B20" s="128"/>
      <c r="C20" s="392" t="s">
        <v>21</v>
      </c>
      <c r="D20" s="393"/>
      <c r="E20" s="393"/>
      <c r="F20" s="393"/>
      <c r="G20" s="394"/>
      <c r="H20" s="128"/>
      <c r="I20" s="128"/>
      <c r="J20" s="128"/>
      <c r="K20" s="137"/>
      <c r="L20" s="128"/>
      <c r="M20" s="137"/>
      <c r="N20" s="128"/>
      <c r="O20" s="138"/>
      <c r="P20" s="128"/>
      <c r="Q20" s="128"/>
      <c r="R20" s="128"/>
      <c r="S20" s="128"/>
      <c r="T20" s="128"/>
      <c r="U20" s="128"/>
      <c r="V20" s="128"/>
      <c r="W20" s="128"/>
      <c r="X20" s="128"/>
      <c r="Y20" s="128"/>
      <c r="Z20" s="128"/>
      <c r="AA20" s="128"/>
      <c r="AB20" s="128"/>
      <c r="AC20" s="128"/>
      <c r="AD20" s="128"/>
      <c r="AE20" s="128"/>
      <c r="AF20" s="128"/>
      <c r="AG20" s="128"/>
      <c r="AH20" s="128"/>
    </row>
    <row r="21" spans="1:51" ht="23.25" thickBot="1" x14ac:dyDescent="0.3">
      <c r="A21" s="128"/>
      <c r="B21" s="128"/>
      <c r="C21" s="16" t="s">
        <v>300</v>
      </c>
      <c r="D21" s="26">
        <v>0.63800000000000001</v>
      </c>
      <c r="E21" s="26">
        <v>0.63900000000000001</v>
      </c>
      <c r="F21" s="26">
        <v>0.64</v>
      </c>
      <c r="G21" s="26">
        <v>0.65500000000000003</v>
      </c>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1:51" ht="23.25" thickBot="1" x14ac:dyDescent="0.3">
      <c r="A22" s="128"/>
      <c r="B22" s="128"/>
      <c r="C22" s="16" t="s">
        <v>301</v>
      </c>
      <c r="D22" s="139">
        <v>25000</v>
      </c>
      <c r="E22" s="139">
        <v>35000</v>
      </c>
      <c r="F22" s="139">
        <v>35000</v>
      </c>
      <c r="G22" s="139">
        <v>30000</v>
      </c>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1:51" ht="15.75" thickBot="1" x14ac:dyDescent="0.3">
      <c r="A23" s="128"/>
      <c r="B23" s="128"/>
      <c r="C23" s="370" t="s">
        <v>31</v>
      </c>
      <c r="D23" s="371"/>
      <c r="E23" s="371"/>
      <c r="F23" s="371"/>
      <c r="G23" s="372"/>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row>
    <row r="24" spans="1:51" ht="15.75" thickBot="1" x14ac:dyDescent="0.3">
      <c r="A24" s="128"/>
      <c r="B24" s="128"/>
      <c r="C24" s="398" t="s">
        <v>239</v>
      </c>
      <c r="D24" s="399"/>
      <c r="E24" s="399"/>
      <c r="F24" s="399"/>
      <c r="G24" s="400"/>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51" ht="15.75" customHeight="1" thickBot="1" x14ac:dyDescent="0.3">
      <c r="A25" s="128"/>
      <c r="B25" s="128"/>
      <c r="C25" s="140" t="s">
        <v>33</v>
      </c>
      <c r="D25" s="530" t="s">
        <v>302</v>
      </c>
      <c r="E25" s="531"/>
      <c r="F25" s="531"/>
      <c r="G25" s="532"/>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row>
    <row r="26" spans="1:51" ht="15.75" thickBot="1" x14ac:dyDescent="0.3">
      <c r="A26" s="128"/>
      <c r="B26" s="128"/>
      <c r="C26" s="7" t="s">
        <v>35</v>
      </c>
      <c r="D26" s="392" t="s">
        <v>303</v>
      </c>
      <c r="E26" s="393"/>
      <c r="F26" s="393"/>
      <c r="G26" s="394"/>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row>
    <row r="27" spans="1:51" ht="15.75" thickBot="1" x14ac:dyDescent="0.3">
      <c r="A27" s="128"/>
      <c r="B27" s="128"/>
      <c r="C27" s="7" t="s">
        <v>37</v>
      </c>
      <c r="D27" s="404" t="s">
        <v>304</v>
      </c>
      <c r="E27" s="405"/>
      <c r="F27" s="405"/>
      <c r="G27" s="406"/>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row>
    <row r="28" spans="1:51" ht="12.75" customHeight="1" x14ac:dyDescent="0.25">
      <c r="A28" s="128"/>
      <c r="B28" s="128"/>
      <c r="C28" s="387"/>
      <c r="D28" s="21">
        <v>2018</v>
      </c>
      <c r="E28" s="21">
        <v>2019</v>
      </c>
      <c r="F28" s="21">
        <v>2020</v>
      </c>
      <c r="G28" s="21">
        <v>2021</v>
      </c>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51" ht="12.75" customHeight="1" thickBot="1" x14ac:dyDescent="0.3">
      <c r="A29" s="128"/>
      <c r="B29" s="128"/>
      <c r="C29" s="388"/>
      <c r="D29" s="22" t="s">
        <v>12</v>
      </c>
      <c r="E29" s="22" t="s">
        <v>13</v>
      </c>
      <c r="F29" s="22" t="s">
        <v>13</v>
      </c>
      <c r="G29" s="22" t="s">
        <v>13</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row>
    <row r="30" spans="1:51" ht="15.75" thickBot="1" x14ac:dyDescent="0.3">
      <c r="C30" s="7" t="s">
        <v>39</v>
      </c>
      <c r="D30" s="23">
        <v>25000</v>
      </c>
      <c r="E30" s="23">
        <v>25000</v>
      </c>
      <c r="F30" s="23">
        <v>25000</v>
      </c>
      <c r="G30" s="23">
        <v>25000</v>
      </c>
      <c r="H30" s="141"/>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row>
    <row r="31" spans="1:51" ht="15.75" thickBot="1" x14ac:dyDescent="0.3">
      <c r="C31" s="7" t="s">
        <v>40</v>
      </c>
      <c r="D31" s="23">
        <v>83185</v>
      </c>
      <c r="E31" s="23">
        <v>85185</v>
      </c>
      <c r="F31" s="23">
        <v>87185</v>
      </c>
      <c r="G31" s="23">
        <v>89185</v>
      </c>
      <c r="H31" s="141"/>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row>
    <row r="32" spans="1:51" ht="15.75" thickBot="1" x14ac:dyDescent="0.3">
      <c r="C32" s="7" t="s">
        <v>41</v>
      </c>
      <c r="D32" s="142">
        <f>D31/D30</f>
        <v>3.3273999999999999</v>
      </c>
      <c r="E32" s="143">
        <f>E31/E30</f>
        <v>3.4074</v>
      </c>
      <c r="F32" s="143">
        <f>F31/F30</f>
        <v>3.4874000000000001</v>
      </c>
      <c r="G32" s="143">
        <f>G31/G30</f>
        <v>3.5674000000000001</v>
      </c>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row>
    <row r="33" spans="3:34" ht="15.75" thickBot="1" x14ac:dyDescent="0.3">
      <c r="C33" s="7" t="s">
        <v>42</v>
      </c>
      <c r="D33" s="25" t="s">
        <v>43</v>
      </c>
      <c r="E33" s="26">
        <f>E30/D30-1</f>
        <v>0</v>
      </c>
      <c r="F33" s="26">
        <f t="shared" ref="F33:G35" si="0">F30/E30-1</f>
        <v>0</v>
      </c>
      <c r="G33" s="26">
        <f t="shared" si="0"/>
        <v>0</v>
      </c>
      <c r="H33" s="128"/>
      <c r="I33" s="128"/>
      <c r="J33" s="141"/>
      <c r="K33" s="141"/>
      <c r="L33" s="141"/>
      <c r="M33" s="141"/>
      <c r="N33" s="141"/>
      <c r="O33" s="128"/>
      <c r="P33" s="128"/>
      <c r="Q33" s="128"/>
      <c r="R33" s="128"/>
      <c r="S33" s="128"/>
      <c r="T33" s="128"/>
      <c r="U33" s="128"/>
      <c r="V33" s="128"/>
      <c r="W33" s="128"/>
      <c r="X33" s="128"/>
      <c r="Y33" s="128"/>
      <c r="Z33" s="128"/>
      <c r="AA33" s="128"/>
      <c r="AB33" s="128"/>
      <c r="AC33" s="128"/>
      <c r="AD33" s="128"/>
      <c r="AE33" s="128"/>
      <c r="AF33" s="128"/>
      <c r="AG33" s="128"/>
      <c r="AH33" s="128"/>
    </row>
    <row r="34" spans="3:34" ht="15.75" thickBot="1" x14ac:dyDescent="0.3">
      <c r="C34" s="7" t="s">
        <v>44</v>
      </c>
      <c r="D34" s="25" t="s">
        <v>43</v>
      </c>
      <c r="E34" s="26">
        <f>E31/D31-1</f>
        <v>2.4042796177195402E-2</v>
      </c>
      <c r="F34" s="26">
        <f t="shared" si="0"/>
        <v>2.3478311909373772E-2</v>
      </c>
      <c r="G34" s="26">
        <f t="shared" si="0"/>
        <v>2.2939725870275929E-2</v>
      </c>
    </row>
    <row r="35" spans="3:34" ht="15.75" thickBot="1" x14ac:dyDescent="0.3">
      <c r="C35" s="7" t="s">
        <v>45</v>
      </c>
      <c r="D35" s="25" t="s">
        <v>43</v>
      </c>
      <c r="E35" s="26">
        <f>E32/D32-1</f>
        <v>2.4042796177195402E-2</v>
      </c>
      <c r="F35" s="26">
        <f t="shared" si="0"/>
        <v>2.3478311909373772E-2</v>
      </c>
      <c r="G35" s="26">
        <f t="shared" si="0"/>
        <v>2.2939725870275929E-2</v>
      </c>
      <c r="H35" s="24"/>
    </row>
    <row r="36" spans="3:34" ht="15.75" thickBot="1" x14ac:dyDescent="0.3">
      <c r="C36" s="395" t="s">
        <v>243</v>
      </c>
      <c r="D36" s="396"/>
      <c r="E36" s="396"/>
      <c r="F36" s="396"/>
      <c r="G36" s="397"/>
    </row>
    <row r="37" spans="3:34" x14ac:dyDescent="0.25">
      <c r="C37" s="387"/>
      <c r="D37" s="21">
        <v>2018</v>
      </c>
      <c r="E37" s="21">
        <v>2019</v>
      </c>
      <c r="F37" s="21">
        <v>2020</v>
      </c>
      <c r="G37" s="21">
        <v>2021</v>
      </c>
    </row>
    <row r="38" spans="3:34" ht="15.75" thickBot="1" x14ac:dyDescent="0.3">
      <c r="C38" s="388"/>
      <c r="D38" s="22" t="s">
        <v>12</v>
      </c>
      <c r="E38" s="22" t="s">
        <v>13</v>
      </c>
      <c r="F38" s="22" t="s">
        <v>13</v>
      </c>
      <c r="G38" s="22" t="s">
        <v>13</v>
      </c>
    </row>
    <row r="39" spans="3:34" ht="15.75" thickBot="1" x14ac:dyDescent="0.3">
      <c r="C39" s="27" t="s">
        <v>47</v>
      </c>
      <c r="D39" s="28">
        <v>18883</v>
      </c>
      <c r="E39" s="28">
        <v>18883</v>
      </c>
      <c r="F39" s="28">
        <v>18883</v>
      </c>
      <c r="G39" s="28">
        <v>18883</v>
      </c>
    </row>
    <row r="40" spans="3:34" ht="15.75" thickBot="1" x14ac:dyDescent="0.3">
      <c r="C40" s="34" t="s">
        <v>64</v>
      </c>
      <c r="D40" s="29"/>
      <c r="E40" s="144"/>
      <c r="F40" s="144"/>
      <c r="G40" s="144"/>
    </row>
    <row r="41" spans="3:34" ht="15.75" thickBot="1" x14ac:dyDescent="0.3">
      <c r="C41" s="34" t="s">
        <v>244</v>
      </c>
      <c r="D41" s="29"/>
      <c r="E41" s="35"/>
      <c r="F41" s="35"/>
      <c r="G41" s="35"/>
      <c r="H41" s="24"/>
    </row>
    <row r="42" spans="3:34" ht="15.75" thickBot="1" x14ac:dyDescent="0.3">
      <c r="C42" s="27" t="s">
        <v>48</v>
      </c>
      <c r="D42" s="28">
        <v>3154</v>
      </c>
      <c r="E42" s="28">
        <v>3154</v>
      </c>
      <c r="F42" s="28">
        <v>3154</v>
      </c>
      <c r="G42" s="28">
        <v>3154</v>
      </c>
    </row>
    <row r="43" spans="3:34" ht="15.75" thickBot="1" x14ac:dyDescent="0.3">
      <c r="C43" s="34" t="s">
        <v>66</v>
      </c>
      <c r="D43" s="29"/>
      <c r="E43" s="28"/>
      <c r="F43" s="28"/>
      <c r="G43" s="28"/>
    </row>
    <row r="44" spans="3:34" ht="15.75" thickBot="1" x14ac:dyDescent="0.3">
      <c r="C44" s="34" t="s">
        <v>245</v>
      </c>
      <c r="D44" s="29"/>
      <c r="E44" s="28"/>
      <c r="F44" s="28"/>
      <c r="G44" s="28"/>
    </row>
    <row r="45" spans="3:34" ht="15.75" thickBot="1" x14ac:dyDescent="0.3">
      <c r="C45" s="27" t="s">
        <v>49</v>
      </c>
      <c r="D45" s="145">
        <v>61148</v>
      </c>
      <c r="E45" s="28">
        <v>63148</v>
      </c>
      <c r="F45" s="28">
        <v>65148</v>
      </c>
      <c r="G45" s="28">
        <v>67148</v>
      </c>
    </row>
    <row r="46" spans="3:34" ht="15.75" thickBot="1" x14ac:dyDescent="0.3">
      <c r="C46" s="34" t="s">
        <v>68</v>
      </c>
      <c r="D46" s="29"/>
      <c r="E46" s="28"/>
      <c r="F46" s="28"/>
      <c r="G46" s="28"/>
    </row>
    <row r="47" spans="3:34" ht="15.75" thickBot="1" x14ac:dyDescent="0.3">
      <c r="C47" s="34" t="s">
        <v>246</v>
      </c>
      <c r="D47" s="29"/>
      <c r="E47" s="28"/>
      <c r="F47" s="28"/>
      <c r="G47" s="28"/>
    </row>
    <row r="48" spans="3:34" ht="15.75" thickBot="1" x14ac:dyDescent="0.3">
      <c r="C48" s="27" t="s">
        <v>50</v>
      </c>
      <c r="D48" s="29"/>
      <c r="E48" s="28"/>
      <c r="F48" s="28"/>
      <c r="G48" s="28"/>
    </row>
    <row r="49" spans="3:7" ht="15.75" thickBot="1" x14ac:dyDescent="0.3">
      <c r="C49" s="34" t="s">
        <v>70</v>
      </c>
      <c r="D49" s="29"/>
      <c r="E49" s="28"/>
      <c r="F49" s="28"/>
      <c r="G49" s="28"/>
    </row>
    <row r="50" spans="3:7" ht="15.75" thickBot="1" x14ac:dyDescent="0.3">
      <c r="C50" s="34" t="s">
        <v>247</v>
      </c>
      <c r="D50" s="29"/>
      <c r="E50" s="28"/>
      <c r="F50" s="28"/>
      <c r="G50" s="28"/>
    </row>
    <row r="51" spans="3:7" ht="15.75" thickBot="1" x14ac:dyDescent="0.3">
      <c r="C51" s="27" t="s">
        <v>51</v>
      </c>
      <c r="D51" s="29"/>
      <c r="E51" s="28"/>
      <c r="F51" s="28"/>
      <c r="G51" s="28"/>
    </row>
    <row r="52" spans="3:7" ht="15.75" thickBot="1" x14ac:dyDescent="0.3">
      <c r="C52" s="34" t="s">
        <v>72</v>
      </c>
      <c r="D52" s="29"/>
      <c r="E52" s="28"/>
      <c r="F52" s="28"/>
      <c r="G52" s="28"/>
    </row>
    <row r="53" spans="3:7" ht="15.75" thickBot="1" x14ac:dyDescent="0.3">
      <c r="C53" s="34" t="s">
        <v>248</v>
      </c>
      <c r="D53" s="29"/>
      <c r="E53" s="28"/>
      <c r="F53" s="28"/>
      <c r="G53" s="28"/>
    </row>
    <row r="54" spans="3:7" ht="15.75" thickBot="1" x14ac:dyDescent="0.3">
      <c r="C54" s="27" t="s">
        <v>52</v>
      </c>
      <c r="D54" s="29"/>
      <c r="E54" s="28"/>
      <c r="F54" s="28"/>
      <c r="G54" s="28"/>
    </row>
    <row r="55" spans="3:7" ht="15.75" thickBot="1" x14ac:dyDescent="0.3">
      <c r="C55" s="34" t="s">
        <v>74</v>
      </c>
      <c r="D55" s="29"/>
      <c r="E55" s="28"/>
      <c r="F55" s="28"/>
      <c r="G55" s="28"/>
    </row>
    <row r="56" spans="3:7" ht="15.75" thickBot="1" x14ac:dyDescent="0.3">
      <c r="C56" s="34" t="s">
        <v>249</v>
      </c>
      <c r="D56" s="29"/>
      <c r="E56" s="28"/>
      <c r="F56" s="28"/>
      <c r="G56" s="28"/>
    </row>
    <row r="57" spans="3:7" ht="15.75" thickBot="1" x14ac:dyDescent="0.3">
      <c r="C57" s="27" t="s">
        <v>53</v>
      </c>
      <c r="D57" s="29"/>
      <c r="E57" s="28"/>
      <c r="F57" s="28"/>
      <c r="G57" s="28"/>
    </row>
    <row r="58" spans="3:7" ht="15.75" thickBot="1" x14ac:dyDescent="0.3">
      <c r="C58" s="34" t="s">
        <v>76</v>
      </c>
      <c r="D58" s="29"/>
      <c r="E58" s="28"/>
      <c r="F58" s="28"/>
      <c r="G58" s="28"/>
    </row>
    <row r="59" spans="3:7" ht="15.75" thickBot="1" x14ac:dyDescent="0.3">
      <c r="C59" s="34" t="s">
        <v>250</v>
      </c>
      <c r="D59" s="29"/>
      <c r="E59" s="28"/>
      <c r="F59" s="28"/>
      <c r="G59" s="28"/>
    </row>
    <row r="60" spans="3:7" ht="15.75" thickBot="1" x14ac:dyDescent="0.3">
      <c r="C60" s="30" t="s">
        <v>54</v>
      </c>
      <c r="D60" s="146">
        <f>D57+D54+D51+D48+D45+D42+D39</f>
        <v>83185</v>
      </c>
      <c r="E60" s="29">
        <f>E57+E54+E51+E48+E45+E42+E39</f>
        <v>85185</v>
      </c>
      <c r="F60" s="29">
        <f>F57+F54+F51+F48+F45+F42+F39</f>
        <v>87185</v>
      </c>
      <c r="G60" s="29">
        <f>G57+G54+G51+G48+G45+G42+G39</f>
        <v>89185</v>
      </c>
    </row>
    <row r="61" spans="3:7" x14ac:dyDescent="0.25">
      <c r="C61" s="413" t="s">
        <v>251</v>
      </c>
      <c r="D61" s="518" t="s">
        <v>305</v>
      </c>
      <c r="E61" s="519"/>
      <c r="F61" s="519"/>
      <c r="G61" s="520"/>
    </row>
    <row r="62" spans="3:7" x14ac:dyDescent="0.25">
      <c r="C62" s="414"/>
      <c r="D62" s="521"/>
      <c r="E62" s="522"/>
      <c r="F62" s="522"/>
      <c r="G62" s="523"/>
    </row>
    <row r="63" spans="3:7" ht="15.75" thickBot="1" x14ac:dyDescent="0.3">
      <c r="C63" s="415"/>
      <c r="D63" s="524"/>
      <c r="E63" s="525"/>
      <c r="F63" s="525"/>
      <c r="G63" s="526"/>
    </row>
    <row r="64" spans="3:7" ht="15.75" thickBot="1" x14ac:dyDescent="0.3">
      <c r="C64" s="31" t="s">
        <v>55</v>
      </c>
      <c r="D64" s="32">
        <f>IF(D60-D31=0,0,"Error")</f>
        <v>0</v>
      </c>
      <c r="E64" s="32">
        <f>IF(E60-E31=0,0,"Error")</f>
        <v>0</v>
      </c>
      <c r="F64" s="32">
        <f>IF(F60-F31=0,0,"Error")</f>
        <v>0</v>
      </c>
      <c r="G64" s="32">
        <f>IF(G60-G31=0,0,"Error")</f>
        <v>0</v>
      </c>
    </row>
    <row r="65" spans="2:7" ht="15.75" thickBot="1" x14ac:dyDescent="0.3">
      <c r="B65" s="128"/>
      <c r="C65" s="398" t="s">
        <v>110</v>
      </c>
      <c r="D65" s="399"/>
      <c r="E65" s="399"/>
      <c r="F65" s="399"/>
      <c r="G65" s="400"/>
    </row>
    <row r="66" spans="2:7" ht="15.75" thickBot="1" x14ac:dyDescent="0.3">
      <c r="C66" s="398" t="s">
        <v>111</v>
      </c>
      <c r="D66" s="399"/>
      <c r="E66" s="399"/>
      <c r="F66" s="399"/>
      <c r="G66" s="400"/>
    </row>
    <row r="67" spans="2:7" ht="15.75" thickBot="1" x14ac:dyDescent="0.3">
      <c r="C67" s="36" t="s">
        <v>93</v>
      </c>
      <c r="D67" s="410" t="s">
        <v>306</v>
      </c>
      <c r="E67" s="411"/>
      <c r="F67" s="411"/>
      <c r="G67" s="412"/>
    </row>
    <row r="68" spans="2:7" ht="15.75" thickBot="1" x14ac:dyDescent="0.3">
      <c r="C68" s="36"/>
      <c r="D68" s="527" t="s">
        <v>307</v>
      </c>
      <c r="E68" s="528"/>
      <c r="F68" s="528"/>
      <c r="G68" s="529"/>
    </row>
    <row r="69" spans="2:7" ht="15.75" thickBot="1" x14ac:dyDescent="0.3">
      <c r="C69" s="36"/>
      <c r="D69" s="536" t="s">
        <v>308</v>
      </c>
      <c r="E69" s="537"/>
      <c r="F69" s="537"/>
      <c r="G69" s="538"/>
    </row>
    <row r="70" spans="2:7" ht="15.75" thickBot="1" x14ac:dyDescent="0.3">
      <c r="C70" s="36"/>
      <c r="D70" s="410" t="s">
        <v>309</v>
      </c>
      <c r="E70" s="411"/>
      <c r="F70" s="411"/>
      <c r="G70" s="412"/>
    </row>
    <row r="71" spans="2:7" ht="15.75" thickBot="1" x14ac:dyDescent="0.3">
      <c r="C71" s="36"/>
      <c r="D71" s="533" t="s">
        <v>310</v>
      </c>
      <c r="E71" s="534"/>
      <c r="F71" s="534"/>
      <c r="G71" s="535"/>
    </row>
    <row r="72" spans="2:7" ht="15.75" thickBot="1" x14ac:dyDescent="0.3">
      <c r="C72" s="36"/>
      <c r="D72" s="533" t="s">
        <v>311</v>
      </c>
      <c r="E72" s="534"/>
      <c r="F72" s="534"/>
      <c r="G72" s="535"/>
    </row>
    <row r="73" spans="2:7" ht="15.75" thickBot="1" x14ac:dyDescent="0.3">
      <c r="C73" s="36"/>
      <c r="D73" s="533" t="s">
        <v>312</v>
      </c>
      <c r="E73" s="534"/>
      <c r="F73" s="534"/>
      <c r="G73" s="535"/>
    </row>
    <row r="74" spans="2:7" ht="15.75" thickBot="1" x14ac:dyDescent="0.3">
      <c r="C74" s="36"/>
      <c r="D74" s="533" t="s">
        <v>313</v>
      </c>
      <c r="E74" s="534"/>
      <c r="F74" s="534"/>
      <c r="G74" s="535"/>
    </row>
    <row r="75" spans="2:7" ht="15.75" thickBot="1" x14ac:dyDescent="0.3">
      <c r="C75" s="36"/>
      <c r="D75" s="147" t="s">
        <v>314</v>
      </c>
      <c r="E75" s="148"/>
      <c r="F75" s="148"/>
      <c r="G75" s="149"/>
    </row>
    <row r="76" spans="2:7" ht="15.75" thickBot="1" x14ac:dyDescent="0.3">
      <c r="C76" s="36"/>
      <c r="D76" s="533" t="s">
        <v>315</v>
      </c>
      <c r="E76" s="534"/>
      <c r="F76" s="534"/>
      <c r="G76" s="535"/>
    </row>
    <row r="77" spans="2:7" ht="15.75" thickBot="1" x14ac:dyDescent="0.3">
      <c r="C77" s="36"/>
      <c r="D77" s="533" t="s">
        <v>316</v>
      </c>
      <c r="E77" s="534"/>
      <c r="F77" s="534"/>
      <c r="G77" s="535"/>
    </row>
    <row r="78" spans="2:7" ht="15.75" thickBot="1" x14ac:dyDescent="0.3">
      <c r="C78" s="36"/>
      <c r="D78" s="533" t="s">
        <v>317</v>
      </c>
      <c r="E78" s="534"/>
      <c r="F78" s="534"/>
      <c r="G78" s="535"/>
    </row>
    <row r="79" spans="2:7" ht="15.75" thickBot="1" x14ac:dyDescent="0.3">
      <c r="C79" s="36"/>
      <c r="D79" s="410"/>
      <c r="E79" s="411"/>
      <c r="F79" s="411"/>
      <c r="G79" s="412"/>
    </row>
    <row r="80" spans="2:7" ht="15.75" thickBot="1" x14ac:dyDescent="0.3">
      <c r="C80" s="36"/>
      <c r="D80" s="410" t="s">
        <v>318</v>
      </c>
      <c r="E80" s="411"/>
      <c r="F80" s="411"/>
      <c r="G80" s="412"/>
    </row>
    <row r="81" spans="1:28" ht="15.75" thickBot="1" x14ac:dyDescent="0.3">
      <c r="C81" s="36"/>
      <c r="D81" s="410"/>
      <c r="E81" s="411"/>
      <c r="F81" s="411"/>
      <c r="G81" s="412"/>
      <c r="H81" s="128"/>
      <c r="I81" s="128"/>
      <c r="J81" s="128"/>
      <c r="K81" s="128"/>
      <c r="L81" s="128"/>
      <c r="M81" s="128"/>
      <c r="N81" s="128"/>
      <c r="O81" s="128"/>
      <c r="P81" s="128"/>
      <c r="Q81" s="128"/>
      <c r="R81" s="128"/>
      <c r="S81" s="128"/>
      <c r="T81" s="128"/>
      <c r="U81" s="128"/>
      <c r="V81" s="128"/>
      <c r="W81" s="128"/>
      <c r="X81" s="128"/>
      <c r="Y81" s="128"/>
      <c r="Z81" s="128"/>
      <c r="AA81" s="128"/>
      <c r="AB81" s="128"/>
    </row>
    <row r="82" spans="1:28" ht="15.75" thickBot="1" x14ac:dyDescent="0.3">
      <c r="C82" s="36"/>
      <c r="D82" s="410" t="s">
        <v>319</v>
      </c>
      <c r="E82" s="411"/>
      <c r="F82" s="411"/>
      <c r="G82" s="412"/>
      <c r="H82" s="128"/>
      <c r="I82" s="128"/>
      <c r="J82" s="128"/>
      <c r="K82" s="128"/>
      <c r="L82" s="128"/>
      <c r="M82" s="128"/>
      <c r="N82" s="128"/>
      <c r="O82" s="128"/>
      <c r="P82" s="128"/>
      <c r="Q82" s="128"/>
      <c r="R82" s="128"/>
      <c r="S82" s="128"/>
      <c r="T82" s="128"/>
      <c r="U82" s="128"/>
      <c r="V82" s="128"/>
      <c r="W82" s="128"/>
      <c r="X82" s="128"/>
      <c r="Y82" s="128"/>
      <c r="Z82" s="128"/>
      <c r="AA82" s="128"/>
      <c r="AB82" s="128"/>
    </row>
    <row r="83" spans="1:28" ht="15.75" thickBot="1" x14ac:dyDescent="0.3">
      <c r="C83" s="36"/>
      <c r="D83" s="410"/>
      <c r="E83" s="411"/>
      <c r="F83" s="411"/>
      <c r="G83" s="412"/>
      <c r="H83" s="128"/>
      <c r="I83" s="128"/>
      <c r="J83" s="128"/>
      <c r="K83" s="128"/>
      <c r="L83" s="128"/>
      <c r="M83" s="128"/>
      <c r="N83" s="128"/>
      <c r="O83" s="128"/>
      <c r="P83" s="128"/>
      <c r="Q83" s="128"/>
      <c r="R83" s="128"/>
      <c r="S83" s="128"/>
      <c r="T83" s="128"/>
      <c r="U83" s="128"/>
      <c r="V83" s="128"/>
      <c r="W83" s="128"/>
      <c r="X83" s="128"/>
      <c r="Y83" s="128"/>
      <c r="Z83" s="128"/>
      <c r="AA83" s="128"/>
      <c r="AB83" s="128"/>
    </row>
    <row r="84" spans="1:28" ht="15.75" thickBot="1" x14ac:dyDescent="0.3">
      <c r="A84" s="128"/>
      <c r="B84" s="128"/>
      <c r="C84" s="36"/>
      <c r="D84" s="410" t="s">
        <v>320</v>
      </c>
      <c r="E84" s="411"/>
      <c r="F84" s="411"/>
      <c r="G84" s="412"/>
      <c r="H84" s="128"/>
      <c r="I84" s="128"/>
      <c r="J84" s="128"/>
      <c r="K84" s="128"/>
      <c r="L84" s="128"/>
      <c r="M84" s="128"/>
      <c r="N84" s="128"/>
      <c r="O84" s="128"/>
      <c r="P84" s="128"/>
      <c r="Q84" s="128"/>
      <c r="R84" s="128"/>
      <c r="S84" s="128"/>
      <c r="T84" s="128"/>
      <c r="U84" s="128"/>
      <c r="V84" s="128"/>
      <c r="W84" s="128"/>
      <c r="X84" s="128"/>
      <c r="Y84" s="128"/>
      <c r="Z84" s="128"/>
      <c r="AA84" s="128"/>
      <c r="AB84" s="128"/>
    </row>
    <row r="85" spans="1:28" ht="15.75" thickBot="1" x14ac:dyDescent="0.3">
      <c r="A85" s="128"/>
      <c r="B85" s="128"/>
      <c r="C85" s="36"/>
      <c r="D85" s="410"/>
      <c r="E85" s="411"/>
      <c r="F85" s="411"/>
      <c r="G85" s="412"/>
      <c r="H85" s="128"/>
      <c r="I85" s="128"/>
      <c r="J85" s="128"/>
      <c r="K85" s="128"/>
      <c r="L85" s="128"/>
      <c r="M85" s="128"/>
      <c r="N85" s="128"/>
      <c r="O85" s="128"/>
      <c r="P85" s="128"/>
      <c r="Q85" s="128"/>
      <c r="R85" s="128"/>
      <c r="S85" s="128"/>
      <c r="T85" s="128"/>
      <c r="U85" s="128"/>
      <c r="V85" s="128"/>
      <c r="W85" s="128"/>
      <c r="X85" s="128"/>
      <c r="Y85" s="128"/>
      <c r="Z85" s="128"/>
      <c r="AA85" s="128"/>
      <c r="AB85" s="128"/>
    </row>
    <row r="86" spans="1:28" ht="15.75" thickBot="1" x14ac:dyDescent="0.3">
      <c r="A86" s="128"/>
      <c r="B86" s="128"/>
      <c r="C86" s="140" t="s">
        <v>56</v>
      </c>
      <c r="D86" s="539" t="s">
        <v>321</v>
      </c>
      <c r="E86" s="540"/>
      <c r="F86" s="540"/>
      <c r="G86" s="541"/>
      <c r="H86" s="128"/>
      <c r="I86" s="128"/>
      <c r="J86" s="128"/>
      <c r="K86" s="128"/>
      <c r="L86" s="128"/>
      <c r="M86" s="128"/>
      <c r="N86" s="128"/>
      <c r="O86" s="150"/>
      <c r="P86" s="128"/>
      <c r="Q86" s="128"/>
      <c r="R86" s="128"/>
      <c r="S86" s="128"/>
      <c r="T86" s="128"/>
      <c r="U86" s="128"/>
      <c r="V86" s="128"/>
      <c r="W86" s="128"/>
      <c r="X86" s="128"/>
      <c r="Y86" s="128"/>
      <c r="Z86" s="128"/>
      <c r="AA86" s="128"/>
      <c r="AB86" s="128"/>
    </row>
    <row r="87" spans="1:28" ht="29.25" customHeight="1" thickBot="1" x14ac:dyDescent="0.3">
      <c r="A87" s="128"/>
      <c r="B87" s="128"/>
      <c r="C87" s="7" t="s">
        <v>35</v>
      </c>
      <c r="D87" s="392" t="s">
        <v>322</v>
      </c>
      <c r="E87" s="393"/>
      <c r="F87" s="393"/>
      <c r="G87" s="394"/>
      <c r="H87" s="128"/>
      <c r="I87" s="128"/>
      <c r="J87" s="128"/>
      <c r="K87" s="128"/>
      <c r="L87" s="128"/>
      <c r="M87" s="128"/>
      <c r="N87" s="128"/>
      <c r="O87" s="128"/>
      <c r="P87" s="128"/>
      <c r="Q87" s="128"/>
      <c r="R87" s="128"/>
      <c r="S87" s="128"/>
      <c r="T87" s="128"/>
      <c r="U87" s="128"/>
      <c r="V87" s="128"/>
      <c r="W87" s="128"/>
      <c r="X87" s="128"/>
      <c r="Y87" s="128"/>
      <c r="Z87" s="128"/>
      <c r="AA87" s="128"/>
      <c r="AB87" s="128"/>
    </row>
    <row r="88" spans="1:28" ht="15.75" thickBot="1" x14ac:dyDescent="0.3">
      <c r="A88" s="128"/>
      <c r="B88" s="128"/>
      <c r="C88" s="7" t="s">
        <v>37</v>
      </c>
      <c r="D88" s="404" t="s">
        <v>323</v>
      </c>
      <c r="E88" s="405"/>
      <c r="F88" s="405"/>
      <c r="G88" s="406"/>
      <c r="H88" s="128"/>
      <c r="I88" s="128"/>
      <c r="J88" s="128"/>
      <c r="K88" s="128"/>
      <c r="L88" s="128"/>
      <c r="M88" s="128"/>
      <c r="N88" s="128"/>
      <c r="O88" s="128"/>
      <c r="P88" s="128"/>
      <c r="Q88" s="128"/>
      <c r="R88" s="128"/>
      <c r="S88" s="128"/>
      <c r="T88" s="128"/>
      <c r="U88" s="128"/>
      <c r="V88" s="128"/>
      <c r="W88" s="128"/>
      <c r="X88" s="128"/>
      <c r="Y88" s="128"/>
      <c r="Z88" s="128"/>
      <c r="AA88" s="128"/>
      <c r="AB88" s="128"/>
    </row>
    <row r="89" spans="1:28" x14ac:dyDescent="0.25">
      <c r="A89" s="128"/>
      <c r="B89" s="128"/>
      <c r="C89" s="387"/>
      <c r="D89" s="21">
        <v>2018</v>
      </c>
      <c r="E89" s="21">
        <v>2019</v>
      </c>
      <c r="F89" s="21">
        <v>2020</v>
      </c>
      <c r="G89" s="21">
        <v>2021</v>
      </c>
      <c r="H89" s="128"/>
      <c r="I89" s="128"/>
      <c r="J89" s="128"/>
      <c r="K89" s="128"/>
      <c r="L89" s="128"/>
      <c r="M89" s="128"/>
      <c r="N89" s="128"/>
      <c r="O89" s="128"/>
      <c r="P89" s="128"/>
      <c r="Q89" s="128"/>
      <c r="R89" s="128"/>
      <c r="S89" s="128"/>
      <c r="T89" s="128"/>
      <c r="U89" s="128"/>
      <c r="V89" s="128"/>
      <c r="W89" s="128"/>
      <c r="X89" s="128"/>
      <c r="Y89" s="128"/>
      <c r="Z89" s="128"/>
      <c r="AA89" s="128"/>
      <c r="AB89" s="128"/>
    </row>
    <row r="90" spans="1:28" ht="15.75" thickBot="1" x14ac:dyDescent="0.3">
      <c r="A90" s="128"/>
      <c r="B90" s="128"/>
      <c r="C90" s="388"/>
      <c r="D90" s="22" t="s">
        <v>12</v>
      </c>
      <c r="E90" s="22" t="s">
        <v>13</v>
      </c>
      <c r="F90" s="22" t="s">
        <v>13</v>
      </c>
      <c r="G90" s="22" t="s">
        <v>13</v>
      </c>
      <c r="H90" s="128"/>
      <c r="I90" s="128"/>
      <c r="J90" s="128"/>
      <c r="K90" s="128"/>
      <c r="L90" s="128"/>
      <c r="M90" s="128"/>
      <c r="N90" s="128"/>
      <c r="O90" s="128"/>
      <c r="P90" s="128"/>
      <c r="Q90" s="128"/>
      <c r="R90" s="128"/>
      <c r="S90" s="128"/>
      <c r="T90" s="128"/>
      <c r="U90" s="128"/>
      <c r="V90" s="128"/>
      <c r="W90" s="128"/>
      <c r="X90" s="128"/>
      <c r="Y90" s="128"/>
      <c r="Z90" s="128"/>
      <c r="AA90" s="128"/>
      <c r="AB90" s="128"/>
    </row>
    <row r="91" spans="1:28" ht="15.75" thickBot="1" x14ac:dyDescent="0.3">
      <c r="A91" s="128"/>
      <c r="B91" s="128"/>
      <c r="C91" s="7" t="s">
        <v>39</v>
      </c>
      <c r="D91" s="23">
        <v>5000</v>
      </c>
      <c r="E91" s="23">
        <v>10000</v>
      </c>
      <c r="F91" s="23">
        <v>10000</v>
      </c>
      <c r="G91" s="23">
        <v>10000</v>
      </c>
      <c r="H91" s="128"/>
      <c r="I91" s="128"/>
      <c r="J91" s="128"/>
      <c r="K91" s="128"/>
      <c r="L91" s="128"/>
      <c r="M91" s="128"/>
      <c r="N91" s="128"/>
      <c r="O91" s="128"/>
      <c r="P91" s="128"/>
      <c r="Q91" s="128"/>
      <c r="R91" s="128"/>
      <c r="S91" s="128"/>
      <c r="T91" s="128"/>
      <c r="U91" s="128"/>
      <c r="V91" s="128"/>
      <c r="W91" s="128"/>
      <c r="X91" s="128"/>
      <c r="Y91" s="128"/>
      <c r="Z91" s="128"/>
      <c r="AA91" s="128"/>
      <c r="AB91" s="128"/>
    </row>
    <row r="92" spans="1:28" ht="15.75" thickBot="1" x14ac:dyDescent="0.3">
      <c r="A92" s="128"/>
      <c r="B92" s="128"/>
      <c r="C92" s="7" t="s">
        <v>40</v>
      </c>
      <c r="D92" s="23">
        <v>148417</v>
      </c>
      <c r="E92" s="23">
        <v>321414</v>
      </c>
      <c r="F92" s="58">
        <v>320000</v>
      </c>
      <c r="G92" s="23">
        <v>320000</v>
      </c>
      <c r="H92" s="128"/>
      <c r="I92" s="128"/>
      <c r="J92" s="128"/>
      <c r="K92" s="128"/>
      <c r="L92" s="128"/>
      <c r="M92" s="128"/>
      <c r="N92" s="128"/>
      <c r="O92" s="128"/>
      <c r="P92" s="128"/>
      <c r="Q92" s="128"/>
      <c r="R92" s="128"/>
      <c r="S92" s="128"/>
      <c r="T92" s="128"/>
      <c r="U92" s="128"/>
      <c r="V92" s="128"/>
      <c r="W92" s="128"/>
      <c r="X92" s="128"/>
      <c r="Y92" s="128"/>
      <c r="Z92" s="128"/>
      <c r="AA92" s="128"/>
      <c r="AB92" s="128"/>
    </row>
    <row r="93" spans="1:28" ht="15.75" thickBot="1" x14ac:dyDescent="0.3">
      <c r="A93" s="128"/>
      <c r="B93" s="128"/>
      <c r="C93" s="7" t="s">
        <v>41</v>
      </c>
      <c r="D93" s="23">
        <f>D92/D91</f>
        <v>29.683399999999999</v>
      </c>
      <c r="E93" s="23">
        <f>E92/E91</f>
        <v>32.141399999999997</v>
      </c>
      <c r="F93" s="23">
        <f>F92/F91</f>
        <v>32</v>
      </c>
      <c r="G93" s="23">
        <f>G92/G91</f>
        <v>32</v>
      </c>
      <c r="H93" s="128"/>
      <c r="I93" s="128"/>
      <c r="J93" s="128"/>
      <c r="K93" s="128"/>
      <c r="L93" s="128"/>
      <c r="M93" s="128"/>
      <c r="N93" s="128"/>
      <c r="O93" s="128"/>
      <c r="P93" s="128"/>
      <c r="Q93" s="128"/>
      <c r="R93" s="128"/>
      <c r="S93" s="128"/>
      <c r="T93" s="128"/>
      <c r="U93" s="128"/>
      <c r="V93" s="128"/>
      <c r="W93" s="128"/>
      <c r="X93" s="128"/>
      <c r="Y93" s="128"/>
      <c r="Z93" s="128"/>
      <c r="AA93" s="128"/>
      <c r="AB93" s="128"/>
    </row>
    <row r="94" spans="1:28" ht="15.75" thickBot="1" x14ac:dyDescent="0.3">
      <c r="A94" s="128"/>
      <c r="B94" s="128"/>
      <c r="C94" s="7" t="s">
        <v>42</v>
      </c>
      <c r="D94" s="25" t="s">
        <v>43</v>
      </c>
      <c r="E94" s="26">
        <f>E91/D91-1</f>
        <v>1</v>
      </c>
      <c r="F94" s="26">
        <f t="shared" ref="F94:G96" si="1">F91/E91-1</f>
        <v>0</v>
      </c>
      <c r="G94" s="26">
        <f t="shared" si="1"/>
        <v>0</v>
      </c>
      <c r="H94" s="128"/>
      <c r="I94" s="128"/>
      <c r="J94" s="141"/>
      <c r="K94" s="141"/>
      <c r="L94" s="141"/>
      <c r="M94" s="141"/>
      <c r="N94" s="141"/>
      <c r="O94" s="128"/>
      <c r="P94" s="128"/>
      <c r="Q94" s="128"/>
      <c r="R94" s="128"/>
      <c r="S94" s="128"/>
      <c r="T94" s="128"/>
      <c r="U94" s="128"/>
      <c r="V94" s="128"/>
      <c r="W94" s="128"/>
      <c r="X94" s="128"/>
      <c r="Y94" s="128"/>
      <c r="Z94" s="128"/>
      <c r="AA94" s="128"/>
      <c r="AB94" s="128"/>
    </row>
    <row r="95" spans="1:28" ht="15.75" thickBot="1" x14ac:dyDescent="0.3">
      <c r="A95" s="128"/>
      <c r="B95" s="128"/>
      <c r="C95" s="7" t="s">
        <v>44</v>
      </c>
      <c r="D95" s="25" t="s">
        <v>43</v>
      </c>
      <c r="E95" s="26">
        <f>E92/D92-1</f>
        <v>1.1656144511747306</v>
      </c>
      <c r="F95" s="26">
        <f t="shared" si="1"/>
        <v>-4.3993105465225391E-3</v>
      </c>
      <c r="G95" s="26">
        <f t="shared" si="1"/>
        <v>0</v>
      </c>
    </row>
    <row r="96" spans="1:28" ht="15.75" thickBot="1" x14ac:dyDescent="0.3">
      <c r="A96" s="128"/>
      <c r="B96" s="128"/>
      <c r="C96" s="7" t="s">
        <v>45</v>
      </c>
      <c r="D96" s="25" t="s">
        <v>43</v>
      </c>
      <c r="E96" s="26">
        <f>E93/D93-1</f>
        <v>8.2807225587365307E-2</v>
      </c>
      <c r="F96" s="26">
        <f t="shared" si="1"/>
        <v>-4.399310546522428E-3</v>
      </c>
      <c r="G96" s="26">
        <f t="shared" si="1"/>
        <v>0</v>
      </c>
    </row>
    <row r="97" spans="1:7" ht="15.75" thickBot="1" x14ac:dyDescent="0.3">
      <c r="A97" s="128"/>
      <c r="B97" s="128"/>
      <c r="C97" s="395" t="s">
        <v>277</v>
      </c>
      <c r="D97" s="396"/>
      <c r="E97" s="396"/>
      <c r="F97" s="396"/>
      <c r="G97" s="397"/>
    </row>
    <row r="98" spans="1:7" x14ac:dyDescent="0.25">
      <c r="A98" s="128"/>
      <c r="B98" s="128"/>
      <c r="C98" s="387"/>
      <c r="D98" s="21">
        <v>2018</v>
      </c>
      <c r="E98" s="21">
        <v>2019</v>
      </c>
      <c r="F98" s="21">
        <v>2020</v>
      </c>
      <c r="G98" s="21">
        <v>2021</v>
      </c>
    </row>
    <row r="99" spans="1:7" ht="15.75" thickBot="1" x14ac:dyDescent="0.3">
      <c r="A99" s="128"/>
      <c r="B99" s="128"/>
      <c r="C99" s="388"/>
      <c r="D99" s="22" t="s">
        <v>12</v>
      </c>
      <c r="E99" s="22" t="s">
        <v>13</v>
      </c>
      <c r="F99" s="22" t="s">
        <v>13</v>
      </c>
      <c r="G99" s="22" t="s">
        <v>13</v>
      </c>
    </row>
    <row r="100" spans="1:7" ht="15.75" thickBot="1" x14ac:dyDescent="0.3">
      <c r="A100" s="128"/>
      <c r="B100" s="128"/>
      <c r="C100" s="27" t="s">
        <v>86</v>
      </c>
      <c r="D100" s="28">
        <v>10000</v>
      </c>
      <c r="E100" s="28">
        <v>20000</v>
      </c>
      <c r="F100" s="28">
        <v>20000</v>
      </c>
      <c r="G100" s="28">
        <v>20000</v>
      </c>
    </row>
    <row r="101" spans="1:7" ht="15.75" thickBot="1" x14ac:dyDescent="0.3">
      <c r="A101" s="128"/>
      <c r="B101" s="128"/>
      <c r="C101" s="27" t="s">
        <v>87</v>
      </c>
      <c r="D101" s="28">
        <v>138417</v>
      </c>
      <c r="E101" s="28">
        <v>301414</v>
      </c>
      <c r="F101" s="28">
        <v>300000</v>
      </c>
      <c r="G101" s="28">
        <v>300000</v>
      </c>
    </row>
    <row r="102" spans="1:7" ht="15.75" thickBot="1" x14ac:dyDescent="0.3">
      <c r="A102" s="128"/>
      <c r="B102" s="128"/>
      <c r="C102" s="30" t="s">
        <v>60</v>
      </c>
      <c r="D102" s="29">
        <f>D101+D100</f>
        <v>148417</v>
      </c>
      <c r="E102" s="29">
        <f>E101+E100</f>
        <v>321414</v>
      </c>
      <c r="F102" s="29">
        <f>F101+F100</f>
        <v>320000</v>
      </c>
      <c r="G102" s="29">
        <f>G101+G100</f>
        <v>320000</v>
      </c>
    </row>
    <row r="103" spans="1:7" x14ac:dyDescent="0.25">
      <c r="A103" s="128"/>
      <c r="B103" s="128"/>
      <c r="C103" s="413" t="s">
        <v>324</v>
      </c>
      <c r="D103" s="518" t="s">
        <v>305</v>
      </c>
      <c r="E103" s="519"/>
      <c r="F103" s="519"/>
      <c r="G103" s="520"/>
    </row>
    <row r="104" spans="1:7" x14ac:dyDescent="0.25">
      <c r="A104" s="128"/>
      <c r="B104" s="128"/>
      <c r="C104" s="414"/>
      <c r="D104" s="521"/>
      <c r="E104" s="522"/>
      <c r="F104" s="522"/>
      <c r="G104" s="523"/>
    </row>
    <row r="105" spans="1:7" ht="15.75" thickBot="1" x14ac:dyDescent="0.3">
      <c r="A105" s="128"/>
      <c r="B105" s="128"/>
      <c r="C105" s="415"/>
      <c r="D105" s="524"/>
      <c r="E105" s="525"/>
      <c r="F105" s="525"/>
      <c r="G105" s="526"/>
    </row>
    <row r="106" spans="1:7" ht="15.75" thickBot="1" x14ac:dyDescent="0.3">
      <c r="A106" s="128"/>
      <c r="B106" s="128"/>
      <c r="C106" s="36" t="s">
        <v>93</v>
      </c>
      <c r="D106" s="410" t="s">
        <v>325</v>
      </c>
      <c r="E106" s="411"/>
      <c r="F106" s="411"/>
      <c r="G106" s="412"/>
    </row>
    <row r="107" spans="1:7" ht="15.75" thickBot="1" x14ac:dyDescent="0.3">
      <c r="A107" s="128"/>
      <c r="B107" s="128"/>
      <c r="C107" s="36"/>
      <c r="D107" s="527" t="s">
        <v>307</v>
      </c>
      <c r="E107" s="528"/>
      <c r="F107" s="528"/>
      <c r="G107" s="529"/>
    </row>
    <row r="108" spans="1:7" ht="15.75" thickBot="1" x14ac:dyDescent="0.3">
      <c r="A108" s="128"/>
      <c r="B108" s="128"/>
      <c r="C108" s="36"/>
      <c r="D108" s="536" t="s">
        <v>326</v>
      </c>
      <c r="E108" s="537"/>
      <c r="F108" s="537"/>
      <c r="G108" s="538"/>
    </row>
    <row r="109" spans="1:7" ht="15.75" thickBot="1" x14ac:dyDescent="0.3">
      <c r="A109" s="128"/>
      <c r="B109" s="128"/>
      <c r="C109" s="36"/>
      <c r="D109" s="533" t="s">
        <v>327</v>
      </c>
      <c r="E109" s="534"/>
      <c r="F109" s="534"/>
      <c r="G109" s="535"/>
    </row>
    <row r="110" spans="1:7" ht="15.75" thickBot="1" x14ac:dyDescent="0.3">
      <c r="A110" s="128"/>
      <c r="B110" s="128"/>
      <c r="C110" s="36"/>
      <c r="D110" s="533" t="s">
        <v>328</v>
      </c>
      <c r="E110" s="534"/>
      <c r="F110" s="534"/>
      <c r="G110" s="535"/>
    </row>
    <row r="111" spans="1:7" ht="15.75" thickBot="1" x14ac:dyDescent="0.3">
      <c r="A111" s="128"/>
      <c r="B111" s="128"/>
      <c r="C111" s="36"/>
      <c r="D111" s="533" t="s">
        <v>329</v>
      </c>
      <c r="E111" s="534"/>
      <c r="F111" s="534"/>
      <c r="G111" s="535"/>
    </row>
    <row r="112" spans="1:7" ht="15.75" thickBot="1" x14ac:dyDescent="0.3">
      <c r="A112" s="128"/>
      <c r="B112" s="128"/>
      <c r="C112" s="36"/>
      <c r="D112" s="533" t="s">
        <v>330</v>
      </c>
      <c r="E112" s="534"/>
      <c r="F112" s="534"/>
      <c r="G112" s="535"/>
    </row>
    <row r="113" spans="1:30" ht="15.75" thickBot="1" x14ac:dyDescent="0.3">
      <c r="A113" s="128"/>
      <c r="B113" s="128"/>
      <c r="C113" s="36"/>
      <c r="D113" s="533" t="s">
        <v>331</v>
      </c>
      <c r="E113" s="534"/>
      <c r="F113" s="534"/>
      <c r="G113" s="535"/>
    </row>
    <row r="114" spans="1:30" ht="15.75" thickBot="1" x14ac:dyDescent="0.3">
      <c r="A114" s="128"/>
      <c r="B114" s="128"/>
      <c r="C114" s="36"/>
      <c r="D114" s="533" t="s">
        <v>332</v>
      </c>
      <c r="E114" s="534"/>
      <c r="F114" s="534"/>
      <c r="G114" s="535"/>
    </row>
    <row r="115" spans="1:30" ht="15.75" thickBot="1" x14ac:dyDescent="0.3">
      <c r="A115" s="128"/>
      <c r="B115" s="128"/>
      <c r="C115" s="36"/>
      <c r="D115" s="533" t="s">
        <v>333</v>
      </c>
      <c r="E115" s="534"/>
      <c r="F115" s="534"/>
      <c r="G115" s="535"/>
    </row>
    <row r="116" spans="1:30" ht="15.75" thickBot="1" x14ac:dyDescent="0.3">
      <c r="A116" s="128"/>
      <c r="B116" s="128"/>
      <c r="C116" s="36"/>
      <c r="D116" s="536" t="s">
        <v>334</v>
      </c>
      <c r="E116" s="537"/>
      <c r="F116" s="537"/>
      <c r="G116" s="538"/>
    </row>
    <row r="117" spans="1:30" ht="15.75" thickBot="1" x14ac:dyDescent="0.3">
      <c r="A117" s="128"/>
      <c r="B117" s="128"/>
      <c r="C117" s="36"/>
      <c r="D117" s="533" t="s">
        <v>335</v>
      </c>
      <c r="E117" s="534"/>
      <c r="F117" s="534"/>
      <c r="G117" s="535"/>
    </row>
    <row r="118" spans="1:30" ht="15.75" thickBot="1" x14ac:dyDescent="0.3">
      <c r="A118" s="128"/>
      <c r="B118" s="128"/>
      <c r="C118" s="36"/>
      <c r="D118" s="533" t="s">
        <v>336</v>
      </c>
      <c r="E118" s="534"/>
      <c r="F118" s="534"/>
      <c r="G118" s="535"/>
    </row>
    <row r="119" spans="1:30" ht="15.75" thickBot="1" x14ac:dyDescent="0.3">
      <c r="A119" s="128"/>
      <c r="B119" s="128"/>
      <c r="C119" s="36"/>
      <c r="D119" s="533" t="s">
        <v>337</v>
      </c>
      <c r="E119" s="534"/>
      <c r="F119" s="534"/>
      <c r="G119" s="535"/>
    </row>
    <row r="120" spans="1:30" ht="15.75" thickBot="1" x14ac:dyDescent="0.3">
      <c r="A120" s="128"/>
      <c r="B120" s="128"/>
      <c r="C120" s="36"/>
      <c r="D120" s="533" t="s">
        <v>338</v>
      </c>
      <c r="E120" s="534"/>
      <c r="F120" s="534"/>
      <c r="G120" s="535"/>
    </row>
    <row r="121" spans="1:30" ht="15.75" thickBot="1" x14ac:dyDescent="0.3">
      <c r="A121" s="128"/>
      <c r="B121" s="128"/>
      <c r="C121" s="36"/>
      <c r="D121" s="533" t="s">
        <v>339</v>
      </c>
      <c r="E121" s="534"/>
      <c r="F121" s="534"/>
      <c r="G121" s="535"/>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row>
    <row r="122" spans="1:30" ht="15.75" thickBot="1" x14ac:dyDescent="0.3">
      <c r="A122" s="128"/>
      <c r="B122" s="128"/>
      <c r="C122" s="36"/>
      <c r="D122" s="533" t="s">
        <v>340</v>
      </c>
      <c r="E122" s="534"/>
      <c r="F122" s="534"/>
      <c r="G122" s="535"/>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row>
    <row r="123" spans="1:30" ht="15.75" thickBot="1" x14ac:dyDescent="0.3">
      <c r="A123" s="128"/>
      <c r="B123" s="128"/>
      <c r="C123" s="36"/>
      <c r="D123" s="533" t="s">
        <v>341</v>
      </c>
      <c r="E123" s="534"/>
      <c r="F123" s="534"/>
      <c r="G123" s="535"/>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row>
    <row r="124" spans="1:30" ht="15.75" thickBot="1" x14ac:dyDescent="0.3">
      <c r="A124" s="128"/>
      <c r="B124" s="128"/>
      <c r="C124" s="36"/>
      <c r="D124" s="533"/>
      <c r="E124" s="534"/>
      <c r="F124" s="534"/>
      <c r="G124" s="535"/>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row>
    <row r="125" spans="1:30" ht="15.75" thickBot="1" x14ac:dyDescent="0.3">
      <c r="A125" s="128"/>
      <c r="B125" s="128"/>
      <c r="C125" s="140" t="s">
        <v>95</v>
      </c>
      <c r="D125" s="539" t="s">
        <v>342</v>
      </c>
      <c r="E125" s="540"/>
      <c r="F125" s="540"/>
      <c r="G125" s="541"/>
      <c r="H125" s="128"/>
      <c r="I125" s="128"/>
      <c r="J125" s="128"/>
      <c r="K125" s="128"/>
      <c r="L125" s="128"/>
      <c r="M125" s="128"/>
      <c r="N125" s="128"/>
      <c r="O125" s="150"/>
      <c r="P125" s="128"/>
      <c r="Q125" s="128"/>
      <c r="R125" s="128"/>
      <c r="S125" s="128"/>
      <c r="T125" s="128"/>
      <c r="U125" s="128"/>
      <c r="V125" s="128"/>
      <c r="W125" s="128"/>
      <c r="X125" s="128"/>
      <c r="Y125" s="128"/>
      <c r="Z125" s="128"/>
      <c r="AA125" s="128"/>
      <c r="AB125" s="128"/>
      <c r="AC125" s="128"/>
      <c r="AD125" s="128"/>
    </row>
    <row r="126" spans="1:30" ht="24.75" customHeight="1" thickBot="1" x14ac:dyDescent="0.3">
      <c r="A126" s="128"/>
      <c r="B126" s="128"/>
      <c r="C126" s="7" t="s">
        <v>35</v>
      </c>
      <c r="D126" s="392" t="s">
        <v>343</v>
      </c>
      <c r="E126" s="393"/>
      <c r="F126" s="393"/>
      <c r="G126" s="394"/>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row>
    <row r="127" spans="1:30" ht="15.75" thickBot="1" x14ac:dyDescent="0.3">
      <c r="A127" s="128"/>
      <c r="B127" s="128"/>
      <c r="C127" s="7" t="s">
        <v>37</v>
      </c>
      <c r="D127" s="404" t="s">
        <v>304</v>
      </c>
      <c r="E127" s="405"/>
      <c r="F127" s="405"/>
      <c r="G127" s="406"/>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row>
    <row r="128" spans="1:30" x14ac:dyDescent="0.25">
      <c r="A128" s="128"/>
      <c r="B128" s="128"/>
      <c r="C128" s="387"/>
      <c r="D128" s="21">
        <v>2018</v>
      </c>
      <c r="E128" s="21">
        <v>2019</v>
      </c>
      <c r="F128" s="21">
        <v>2020</v>
      </c>
      <c r="G128" s="21">
        <v>2021</v>
      </c>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row>
    <row r="129" spans="1:30" ht="15.75" thickBot="1" x14ac:dyDescent="0.3">
      <c r="A129" s="128"/>
      <c r="B129" s="128"/>
      <c r="C129" s="388"/>
      <c r="D129" s="22" t="s">
        <v>12</v>
      </c>
      <c r="E129" s="22" t="s">
        <v>13</v>
      </c>
      <c r="F129" s="22" t="s">
        <v>13</v>
      </c>
      <c r="G129" s="22" t="s">
        <v>13</v>
      </c>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row>
    <row r="130" spans="1:30" ht="15.75" thickBot="1" x14ac:dyDescent="0.3">
      <c r="A130" s="128"/>
      <c r="B130" s="128"/>
      <c r="C130" s="7" t="s">
        <v>39</v>
      </c>
      <c r="D130" s="23">
        <v>5000</v>
      </c>
      <c r="E130" s="23">
        <v>300</v>
      </c>
      <c r="F130" s="23">
        <v>300</v>
      </c>
      <c r="G130" s="23">
        <v>300</v>
      </c>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row>
    <row r="131" spans="1:30" ht="15.75" thickBot="1" x14ac:dyDescent="0.3">
      <c r="A131" s="128"/>
      <c r="B131" s="128"/>
      <c r="C131" s="7" t="s">
        <v>40</v>
      </c>
      <c r="D131" s="23">
        <v>931346</v>
      </c>
      <c r="E131" s="23">
        <v>66960</v>
      </c>
      <c r="F131" s="23">
        <v>66960</v>
      </c>
      <c r="G131" s="23">
        <v>66960</v>
      </c>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row>
    <row r="132" spans="1:30" ht="15.75" thickBot="1" x14ac:dyDescent="0.3">
      <c r="A132" s="128"/>
      <c r="B132" s="128"/>
      <c r="C132" s="7" t="s">
        <v>41</v>
      </c>
      <c r="D132" s="23">
        <f>D131/D130</f>
        <v>186.26920000000001</v>
      </c>
      <c r="E132" s="23">
        <f>E131/E130</f>
        <v>223.2</v>
      </c>
      <c r="F132" s="23">
        <f>F131/F130</f>
        <v>223.2</v>
      </c>
      <c r="G132" s="151">
        <f>G131/G130</f>
        <v>223.2</v>
      </c>
      <c r="H132" s="152"/>
      <c r="I132" s="115"/>
      <c r="J132" s="128"/>
      <c r="K132" s="128"/>
      <c r="L132" s="128"/>
      <c r="M132" s="128"/>
      <c r="N132" s="128"/>
      <c r="O132" s="128"/>
      <c r="P132" s="128"/>
      <c r="Q132" s="128"/>
      <c r="R132" s="128"/>
      <c r="S132" s="128"/>
      <c r="T132" s="128"/>
      <c r="U132" s="128"/>
      <c r="V132" s="128"/>
      <c r="W132" s="128"/>
      <c r="X132" s="128"/>
      <c r="Y132" s="128"/>
      <c r="Z132" s="128"/>
      <c r="AA132" s="128"/>
      <c r="AB132" s="128"/>
      <c r="AC132" s="128"/>
      <c r="AD132" s="128"/>
    </row>
    <row r="133" spans="1:30" ht="15.75" thickBot="1" x14ac:dyDescent="0.3">
      <c r="A133" s="128"/>
      <c r="B133" s="128"/>
      <c r="C133" s="7" t="s">
        <v>42</v>
      </c>
      <c r="D133" s="25" t="s">
        <v>43</v>
      </c>
      <c r="E133" s="26">
        <f>E130/D130-1</f>
        <v>-0.94</v>
      </c>
      <c r="F133" s="26">
        <f t="shared" ref="F133:G135" si="2">F130/E130-1</f>
        <v>0</v>
      </c>
      <c r="G133" s="26">
        <f t="shared" si="2"/>
        <v>0</v>
      </c>
      <c r="H133" s="128"/>
      <c r="I133" s="128"/>
      <c r="J133" s="141"/>
      <c r="K133" s="141"/>
      <c r="L133" s="141"/>
      <c r="M133" s="141"/>
      <c r="N133" s="141"/>
      <c r="O133" s="128"/>
      <c r="P133" s="128"/>
      <c r="Q133" s="128"/>
      <c r="R133" s="128"/>
      <c r="S133" s="128"/>
      <c r="T133" s="128"/>
      <c r="U133" s="128"/>
      <c r="V133" s="128"/>
      <c r="W133" s="128"/>
      <c r="X133" s="128"/>
      <c r="Y133" s="128"/>
      <c r="Z133" s="128"/>
      <c r="AA133" s="128"/>
      <c r="AB133" s="128"/>
      <c r="AC133" s="128"/>
      <c r="AD133" s="128"/>
    </row>
    <row r="134" spans="1:30" ht="15.75" thickBot="1" x14ac:dyDescent="0.3">
      <c r="A134" s="128"/>
      <c r="B134" s="128"/>
      <c r="C134" s="7" t="s">
        <v>44</v>
      </c>
      <c r="D134" s="25" t="s">
        <v>43</v>
      </c>
      <c r="E134" s="26">
        <f>E131/D131-1</f>
        <v>-0.92810405585034994</v>
      </c>
      <c r="F134" s="26">
        <f t="shared" si="2"/>
        <v>0</v>
      </c>
      <c r="G134" s="26">
        <f t="shared" si="2"/>
        <v>0</v>
      </c>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row>
    <row r="135" spans="1:30" ht="15.75" thickBot="1" x14ac:dyDescent="0.3">
      <c r="A135" s="128"/>
      <c r="B135" s="128"/>
      <c r="C135" s="7" t="s">
        <v>45</v>
      </c>
      <c r="D135" s="25" t="s">
        <v>43</v>
      </c>
      <c r="E135" s="26">
        <f>E132/D132-1</f>
        <v>0.19826573582750107</v>
      </c>
      <c r="F135" s="26">
        <f t="shared" si="2"/>
        <v>0</v>
      </c>
      <c r="G135" s="26">
        <f t="shared" si="2"/>
        <v>0</v>
      </c>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row>
    <row r="136" spans="1:30" ht="15.75" thickBot="1" x14ac:dyDescent="0.3">
      <c r="A136" s="128"/>
      <c r="B136" s="128"/>
      <c r="C136" s="395" t="s">
        <v>344</v>
      </c>
      <c r="D136" s="396"/>
      <c r="E136" s="396"/>
      <c r="F136" s="396"/>
      <c r="G136" s="397"/>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row>
    <row r="137" spans="1:30" x14ac:dyDescent="0.25">
      <c r="A137" s="128"/>
      <c r="B137" s="128"/>
      <c r="C137" s="387"/>
      <c r="D137" s="21">
        <v>2018</v>
      </c>
      <c r="E137" s="21">
        <v>2019</v>
      </c>
      <c r="F137" s="21">
        <v>2020</v>
      </c>
      <c r="G137" s="21">
        <v>2021</v>
      </c>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row>
    <row r="138" spans="1:30" ht="15.75" thickBot="1" x14ac:dyDescent="0.3">
      <c r="A138" s="128"/>
      <c r="B138" s="128"/>
      <c r="C138" s="388"/>
      <c r="D138" s="22" t="s">
        <v>12</v>
      </c>
      <c r="E138" s="22" t="s">
        <v>13</v>
      </c>
      <c r="F138" s="22" t="s">
        <v>13</v>
      </c>
      <c r="G138" s="22" t="s">
        <v>13</v>
      </c>
    </row>
    <row r="139" spans="1:30" ht="15.75" thickBot="1" x14ac:dyDescent="0.3">
      <c r="A139" s="128"/>
      <c r="B139" s="128"/>
      <c r="C139" s="27" t="s">
        <v>86</v>
      </c>
      <c r="D139" s="28"/>
      <c r="E139" s="28"/>
      <c r="F139" s="28"/>
      <c r="G139" s="28"/>
    </row>
    <row r="140" spans="1:30" ht="15.75" thickBot="1" x14ac:dyDescent="0.3">
      <c r="A140" s="128"/>
      <c r="B140" s="128"/>
      <c r="C140" s="27" t="s">
        <v>87</v>
      </c>
      <c r="D140" s="29">
        <v>931346</v>
      </c>
      <c r="E140" s="28">
        <v>66960</v>
      </c>
      <c r="F140" s="28">
        <v>66960</v>
      </c>
      <c r="G140" s="28">
        <v>66960</v>
      </c>
    </row>
    <row r="141" spans="1:30" ht="15.75" thickBot="1" x14ac:dyDescent="0.3">
      <c r="A141" s="128"/>
      <c r="B141" s="128"/>
      <c r="C141" s="30" t="s">
        <v>78</v>
      </c>
      <c r="D141" s="29">
        <f>D140+D139</f>
        <v>931346</v>
      </c>
      <c r="E141" s="29">
        <f>E140+E139</f>
        <v>66960</v>
      </c>
      <c r="F141" s="29">
        <f>F140+F139</f>
        <v>66960</v>
      </c>
      <c r="G141" s="29">
        <f>G140+G139</f>
        <v>66960</v>
      </c>
    </row>
    <row r="142" spans="1:30" x14ac:dyDescent="0.25">
      <c r="A142" s="128"/>
      <c r="B142" s="128"/>
      <c r="C142" s="413" t="s">
        <v>79</v>
      </c>
      <c r="D142" s="518" t="s">
        <v>305</v>
      </c>
      <c r="E142" s="519"/>
      <c r="F142" s="519"/>
      <c r="G142" s="520"/>
    </row>
    <row r="143" spans="1:30" x14ac:dyDescent="0.25">
      <c r="A143" s="128"/>
      <c r="B143" s="128"/>
      <c r="C143" s="414"/>
      <c r="D143" s="521"/>
      <c r="E143" s="522"/>
      <c r="F143" s="522"/>
      <c r="G143" s="523"/>
    </row>
    <row r="144" spans="1:30" ht="15.75" thickBot="1" x14ac:dyDescent="0.3">
      <c r="A144" s="128"/>
      <c r="B144" s="128"/>
      <c r="C144" s="415"/>
      <c r="D144" s="524"/>
      <c r="E144" s="525"/>
      <c r="F144" s="525"/>
      <c r="G144" s="526"/>
    </row>
    <row r="145" spans="1:28" ht="34.5" customHeight="1" thickBot="1" x14ac:dyDescent="0.3">
      <c r="A145" s="128"/>
      <c r="B145" s="128"/>
      <c r="C145" s="136" t="s">
        <v>99</v>
      </c>
      <c r="D145" s="542" t="s">
        <v>345</v>
      </c>
      <c r="E145" s="543"/>
      <c r="F145" s="543"/>
      <c r="G145" s="544"/>
    </row>
    <row r="146" spans="1:28" ht="15.75" thickBot="1" x14ac:dyDescent="0.3">
      <c r="A146" s="128"/>
      <c r="B146" s="128"/>
      <c r="C146" s="392" t="s">
        <v>101</v>
      </c>
      <c r="D146" s="393"/>
      <c r="E146" s="393"/>
      <c r="F146" s="393"/>
      <c r="G146" s="394"/>
    </row>
    <row r="147" spans="1:28" ht="23.25" thickBot="1" x14ac:dyDescent="0.3">
      <c r="A147" s="128"/>
      <c r="B147" s="128"/>
      <c r="C147" s="7" t="s">
        <v>346</v>
      </c>
      <c r="D147" s="17">
        <v>0.16</v>
      </c>
      <c r="E147" s="17">
        <v>0.16</v>
      </c>
      <c r="F147" s="17">
        <v>0.16</v>
      </c>
      <c r="G147" s="17">
        <v>0.16</v>
      </c>
    </row>
    <row r="148" spans="1:28" ht="23.25" thickBot="1" x14ac:dyDescent="0.3">
      <c r="A148" s="128"/>
      <c r="B148" s="128"/>
      <c r="C148" s="7" t="s">
        <v>347</v>
      </c>
      <c r="D148" s="153">
        <v>0</v>
      </c>
      <c r="E148" s="153">
        <v>7.0000000000000007E-2</v>
      </c>
      <c r="F148" s="153">
        <v>0</v>
      </c>
      <c r="G148" s="153">
        <v>0</v>
      </c>
      <c r="H148" s="128"/>
      <c r="I148" s="128"/>
      <c r="J148" s="128"/>
      <c r="K148" s="128"/>
      <c r="L148" s="128"/>
      <c r="M148" s="128"/>
      <c r="N148" s="128"/>
      <c r="O148" s="128"/>
      <c r="P148" s="128"/>
      <c r="Q148" s="128"/>
      <c r="R148" s="128"/>
      <c r="S148" s="128"/>
      <c r="T148" s="128"/>
      <c r="U148" s="128"/>
      <c r="V148" s="128"/>
      <c r="W148" s="128"/>
      <c r="X148" s="128"/>
      <c r="Y148" s="128"/>
      <c r="Z148" s="128"/>
      <c r="AA148" s="128"/>
      <c r="AB148" s="128"/>
    </row>
    <row r="149" spans="1:28" ht="15.75" thickBot="1" x14ac:dyDescent="0.3">
      <c r="A149" s="128"/>
      <c r="B149" s="128"/>
      <c r="C149" s="431" t="s">
        <v>103</v>
      </c>
      <c r="D149" s="432"/>
      <c r="E149" s="432"/>
      <c r="F149" s="432"/>
      <c r="G149" s="433"/>
      <c r="H149" s="128"/>
      <c r="I149" s="128"/>
      <c r="J149" s="128"/>
      <c r="K149" s="128"/>
      <c r="L149" s="128"/>
      <c r="M149" s="128"/>
      <c r="N149" s="128"/>
      <c r="O149" s="128"/>
      <c r="P149" s="128"/>
      <c r="Q149" s="128"/>
      <c r="R149" s="128"/>
      <c r="S149" s="128"/>
      <c r="T149" s="128"/>
      <c r="U149" s="128"/>
      <c r="V149" s="128"/>
      <c r="W149" s="128"/>
      <c r="X149" s="128"/>
      <c r="Y149" s="128"/>
      <c r="Z149" s="128"/>
      <c r="AA149" s="128"/>
      <c r="AB149" s="128"/>
    </row>
    <row r="150" spans="1:28" ht="15.75" thickBot="1" x14ac:dyDescent="0.3">
      <c r="A150" s="128"/>
      <c r="B150" s="128"/>
      <c r="C150" s="434" t="s">
        <v>104</v>
      </c>
      <c r="D150" s="435"/>
      <c r="E150" s="435"/>
      <c r="F150" s="435"/>
      <c r="G150" s="436"/>
      <c r="H150" s="128"/>
      <c r="I150" s="128"/>
      <c r="J150" s="128"/>
      <c r="K150" s="128"/>
      <c r="L150" s="128"/>
      <c r="M150" s="128"/>
      <c r="N150" s="128"/>
      <c r="O150" s="128"/>
      <c r="P150" s="128"/>
      <c r="Q150" s="128"/>
      <c r="R150" s="128"/>
      <c r="S150" s="128"/>
      <c r="T150" s="128"/>
      <c r="U150" s="128"/>
      <c r="V150" s="128"/>
      <c r="W150" s="128"/>
      <c r="X150" s="128"/>
      <c r="Y150" s="128"/>
      <c r="Z150" s="128"/>
      <c r="AA150" s="128"/>
      <c r="AB150" s="128"/>
    </row>
    <row r="151" spans="1:28" x14ac:dyDescent="0.25">
      <c r="A151" s="128"/>
      <c r="B151" s="128"/>
      <c r="C151" s="387"/>
      <c r="D151" s="21">
        <v>2018</v>
      </c>
      <c r="E151" s="21">
        <v>2019</v>
      </c>
      <c r="F151" s="21">
        <v>2020</v>
      </c>
      <c r="G151" s="21">
        <v>2021</v>
      </c>
      <c r="H151" s="128"/>
      <c r="I151" s="128"/>
      <c r="J151" s="128"/>
      <c r="K151" s="128"/>
      <c r="L151" s="128"/>
      <c r="M151" s="128"/>
      <c r="N151" s="128"/>
      <c r="O151" s="128"/>
      <c r="P151" s="128"/>
      <c r="Q151" s="128"/>
      <c r="R151" s="128"/>
      <c r="S151" s="128"/>
      <c r="T151" s="128"/>
      <c r="U151" s="128"/>
      <c r="V151" s="128"/>
      <c r="W151" s="128"/>
      <c r="X151" s="128"/>
      <c r="Y151" s="128"/>
      <c r="Z151" s="128"/>
      <c r="AA151" s="128"/>
      <c r="AB151" s="128"/>
    </row>
    <row r="152" spans="1:28" ht="15.75" thickBot="1" x14ac:dyDescent="0.3">
      <c r="A152" s="128"/>
      <c r="B152" s="128"/>
      <c r="C152" s="388"/>
      <c r="D152" s="22" t="s">
        <v>12</v>
      </c>
      <c r="E152" s="22" t="s">
        <v>13</v>
      </c>
      <c r="F152" s="22" t="s">
        <v>13</v>
      </c>
      <c r="G152" s="22" t="s">
        <v>13</v>
      </c>
      <c r="H152" s="128"/>
      <c r="I152" s="128"/>
      <c r="J152" s="128"/>
      <c r="K152" s="128"/>
      <c r="L152" s="128"/>
      <c r="M152" s="128"/>
      <c r="N152" s="128"/>
      <c r="O152" s="128"/>
      <c r="P152" s="128"/>
      <c r="Q152" s="128"/>
      <c r="R152" s="128"/>
      <c r="S152" s="128"/>
      <c r="T152" s="128"/>
      <c r="U152" s="128"/>
      <c r="V152" s="128"/>
      <c r="W152" s="128"/>
      <c r="X152" s="128"/>
      <c r="Y152" s="128"/>
      <c r="Z152" s="128"/>
      <c r="AA152" s="128"/>
      <c r="AB152" s="128"/>
    </row>
    <row r="153" spans="1:28" ht="15.75" customHeight="1" thickBot="1" x14ac:dyDescent="0.3">
      <c r="A153" s="128"/>
      <c r="B153" s="128"/>
      <c r="C153" s="140" t="s">
        <v>33</v>
      </c>
      <c r="D153" s="530" t="s">
        <v>348</v>
      </c>
      <c r="E153" s="531"/>
      <c r="F153" s="531"/>
      <c r="G153" s="532"/>
      <c r="H153" s="128"/>
      <c r="I153" s="128"/>
      <c r="J153" s="128"/>
      <c r="K153" s="128"/>
      <c r="L153" s="128"/>
      <c r="M153" s="128"/>
      <c r="N153" s="128"/>
      <c r="O153" s="150"/>
      <c r="P153" s="128"/>
      <c r="Q153" s="128"/>
      <c r="R153" s="128"/>
      <c r="S153" s="128"/>
      <c r="T153" s="128"/>
      <c r="U153" s="128"/>
      <c r="V153" s="128"/>
      <c r="W153" s="128"/>
      <c r="X153" s="128"/>
      <c r="Y153" s="128"/>
      <c r="Z153" s="128"/>
      <c r="AA153" s="128"/>
      <c r="AB153" s="128"/>
    </row>
    <row r="154" spans="1:28" ht="33" customHeight="1" thickBot="1" x14ac:dyDescent="0.3">
      <c r="A154" s="128"/>
      <c r="B154" s="128"/>
      <c r="C154" s="7" t="s">
        <v>35</v>
      </c>
      <c r="D154" s="392" t="s">
        <v>349</v>
      </c>
      <c r="E154" s="393"/>
      <c r="F154" s="393"/>
      <c r="G154" s="394"/>
      <c r="H154" s="128"/>
      <c r="I154" s="128"/>
      <c r="J154" s="128"/>
      <c r="K154" s="128"/>
      <c r="L154" s="128"/>
      <c r="M154" s="128"/>
      <c r="N154" s="128"/>
      <c r="O154" s="128"/>
      <c r="P154" s="128"/>
      <c r="Q154" s="128"/>
      <c r="R154" s="128"/>
      <c r="S154" s="128"/>
      <c r="T154" s="128"/>
      <c r="U154" s="128"/>
      <c r="V154" s="128"/>
      <c r="W154" s="128"/>
      <c r="X154" s="128"/>
      <c r="Y154" s="128"/>
      <c r="Z154" s="128"/>
      <c r="AA154" s="128"/>
      <c r="AB154" s="128"/>
    </row>
    <row r="155" spans="1:28" ht="15.75" thickBot="1" x14ac:dyDescent="0.3">
      <c r="A155" s="128"/>
      <c r="B155" s="128"/>
      <c r="C155" s="7" t="s">
        <v>37</v>
      </c>
      <c r="D155" s="404" t="s">
        <v>304</v>
      </c>
      <c r="E155" s="405"/>
      <c r="F155" s="405"/>
      <c r="G155" s="406"/>
      <c r="H155" s="128"/>
      <c r="I155" s="128"/>
      <c r="J155" s="128"/>
      <c r="K155" s="128"/>
      <c r="L155" s="128"/>
      <c r="M155" s="128"/>
      <c r="N155" s="128"/>
      <c r="O155" s="128"/>
      <c r="P155" s="128"/>
      <c r="Q155" s="128"/>
      <c r="R155" s="128"/>
      <c r="S155" s="128"/>
      <c r="T155" s="128"/>
      <c r="U155" s="128"/>
      <c r="V155" s="128"/>
      <c r="W155" s="128"/>
      <c r="X155" s="128"/>
      <c r="Y155" s="128"/>
      <c r="Z155" s="128"/>
      <c r="AA155" s="128"/>
      <c r="AB155" s="128"/>
    </row>
    <row r="156" spans="1:28" x14ac:dyDescent="0.25">
      <c r="A156" s="128"/>
      <c r="B156" s="128"/>
      <c r="C156" s="387"/>
      <c r="D156" s="21">
        <v>2018</v>
      </c>
      <c r="E156" s="21">
        <v>2019</v>
      </c>
      <c r="F156" s="21">
        <v>2020</v>
      </c>
      <c r="G156" s="21">
        <v>2021</v>
      </c>
      <c r="H156" s="128"/>
      <c r="I156" s="128"/>
      <c r="J156" s="128"/>
      <c r="K156" s="128"/>
      <c r="L156" s="128"/>
      <c r="M156" s="128"/>
      <c r="N156" s="128"/>
      <c r="O156" s="128"/>
      <c r="P156" s="128"/>
      <c r="Q156" s="128"/>
      <c r="R156" s="128"/>
      <c r="S156" s="128"/>
      <c r="T156" s="128"/>
      <c r="U156" s="128"/>
      <c r="V156" s="128"/>
      <c r="W156" s="128"/>
      <c r="X156" s="128"/>
      <c r="Y156" s="128"/>
      <c r="Z156" s="128"/>
      <c r="AA156" s="128"/>
      <c r="AB156" s="128"/>
    </row>
    <row r="157" spans="1:28" ht="15.75" thickBot="1" x14ac:dyDescent="0.3">
      <c r="A157" s="128"/>
      <c r="B157" s="128"/>
      <c r="C157" s="388"/>
      <c r="D157" s="22" t="s">
        <v>12</v>
      </c>
      <c r="E157" s="22" t="s">
        <v>13</v>
      </c>
      <c r="F157" s="22" t="s">
        <v>13</v>
      </c>
      <c r="G157" s="22" t="s">
        <v>13</v>
      </c>
      <c r="H157" s="128"/>
      <c r="I157" s="128"/>
      <c r="J157" s="128"/>
      <c r="K157" s="128"/>
      <c r="L157" s="128"/>
      <c r="M157" s="128"/>
      <c r="N157" s="128"/>
      <c r="O157" s="128"/>
      <c r="P157" s="128"/>
      <c r="Q157" s="128"/>
      <c r="R157" s="128"/>
      <c r="S157" s="128"/>
      <c r="T157" s="128"/>
      <c r="U157" s="128"/>
      <c r="V157" s="128"/>
      <c r="W157" s="128"/>
      <c r="X157" s="128"/>
      <c r="Y157" s="128"/>
      <c r="Z157" s="128"/>
      <c r="AA157" s="128"/>
      <c r="AB157" s="128"/>
    </row>
    <row r="158" spans="1:28" ht="15.75" thickBot="1" x14ac:dyDescent="0.3">
      <c r="A158" s="128"/>
      <c r="B158" s="128"/>
      <c r="C158" s="7" t="s">
        <v>39</v>
      </c>
      <c r="D158" s="23">
        <v>45000</v>
      </c>
      <c r="E158" s="37">
        <v>45000</v>
      </c>
      <c r="F158" s="37">
        <v>45000</v>
      </c>
      <c r="G158" s="37">
        <v>45000</v>
      </c>
      <c r="H158" s="128"/>
      <c r="I158" s="128"/>
      <c r="J158" s="128"/>
      <c r="K158" s="128"/>
      <c r="L158" s="128"/>
      <c r="M158" s="128"/>
      <c r="N158" s="128"/>
      <c r="O158" s="128"/>
      <c r="P158" s="128"/>
      <c r="Q158" s="128"/>
      <c r="R158" s="128"/>
      <c r="S158" s="128"/>
      <c r="T158" s="128"/>
      <c r="U158" s="128"/>
      <c r="V158" s="128"/>
      <c r="W158" s="128"/>
      <c r="X158" s="128"/>
      <c r="Y158" s="128"/>
      <c r="Z158" s="128"/>
      <c r="AA158" s="128"/>
      <c r="AB158" s="128"/>
    </row>
    <row r="159" spans="1:28" ht="15.75" thickBot="1" x14ac:dyDescent="0.3">
      <c r="A159" s="128"/>
      <c r="B159" s="128"/>
      <c r="C159" s="7" t="s">
        <v>40</v>
      </c>
      <c r="D159" s="23">
        <v>305787</v>
      </c>
      <c r="E159" s="23">
        <v>309787</v>
      </c>
      <c r="F159" s="23">
        <v>315787</v>
      </c>
      <c r="G159" s="23">
        <v>320787</v>
      </c>
      <c r="H159" s="128"/>
      <c r="I159" s="128"/>
      <c r="J159" s="128"/>
      <c r="K159" s="128"/>
      <c r="L159" s="128"/>
      <c r="M159" s="128"/>
      <c r="N159" s="128"/>
      <c r="O159" s="128"/>
      <c r="P159" s="128"/>
      <c r="Q159" s="128"/>
      <c r="R159" s="128"/>
      <c r="S159" s="128"/>
      <c r="T159" s="128"/>
      <c r="U159" s="128"/>
      <c r="V159" s="128"/>
      <c r="W159" s="128"/>
      <c r="X159" s="128"/>
      <c r="Y159" s="128"/>
      <c r="Z159" s="128"/>
      <c r="AA159" s="128"/>
      <c r="AB159" s="128"/>
    </row>
    <row r="160" spans="1:28" ht="15.75" thickBot="1" x14ac:dyDescent="0.3">
      <c r="A160" s="128"/>
      <c r="B160" s="128"/>
      <c r="C160" s="7" t="s">
        <v>41</v>
      </c>
      <c r="D160" s="142">
        <f>D159/D158</f>
        <v>6.7952666666666666</v>
      </c>
      <c r="E160" s="142">
        <f>E159/E158</f>
        <v>6.8841555555555551</v>
      </c>
      <c r="F160" s="142">
        <f>F159/F158</f>
        <v>7.0174888888888889</v>
      </c>
      <c r="G160" s="142">
        <f>G159/G158</f>
        <v>7.1285999999999996</v>
      </c>
      <c r="H160" s="128"/>
      <c r="I160" s="128"/>
      <c r="J160" s="128"/>
      <c r="K160" s="128"/>
      <c r="L160" s="128"/>
      <c r="M160" s="128"/>
      <c r="N160" s="128"/>
      <c r="O160" s="128"/>
      <c r="P160" s="128"/>
      <c r="Q160" s="128"/>
      <c r="R160" s="128"/>
      <c r="S160" s="128"/>
      <c r="T160" s="128"/>
      <c r="U160" s="128"/>
      <c r="V160" s="128"/>
      <c r="W160" s="128"/>
      <c r="X160" s="128"/>
      <c r="Y160" s="128"/>
      <c r="Z160" s="128"/>
      <c r="AA160" s="128"/>
      <c r="AB160" s="128"/>
    </row>
    <row r="161" spans="1:28" ht="15.75" thickBot="1" x14ac:dyDescent="0.3">
      <c r="A161" s="128"/>
      <c r="B161" s="128"/>
      <c r="C161" s="7" t="s">
        <v>42</v>
      </c>
      <c r="D161" s="25"/>
      <c r="E161" s="26">
        <f>E158/D158-1</f>
        <v>0</v>
      </c>
      <c r="F161" s="26">
        <f t="shared" ref="F161:G163" si="3">F158/E158-1</f>
        <v>0</v>
      </c>
      <c r="G161" s="26">
        <f t="shared" si="3"/>
        <v>0</v>
      </c>
      <c r="H161" s="128"/>
      <c r="I161" s="128"/>
      <c r="J161" s="128"/>
      <c r="K161" s="128"/>
      <c r="L161" s="128"/>
      <c r="M161" s="128"/>
      <c r="N161" s="128"/>
      <c r="O161" s="128"/>
      <c r="P161" s="128"/>
      <c r="Q161" s="128"/>
      <c r="R161" s="128"/>
      <c r="S161" s="128"/>
      <c r="T161" s="128"/>
      <c r="U161" s="128"/>
      <c r="V161" s="128"/>
      <c r="W161" s="128"/>
      <c r="X161" s="128"/>
      <c r="Y161" s="128"/>
      <c r="Z161" s="128"/>
      <c r="AA161" s="128"/>
      <c r="AB161" s="128"/>
    </row>
    <row r="162" spans="1:28" ht="15.75" thickBot="1" x14ac:dyDescent="0.3">
      <c r="A162" s="128"/>
      <c r="B162" s="128"/>
      <c r="C162" s="7" t="s">
        <v>44</v>
      </c>
      <c r="D162" s="25"/>
      <c r="E162" s="26">
        <f>E159/D159-1</f>
        <v>1.3081000827373401E-2</v>
      </c>
      <c r="F162" s="26">
        <f t="shared" si="3"/>
        <v>1.9368146500660099E-2</v>
      </c>
      <c r="G162" s="26">
        <f t="shared" si="3"/>
        <v>1.5833457362082637E-2</v>
      </c>
      <c r="H162" s="128"/>
      <c r="I162" s="128"/>
      <c r="J162" s="128"/>
      <c r="K162" s="128"/>
      <c r="L162" s="128"/>
      <c r="M162" s="128"/>
      <c r="N162" s="128"/>
      <c r="O162" s="128"/>
      <c r="P162" s="128"/>
      <c r="Q162" s="128"/>
      <c r="R162" s="128"/>
      <c r="S162" s="128"/>
      <c r="T162" s="128"/>
      <c r="U162" s="128"/>
      <c r="V162" s="128"/>
      <c r="W162" s="128"/>
      <c r="X162" s="128"/>
      <c r="Y162" s="128"/>
      <c r="Z162" s="128"/>
      <c r="AA162" s="128"/>
      <c r="AB162" s="128"/>
    </row>
    <row r="163" spans="1:28" ht="15.75" thickBot="1" x14ac:dyDescent="0.3">
      <c r="A163" s="128"/>
      <c r="B163" s="128"/>
      <c r="C163" s="7" t="s">
        <v>45</v>
      </c>
      <c r="D163" s="25"/>
      <c r="E163" s="26">
        <f>E160/D160-1</f>
        <v>1.3081000827373179E-2</v>
      </c>
      <c r="F163" s="26">
        <f t="shared" si="3"/>
        <v>1.9368146500660099E-2</v>
      </c>
      <c r="G163" s="26">
        <f t="shared" si="3"/>
        <v>1.5833457362082637E-2</v>
      </c>
      <c r="H163" s="128"/>
      <c r="I163" s="128"/>
      <c r="J163" s="128"/>
      <c r="K163" s="128"/>
      <c r="L163" s="128"/>
      <c r="M163" s="128"/>
      <c r="N163" s="128"/>
      <c r="O163" s="128"/>
      <c r="P163" s="128"/>
      <c r="Q163" s="128"/>
      <c r="R163" s="128"/>
      <c r="S163" s="128"/>
      <c r="T163" s="128"/>
      <c r="U163" s="128"/>
      <c r="V163" s="128"/>
      <c r="W163" s="128"/>
      <c r="X163" s="128"/>
      <c r="Y163" s="128"/>
      <c r="Z163" s="128"/>
      <c r="AA163" s="128"/>
      <c r="AB163" s="128"/>
    </row>
    <row r="164" spans="1:28" x14ac:dyDescent="0.25">
      <c r="A164" s="128"/>
      <c r="B164" s="128"/>
      <c r="C164" s="387"/>
      <c r="D164" s="21">
        <v>2018</v>
      </c>
      <c r="E164" s="21">
        <v>2019</v>
      </c>
      <c r="F164" s="21">
        <v>2020</v>
      </c>
      <c r="G164" s="21">
        <v>2021</v>
      </c>
      <c r="H164" s="128"/>
      <c r="I164" s="128"/>
      <c r="J164" s="128"/>
      <c r="K164" s="128"/>
      <c r="L164" s="128"/>
      <c r="M164" s="128"/>
      <c r="N164" s="128"/>
      <c r="O164" s="128"/>
      <c r="P164" s="128"/>
      <c r="Q164" s="128"/>
      <c r="R164" s="128"/>
      <c r="S164" s="128"/>
      <c r="T164" s="128"/>
      <c r="U164" s="128"/>
      <c r="V164" s="128"/>
      <c r="W164" s="128"/>
      <c r="X164" s="128"/>
      <c r="Y164" s="128"/>
      <c r="Z164" s="128"/>
      <c r="AA164" s="128"/>
      <c r="AB164" s="128"/>
    </row>
    <row r="165" spans="1:28" ht="15.75" thickBot="1" x14ac:dyDescent="0.3">
      <c r="A165" s="128"/>
      <c r="B165" s="128"/>
      <c r="C165" s="388"/>
      <c r="D165" s="22" t="s">
        <v>12</v>
      </c>
      <c r="E165" s="22" t="s">
        <v>13</v>
      </c>
      <c r="F165" s="22" t="s">
        <v>13</v>
      </c>
      <c r="G165" s="22" t="s">
        <v>13</v>
      </c>
    </row>
    <row r="166" spans="1:28" ht="15.75" thickBot="1" x14ac:dyDescent="0.3">
      <c r="A166" s="128"/>
      <c r="B166" s="128"/>
      <c r="C166" s="395" t="s">
        <v>288</v>
      </c>
      <c r="D166" s="396"/>
      <c r="E166" s="396"/>
      <c r="F166" s="396"/>
      <c r="G166" s="397"/>
    </row>
    <row r="167" spans="1:28" x14ac:dyDescent="0.25">
      <c r="A167" s="128"/>
      <c r="B167" s="128"/>
      <c r="C167" s="387"/>
      <c r="D167" s="21">
        <v>2018</v>
      </c>
      <c r="E167" s="21">
        <v>2019</v>
      </c>
      <c r="F167" s="21">
        <v>2020</v>
      </c>
      <c r="G167" s="21">
        <v>2021</v>
      </c>
    </row>
    <row r="168" spans="1:28" ht="15.75" thickBot="1" x14ac:dyDescent="0.3">
      <c r="A168" s="128"/>
      <c r="B168" s="128"/>
      <c r="C168" s="388"/>
      <c r="D168" s="22" t="s">
        <v>12</v>
      </c>
      <c r="E168" s="22" t="s">
        <v>13</v>
      </c>
      <c r="F168" s="22" t="s">
        <v>13</v>
      </c>
      <c r="G168" s="22" t="s">
        <v>13</v>
      </c>
    </row>
    <row r="169" spans="1:28" ht="15.75" thickBot="1" x14ac:dyDescent="0.3">
      <c r="A169" s="128"/>
      <c r="B169" s="128"/>
      <c r="C169" s="27" t="s">
        <v>47</v>
      </c>
      <c r="D169" s="28">
        <v>62841</v>
      </c>
      <c r="E169" s="28">
        <v>62841</v>
      </c>
      <c r="F169" s="28">
        <v>62841</v>
      </c>
      <c r="G169" s="28">
        <v>62841</v>
      </c>
    </row>
    <row r="170" spans="1:28" ht="15.75" thickBot="1" x14ac:dyDescent="0.3">
      <c r="A170" s="128"/>
      <c r="B170" s="128"/>
      <c r="C170" s="34" t="s">
        <v>64</v>
      </c>
      <c r="D170" s="29"/>
      <c r="E170" s="35"/>
      <c r="F170" s="35"/>
      <c r="G170" s="35"/>
    </row>
    <row r="171" spans="1:28" ht="15.75" thickBot="1" x14ac:dyDescent="0.3">
      <c r="A171" s="128"/>
      <c r="B171" s="128"/>
      <c r="C171" s="34" t="s">
        <v>65</v>
      </c>
      <c r="D171" s="29"/>
      <c r="E171" s="35"/>
      <c r="F171" s="35"/>
      <c r="G171" s="35"/>
    </row>
    <row r="172" spans="1:28" ht="15.75" thickBot="1" x14ac:dyDescent="0.3">
      <c r="A172" s="128"/>
      <c r="B172" s="128"/>
      <c r="C172" s="27" t="s">
        <v>48</v>
      </c>
      <c r="D172" s="28">
        <v>10494</v>
      </c>
      <c r="E172" s="28">
        <v>10494</v>
      </c>
      <c r="F172" s="28">
        <v>10494</v>
      </c>
      <c r="G172" s="28">
        <v>10494</v>
      </c>
    </row>
    <row r="173" spans="1:28" ht="15.75" thickBot="1" x14ac:dyDescent="0.3">
      <c r="A173" s="128"/>
      <c r="B173" s="128"/>
      <c r="C173" s="34" t="s">
        <v>66</v>
      </c>
      <c r="D173" s="29"/>
      <c r="E173" s="28"/>
      <c r="F173" s="28"/>
      <c r="G173" s="28"/>
    </row>
    <row r="174" spans="1:28" ht="15.75" thickBot="1" x14ac:dyDescent="0.3">
      <c r="A174" s="128"/>
      <c r="B174" s="128"/>
      <c r="C174" s="34" t="s">
        <v>67</v>
      </c>
      <c r="D174" s="29"/>
      <c r="E174" s="28"/>
      <c r="F174" s="28"/>
      <c r="G174" s="28"/>
    </row>
    <row r="175" spans="1:28" ht="15.75" thickBot="1" x14ac:dyDescent="0.3">
      <c r="A175" s="128"/>
      <c r="B175" s="128"/>
      <c r="C175" s="27" t="s">
        <v>49</v>
      </c>
      <c r="D175" s="145">
        <v>232452</v>
      </c>
      <c r="E175" s="28">
        <v>236452</v>
      </c>
      <c r="F175" s="28">
        <v>242452</v>
      </c>
      <c r="G175" s="28">
        <v>247452</v>
      </c>
    </row>
    <row r="176" spans="1:28" ht="15.75" thickBot="1" x14ac:dyDescent="0.3">
      <c r="A176" s="128"/>
      <c r="B176" s="128"/>
      <c r="C176" s="34" t="s">
        <v>68</v>
      </c>
      <c r="D176" s="29"/>
      <c r="E176" s="28"/>
      <c r="F176" s="28"/>
      <c r="G176" s="28"/>
    </row>
    <row r="177" spans="1:35" ht="15.75" thickBot="1" x14ac:dyDescent="0.3">
      <c r="A177" s="128"/>
      <c r="B177" s="128"/>
      <c r="C177" s="34" t="s">
        <v>69</v>
      </c>
      <c r="D177" s="29"/>
      <c r="E177" s="28"/>
      <c r="F177" s="28"/>
      <c r="G177" s="28"/>
    </row>
    <row r="178" spans="1:35" ht="15.75" thickBot="1" x14ac:dyDescent="0.3">
      <c r="A178" s="128"/>
      <c r="B178" s="128"/>
      <c r="C178" s="27" t="s">
        <v>50</v>
      </c>
      <c r="D178" s="29"/>
      <c r="E178" s="28"/>
      <c r="F178" s="28"/>
      <c r="G178" s="28"/>
    </row>
    <row r="179" spans="1:35" ht="15.75" thickBot="1" x14ac:dyDescent="0.3">
      <c r="A179" s="128"/>
      <c r="B179" s="128"/>
      <c r="C179" s="34" t="s">
        <v>70</v>
      </c>
      <c r="D179" s="29"/>
      <c r="E179" s="28"/>
      <c r="F179" s="28"/>
      <c r="G179" s="28"/>
    </row>
    <row r="180" spans="1:35" ht="15.75" thickBot="1" x14ac:dyDescent="0.3">
      <c r="A180" s="128"/>
      <c r="B180" s="128"/>
      <c r="C180" s="34" t="s">
        <v>71</v>
      </c>
      <c r="D180" s="29"/>
      <c r="E180" s="28"/>
      <c r="F180" s="28"/>
      <c r="G180" s="28"/>
    </row>
    <row r="181" spans="1:35" ht="15.75" thickBot="1" x14ac:dyDescent="0.3">
      <c r="A181" s="128"/>
      <c r="B181" s="128"/>
      <c r="C181" s="27" t="s">
        <v>51</v>
      </c>
      <c r="D181" s="29"/>
      <c r="E181" s="28"/>
      <c r="F181" s="28"/>
      <c r="G181" s="28"/>
    </row>
    <row r="182" spans="1:35" ht="15.75" thickBot="1" x14ac:dyDescent="0.3">
      <c r="A182" s="128"/>
      <c r="B182" s="128"/>
      <c r="C182" s="34" t="s">
        <v>72</v>
      </c>
      <c r="D182" s="29"/>
      <c r="E182" s="28"/>
      <c r="F182" s="28"/>
      <c r="G182" s="28"/>
    </row>
    <row r="183" spans="1:35" ht="15.75" thickBot="1" x14ac:dyDescent="0.3">
      <c r="A183" s="128"/>
      <c r="B183" s="128"/>
      <c r="C183" s="34" t="s">
        <v>73</v>
      </c>
      <c r="D183" s="29"/>
      <c r="E183" s="28"/>
      <c r="F183" s="28"/>
      <c r="G183" s="28"/>
    </row>
    <row r="184" spans="1:35" ht="15.75" thickBot="1" x14ac:dyDescent="0.3">
      <c r="A184" s="128"/>
      <c r="B184" s="128"/>
      <c r="C184" s="27" t="s">
        <v>52</v>
      </c>
      <c r="D184" s="29"/>
      <c r="E184" s="28"/>
      <c r="F184" s="28"/>
      <c r="G184" s="28"/>
    </row>
    <row r="185" spans="1:35" ht="15.75" thickBot="1" x14ac:dyDescent="0.3">
      <c r="A185" s="128"/>
      <c r="B185" s="128"/>
      <c r="C185" s="34" t="s">
        <v>74</v>
      </c>
      <c r="D185" s="29"/>
      <c r="E185" s="28"/>
      <c r="F185" s="28"/>
      <c r="G185" s="28"/>
    </row>
    <row r="186" spans="1:35" ht="15.75" thickBot="1" x14ac:dyDescent="0.3">
      <c r="A186" s="128"/>
      <c r="B186" s="128"/>
      <c r="C186" s="34" t="s">
        <v>75</v>
      </c>
      <c r="D186" s="29"/>
      <c r="E186" s="28"/>
      <c r="F186" s="28"/>
      <c r="G186" s="28"/>
    </row>
    <row r="187" spans="1:35" ht="15.75" thickBot="1" x14ac:dyDescent="0.3">
      <c r="A187" s="128"/>
      <c r="B187" s="128"/>
      <c r="C187" s="27" t="s">
        <v>53</v>
      </c>
      <c r="D187" s="29"/>
      <c r="E187" s="28"/>
      <c r="F187" s="28"/>
      <c r="G187" s="28"/>
    </row>
    <row r="188" spans="1:35" ht="15.75" thickBot="1" x14ac:dyDescent="0.3">
      <c r="A188" s="128"/>
      <c r="B188" s="128"/>
      <c r="C188" s="34" t="s">
        <v>76</v>
      </c>
      <c r="D188" s="29"/>
      <c r="E188" s="28"/>
      <c r="F188" s="28"/>
      <c r="G188" s="28"/>
    </row>
    <row r="189" spans="1:35" ht="15.75" thickBot="1" x14ac:dyDescent="0.3">
      <c r="A189" s="128"/>
      <c r="B189" s="128"/>
      <c r="C189" s="34" t="s">
        <v>77</v>
      </c>
      <c r="D189" s="29"/>
      <c r="E189" s="28"/>
      <c r="F189" s="28"/>
      <c r="G189" s="28"/>
    </row>
    <row r="190" spans="1:35" ht="15.75" thickBot="1" x14ac:dyDescent="0.3">
      <c r="A190" s="128"/>
      <c r="B190" s="128"/>
      <c r="C190" s="38" t="s">
        <v>109</v>
      </c>
      <c r="D190" s="39">
        <f>D187+D184+D181+D178+D175+D172+D169</f>
        <v>305787</v>
      </c>
      <c r="E190" s="39">
        <f>E187+E184+E181+E178+E175+E172+E169</f>
        <v>309787</v>
      </c>
      <c r="F190" s="39">
        <f>F187+F184+F181+F178+F175+F172+F169</f>
        <v>315787</v>
      </c>
      <c r="G190" s="39">
        <f>G187+G184+G181+G178+G175+G172+G169</f>
        <v>320787</v>
      </c>
    </row>
    <row r="191" spans="1:35" x14ac:dyDescent="0.25">
      <c r="A191" s="128"/>
      <c r="B191" s="128"/>
      <c r="C191" s="413" t="s">
        <v>350</v>
      </c>
      <c r="D191" s="518" t="s">
        <v>305</v>
      </c>
      <c r="E191" s="519"/>
      <c r="F191" s="519"/>
      <c r="G191" s="520"/>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row>
    <row r="192" spans="1:35" x14ac:dyDescent="0.25">
      <c r="A192" s="128"/>
      <c r="B192" s="128"/>
      <c r="C192" s="414"/>
      <c r="D192" s="521"/>
      <c r="E192" s="522"/>
      <c r="F192" s="522"/>
      <c r="G192" s="523"/>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row>
    <row r="193" spans="1:35" ht="15.75" thickBot="1" x14ac:dyDescent="0.3">
      <c r="A193" s="128"/>
      <c r="B193" s="128"/>
      <c r="C193" s="415"/>
      <c r="D193" s="524"/>
      <c r="E193" s="525"/>
      <c r="F193" s="525"/>
      <c r="G193" s="526"/>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row>
    <row r="194" spans="1:35" ht="15.75" thickBot="1" x14ac:dyDescent="0.3">
      <c r="A194" s="128"/>
      <c r="B194" s="128"/>
      <c r="C194" s="31" t="s">
        <v>55</v>
      </c>
      <c r="D194" s="32">
        <f>IF(D190-D159=0,0,"Error")</f>
        <v>0</v>
      </c>
      <c r="E194" s="32">
        <f>IF(E190-E159=0,0,"Error")</f>
        <v>0</v>
      </c>
      <c r="F194" s="32">
        <f>IF(F190-F159=0,0,"Error")</f>
        <v>0</v>
      </c>
      <c r="G194" s="32">
        <f>IF(G190-G159=0,0,"Error")</f>
        <v>0</v>
      </c>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row>
    <row r="195" spans="1:35" ht="15.75" customHeight="1" thickBot="1" x14ac:dyDescent="0.3">
      <c r="A195" s="128"/>
      <c r="B195" s="128"/>
      <c r="C195" s="154" t="s">
        <v>351</v>
      </c>
      <c r="D195" s="530" t="s">
        <v>352</v>
      </c>
      <c r="E195" s="531"/>
      <c r="F195" s="531"/>
      <c r="G195" s="532"/>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row>
    <row r="196" spans="1:35" ht="15.75" customHeight="1" thickBot="1" x14ac:dyDescent="0.3">
      <c r="A196" s="128"/>
      <c r="B196" s="128"/>
      <c r="C196" s="7" t="s">
        <v>35</v>
      </c>
      <c r="D196" s="392" t="s">
        <v>353</v>
      </c>
      <c r="E196" s="393"/>
      <c r="F196" s="393"/>
      <c r="G196" s="394"/>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row>
    <row r="197" spans="1:35" ht="15.75" thickBot="1" x14ac:dyDescent="0.3">
      <c r="A197" s="128"/>
      <c r="B197" s="128"/>
      <c r="C197" s="7" t="s">
        <v>37</v>
      </c>
      <c r="D197" s="404" t="s">
        <v>304</v>
      </c>
      <c r="E197" s="405"/>
      <c r="F197" s="405"/>
      <c r="G197" s="406"/>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row>
    <row r="198" spans="1:35" x14ac:dyDescent="0.25">
      <c r="A198" s="128"/>
      <c r="B198" s="128"/>
      <c r="C198" s="387"/>
      <c r="D198" s="155">
        <v>2018</v>
      </c>
      <c r="E198" s="155">
        <v>2019</v>
      </c>
      <c r="F198" s="155">
        <v>2020</v>
      </c>
      <c r="G198" s="155">
        <v>2021</v>
      </c>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row>
    <row r="199" spans="1:35" ht="15.75" thickBot="1" x14ac:dyDescent="0.3">
      <c r="A199" s="128"/>
      <c r="B199" s="128"/>
      <c r="C199" s="388"/>
      <c r="D199" s="156" t="s">
        <v>12</v>
      </c>
      <c r="E199" s="156" t="s">
        <v>13</v>
      </c>
      <c r="F199" s="156" t="s">
        <v>13</v>
      </c>
      <c r="G199" s="156" t="s">
        <v>13</v>
      </c>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row>
    <row r="200" spans="1:35" ht="15.75" thickBot="1" x14ac:dyDescent="0.3">
      <c r="A200" s="128"/>
      <c r="B200" s="128"/>
      <c r="C200" s="7" t="s">
        <v>39</v>
      </c>
      <c r="D200" s="61">
        <v>70000</v>
      </c>
      <c r="E200" s="61">
        <v>70000</v>
      </c>
      <c r="F200" s="61">
        <v>70000</v>
      </c>
      <c r="G200" s="61">
        <v>70000</v>
      </c>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row>
    <row r="201" spans="1:35" ht="15.75" thickBot="1" x14ac:dyDescent="0.3">
      <c r="A201" s="128"/>
      <c r="B201" s="128"/>
      <c r="C201" s="7" t="s">
        <v>40</v>
      </c>
      <c r="D201" s="61">
        <v>343028</v>
      </c>
      <c r="E201" s="61">
        <v>345028</v>
      </c>
      <c r="F201" s="61">
        <v>347028</v>
      </c>
      <c r="G201" s="61">
        <v>350028</v>
      </c>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row>
    <row r="202" spans="1:35" ht="15.75" thickBot="1" x14ac:dyDescent="0.3">
      <c r="A202" s="128"/>
      <c r="B202" s="128"/>
      <c r="C202" s="7" t="s">
        <v>41</v>
      </c>
      <c r="D202" s="157">
        <f>D201/D200</f>
        <v>4.9004000000000003</v>
      </c>
      <c r="E202" s="157">
        <f>E201/E200</f>
        <v>4.9289714285714288</v>
      </c>
      <c r="F202" s="157">
        <f>F201/F200</f>
        <v>4.9575428571428573</v>
      </c>
      <c r="G202" s="157">
        <f>G201/G200</f>
        <v>5.0004</v>
      </c>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row>
    <row r="203" spans="1:35" ht="15.75" thickBot="1" x14ac:dyDescent="0.3">
      <c r="A203" s="128"/>
      <c r="B203" s="128"/>
      <c r="C203" s="7" t="s">
        <v>42</v>
      </c>
      <c r="D203" s="158"/>
      <c r="E203" s="159">
        <f>E200/D200-1</f>
        <v>0</v>
      </c>
      <c r="F203" s="159">
        <f t="shared" ref="F203:G205" si="4">F200/E200-1</f>
        <v>0</v>
      </c>
      <c r="G203" s="159">
        <f t="shared" si="4"/>
        <v>0</v>
      </c>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row>
    <row r="204" spans="1:35" ht="15.75" thickBot="1" x14ac:dyDescent="0.3">
      <c r="A204" s="128"/>
      <c r="B204" s="128"/>
      <c r="C204" s="7" t="s">
        <v>44</v>
      </c>
      <c r="D204" s="158"/>
      <c r="E204" s="159">
        <f>E201/D201-1</f>
        <v>5.8304278367946605E-3</v>
      </c>
      <c r="F204" s="159">
        <f t="shared" si="4"/>
        <v>5.7966309980639341E-3</v>
      </c>
      <c r="G204" s="159">
        <f t="shared" si="4"/>
        <v>8.6448355752273276E-3</v>
      </c>
    </row>
    <row r="205" spans="1:35" ht="15.75" thickBot="1" x14ac:dyDescent="0.3">
      <c r="A205" s="128"/>
      <c r="B205" s="128"/>
      <c r="C205" s="7" t="s">
        <v>45</v>
      </c>
      <c r="D205" s="158"/>
      <c r="E205" s="159">
        <f>E202/D202-1</f>
        <v>5.8304278367946605E-3</v>
      </c>
      <c r="F205" s="159">
        <f t="shared" si="4"/>
        <v>5.7966309980639341E-3</v>
      </c>
      <c r="G205" s="159">
        <f t="shared" si="4"/>
        <v>8.6448355752273276E-3</v>
      </c>
    </row>
    <row r="206" spans="1:35" ht="15.75" thickBot="1" x14ac:dyDescent="0.3">
      <c r="A206" s="128"/>
      <c r="B206" s="128"/>
      <c r="C206" s="395" t="s">
        <v>277</v>
      </c>
      <c r="D206" s="396"/>
      <c r="E206" s="396"/>
      <c r="F206" s="396"/>
      <c r="G206" s="397"/>
    </row>
    <row r="207" spans="1:35" x14ac:dyDescent="0.25">
      <c r="A207" s="128"/>
      <c r="B207" s="128"/>
      <c r="C207" s="387"/>
      <c r="D207" s="21">
        <v>2018</v>
      </c>
      <c r="E207" s="21">
        <v>2019</v>
      </c>
      <c r="F207" s="21">
        <v>2020</v>
      </c>
      <c r="G207" s="21">
        <v>2021</v>
      </c>
    </row>
    <row r="208" spans="1:35" ht="15.75" thickBot="1" x14ac:dyDescent="0.3">
      <c r="A208" s="128"/>
      <c r="B208" s="128"/>
      <c r="C208" s="388"/>
      <c r="D208" s="22" t="s">
        <v>12</v>
      </c>
      <c r="E208" s="22" t="s">
        <v>13</v>
      </c>
      <c r="F208" s="22" t="s">
        <v>13</v>
      </c>
      <c r="G208" s="22" t="s">
        <v>13</v>
      </c>
    </row>
    <row r="209" spans="1:7" ht="15.75" thickBot="1" x14ac:dyDescent="0.3">
      <c r="A209" s="128"/>
      <c r="B209" s="128"/>
      <c r="C209" s="27" t="s">
        <v>47</v>
      </c>
      <c r="D209" s="28">
        <v>134176</v>
      </c>
      <c r="E209" s="28">
        <v>134176</v>
      </c>
      <c r="F209" s="28">
        <v>134176</v>
      </c>
      <c r="G209" s="28">
        <v>134176</v>
      </c>
    </row>
    <row r="210" spans="1:7" ht="15.75" thickBot="1" x14ac:dyDescent="0.3">
      <c r="A210" s="128"/>
      <c r="B210" s="128"/>
      <c r="C210" s="34" t="s">
        <v>64</v>
      </c>
      <c r="D210" s="29"/>
      <c r="E210" s="35"/>
      <c r="F210" s="35"/>
      <c r="G210" s="35"/>
    </row>
    <row r="211" spans="1:7" ht="15.75" thickBot="1" x14ac:dyDescent="0.3">
      <c r="A211" s="128"/>
      <c r="B211" s="128"/>
      <c r="C211" s="34" t="s">
        <v>65</v>
      </c>
      <c r="D211" s="29"/>
      <c r="E211" s="35"/>
      <c r="F211" s="35"/>
      <c r="G211" s="35"/>
    </row>
    <row r="212" spans="1:7" ht="15.75" thickBot="1" x14ac:dyDescent="0.3">
      <c r="A212" s="128"/>
      <c r="B212" s="128"/>
      <c r="C212" s="27" t="s">
        <v>48</v>
      </c>
      <c r="D212" s="28">
        <v>22452</v>
      </c>
      <c r="E212" s="28">
        <v>22452</v>
      </c>
      <c r="F212" s="28">
        <v>22452</v>
      </c>
      <c r="G212" s="28">
        <v>22452</v>
      </c>
    </row>
    <row r="213" spans="1:7" ht="15.75" thickBot="1" x14ac:dyDescent="0.3">
      <c r="A213" s="128"/>
      <c r="B213" s="128"/>
      <c r="C213" s="34" t="s">
        <v>66</v>
      </c>
      <c r="D213" s="29"/>
      <c r="E213" s="28"/>
      <c r="F213" s="28"/>
      <c r="G213" s="28"/>
    </row>
    <row r="214" spans="1:7" ht="15.75" thickBot="1" x14ac:dyDescent="0.3">
      <c r="A214" s="128"/>
      <c r="B214" s="128"/>
      <c r="C214" s="34" t="s">
        <v>67</v>
      </c>
      <c r="D214" s="29"/>
      <c r="E214" s="28"/>
      <c r="F214" s="28"/>
      <c r="G214" s="28"/>
    </row>
    <row r="215" spans="1:7" ht="15.75" thickBot="1" x14ac:dyDescent="0.3">
      <c r="A215" s="128"/>
      <c r="B215" s="128"/>
      <c r="C215" s="27" t="s">
        <v>49</v>
      </c>
      <c r="D215" s="29">
        <v>186400</v>
      </c>
      <c r="E215" s="28">
        <v>188400</v>
      </c>
      <c r="F215" s="28">
        <v>190400</v>
      </c>
      <c r="G215" s="28">
        <v>193400</v>
      </c>
    </row>
    <row r="216" spans="1:7" ht="15.75" thickBot="1" x14ac:dyDescent="0.3">
      <c r="A216" s="128"/>
      <c r="B216" s="128"/>
      <c r="C216" s="34" t="s">
        <v>68</v>
      </c>
      <c r="D216" s="29"/>
      <c r="E216" s="28"/>
      <c r="F216" s="28"/>
      <c r="G216" s="28"/>
    </row>
    <row r="217" spans="1:7" ht="15.75" thickBot="1" x14ac:dyDescent="0.3">
      <c r="A217" s="128"/>
      <c r="B217" s="128"/>
      <c r="C217" s="34" t="s">
        <v>69</v>
      </c>
      <c r="D217" s="29"/>
      <c r="E217" s="28"/>
      <c r="F217" s="28"/>
      <c r="G217" s="28"/>
    </row>
    <row r="218" spans="1:7" ht="15.75" thickBot="1" x14ac:dyDescent="0.3">
      <c r="A218" s="128"/>
      <c r="B218" s="128"/>
      <c r="C218" s="27" t="s">
        <v>50</v>
      </c>
      <c r="D218" s="29"/>
      <c r="E218" s="28"/>
      <c r="F218" s="28"/>
      <c r="G218" s="28"/>
    </row>
    <row r="219" spans="1:7" ht="15.75" thickBot="1" x14ac:dyDescent="0.3">
      <c r="A219" s="128"/>
      <c r="B219" s="128"/>
      <c r="C219" s="34" t="s">
        <v>70</v>
      </c>
      <c r="D219" s="29"/>
      <c r="E219" s="28"/>
      <c r="F219" s="28"/>
      <c r="G219" s="28"/>
    </row>
    <row r="220" spans="1:7" ht="15.75" thickBot="1" x14ac:dyDescent="0.3">
      <c r="A220" s="128"/>
      <c r="B220" s="128"/>
      <c r="C220" s="34" t="s">
        <v>71</v>
      </c>
      <c r="D220" s="29"/>
      <c r="E220" s="28"/>
      <c r="F220" s="28"/>
      <c r="G220" s="28"/>
    </row>
    <row r="221" spans="1:7" ht="15.75" thickBot="1" x14ac:dyDescent="0.3">
      <c r="A221" s="128"/>
      <c r="B221" s="128"/>
      <c r="C221" s="27" t="s">
        <v>51</v>
      </c>
      <c r="D221" s="29"/>
      <c r="E221" s="28"/>
      <c r="F221" s="28"/>
      <c r="G221" s="28"/>
    </row>
    <row r="222" spans="1:7" ht="15.75" thickBot="1" x14ac:dyDescent="0.3">
      <c r="A222" s="128"/>
      <c r="B222" s="128"/>
      <c r="C222" s="34" t="s">
        <v>72</v>
      </c>
      <c r="D222" s="29"/>
      <c r="E222" s="28"/>
      <c r="F222" s="28"/>
      <c r="G222" s="28"/>
    </row>
    <row r="223" spans="1:7" ht="15.75" thickBot="1" x14ac:dyDescent="0.3">
      <c r="A223" s="128"/>
      <c r="B223" s="128"/>
      <c r="C223" s="34" t="s">
        <v>73</v>
      </c>
      <c r="D223" s="29"/>
      <c r="E223" s="28"/>
      <c r="F223" s="28"/>
      <c r="G223" s="28"/>
    </row>
    <row r="224" spans="1:7" ht="15.75" thickBot="1" x14ac:dyDescent="0.3">
      <c r="A224" s="128"/>
      <c r="B224" s="128"/>
      <c r="C224" s="27" t="s">
        <v>52</v>
      </c>
      <c r="D224" s="29"/>
      <c r="E224" s="28"/>
      <c r="F224" s="28"/>
      <c r="G224" s="28"/>
    </row>
    <row r="225" spans="1:35" ht="15.75" thickBot="1" x14ac:dyDescent="0.3">
      <c r="A225" s="128"/>
      <c r="B225" s="128"/>
      <c r="C225" s="34" t="s">
        <v>74</v>
      </c>
      <c r="D225" s="29"/>
      <c r="E225" s="28"/>
      <c r="F225" s="28"/>
      <c r="G225" s="28"/>
    </row>
    <row r="226" spans="1:35" ht="15.75" thickBot="1" x14ac:dyDescent="0.3">
      <c r="A226" s="128"/>
      <c r="B226" s="128"/>
      <c r="C226" s="34" t="s">
        <v>75</v>
      </c>
      <c r="D226" s="29"/>
      <c r="E226" s="28"/>
      <c r="F226" s="28"/>
      <c r="G226" s="28"/>
    </row>
    <row r="227" spans="1:35" ht="15.75" thickBot="1" x14ac:dyDescent="0.3">
      <c r="A227" s="128"/>
      <c r="B227" s="128"/>
      <c r="C227" s="27" t="s">
        <v>53</v>
      </c>
      <c r="D227" s="29"/>
      <c r="E227" s="28"/>
      <c r="F227" s="28"/>
      <c r="G227" s="28"/>
    </row>
    <row r="228" spans="1:35" ht="15.75" thickBot="1" x14ac:dyDescent="0.3">
      <c r="A228" s="128"/>
      <c r="B228" s="128"/>
      <c r="C228" s="34" t="s">
        <v>76</v>
      </c>
      <c r="D228" s="29"/>
      <c r="E228" s="28"/>
      <c r="F228" s="28"/>
      <c r="G228" s="28"/>
    </row>
    <row r="229" spans="1:35" ht="15.75" thickBot="1" x14ac:dyDescent="0.3">
      <c r="A229" s="128"/>
      <c r="B229" s="128"/>
      <c r="C229" s="34" t="s">
        <v>77</v>
      </c>
      <c r="D229" s="29"/>
      <c r="E229" s="28"/>
      <c r="F229" s="28"/>
      <c r="G229" s="28"/>
    </row>
    <row r="230" spans="1:35" ht="15.75" thickBot="1" x14ac:dyDescent="0.3">
      <c r="A230" s="128"/>
      <c r="B230" s="128"/>
      <c r="C230" s="38" t="s">
        <v>109</v>
      </c>
      <c r="D230" s="64">
        <f>D227+D221+D224+D218+D215+D212+D209</f>
        <v>343028</v>
      </c>
      <c r="E230" s="64">
        <f>E227+E221+E224+E218+E215+E212+E209</f>
        <v>345028</v>
      </c>
      <c r="F230" s="64">
        <f>F227+F221+F224+F218+F215+F212+F209</f>
        <v>347028</v>
      </c>
      <c r="G230" s="64">
        <f>G227+G221+G224+G218+G215+G212+G209</f>
        <v>350028</v>
      </c>
    </row>
    <row r="231" spans="1:35" x14ac:dyDescent="0.25">
      <c r="A231" s="128"/>
      <c r="B231" s="128"/>
      <c r="C231" s="413" t="s">
        <v>151</v>
      </c>
      <c r="D231" s="518" t="s">
        <v>305</v>
      </c>
      <c r="E231" s="519"/>
      <c r="F231" s="519"/>
      <c r="G231" s="520"/>
    </row>
    <row r="232" spans="1:35" x14ac:dyDescent="0.25">
      <c r="A232" s="128"/>
      <c r="B232" s="128"/>
      <c r="C232" s="414"/>
      <c r="D232" s="521"/>
      <c r="E232" s="522"/>
      <c r="F232" s="522"/>
      <c r="G232" s="523"/>
    </row>
    <row r="233" spans="1:35" ht="15.75" thickBot="1" x14ac:dyDescent="0.3">
      <c r="A233" s="128"/>
      <c r="B233" s="128"/>
      <c r="C233" s="415"/>
      <c r="D233" s="524"/>
      <c r="E233" s="525"/>
      <c r="F233" s="525"/>
      <c r="G233" s="526"/>
    </row>
    <row r="234" spans="1:35" ht="15.75" thickBot="1" x14ac:dyDescent="0.3">
      <c r="A234" s="128"/>
      <c r="B234" s="128"/>
      <c r="C234" s="31" t="s">
        <v>55</v>
      </c>
      <c r="D234" s="32">
        <f>IF(D230-D201=0,0,"Error")</f>
        <v>0</v>
      </c>
      <c r="E234" s="32">
        <f>IF(E230-E201=0,0,"Error")</f>
        <v>0</v>
      </c>
      <c r="F234" s="32">
        <f>IF(F230-F201=0,0,"Error")</f>
        <v>0</v>
      </c>
      <c r="G234" s="32">
        <f>IF(G230-G201=0,0,"Error")</f>
        <v>0</v>
      </c>
    </row>
    <row r="235" spans="1:35" ht="15.75" thickBot="1" x14ac:dyDescent="0.3">
      <c r="A235" s="128"/>
      <c r="B235" s="128"/>
      <c r="C235" s="398" t="s">
        <v>110</v>
      </c>
      <c r="D235" s="399"/>
      <c r="E235" s="399"/>
      <c r="F235" s="399"/>
      <c r="G235" s="400"/>
    </row>
    <row r="236" spans="1:35" ht="15.75" thickBot="1" x14ac:dyDescent="0.3">
      <c r="A236" s="128"/>
      <c r="B236" s="128"/>
      <c r="C236" s="398" t="s">
        <v>111</v>
      </c>
      <c r="D236" s="399"/>
      <c r="E236" s="399"/>
      <c r="F236" s="399"/>
      <c r="G236" s="400"/>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row>
    <row r="237" spans="1:35" ht="15.75" thickBot="1" x14ac:dyDescent="0.3">
      <c r="A237" s="128"/>
      <c r="B237" s="128"/>
      <c r="C237" s="36" t="s">
        <v>93</v>
      </c>
      <c r="D237" s="410" t="s">
        <v>153</v>
      </c>
      <c r="E237" s="411"/>
      <c r="F237" s="411"/>
      <c r="G237" s="412"/>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row>
    <row r="238" spans="1:35" ht="15.75" thickBot="1" x14ac:dyDescent="0.3">
      <c r="A238" s="128"/>
      <c r="B238" s="128"/>
      <c r="C238" s="36"/>
      <c r="D238" s="527" t="s">
        <v>354</v>
      </c>
      <c r="E238" s="528"/>
      <c r="F238" s="528"/>
      <c r="G238" s="529"/>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row>
    <row r="239" spans="1:35" ht="15.75" thickBot="1" x14ac:dyDescent="0.3">
      <c r="A239" s="128"/>
      <c r="B239" s="128"/>
      <c r="C239" s="36"/>
      <c r="D239" s="533" t="s">
        <v>355</v>
      </c>
      <c r="E239" s="534"/>
      <c r="F239" s="534"/>
      <c r="G239" s="535"/>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row>
    <row r="240" spans="1:35" ht="15.75" thickBot="1" x14ac:dyDescent="0.3">
      <c r="A240" s="128"/>
      <c r="B240" s="128"/>
      <c r="C240" s="36"/>
      <c r="D240" s="410"/>
      <c r="E240" s="411"/>
      <c r="F240" s="411"/>
      <c r="G240" s="412"/>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row>
    <row r="241" spans="1:35" ht="15.75" thickBot="1" x14ac:dyDescent="0.3">
      <c r="A241" s="128"/>
      <c r="B241" s="128"/>
      <c r="C241" s="140" t="s">
        <v>95</v>
      </c>
      <c r="D241" s="539" t="s">
        <v>356</v>
      </c>
      <c r="E241" s="540"/>
      <c r="F241" s="540"/>
      <c r="G241" s="541"/>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row>
    <row r="242" spans="1:35" ht="41.25" customHeight="1" thickBot="1" x14ac:dyDescent="0.3">
      <c r="A242" s="128"/>
      <c r="B242" s="128"/>
      <c r="C242" s="7" t="s">
        <v>35</v>
      </c>
      <c r="D242" s="545" t="s">
        <v>357</v>
      </c>
      <c r="E242" s="546"/>
      <c r="F242" s="546"/>
      <c r="G242" s="547"/>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row>
    <row r="243" spans="1:35" ht="15.75" thickBot="1" x14ac:dyDescent="0.3">
      <c r="A243" s="128"/>
      <c r="B243" s="128"/>
      <c r="C243" s="7" t="s">
        <v>37</v>
      </c>
      <c r="D243" s="404" t="s">
        <v>304</v>
      </c>
      <c r="E243" s="405"/>
      <c r="F243" s="405"/>
      <c r="G243" s="406"/>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row>
    <row r="244" spans="1:35" x14ac:dyDescent="0.25">
      <c r="A244" s="128"/>
      <c r="B244" s="128"/>
      <c r="C244" s="387"/>
      <c r="D244" s="21">
        <v>2018</v>
      </c>
      <c r="E244" s="21">
        <v>2019</v>
      </c>
      <c r="F244" s="21">
        <v>2020</v>
      </c>
      <c r="G244" s="21">
        <v>2021</v>
      </c>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row>
    <row r="245" spans="1:35" ht="15.75" thickBot="1" x14ac:dyDescent="0.3">
      <c r="A245" s="128"/>
      <c r="B245" s="128"/>
      <c r="C245" s="388"/>
      <c r="D245" s="22" t="s">
        <v>12</v>
      </c>
      <c r="E245" s="22" t="s">
        <v>13</v>
      </c>
      <c r="F245" s="22" t="s">
        <v>13</v>
      </c>
      <c r="G245" s="22" t="s">
        <v>13</v>
      </c>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row>
    <row r="246" spans="1:35" ht="15.75" thickBot="1" x14ac:dyDescent="0.3">
      <c r="A246" s="128"/>
      <c r="B246" s="128"/>
      <c r="C246" s="7" t="s">
        <v>39</v>
      </c>
      <c r="D246" s="23"/>
      <c r="E246" s="23"/>
      <c r="F246" s="23">
        <v>0</v>
      </c>
      <c r="G246" s="23">
        <v>0</v>
      </c>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row>
    <row r="247" spans="1:35" ht="15.75" thickBot="1" x14ac:dyDescent="0.3">
      <c r="A247" s="128"/>
      <c r="B247" s="128"/>
      <c r="C247" s="7" t="s">
        <v>40</v>
      </c>
      <c r="D247" s="23"/>
      <c r="E247" s="23"/>
      <c r="F247" s="23">
        <v>0</v>
      </c>
      <c r="G247" s="23">
        <v>0</v>
      </c>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row>
    <row r="248" spans="1:35" ht="15.75" thickBot="1" x14ac:dyDescent="0.3">
      <c r="A248" s="128"/>
      <c r="B248" s="128"/>
      <c r="C248" s="7" t="s">
        <v>41</v>
      </c>
      <c r="D248" s="23" t="e">
        <f>D247/D246</f>
        <v>#DIV/0!</v>
      </c>
      <c r="E248" s="23" t="e">
        <f>E247/E246</f>
        <v>#DIV/0!</v>
      </c>
      <c r="F248" s="23" t="e">
        <f>F247/F246</f>
        <v>#DIV/0!</v>
      </c>
      <c r="G248" s="23" t="e">
        <f>G247/G246</f>
        <v>#DIV/0!</v>
      </c>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row>
    <row r="249" spans="1:35" ht="15.75" thickBot="1" x14ac:dyDescent="0.3">
      <c r="A249" s="128"/>
      <c r="B249" s="128"/>
      <c r="C249" s="7" t="s">
        <v>42</v>
      </c>
      <c r="D249" s="25" t="s">
        <v>43</v>
      </c>
      <c r="E249" s="26" t="e">
        <f>E246/D246-1</f>
        <v>#DIV/0!</v>
      </c>
      <c r="F249" s="26" t="e">
        <f t="shared" ref="F249:G251" si="5">F246/E246-1</f>
        <v>#DIV/0!</v>
      </c>
      <c r="G249" s="26" t="e">
        <f t="shared" si="5"/>
        <v>#DIV/0!</v>
      </c>
    </row>
    <row r="250" spans="1:35" ht="15.75" thickBot="1" x14ac:dyDescent="0.3">
      <c r="A250" s="128"/>
      <c r="B250" s="128"/>
      <c r="C250" s="7" t="s">
        <v>44</v>
      </c>
      <c r="D250" s="25" t="s">
        <v>43</v>
      </c>
      <c r="E250" s="26" t="e">
        <f>E247/D247-1</f>
        <v>#DIV/0!</v>
      </c>
      <c r="F250" s="26" t="e">
        <f t="shared" si="5"/>
        <v>#DIV/0!</v>
      </c>
      <c r="G250" s="26" t="e">
        <f t="shared" si="5"/>
        <v>#DIV/0!</v>
      </c>
    </row>
    <row r="251" spans="1:35" ht="15.75" thickBot="1" x14ac:dyDescent="0.3">
      <c r="A251" s="128"/>
      <c r="B251" s="128"/>
      <c r="C251" s="7" t="s">
        <v>45</v>
      </c>
      <c r="D251" s="25" t="s">
        <v>43</v>
      </c>
      <c r="E251" s="26" t="e">
        <f>E248/D248-1</f>
        <v>#DIV/0!</v>
      </c>
      <c r="F251" s="26" t="e">
        <f t="shared" si="5"/>
        <v>#DIV/0!</v>
      </c>
      <c r="G251" s="26" t="e">
        <f t="shared" si="5"/>
        <v>#DIV/0!</v>
      </c>
    </row>
    <row r="252" spans="1:35" ht="15.75" thickBot="1" x14ac:dyDescent="0.3">
      <c r="A252" s="128"/>
      <c r="B252" s="128"/>
      <c r="C252" s="395" t="s">
        <v>344</v>
      </c>
      <c r="D252" s="396"/>
      <c r="E252" s="396"/>
      <c r="F252" s="396"/>
      <c r="G252" s="397"/>
    </row>
    <row r="253" spans="1:35" x14ac:dyDescent="0.25">
      <c r="A253" s="128"/>
      <c r="B253" s="128"/>
      <c r="C253" s="387"/>
      <c r="D253" s="21">
        <v>2018</v>
      </c>
      <c r="E253" s="21">
        <v>2019</v>
      </c>
      <c r="F253" s="21">
        <v>2020</v>
      </c>
      <c r="G253" s="21">
        <v>2021</v>
      </c>
    </row>
    <row r="254" spans="1:35" ht="15.75" thickBot="1" x14ac:dyDescent="0.3">
      <c r="A254" s="128"/>
      <c r="B254" s="128"/>
      <c r="C254" s="388"/>
      <c r="D254" s="22" t="s">
        <v>12</v>
      </c>
      <c r="E254" s="22" t="s">
        <v>13</v>
      </c>
      <c r="F254" s="22" t="s">
        <v>13</v>
      </c>
      <c r="G254" s="22" t="s">
        <v>13</v>
      </c>
    </row>
    <row r="255" spans="1:35" ht="15.75" thickBot="1" x14ac:dyDescent="0.3">
      <c r="A255" s="128"/>
      <c r="B255" s="128"/>
      <c r="C255" s="27" t="s">
        <v>86</v>
      </c>
      <c r="D255" s="28"/>
      <c r="E255" s="28"/>
      <c r="F255" s="28"/>
      <c r="G255" s="28"/>
    </row>
    <row r="256" spans="1:35" ht="15.75" thickBot="1" x14ac:dyDescent="0.3">
      <c r="A256" s="128"/>
      <c r="B256" s="128"/>
      <c r="C256" s="27" t="s">
        <v>87</v>
      </c>
      <c r="D256" s="29"/>
      <c r="E256" s="28"/>
      <c r="F256" s="28">
        <v>0</v>
      </c>
      <c r="G256" s="28">
        <v>0</v>
      </c>
    </row>
    <row r="257" spans="1:27" ht="15.75" thickBot="1" x14ac:dyDescent="0.3">
      <c r="A257" s="128"/>
      <c r="B257" s="128"/>
      <c r="C257" s="30" t="s">
        <v>78</v>
      </c>
      <c r="D257" s="29">
        <f>D256+D255</f>
        <v>0</v>
      </c>
      <c r="E257" s="29">
        <f>E256+E255</f>
        <v>0</v>
      </c>
      <c r="F257" s="29">
        <f>F256+F255</f>
        <v>0</v>
      </c>
      <c r="G257" s="29">
        <f>G256+G255</f>
        <v>0</v>
      </c>
    </row>
    <row r="258" spans="1:27" x14ac:dyDescent="0.25">
      <c r="A258" s="128"/>
      <c r="B258" s="128"/>
      <c r="C258" s="413" t="s">
        <v>88</v>
      </c>
      <c r="D258" s="518" t="s">
        <v>305</v>
      </c>
      <c r="E258" s="519"/>
      <c r="F258" s="519"/>
      <c r="G258" s="520"/>
    </row>
    <row r="259" spans="1:27" x14ac:dyDescent="0.25">
      <c r="A259" s="128"/>
      <c r="B259" s="128"/>
      <c r="C259" s="414"/>
      <c r="D259" s="521"/>
      <c r="E259" s="522"/>
      <c r="F259" s="522"/>
      <c r="G259" s="523"/>
    </row>
    <row r="260" spans="1:27" ht="15.75" thickBot="1" x14ac:dyDescent="0.3">
      <c r="A260" s="128"/>
      <c r="B260" s="128"/>
      <c r="C260" s="415"/>
      <c r="D260" s="524"/>
      <c r="E260" s="525"/>
      <c r="F260" s="525"/>
      <c r="G260" s="526"/>
    </row>
    <row r="261" spans="1:27" ht="15.75" thickBot="1" x14ac:dyDescent="0.3">
      <c r="A261" s="128"/>
      <c r="B261" s="128"/>
      <c r="C261" s="36" t="s">
        <v>93</v>
      </c>
      <c r="D261" s="410" t="s">
        <v>153</v>
      </c>
      <c r="E261" s="411"/>
      <c r="F261" s="411"/>
      <c r="G261" s="412"/>
    </row>
    <row r="262" spans="1:27" ht="15.75" thickBot="1" x14ac:dyDescent="0.3">
      <c r="A262" s="128"/>
      <c r="B262" s="128"/>
      <c r="C262" s="36"/>
      <c r="D262" s="527" t="s">
        <v>358</v>
      </c>
      <c r="E262" s="528"/>
      <c r="F262" s="528"/>
      <c r="G262" s="529"/>
    </row>
    <row r="263" spans="1:27" ht="15.75" thickBot="1" x14ac:dyDescent="0.3">
      <c r="A263" s="128"/>
      <c r="B263" s="128"/>
      <c r="C263" s="36"/>
      <c r="D263" s="410" t="s">
        <v>318</v>
      </c>
      <c r="E263" s="411"/>
      <c r="F263" s="411"/>
      <c r="G263" s="412"/>
    </row>
    <row r="264" spans="1:27" ht="15.75" thickBot="1" x14ac:dyDescent="0.3">
      <c r="A264" s="128"/>
      <c r="B264" s="128"/>
      <c r="C264" s="36"/>
      <c r="D264" s="533" t="s">
        <v>359</v>
      </c>
      <c r="E264" s="534"/>
      <c r="F264" s="534"/>
      <c r="G264" s="535"/>
    </row>
    <row r="265" spans="1:27" ht="15.75" thickBot="1" x14ac:dyDescent="0.3">
      <c r="A265" s="128"/>
      <c r="B265" s="128"/>
      <c r="C265" s="36"/>
      <c r="D265" s="410" t="s">
        <v>319</v>
      </c>
      <c r="E265" s="411"/>
      <c r="F265" s="411"/>
      <c r="G265" s="412"/>
    </row>
    <row r="266" spans="1:27" ht="15.75" thickBot="1" x14ac:dyDescent="0.3">
      <c r="A266" s="128"/>
      <c r="B266" s="128"/>
      <c r="C266" s="36"/>
      <c r="D266" s="533" t="s">
        <v>360</v>
      </c>
      <c r="E266" s="534"/>
      <c r="F266" s="534"/>
      <c r="G266" s="535"/>
    </row>
    <row r="267" spans="1:27" ht="15.75" thickBot="1" x14ac:dyDescent="0.3">
      <c r="A267" s="128"/>
      <c r="B267" s="128"/>
      <c r="C267" s="36"/>
      <c r="D267" s="533" t="s">
        <v>361</v>
      </c>
      <c r="E267" s="534"/>
      <c r="F267" s="534"/>
      <c r="G267" s="535"/>
    </row>
    <row r="268" spans="1:27" ht="15.75" thickBot="1" x14ac:dyDescent="0.3">
      <c r="A268" s="128"/>
      <c r="B268" s="128"/>
      <c r="C268" s="36"/>
      <c r="D268" s="410" t="s">
        <v>320</v>
      </c>
      <c r="E268" s="411"/>
      <c r="F268" s="411"/>
      <c r="G268" s="412"/>
      <c r="H268" s="128"/>
      <c r="I268" s="128"/>
      <c r="J268" s="128"/>
      <c r="K268" s="128"/>
      <c r="L268" s="128"/>
      <c r="M268" s="128"/>
      <c r="N268" s="128"/>
      <c r="O268" s="128"/>
      <c r="P268" s="128"/>
      <c r="Q268" s="128"/>
      <c r="R268" s="128"/>
      <c r="S268" s="128"/>
      <c r="T268" s="128"/>
      <c r="U268" s="128"/>
      <c r="V268" s="128"/>
      <c r="W268" s="128"/>
      <c r="X268" s="128"/>
      <c r="Y268" s="128"/>
      <c r="Z268" s="128"/>
      <c r="AA268" s="128"/>
    </row>
    <row r="269" spans="1:27" ht="15.75" thickBot="1" x14ac:dyDescent="0.3">
      <c r="A269" s="128"/>
      <c r="B269" s="128"/>
      <c r="C269" s="36"/>
      <c r="D269" s="533" t="s">
        <v>362</v>
      </c>
      <c r="E269" s="534"/>
      <c r="F269" s="534"/>
      <c r="G269" s="535"/>
      <c r="H269" s="128"/>
      <c r="I269" s="128"/>
      <c r="J269" s="128"/>
      <c r="K269" s="128"/>
      <c r="L269" s="128"/>
      <c r="M269" s="128"/>
      <c r="N269" s="128"/>
      <c r="O269" s="128"/>
      <c r="P269" s="128"/>
      <c r="Q269" s="128"/>
      <c r="R269" s="128"/>
      <c r="S269" s="128"/>
      <c r="T269" s="128"/>
      <c r="U269" s="128"/>
      <c r="V269" s="128"/>
      <c r="W269" s="128"/>
      <c r="X269" s="128"/>
      <c r="Y269" s="128"/>
      <c r="Z269" s="128"/>
      <c r="AA269" s="128"/>
    </row>
    <row r="270" spans="1:27" ht="15.75" thickBot="1" x14ac:dyDescent="0.3">
      <c r="A270" s="128"/>
      <c r="B270" s="128"/>
      <c r="C270" s="36"/>
      <c r="D270" s="533" t="s">
        <v>363</v>
      </c>
      <c r="E270" s="534"/>
      <c r="F270" s="534"/>
      <c r="G270" s="535"/>
      <c r="H270" s="128"/>
      <c r="I270" s="128"/>
      <c r="J270" s="128"/>
      <c r="K270" s="128"/>
      <c r="L270" s="128"/>
      <c r="M270" s="128"/>
      <c r="N270" s="128"/>
      <c r="O270" s="128"/>
      <c r="P270" s="128"/>
      <c r="Q270" s="128"/>
      <c r="R270" s="128"/>
      <c r="S270" s="128"/>
      <c r="T270" s="128"/>
      <c r="U270" s="128"/>
      <c r="V270" s="128"/>
      <c r="W270" s="128"/>
      <c r="X270" s="128"/>
      <c r="Y270" s="128"/>
      <c r="Z270" s="128"/>
      <c r="AA270" s="128"/>
    </row>
    <row r="271" spans="1:27" ht="15.75" thickBot="1" x14ac:dyDescent="0.3">
      <c r="A271" s="128"/>
      <c r="B271" s="128"/>
      <c r="C271" s="36"/>
      <c r="D271" s="410"/>
      <c r="E271" s="411"/>
      <c r="F271" s="411"/>
      <c r="G271" s="412"/>
      <c r="H271" s="128"/>
      <c r="I271" s="128"/>
      <c r="J271" s="128"/>
      <c r="K271" s="128"/>
      <c r="L271" s="128"/>
      <c r="M271" s="128"/>
      <c r="N271" s="128"/>
      <c r="O271" s="128"/>
      <c r="P271" s="128"/>
      <c r="Q271" s="128"/>
      <c r="R271" s="128"/>
      <c r="S271" s="128"/>
      <c r="T271" s="128"/>
      <c r="U271" s="128"/>
      <c r="V271" s="128"/>
      <c r="W271" s="128"/>
      <c r="X271" s="128"/>
      <c r="Y271" s="128"/>
      <c r="Z271" s="128"/>
      <c r="AA271" s="128"/>
    </row>
    <row r="272" spans="1:27" ht="15.75" thickBot="1" x14ac:dyDescent="0.3">
      <c r="A272" s="128"/>
      <c r="B272" s="128"/>
      <c r="C272" s="140" t="s">
        <v>261</v>
      </c>
      <c r="D272" s="539" t="s">
        <v>364</v>
      </c>
      <c r="E272" s="540"/>
      <c r="F272" s="540"/>
      <c r="G272" s="541"/>
      <c r="H272" s="128"/>
      <c r="I272" s="128"/>
      <c r="J272" s="128"/>
      <c r="K272" s="128"/>
      <c r="L272" s="128"/>
      <c r="M272" s="128"/>
      <c r="N272" s="128"/>
      <c r="O272" s="128"/>
      <c r="P272" s="128"/>
      <c r="Q272" s="128"/>
      <c r="R272" s="128"/>
      <c r="S272" s="128"/>
      <c r="T272" s="128"/>
      <c r="U272" s="128"/>
      <c r="V272" s="128"/>
      <c r="W272" s="128"/>
      <c r="X272" s="128"/>
      <c r="Y272" s="128"/>
      <c r="Z272" s="128"/>
      <c r="AA272" s="128"/>
    </row>
    <row r="273" spans="1:28" ht="39" customHeight="1" thickBot="1" x14ac:dyDescent="0.3">
      <c r="A273" s="128"/>
      <c r="B273" s="128"/>
      <c r="C273" s="7" t="s">
        <v>35</v>
      </c>
      <c r="D273" s="392" t="s">
        <v>365</v>
      </c>
      <c r="E273" s="393"/>
      <c r="F273" s="393"/>
      <c r="G273" s="394"/>
      <c r="H273" s="128"/>
      <c r="I273" s="128"/>
      <c r="J273" s="128"/>
      <c r="K273" s="128"/>
      <c r="L273" s="128"/>
      <c r="M273" s="128"/>
      <c r="N273" s="128"/>
      <c r="O273" s="128"/>
      <c r="P273" s="128"/>
      <c r="Q273" s="128"/>
      <c r="R273" s="128"/>
      <c r="S273" s="128"/>
      <c r="T273" s="128"/>
      <c r="U273" s="128"/>
      <c r="V273" s="128"/>
      <c r="W273" s="128"/>
      <c r="X273" s="128"/>
      <c r="Y273" s="128"/>
      <c r="Z273" s="128"/>
      <c r="AA273" s="128"/>
    </row>
    <row r="274" spans="1:28" ht="15.75" thickBot="1" x14ac:dyDescent="0.3">
      <c r="A274" s="128"/>
      <c r="B274" s="128"/>
      <c r="C274" s="7" t="s">
        <v>37</v>
      </c>
      <c r="D274" s="404" t="s">
        <v>366</v>
      </c>
      <c r="E274" s="405"/>
      <c r="F274" s="405"/>
      <c r="G274" s="406"/>
      <c r="H274" s="128"/>
      <c r="I274" s="128"/>
      <c r="J274" s="128"/>
      <c r="K274" s="128"/>
      <c r="L274" s="128"/>
      <c r="M274" s="128"/>
      <c r="N274" s="128"/>
      <c r="O274" s="128"/>
      <c r="P274" s="128"/>
      <c r="Q274" s="128"/>
      <c r="R274" s="128"/>
      <c r="S274" s="128"/>
      <c r="T274" s="128"/>
      <c r="U274" s="128"/>
      <c r="V274" s="128"/>
      <c r="W274" s="128"/>
      <c r="X274" s="128"/>
      <c r="Y274" s="128"/>
      <c r="Z274" s="128"/>
      <c r="AA274" s="128"/>
    </row>
    <row r="275" spans="1:28" x14ac:dyDescent="0.25">
      <c r="A275" s="128"/>
      <c r="B275" s="128"/>
      <c r="C275" s="387"/>
      <c r="D275" s="21">
        <v>2018</v>
      </c>
      <c r="E275" s="21">
        <v>2019</v>
      </c>
      <c r="F275" s="21">
        <v>2020</v>
      </c>
      <c r="G275" s="21">
        <v>2021</v>
      </c>
      <c r="H275" s="128"/>
      <c r="I275" s="128"/>
      <c r="J275" s="128"/>
      <c r="K275" s="128"/>
      <c r="L275" s="128"/>
      <c r="M275" s="128"/>
      <c r="N275" s="128"/>
      <c r="O275" s="128"/>
      <c r="P275" s="128"/>
      <c r="Q275" s="128"/>
      <c r="R275" s="128"/>
      <c r="S275" s="128"/>
      <c r="T275" s="128"/>
      <c r="U275" s="128"/>
      <c r="V275" s="128"/>
      <c r="W275" s="128"/>
      <c r="X275" s="128"/>
      <c r="Y275" s="128"/>
      <c r="Z275" s="128"/>
      <c r="AA275" s="128"/>
    </row>
    <row r="276" spans="1:28" ht="15.75" thickBot="1" x14ac:dyDescent="0.3">
      <c r="A276" s="128"/>
      <c r="B276" s="128"/>
      <c r="C276" s="388"/>
      <c r="D276" s="22" t="s">
        <v>12</v>
      </c>
      <c r="E276" s="22" t="s">
        <v>13</v>
      </c>
      <c r="F276" s="22" t="s">
        <v>13</v>
      </c>
      <c r="G276" s="22" t="s">
        <v>13</v>
      </c>
      <c r="H276" s="128"/>
      <c r="I276" s="128"/>
      <c r="J276" s="128"/>
      <c r="K276" s="128"/>
      <c r="L276" s="128"/>
      <c r="M276" s="128"/>
      <c r="N276" s="128"/>
      <c r="O276" s="128"/>
      <c r="P276" s="128"/>
      <c r="Q276" s="128"/>
      <c r="R276" s="128"/>
      <c r="S276" s="128"/>
      <c r="T276" s="128"/>
      <c r="U276" s="128"/>
      <c r="V276" s="128"/>
      <c r="W276" s="128"/>
      <c r="X276" s="128"/>
      <c r="Y276" s="128"/>
      <c r="Z276" s="128"/>
      <c r="AA276" s="128"/>
    </row>
    <row r="277" spans="1:28" ht="15.75" thickBot="1" x14ac:dyDescent="0.3">
      <c r="A277" s="128"/>
      <c r="B277" s="128"/>
      <c r="C277" s="7" t="s">
        <v>39</v>
      </c>
      <c r="D277" s="23"/>
      <c r="E277" s="23">
        <v>1</v>
      </c>
      <c r="F277" s="23">
        <v>0</v>
      </c>
      <c r="G277" s="23">
        <v>0</v>
      </c>
      <c r="H277" s="128"/>
      <c r="I277" s="128"/>
      <c r="J277" s="128"/>
      <c r="K277" s="128"/>
      <c r="L277" s="128"/>
      <c r="M277" s="128"/>
      <c r="N277" s="128"/>
      <c r="O277" s="128"/>
      <c r="P277" s="128"/>
      <c r="Q277" s="128"/>
      <c r="R277" s="128"/>
      <c r="S277" s="128"/>
      <c r="T277" s="128"/>
      <c r="U277" s="128"/>
      <c r="V277" s="128"/>
      <c r="W277" s="128"/>
      <c r="X277" s="128"/>
      <c r="Y277" s="128"/>
      <c r="Z277" s="128"/>
      <c r="AA277" s="128"/>
    </row>
    <row r="278" spans="1:28" ht="15.75" thickBot="1" x14ac:dyDescent="0.3">
      <c r="A278" s="128"/>
      <c r="B278" s="128"/>
      <c r="C278" s="7" t="s">
        <v>40</v>
      </c>
      <c r="D278" s="23"/>
      <c r="E278" s="23">
        <v>66000</v>
      </c>
      <c r="F278" s="23">
        <v>0</v>
      </c>
      <c r="G278" s="23">
        <v>0</v>
      </c>
      <c r="H278" s="128"/>
      <c r="I278" s="128"/>
      <c r="J278" s="128"/>
      <c r="K278" s="128"/>
      <c r="L278" s="128"/>
      <c r="M278" s="128"/>
      <c r="N278" s="128"/>
      <c r="O278" s="128"/>
      <c r="P278" s="128"/>
      <c r="Q278" s="128"/>
      <c r="R278" s="128"/>
      <c r="S278" s="128"/>
      <c r="T278" s="128"/>
      <c r="U278" s="128"/>
      <c r="V278" s="128"/>
      <c r="W278" s="128"/>
      <c r="X278" s="128"/>
      <c r="Y278" s="128"/>
      <c r="Z278" s="128"/>
      <c r="AA278" s="128"/>
    </row>
    <row r="279" spans="1:28" ht="15.75" thickBot="1" x14ac:dyDescent="0.3">
      <c r="A279" s="128"/>
      <c r="B279" s="128"/>
      <c r="C279" s="7" t="s">
        <v>41</v>
      </c>
      <c r="D279" s="23" t="e">
        <f>D278/D277</f>
        <v>#DIV/0!</v>
      </c>
      <c r="E279" s="23">
        <f>E278/E277</f>
        <v>66000</v>
      </c>
      <c r="F279" s="23" t="e">
        <f>F278/F277</f>
        <v>#DIV/0!</v>
      </c>
      <c r="G279" s="23" t="e">
        <f>G278/G277</f>
        <v>#DIV/0!</v>
      </c>
      <c r="H279" s="128"/>
      <c r="I279" s="128"/>
      <c r="J279" s="128"/>
      <c r="K279" s="128"/>
      <c r="L279" s="128"/>
      <c r="M279" s="128"/>
      <c r="N279" s="128"/>
      <c r="O279" s="128"/>
      <c r="P279" s="128"/>
      <c r="Q279" s="128"/>
      <c r="R279" s="128"/>
      <c r="S279" s="128"/>
      <c r="T279" s="128"/>
      <c r="U279" s="128"/>
      <c r="V279" s="128"/>
      <c r="W279" s="128"/>
      <c r="X279" s="128"/>
      <c r="Y279" s="128"/>
      <c r="Z279" s="128"/>
      <c r="AA279" s="128"/>
    </row>
    <row r="280" spans="1:28" ht="15.75" thickBot="1" x14ac:dyDescent="0.3">
      <c r="A280" s="128"/>
      <c r="B280" s="128"/>
      <c r="C280" s="7" t="s">
        <v>42</v>
      </c>
      <c r="D280" s="25" t="s">
        <v>43</v>
      </c>
      <c r="E280" s="26" t="e">
        <f>E277/D277-1</f>
        <v>#DIV/0!</v>
      </c>
      <c r="F280" s="26">
        <f t="shared" ref="F280:G282" si="6">F277/E277-1</f>
        <v>-1</v>
      </c>
      <c r="G280" s="26" t="e">
        <f t="shared" si="6"/>
        <v>#DIV/0!</v>
      </c>
    </row>
    <row r="281" spans="1:28" ht="15.75" thickBot="1" x14ac:dyDescent="0.3">
      <c r="A281" s="128"/>
      <c r="B281" s="128"/>
      <c r="C281" s="7" t="s">
        <v>44</v>
      </c>
      <c r="D281" s="25" t="s">
        <v>43</v>
      </c>
      <c r="E281" s="26" t="e">
        <f>E278/D278-1</f>
        <v>#DIV/0!</v>
      </c>
      <c r="F281" s="26">
        <f t="shared" si="6"/>
        <v>-1</v>
      </c>
      <c r="G281" s="26" t="e">
        <f t="shared" si="6"/>
        <v>#DIV/0!</v>
      </c>
    </row>
    <row r="282" spans="1:28" ht="15.75" thickBot="1" x14ac:dyDescent="0.3">
      <c r="A282" s="128"/>
      <c r="B282" s="128"/>
      <c r="C282" s="7" t="s">
        <v>45</v>
      </c>
      <c r="D282" s="25" t="s">
        <v>43</v>
      </c>
      <c r="E282" s="26" t="e">
        <f>E279/D279-1</f>
        <v>#DIV/0!</v>
      </c>
      <c r="F282" s="26" t="e">
        <f t="shared" si="6"/>
        <v>#DIV/0!</v>
      </c>
      <c r="G282" s="26" t="e">
        <f t="shared" si="6"/>
        <v>#DIV/0!</v>
      </c>
    </row>
    <row r="283" spans="1:28" ht="15.75" thickBot="1" x14ac:dyDescent="0.3">
      <c r="A283" s="128"/>
      <c r="B283" s="128"/>
      <c r="C283" s="395" t="s">
        <v>367</v>
      </c>
      <c r="D283" s="396"/>
      <c r="E283" s="396"/>
      <c r="F283" s="396"/>
      <c r="G283" s="397"/>
    </row>
    <row r="284" spans="1:28" x14ac:dyDescent="0.25">
      <c r="A284" s="128"/>
      <c r="B284" s="128"/>
      <c r="C284" s="387"/>
      <c r="D284" s="21">
        <v>2018</v>
      </c>
      <c r="E284" s="21">
        <v>2019</v>
      </c>
      <c r="F284" s="21">
        <v>2020</v>
      </c>
      <c r="G284" s="21">
        <v>2021</v>
      </c>
    </row>
    <row r="285" spans="1:28" ht="15.75" thickBot="1" x14ac:dyDescent="0.3">
      <c r="A285" s="128"/>
      <c r="B285" s="128"/>
      <c r="C285" s="388"/>
      <c r="D285" s="22" t="s">
        <v>12</v>
      </c>
      <c r="E285" s="22" t="s">
        <v>13</v>
      </c>
      <c r="F285" s="22" t="s">
        <v>13</v>
      </c>
      <c r="G285" s="22" t="s">
        <v>13</v>
      </c>
    </row>
    <row r="286" spans="1:28" ht="15.75" thickBot="1" x14ac:dyDescent="0.3">
      <c r="A286" s="128"/>
      <c r="B286" s="128"/>
      <c r="C286" s="27" t="s">
        <v>86</v>
      </c>
      <c r="D286" s="28"/>
      <c r="E286" s="28"/>
      <c r="F286" s="28"/>
      <c r="G286" s="28"/>
    </row>
    <row r="287" spans="1:28" ht="15.75" thickBot="1" x14ac:dyDescent="0.3">
      <c r="A287" s="128"/>
      <c r="B287" s="128"/>
      <c r="C287" s="27" t="s">
        <v>87</v>
      </c>
      <c r="D287" s="29"/>
      <c r="E287" s="28">
        <f>+E278</f>
        <v>66000</v>
      </c>
      <c r="F287" s="28">
        <v>0</v>
      </c>
      <c r="G287" s="28">
        <v>0</v>
      </c>
    </row>
    <row r="288" spans="1:28" ht="15.75" thickBot="1" x14ac:dyDescent="0.3">
      <c r="A288" s="128"/>
      <c r="B288" s="128"/>
      <c r="C288" s="30" t="s">
        <v>266</v>
      </c>
      <c r="D288" s="29">
        <f>D287+D286</f>
        <v>0</v>
      </c>
      <c r="E288" s="29">
        <f>E287+E286</f>
        <v>66000</v>
      </c>
      <c r="F288" s="29">
        <f>F287+F286</f>
        <v>0</v>
      </c>
      <c r="G288" s="29">
        <f>G287+G286</f>
        <v>0</v>
      </c>
      <c r="H288" s="128"/>
      <c r="I288" s="128"/>
      <c r="J288" s="128"/>
      <c r="K288" s="128"/>
      <c r="L288" s="128"/>
      <c r="M288" s="128"/>
      <c r="N288" s="128"/>
      <c r="O288" s="128"/>
      <c r="P288" s="128"/>
      <c r="Q288" s="128"/>
      <c r="R288" s="128"/>
      <c r="S288" s="128"/>
      <c r="T288" s="128"/>
      <c r="U288" s="128"/>
      <c r="V288" s="128"/>
      <c r="W288" s="128"/>
      <c r="X288" s="128"/>
      <c r="Y288" s="128"/>
      <c r="Z288" s="128"/>
      <c r="AA288" s="128"/>
      <c r="AB288" s="128"/>
    </row>
    <row r="289" spans="1:28" x14ac:dyDescent="0.25">
      <c r="A289" s="128"/>
      <c r="B289" s="128"/>
      <c r="C289" s="413" t="s">
        <v>368</v>
      </c>
      <c r="D289" s="518" t="s">
        <v>305</v>
      </c>
      <c r="E289" s="519"/>
      <c r="F289" s="519"/>
      <c r="G289" s="520"/>
      <c r="H289" s="128"/>
      <c r="I289" s="128"/>
      <c r="J289" s="128"/>
      <c r="K289" s="128"/>
      <c r="L289" s="128"/>
      <c r="M289" s="128"/>
      <c r="N289" s="128"/>
      <c r="O289" s="128"/>
      <c r="P289" s="128"/>
      <c r="Q289" s="128"/>
      <c r="R289" s="128"/>
      <c r="S289" s="128"/>
      <c r="T289" s="128"/>
      <c r="U289" s="128"/>
      <c r="V289" s="128"/>
      <c r="W289" s="128"/>
      <c r="X289" s="128"/>
      <c r="Y289" s="128"/>
      <c r="Z289" s="128"/>
      <c r="AA289" s="128"/>
      <c r="AB289" s="128"/>
    </row>
    <row r="290" spans="1:28" x14ac:dyDescent="0.25">
      <c r="A290" s="128"/>
      <c r="B290" s="128"/>
      <c r="C290" s="414"/>
      <c r="D290" s="521"/>
      <c r="E290" s="522"/>
      <c r="F290" s="522"/>
      <c r="G290" s="523"/>
      <c r="H290" s="128"/>
      <c r="I290" s="128"/>
      <c r="J290" s="128"/>
      <c r="K290" s="128"/>
      <c r="L290" s="128"/>
      <c r="M290" s="128"/>
      <c r="N290" s="128"/>
      <c r="O290" s="128"/>
      <c r="P290" s="128"/>
      <c r="Q290" s="128"/>
      <c r="R290" s="128"/>
      <c r="S290" s="128"/>
      <c r="T290" s="128"/>
      <c r="U290" s="128"/>
      <c r="V290" s="128"/>
      <c r="W290" s="128"/>
      <c r="X290" s="128"/>
      <c r="Y290" s="128"/>
      <c r="Z290" s="128"/>
      <c r="AA290" s="128"/>
      <c r="AB290" s="128"/>
    </row>
    <row r="291" spans="1:28" ht="15.75" thickBot="1" x14ac:dyDescent="0.3">
      <c r="A291" s="128"/>
      <c r="B291" s="128"/>
      <c r="C291" s="415"/>
      <c r="D291" s="524"/>
      <c r="E291" s="525"/>
      <c r="F291" s="525"/>
      <c r="G291" s="526"/>
      <c r="H291" s="128"/>
      <c r="I291" s="128"/>
      <c r="J291" s="128"/>
      <c r="K291" s="128"/>
      <c r="L291" s="128"/>
      <c r="M291" s="128"/>
      <c r="N291" s="128"/>
      <c r="O291" s="128"/>
      <c r="P291" s="128"/>
      <c r="Q291" s="128"/>
      <c r="R291" s="128"/>
      <c r="S291" s="128"/>
      <c r="T291" s="128"/>
      <c r="U291" s="128"/>
      <c r="V291" s="128"/>
      <c r="W291" s="128"/>
      <c r="X291" s="128"/>
      <c r="Y291" s="128"/>
      <c r="Z291" s="128"/>
      <c r="AA291" s="128"/>
      <c r="AB291" s="128"/>
    </row>
    <row r="292" spans="1:28" ht="15.75" customHeight="1" thickBot="1" x14ac:dyDescent="0.3">
      <c r="A292" s="128"/>
      <c r="B292" s="128"/>
      <c r="C292" s="136" t="s">
        <v>212</v>
      </c>
      <c r="D292" s="542" t="s">
        <v>369</v>
      </c>
      <c r="E292" s="543"/>
      <c r="F292" s="543"/>
      <c r="G292" s="544"/>
      <c r="H292" s="128"/>
      <c r="I292" s="128"/>
      <c r="J292" s="128"/>
      <c r="K292" s="128"/>
      <c r="L292" s="128"/>
      <c r="M292" s="128"/>
      <c r="N292" s="128"/>
      <c r="O292" s="128"/>
      <c r="P292" s="128"/>
      <c r="Q292" s="128"/>
      <c r="R292" s="128"/>
      <c r="S292" s="128"/>
      <c r="T292" s="128"/>
      <c r="U292" s="128"/>
      <c r="V292" s="128"/>
      <c r="W292" s="128"/>
      <c r="X292" s="128"/>
      <c r="Y292" s="128"/>
      <c r="Z292" s="128"/>
      <c r="AA292" s="128"/>
      <c r="AB292" s="128"/>
    </row>
    <row r="293" spans="1:28" ht="15.75" thickBot="1" x14ac:dyDescent="0.3">
      <c r="A293" s="128"/>
      <c r="B293" s="128"/>
      <c r="C293" s="392" t="s">
        <v>101</v>
      </c>
      <c r="D293" s="393"/>
      <c r="E293" s="393"/>
      <c r="F293" s="393"/>
      <c r="G293" s="394"/>
      <c r="H293" s="128"/>
      <c r="I293" s="128"/>
      <c r="J293" s="128"/>
      <c r="K293" s="128"/>
      <c r="L293" s="128"/>
      <c r="M293" s="128"/>
      <c r="N293" s="128"/>
      <c r="O293" s="128"/>
      <c r="P293" s="128"/>
      <c r="Q293" s="128"/>
      <c r="R293" s="128"/>
      <c r="S293" s="128"/>
      <c r="T293" s="128"/>
      <c r="U293" s="128"/>
      <c r="V293" s="128"/>
      <c r="W293" s="128"/>
      <c r="X293" s="128"/>
      <c r="Y293" s="128"/>
      <c r="Z293" s="128"/>
      <c r="AA293" s="128"/>
      <c r="AB293" s="128"/>
    </row>
    <row r="294" spans="1:28" ht="23.25" thickBot="1" x14ac:dyDescent="0.3">
      <c r="A294" s="128"/>
      <c r="B294" s="128"/>
      <c r="C294" s="7" t="s">
        <v>370</v>
      </c>
      <c r="D294" s="26">
        <v>7.5499999999999998E-2</v>
      </c>
      <c r="E294" s="26">
        <v>9.1999999999999998E-2</v>
      </c>
      <c r="F294" s="26">
        <v>0.115</v>
      </c>
      <c r="G294" s="26">
        <v>0.13900000000000001</v>
      </c>
      <c r="H294" s="128"/>
      <c r="I294" s="128"/>
      <c r="J294" s="128"/>
      <c r="K294" s="128"/>
      <c r="L294" s="128"/>
      <c r="M294" s="128"/>
      <c r="N294" s="128"/>
      <c r="O294" s="128"/>
      <c r="P294" s="128"/>
      <c r="Q294" s="128"/>
      <c r="R294" s="128"/>
      <c r="S294" s="128"/>
      <c r="T294" s="128"/>
      <c r="U294" s="128"/>
      <c r="V294" s="128"/>
      <c r="W294" s="128"/>
      <c r="X294" s="128"/>
      <c r="Y294" s="128"/>
      <c r="Z294" s="128"/>
      <c r="AA294" s="128"/>
      <c r="AB294" s="128"/>
    </row>
    <row r="295" spans="1:28" ht="15.75" thickBot="1" x14ac:dyDescent="0.3">
      <c r="A295" s="128"/>
      <c r="B295" s="128"/>
      <c r="C295" s="431" t="s">
        <v>103</v>
      </c>
      <c r="D295" s="432"/>
      <c r="E295" s="432"/>
      <c r="F295" s="432"/>
      <c r="G295" s="433"/>
      <c r="H295" s="128"/>
      <c r="I295" s="128"/>
      <c r="J295" s="128"/>
      <c r="K295" s="128"/>
      <c r="L295" s="128"/>
      <c r="M295" s="128"/>
      <c r="N295" s="128"/>
      <c r="O295" s="128"/>
      <c r="P295" s="128"/>
      <c r="Q295" s="128"/>
      <c r="R295" s="128"/>
      <c r="S295" s="128"/>
      <c r="T295" s="128"/>
      <c r="U295" s="128"/>
      <c r="V295" s="128"/>
      <c r="W295" s="128"/>
      <c r="X295" s="128"/>
      <c r="Y295" s="128"/>
      <c r="Z295" s="128"/>
      <c r="AA295" s="128"/>
      <c r="AB295" s="128"/>
    </row>
    <row r="296" spans="1:28" ht="15.75" thickBot="1" x14ac:dyDescent="0.3">
      <c r="A296" s="128"/>
      <c r="B296" s="128"/>
      <c r="C296" s="434" t="s">
        <v>104</v>
      </c>
      <c r="D296" s="435"/>
      <c r="E296" s="435"/>
      <c r="F296" s="435"/>
      <c r="G296" s="436"/>
      <c r="H296" s="128"/>
      <c r="I296" s="128"/>
      <c r="J296" s="128"/>
      <c r="K296" s="128"/>
      <c r="L296" s="128"/>
      <c r="M296" s="128"/>
      <c r="N296" s="128"/>
      <c r="O296" s="128"/>
      <c r="P296" s="128"/>
      <c r="Q296" s="128"/>
      <c r="R296" s="128"/>
      <c r="S296" s="128"/>
      <c r="T296" s="128"/>
      <c r="U296" s="128"/>
      <c r="V296" s="128"/>
      <c r="W296" s="128"/>
      <c r="X296" s="128"/>
      <c r="Y296" s="128"/>
      <c r="Z296" s="128"/>
      <c r="AA296" s="128"/>
      <c r="AB296" s="128"/>
    </row>
    <row r="297" spans="1:28" x14ac:dyDescent="0.25">
      <c r="A297" s="128"/>
      <c r="B297" s="128"/>
      <c r="C297" s="387"/>
      <c r="D297" s="21">
        <v>2018</v>
      </c>
      <c r="E297" s="21">
        <v>2019</v>
      </c>
      <c r="F297" s="21">
        <v>2020</v>
      </c>
      <c r="G297" s="21">
        <v>2021</v>
      </c>
      <c r="H297" s="128"/>
      <c r="I297" s="128"/>
      <c r="J297" s="128"/>
      <c r="K297" s="128"/>
      <c r="L297" s="128"/>
      <c r="M297" s="128"/>
      <c r="N297" s="128"/>
      <c r="O297" s="128"/>
      <c r="P297" s="128"/>
      <c r="Q297" s="128"/>
      <c r="R297" s="128"/>
      <c r="S297" s="128"/>
      <c r="T297" s="128"/>
      <c r="U297" s="128"/>
      <c r="V297" s="128"/>
      <c r="W297" s="128"/>
      <c r="X297" s="128"/>
      <c r="Y297" s="128"/>
      <c r="Z297" s="128"/>
      <c r="AA297" s="128"/>
      <c r="AB297" s="128"/>
    </row>
    <row r="298" spans="1:28" ht="15.75" thickBot="1" x14ac:dyDescent="0.3">
      <c r="A298" s="128"/>
      <c r="B298" s="128"/>
      <c r="C298" s="388"/>
      <c r="D298" s="22" t="s">
        <v>12</v>
      </c>
      <c r="E298" s="22" t="s">
        <v>13</v>
      </c>
      <c r="F298" s="22" t="s">
        <v>13</v>
      </c>
      <c r="G298" s="22" t="s">
        <v>13</v>
      </c>
      <c r="H298" s="128"/>
      <c r="I298" s="128"/>
      <c r="J298" s="128"/>
      <c r="K298" s="128"/>
      <c r="L298" s="128"/>
      <c r="M298" s="128"/>
      <c r="N298" s="128"/>
      <c r="O298" s="128"/>
      <c r="P298" s="128"/>
      <c r="Q298" s="128"/>
      <c r="R298" s="128"/>
      <c r="S298" s="128"/>
      <c r="T298" s="128"/>
      <c r="U298" s="128"/>
      <c r="V298" s="128"/>
      <c r="W298" s="128"/>
      <c r="X298" s="128"/>
      <c r="Y298" s="128"/>
      <c r="Z298" s="128"/>
      <c r="AA298" s="128"/>
      <c r="AB298" s="128"/>
    </row>
    <row r="299" spans="1:28" ht="15.75" thickBot="1" x14ac:dyDescent="0.3">
      <c r="A299" s="128"/>
      <c r="B299" s="128"/>
      <c r="C299" s="140" t="s">
        <v>33</v>
      </c>
      <c r="D299" s="530" t="s">
        <v>371</v>
      </c>
      <c r="E299" s="531"/>
      <c r="F299" s="531"/>
      <c r="G299" s="532"/>
      <c r="H299" s="128"/>
      <c r="I299" s="128"/>
      <c r="J299" s="128"/>
      <c r="K299" s="128"/>
      <c r="L299" s="128"/>
      <c r="M299" s="128"/>
      <c r="N299" s="128"/>
      <c r="O299" s="128"/>
      <c r="P299" s="128"/>
      <c r="Q299" s="128"/>
      <c r="R299" s="128"/>
      <c r="S299" s="128"/>
      <c r="T299" s="128"/>
      <c r="U299" s="128"/>
      <c r="V299" s="128"/>
      <c r="W299" s="128"/>
      <c r="X299" s="128"/>
      <c r="Y299" s="128"/>
      <c r="Z299" s="128"/>
      <c r="AA299" s="128"/>
      <c r="AB299" s="128"/>
    </row>
    <row r="300" spans="1:28" ht="15.75" customHeight="1" thickBot="1" x14ac:dyDescent="0.3">
      <c r="A300" s="128"/>
      <c r="B300" s="128"/>
      <c r="C300" s="7" t="s">
        <v>35</v>
      </c>
      <c r="D300" s="392" t="s">
        <v>372</v>
      </c>
      <c r="E300" s="393"/>
      <c r="F300" s="393"/>
      <c r="G300" s="394"/>
      <c r="H300" s="128"/>
      <c r="I300" s="128"/>
      <c r="J300" s="128"/>
      <c r="K300" s="128"/>
      <c r="L300" s="128"/>
      <c r="M300" s="128"/>
      <c r="N300" s="128"/>
      <c r="O300" s="128"/>
      <c r="P300" s="128"/>
      <c r="Q300" s="128"/>
      <c r="R300" s="128"/>
      <c r="S300" s="128"/>
      <c r="T300" s="128"/>
      <c r="U300" s="128"/>
      <c r="V300" s="128"/>
      <c r="W300" s="128"/>
      <c r="X300" s="128"/>
      <c r="Y300" s="128"/>
      <c r="Z300" s="128"/>
      <c r="AA300" s="128"/>
      <c r="AB300" s="128"/>
    </row>
    <row r="301" spans="1:28" ht="15.75" thickBot="1" x14ac:dyDescent="0.3">
      <c r="A301" s="128"/>
      <c r="B301" s="128"/>
      <c r="C301" s="7" t="s">
        <v>373</v>
      </c>
      <c r="D301" s="404" t="s">
        <v>374</v>
      </c>
      <c r="E301" s="405"/>
      <c r="F301" s="405"/>
      <c r="G301" s="406"/>
      <c r="H301" s="128"/>
      <c r="I301" s="128"/>
      <c r="J301" s="128"/>
      <c r="K301" s="128"/>
      <c r="L301" s="128"/>
      <c r="M301" s="128"/>
      <c r="N301" s="128"/>
      <c r="O301" s="128"/>
      <c r="P301" s="128"/>
      <c r="Q301" s="128"/>
      <c r="R301" s="128"/>
      <c r="S301" s="128"/>
      <c r="T301" s="128"/>
      <c r="U301" s="128"/>
      <c r="V301" s="128"/>
      <c r="W301" s="128"/>
      <c r="X301" s="128"/>
      <c r="Y301" s="128"/>
      <c r="Z301" s="128"/>
      <c r="AA301" s="128"/>
      <c r="AB301" s="128"/>
    </row>
    <row r="302" spans="1:28" x14ac:dyDescent="0.25">
      <c r="A302" s="128"/>
      <c r="B302" s="128"/>
      <c r="C302" s="387"/>
      <c r="D302" s="21">
        <v>2018</v>
      </c>
      <c r="E302" s="21">
        <v>2019</v>
      </c>
      <c r="F302" s="21">
        <v>2020</v>
      </c>
      <c r="G302" s="21">
        <v>2021</v>
      </c>
      <c r="H302" s="128"/>
      <c r="I302" s="128"/>
      <c r="J302" s="128"/>
      <c r="K302" s="128"/>
      <c r="L302" s="128"/>
      <c r="M302" s="128"/>
      <c r="N302" s="128"/>
      <c r="O302" s="128"/>
      <c r="P302" s="128"/>
      <c r="Q302" s="128"/>
      <c r="R302" s="128"/>
      <c r="S302" s="128"/>
      <c r="T302" s="128"/>
      <c r="U302" s="128"/>
      <c r="V302" s="128"/>
      <c r="W302" s="128"/>
      <c r="X302" s="128"/>
      <c r="Y302" s="128"/>
      <c r="Z302" s="128"/>
      <c r="AA302" s="128"/>
      <c r="AB302" s="128"/>
    </row>
    <row r="303" spans="1:28" ht="15.75" thickBot="1" x14ac:dyDescent="0.3">
      <c r="A303" s="128"/>
      <c r="B303" s="128"/>
      <c r="C303" s="388"/>
      <c r="D303" s="22" t="s">
        <v>12</v>
      </c>
      <c r="E303" s="22" t="s">
        <v>13</v>
      </c>
      <c r="F303" s="22" t="s">
        <v>13</v>
      </c>
      <c r="G303" s="22" t="s">
        <v>13</v>
      </c>
      <c r="H303" s="128"/>
      <c r="I303" s="128"/>
      <c r="J303" s="128"/>
      <c r="K303" s="128"/>
      <c r="L303" s="128"/>
      <c r="M303" s="128"/>
      <c r="N303" s="128"/>
      <c r="O303" s="128"/>
      <c r="P303" s="128"/>
      <c r="Q303" s="128"/>
      <c r="R303" s="128"/>
      <c r="S303" s="128"/>
      <c r="T303" s="128"/>
      <c r="U303" s="128"/>
      <c r="V303" s="128"/>
      <c r="W303" s="128"/>
      <c r="X303" s="128"/>
      <c r="Y303" s="128"/>
      <c r="Z303" s="128"/>
      <c r="AA303" s="128"/>
      <c r="AB303" s="128"/>
    </row>
    <row r="304" spans="1:28" ht="15.75" thickBot="1" x14ac:dyDescent="0.3">
      <c r="A304" s="128"/>
      <c r="B304" s="128"/>
      <c r="C304" s="7" t="s">
        <v>39</v>
      </c>
      <c r="D304" s="23"/>
      <c r="E304" s="37">
        <v>0</v>
      </c>
      <c r="F304" s="37">
        <v>0</v>
      </c>
      <c r="G304" s="37">
        <v>0</v>
      </c>
      <c r="H304" s="128"/>
      <c r="I304" s="128"/>
      <c r="J304" s="128"/>
      <c r="K304" s="128"/>
      <c r="L304" s="128"/>
      <c r="M304" s="128"/>
      <c r="N304" s="128"/>
      <c r="O304" s="128"/>
      <c r="P304" s="128"/>
      <c r="Q304" s="128"/>
      <c r="R304" s="128"/>
      <c r="S304" s="128"/>
      <c r="T304" s="128"/>
      <c r="U304" s="128"/>
      <c r="V304" s="128"/>
      <c r="W304" s="128"/>
      <c r="X304" s="128"/>
      <c r="Y304" s="128"/>
      <c r="Z304" s="128"/>
      <c r="AA304" s="128"/>
      <c r="AB304" s="128"/>
    </row>
    <row r="305" spans="1:28" ht="15.75" thickBot="1" x14ac:dyDescent="0.3">
      <c r="A305" s="128"/>
      <c r="B305" s="128"/>
      <c r="C305" s="7" t="s">
        <v>40</v>
      </c>
      <c r="D305" s="23"/>
      <c r="E305" s="23">
        <v>0</v>
      </c>
      <c r="F305" s="23">
        <v>0</v>
      </c>
      <c r="G305" s="23">
        <v>0</v>
      </c>
      <c r="H305" s="128"/>
      <c r="I305" s="128"/>
      <c r="J305" s="128"/>
      <c r="K305" s="128"/>
      <c r="L305" s="128"/>
      <c r="M305" s="128"/>
      <c r="N305" s="128"/>
      <c r="O305" s="128"/>
      <c r="P305" s="128"/>
      <c r="Q305" s="128"/>
      <c r="R305" s="128"/>
      <c r="S305" s="128"/>
      <c r="T305" s="128"/>
      <c r="U305" s="128"/>
      <c r="V305" s="128"/>
      <c r="W305" s="128"/>
      <c r="X305" s="128"/>
      <c r="Y305" s="128"/>
      <c r="Z305" s="128"/>
      <c r="AA305" s="128"/>
      <c r="AB305" s="128"/>
    </row>
    <row r="306" spans="1:28" ht="15.75" thickBot="1" x14ac:dyDescent="0.3">
      <c r="A306" s="128"/>
      <c r="B306" s="128"/>
      <c r="C306" s="7" t="s">
        <v>41</v>
      </c>
      <c r="D306" s="23" t="e">
        <f>D305/D304</f>
        <v>#DIV/0!</v>
      </c>
      <c r="E306" s="23" t="e">
        <f>E305/E304</f>
        <v>#DIV/0!</v>
      </c>
      <c r="F306" s="23" t="e">
        <f>F305/F304</f>
        <v>#DIV/0!</v>
      </c>
      <c r="G306" s="23" t="e">
        <f>G305/G304</f>
        <v>#DIV/0!</v>
      </c>
      <c r="H306" s="128"/>
      <c r="I306" s="128"/>
      <c r="J306" s="128"/>
      <c r="K306" s="128"/>
      <c r="L306" s="128"/>
      <c r="M306" s="128"/>
      <c r="N306" s="128"/>
      <c r="O306" s="128"/>
      <c r="P306" s="128"/>
      <c r="Q306" s="128"/>
      <c r="R306" s="128"/>
      <c r="S306" s="128"/>
      <c r="T306" s="128"/>
      <c r="U306" s="128"/>
      <c r="V306" s="128"/>
      <c r="W306" s="128"/>
      <c r="X306" s="128"/>
      <c r="Y306" s="128"/>
      <c r="Z306" s="128"/>
      <c r="AA306" s="128"/>
      <c r="AB306" s="128"/>
    </row>
    <row r="307" spans="1:28" ht="15.75" thickBot="1" x14ac:dyDescent="0.3">
      <c r="A307" s="128"/>
      <c r="B307" s="128"/>
      <c r="C307" s="7" t="s">
        <v>42</v>
      </c>
      <c r="D307" s="25"/>
      <c r="E307" s="26" t="e">
        <f>E304/D304-1</f>
        <v>#DIV/0!</v>
      </c>
      <c r="F307" s="26" t="e">
        <f t="shared" ref="F307:G309" si="7">F304/E304-1</f>
        <v>#DIV/0!</v>
      </c>
      <c r="G307" s="26" t="e">
        <f t="shared" si="7"/>
        <v>#DIV/0!</v>
      </c>
      <c r="H307" s="128"/>
      <c r="I307" s="128"/>
      <c r="J307" s="128"/>
      <c r="K307" s="128"/>
      <c r="L307" s="128"/>
      <c r="M307" s="128"/>
      <c r="N307" s="128"/>
      <c r="O307" s="128"/>
      <c r="P307" s="128"/>
      <c r="Q307" s="128"/>
      <c r="R307" s="128"/>
      <c r="S307" s="128"/>
      <c r="T307" s="128"/>
      <c r="U307" s="128"/>
      <c r="V307" s="128"/>
      <c r="W307" s="128"/>
      <c r="X307" s="128"/>
      <c r="Y307" s="128"/>
      <c r="Z307" s="128"/>
      <c r="AA307" s="128"/>
      <c r="AB307" s="128"/>
    </row>
    <row r="308" spans="1:28" ht="15.75" thickBot="1" x14ac:dyDescent="0.3">
      <c r="A308" s="128"/>
      <c r="B308" s="128"/>
      <c r="C308" s="7" t="s">
        <v>44</v>
      </c>
      <c r="D308" s="25"/>
      <c r="E308" s="26" t="e">
        <f>E305/D305-1</f>
        <v>#DIV/0!</v>
      </c>
      <c r="F308" s="26" t="e">
        <f t="shared" si="7"/>
        <v>#DIV/0!</v>
      </c>
      <c r="G308" s="26" t="e">
        <f t="shared" si="7"/>
        <v>#DIV/0!</v>
      </c>
    </row>
    <row r="309" spans="1:28" ht="15.75" thickBot="1" x14ac:dyDescent="0.3">
      <c r="A309" s="128"/>
      <c r="B309" s="128"/>
      <c r="C309" s="7" t="s">
        <v>45</v>
      </c>
      <c r="D309" s="25"/>
      <c r="E309" s="26" t="e">
        <f>E306/D306-1</f>
        <v>#DIV/0!</v>
      </c>
      <c r="F309" s="26" t="e">
        <f t="shared" si="7"/>
        <v>#DIV/0!</v>
      </c>
      <c r="G309" s="26" t="e">
        <f t="shared" si="7"/>
        <v>#DIV/0!</v>
      </c>
    </row>
    <row r="310" spans="1:28" x14ac:dyDescent="0.25">
      <c r="A310" s="128"/>
      <c r="B310" s="128"/>
      <c r="C310" s="387"/>
      <c r="D310" s="21">
        <v>2018</v>
      </c>
      <c r="E310" s="21">
        <v>2019</v>
      </c>
      <c r="F310" s="21">
        <v>2020</v>
      </c>
      <c r="G310" s="21">
        <v>2021</v>
      </c>
    </row>
    <row r="311" spans="1:28" ht="15.75" thickBot="1" x14ac:dyDescent="0.3">
      <c r="A311" s="128"/>
      <c r="B311" s="128"/>
      <c r="C311" s="388"/>
      <c r="D311" s="22" t="s">
        <v>12</v>
      </c>
      <c r="E311" s="22" t="s">
        <v>13</v>
      </c>
      <c r="F311" s="22" t="s">
        <v>13</v>
      </c>
      <c r="G311" s="22" t="s">
        <v>13</v>
      </c>
    </row>
    <row r="312" spans="1:28" ht="15.75" thickBot="1" x14ac:dyDescent="0.3">
      <c r="A312" s="128"/>
      <c r="B312" s="128"/>
      <c r="C312" s="395" t="s">
        <v>288</v>
      </c>
      <c r="D312" s="396"/>
      <c r="E312" s="396"/>
      <c r="F312" s="396"/>
      <c r="G312" s="397"/>
    </row>
    <row r="313" spans="1:28" x14ac:dyDescent="0.25">
      <c r="A313" s="128"/>
      <c r="B313" s="128"/>
      <c r="C313" s="387"/>
      <c r="D313" s="21">
        <v>2018</v>
      </c>
      <c r="E313" s="21">
        <v>2019</v>
      </c>
      <c r="F313" s="21">
        <v>2020</v>
      </c>
      <c r="G313" s="21">
        <v>2021</v>
      </c>
    </row>
    <row r="314" spans="1:28" ht="15.75" thickBot="1" x14ac:dyDescent="0.3">
      <c r="A314" s="128"/>
      <c r="B314" s="128"/>
      <c r="C314" s="388"/>
      <c r="D314" s="22" t="s">
        <v>12</v>
      </c>
      <c r="E314" s="22" t="s">
        <v>13</v>
      </c>
      <c r="F314" s="22" t="s">
        <v>13</v>
      </c>
      <c r="G314" s="22" t="s">
        <v>13</v>
      </c>
    </row>
    <row r="315" spans="1:28" ht="15.75" thickBot="1" x14ac:dyDescent="0.3">
      <c r="A315" s="128"/>
      <c r="B315" s="128"/>
      <c r="C315" s="27" t="s">
        <v>47</v>
      </c>
      <c r="D315" s="28"/>
      <c r="E315" s="28">
        <v>0</v>
      </c>
      <c r="F315" s="28">
        <v>0</v>
      </c>
      <c r="G315" s="28">
        <v>0</v>
      </c>
    </row>
    <row r="316" spans="1:28" ht="15.75" thickBot="1" x14ac:dyDescent="0.3">
      <c r="A316" s="128"/>
      <c r="B316" s="128"/>
      <c r="C316" s="34" t="s">
        <v>64</v>
      </c>
      <c r="D316" s="29"/>
      <c r="E316" s="35"/>
      <c r="F316" s="35"/>
      <c r="G316" s="35"/>
    </row>
    <row r="317" spans="1:28" ht="15.75" thickBot="1" x14ac:dyDescent="0.3">
      <c r="A317" s="128"/>
      <c r="B317" s="128"/>
      <c r="C317" s="34" t="s">
        <v>65</v>
      </c>
      <c r="D317" s="29"/>
      <c r="E317" s="35"/>
      <c r="F317" s="35"/>
      <c r="G317" s="35"/>
    </row>
    <row r="318" spans="1:28" ht="15.75" thickBot="1" x14ac:dyDescent="0.3">
      <c r="A318" s="128"/>
      <c r="B318" s="128"/>
      <c r="C318" s="27" t="s">
        <v>48</v>
      </c>
      <c r="D318" s="28"/>
      <c r="E318" s="28">
        <v>0</v>
      </c>
      <c r="F318" s="28">
        <v>0</v>
      </c>
      <c r="G318" s="28">
        <v>0</v>
      </c>
    </row>
    <row r="319" spans="1:28" ht="15.75" thickBot="1" x14ac:dyDescent="0.3">
      <c r="A319" s="128"/>
      <c r="B319" s="128"/>
      <c r="C319" s="34" t="s">
        <v>66</v>
      </c>
      <c r="D319" s="29"/>
      <c r="E319" s="28"/>
      <c r="F319" s="28"/>
      <c r="G319" s="28"/>
    </row>
    <row r="320" spans="1:28" ht="15.75" thickBot="1" x14ac:dyDescent="0.3">
      <c r="A320" s="128"/>
      <c r="B320" s="128"/>
      <c r="C320" s="34" t="s">
        <v>67</v>
      </c>
      <c r="D320" s="29"/>
      <c r="E320" s="28"/>
      <c r="F320" s="28"/>
      <c r="G320" s="28"/>
    </row>
    <row r="321" spans="1:7" ht="15.75" thickBot="1" x14ac:dyDescent="0.3">
      <c r="A321" s="128"/>
      <c r="B321" s="128"/>
      <c r="C321" s="27" t="s">
        <v>49</v>
      </c>
      <c r="D321" s="29"/>
      <c r="E321" s="28">
        <v>0</v>
      </c>
      <c r="F321" s="28">
        <v>0</v>
      </c>
      <c r="G321" s="28">
        <v>0</v>
      </c>
    </row>
    <row r="322" spans="1:7" ht="15.75" thickBot="1" x14ac:dyDescent="0.3">
      <c r="A322" s="128"/>
      <c r="B322" s="128"/>
      <c r="C322" s="34" t="s">
        <v>68</v>
      </c>
      <c r="D322" s="29"/>
      <c r="E322" s="28"/>
      <c r="F322" s="28"/>
      <c r="G322" s="28"/>
    </row>
    <row r="323" spans="1:7" ht="15.75" thickBot="1" x14ac:dyDescent="0.3">
      <c r="A323" s="128"/>
      <c r="B323" s="128"/>
      <c r="C323" s="34" t="s">
        <v>69</v>
      </c>
      <c r="D323" s="29"/>
      <c r="E323" s="28"/>
      <c r="F323" s="28"/>
      <c r="G323" s="28"/>
    </row>
    <row r="324" spans="1:7" ht="15.75" thickBot="1" x14ac:dyDescent="0.3">
      <c r="A324" s="128"/>
      <c r="B324" s="128"/>
      <c r="C324" s="27" t="s">
        <v>50</v>
      </c>
      <c r="D324" s="29"/>
      <c r="E324" s="28"/>
      <c r="F324" s="28"/>
      <c r="G324" s="28"/>
    </row>
    <row r="325" spans="1:7" ht="15.75" thickBot="1" x14ac:dyDescent="0.3">
      <c r="A325" s="128"/>
      <c r="B325" s="128"/>
      <c r="C325" s="34" t="s">
        <v>70</v>
      </c>
      <c r="D325" s="29"/>
      <c r="E325" s="28"/>
      <c r="F325" s="28"/>
      <c r="G325" s="28"/>
    </row>
    <row r="326" spans="1:7" ht="15.75" thickBot="1" x14ac:dyDescent="0.3">
      <c r="A326" s="128"/>
      <c r="B326" s="128"/>
      <c r="C326" s="34" t="s">
        <v>71</v>
      </c>
      <c r="D326" s="29"/>
      <c r="E326" s="28"/>
      <c r="F326" s="28"/>
      <c r="G326" s="28"/>
    </row>
    <row r="327" spans="1:7" ht="15.75" thickBot="1" x14ac:dyDescent="0.3">
      <c r="A327" s="128"/>
      <c r="B327" s="128"/>
      <c r="C327" s="27" t="s">
        <v>51</v>
      </c>
      <c r="D327" s="29"/>
      <c r="E327" s="28"/>
      <c r="F327" s="28"/>
      <c r="G327" s="28"/>
    </row>
    <row r="328" spans="1:7" ht="15.75" thickBot="1" x14ac:dyDescent="0.3">
      <c r="A328" s="128"/>
      <c r="B328" s="128"/>
      <c r="C328" s="34" t="s">
        <v>72</v>
      </c>
      <c r="D328" s="29"/>
      <c r="E328" s="28"/>
      <c r="F328" s="28"/>
      <c r="G328" s="28"/>
    </row>
    <row r="329" spans="1:7" ht="15.75" thickBot="1" x14ac:dyDescent="0.3">
      <c r="A329" s="128"/>
      <c r="B329" s="128"/>
      <c r="C329" s="34" t="s">
        <v>73</v>
      </c>
      <c r="D329" s="29"/>
      <c r="E329" s="28"/>
      <c r="F329" s="28"/>
      <c r="G329" s="28"/>
    </row>
    <row r="330" spans="1:7" ht="15.75" thickBot="1" x14ac:dyDescent="0.3">
      <c r="A330" s="128"/>
      <c r="B330" s="128"/>
      <c r="C330" s="27" t="s">
        <v>52</v>
      </c>
      <c r="D330" s="29"/>
      <c r="E330" s="28"/>
      <c r="F330" s="28"/>
      <c r="G330" s="28"/>
    </row>
    <row r="331" spans="1:7" ht="15.75" thickBot="1" x14ac:dyDescent="0.3">
      <c r="A331" s="128"/>
      <c r="B331" s="128"/>
      <c r="C331" s="34" t="s">
        <v>74</v>
      </c>
      <c r="D331" s="29"/>
      <c r="E331" s="28"/>
      <c r="F331" s="28"/>
      <c r="G331" s="28"/>
    </row>
    <row r="332" spans="1:7" ht="15.75" thickBot="1" x14ac:dyDescent="0.3">
      <c r="A332" s="128"/>
      <c r="B332" s="128"/>
      <c r="C332" s="34" t="s">
        <v>75</v>
      </c>
      <c r="D332" s="29"/>
      <c r="E332" s="28"/>
      <c r="F332" s="28"/>
      <c r="G332" s="28"/>
    </row>
    <row r="333" spans="1:7" ht="15.75" thickBot="1" x14ac:dyDescent="0.3">
      <c r="A333" s="128"/>
      <c r="B333" s="128"/>
      <c r="C333" s="27" t="s">
        <v>53</v>
      </c>
      <c r="D333" s="29"/>
      <c r="E333" s="28"/>
      <c r="F333" s="28"/>
      <c r="G333" s="28"/>
    </row>
    <row r="334" spans="1:7" ht="15.75" thickBot="1" x14ac:dyDescent="0.3">
      <c r="A334" s="128"/>
      <c r="B334" s="128"/>
      <c r="C334" s="34" t="s">
        <v>76</v>
      </c>
      <c r="D334" s="29"/>
      <c r="E334" s="28"/>
      <c r="F334" s="28"/>
      <c r="G334" s="28"/>
    </row>
    <row r="335" spans="1:7" ht="15.75" thickBot="1" x14ac:dyDescent="0.3">
      <c r="A335" s="128"/>
      <c r="B335" s="128"/>
      <c r="C335" s="34" t="s">
        <v>77</v>
      </c>
      <c r="D335" s="29"/>
      <c r="E335" s="28"/>
      <c r="F335" s="28"/>
      <c r="G335" s="28"/>
    </row>
    <row r="336" spans="1:7" ht="15.75" thickBot="1" x14ac:dyDescent="0.3">
      <c r="A336" s="128"/>
      <c r="B336" s="128"/>
      <c r="C336" s="38" t="s">
        <v>109</v>
      </c>
      <c r="D336" s="39">
        <f>D333+D330+D327+D324+D321+D318+D315</f>
        <v>0</v>
      </c>
      <c r="E336" s="39">
        <f>E333+E330+E327+E324+E321+E318+E315</f>
        <v>0</v>
      </c>
      <c r="F336" s="39">
        <f>F333+F330+F327+F324+F321+F318+F315</f>
        <v>0</v>
      </c>
      <c r="G336" s="39">
        <f>G333+G330+G327+G324+G321+G318+G315</f>
        <v>0</v>
      </c>
    </row>
    <row r="337" spans="1:7" x14ac:dyDescent="0.25">
      <c r="A337" s="128"/>
      <c r="B337" s="128"/>
      <c r="C337" s="413" t="s">
        <v>350</v>
      </c>
      <c r="D337" s="518" t="s">
        <v>305</v>
      </c>
      <c r="E337" s="519"/>
      <c r="F337" s="519"/>
      <c r="G337" s="520"/>
    </row>
    <row r="338" spans="1:7" x14ac:dyDescent="0.25">
      <c r="A338" s="128"/>
      <c r="B338" s="128"/>
      <c r="C338" s="414"/>
      <c r="D338" s="521"/>
      <c r="E338" s="522"/>
      <c r="F338" s="522"/>
      <c r="G338" s="523"/>
    </row>
    <row r="339" spans="1:7" ht="36.75" customHeight="1" thickBot="1" x14ac:dyDescent="0.3">
      <c r="A339" s="128"/>
      <c r="B339" s="128"/>
      <c r="C339" s="415"/>
      <c r="D339" s="524"/>
      <c r="E339" s="525"/>
      <c r="F339" s="525"/>
      <c r="G339" s="526"/>
    </row>
    <row r="340" spans="1:7" ht="15.75" thickBot="1" x14ac:dyDescent="0.3">
      <c r="A340" s="128"/>
      <c r="B340" s="128"/>
      <c r="C340" s="31" t="s">
        <v>55</v>
      </c>
      <c r="D340" s="32">
        <f>IF(D336-D305=0,0,"Error")</f>
        <v>0</v>
      </c>
      <c r="E340" s="32">
        <f>IF(E336-E305=0,0,"Error")</f>
        <v>0</v>
      </c>
      <c r="F340" s="32">
        <f>IF(F336-F305=0,0,"Error")</f>
        <v>0</v>
      </c>
      <c r="G340" s="32">
        <f>IF(G336-G305=0,0,"Error")</f>
        <v>0</v>
      </c>
    </row>
    <row r="341" spans="1:7" ht="15.75" thickBot="1" x14ac:dyDescent="0.3">
      <c r="A341" s="128"/>
      <c r="B341" s="128"/>
      <c r="C341" s="398" t="s">
        <v>110</v>
      </c>
      <c r="D341" s="399"/>
      <c r="E341" s="399"/>
      <c r="F341" s="399"/>
      <c r="G341" s="400"/>
    </row>
    <row r="342" spans="1:7" ht="15.75" thickBot="1" x14ac:dyDescent="0.3">
      <c r="A342" s="128"/>
      <c r="B342" s="128"/>
      <c r="C342" s="398" t="s">
        <v>111</v>
      </c>
      <c r="D342" s="399"/>
      <c r="E342" s="399"/>
      <c r="F342" s="399"/>
      <c r="G342" s="400"/>
    </row>
    <row r="343" spans="1:7" ht="15.75" thickBot="1" x14ac:dyDescent="0.3">
      <c r="A343" s="128"/>
      <c r="B343" s="128"/>
      <c r="C343" s="36" t="s">
        <v>93</v>
      </c>
      <c r="D343" s="410" t="s">
        <v>153</v>
      </c>
      <c r="E343" s="411"/>
      <c r="F343" s="411"/>
      <c r="G343" s="412"/>
    </row>
    <row r="344" spans="1:7" ht="15.75" thickBot="1" x14ac:dyDescent="0.3">
      <c r="A344" s="128"/>
      <c r="B344" s="128"/>
      <c r="C344" s="36"/>
      <c r="D344" s="527" t="s">
        <v>375</v>
      </c>
      <c r="E344" s="528"/>
      <c r="F344" s="528"/>
      <c r="G344" s="529"/>
    </row>
    <row r="345" spans="1:7" ht="15.75" thickBot="1" x14ac:dyDescent="0.3">
      <c r="A345" s="128"/>
      <c r="B345" s="128"/>
      <c r="C345" s="36"/>
      <c r="D345" s="410" t="s">
        <v>376</v>
      </c>
      <c r="E345" s="411"/>
      <c r="F345" s="411"/>
      <c r="G345" s="412"/>
    </row>
    <row r="346" spans="1:7" ht="15.75" thickBot="1" x14ac:dyDescent="0.3">
      <c r="A346" s="128"/>
      <c r="B346" s="128"/>
      <c r="C346" s="36"/>
      <c r="D346" s="533" t="s">
        <v>377</v>
      </c>
      <c r="E346" s="534"/>
      <c r="F346" s="534"/>
      <c r="G346" s="535"/>
    </row>
    <row r="347" spans="1:7" ht="15.75" thickBot="1" x14ac:dyDescent="0.3">
      <c r="A347" s="128"/>
      <c r="B347" s="128"/>
      <c r="C347" s="36"/>
      <c r="D347" s="533" t="s">
        <v>378</v>
      </c>
      <c r="E347" s="534"/>
      <c r="F347" s="534"/>
      <c r="G347" s="535"/>
    </row>
    <row r="348" spans="1:7" ht="15.75" thickBot="1" x14ac:dyDescent="0.3">
      <c r="A348" s="128"/>
      <c r="B348" s="128"/>
      <c r="C348" s="36"/>
      <c r="D348" s="533" t="s">
        <v>379</v>
      </c>
      <c r="E348" s="534"/>
      <c r="F348" s="534"/>
      <c r="G348" s="535"/>
    </row>
    <row r="349" spans="1:7" ht="15.75" thickBot="1" x14ac:dyDescent="0.3">
      <c r="A349" s="128"/>
      <c r="B349" s="128"/>
      <c r="C349" s="36"/>
      <c r="D349" s="533" t="s">
        <v>380</v>
      </c>
      <c r="E349" s="534"/>
      <c r="F349" s="534"/>
      <c r="G349" s="535"/>
    </row>
    <row r="350" spans="1:7" ht="15.75" thickBot="1" x14ac:dyDescent="0.3">
      <c r="A350" s="128"/>
      <c r="B350" s="128"/>
      <c r="C350" s="36"/>
      <c r="D350" s="533" t="s">
        <v>381</v>
      </c>
      <c r="E350" s="534"/>
      <c r="F350" s="534"/>
      <c r="G350" s="535"/>
    </row>
    <row r="351" spans="1:7" ht="15.75" thickBot="1" x14ac:dyDescent="0.3">
      <c r="A351" s="128"/>
      <c r="B351" s="128"/>
      <c r="C351" s="36"/>
      <c r="D351" s="533" t="s">
        <v>382</v>
      </c>
      <c r="E351" s="534"/>
      <c r="F351" s="534"/>
      <c r="G351" s="535"/>
    </row>
    <row r="352" spans="1:7" ht="15.75" customHeight="1" thickBot="1" x14ac:dyDescent="0.3">
      <c r="A352" s="128"/>
      <c r="B352" s="128"/>
      <c r="C352" s="36"/>
      <c r="D352" s="548" t="s">
        <v>383</v>
      </c>
      <c r="E352" s="549"/>
      <c r="F352" s="549"/>
      <c r="G352" s="550"/>
    </row>
    <row r="353" spans="1:34" ht="15.75" thickBot="1" x14ac:dyDescent="0.3">
      <c r="A353" s="128"/>
      <c r="B353" s="128"/>
      <c r="C353" s="36"/>
      <c r="D353" s="533" t="s">
        <v>384</v>
      </c>
      <c r="E353" s="534"/>
      <c r="F353" s="534"/>
      <c r="G353" s="535"/>
    </row>
    <row r="354" spans="1:34" ht="15.75" thickBot="1" x14ac:dyDescent="0.3">
      <c r="A354" s="128"/>
      <c r="B354" s="128"/>
      <c r="C354" s="36"/>
      <c r="D354" s="533" t="s">
        <v>385</v>
      </c>
      <c r="E354" s="534"/>
      <c r="F354" s="534"/>
      <c r="G354" s="535"/>
    </row>
    <row r="355" spans="1:34" ht="15.75" thickBot="1" x14ac:dyDescent="0.3">
      <c r="A355" s="128"/>
      <c r="B355" s="128"/>
      <c r="C355" s="36"/>
      <c r="D355" s="533" t="s">
        <v>386</v>
      </c>
      <c r="E355" s="534"/>
      <c r="F355" s="534"/>
      <c r="G355" s="535"/>
    </row>
    <row r="356" spans="1:34" ht="15.75" thickBot="1" x14ac:dyDescent="0.3">
      <c r="A356" s="128"/>
      <c r="B356" s="128"/>
      <c r="C356" s="36"/>
      <c r="D356" s="533" t="s">
        <v>387</v>
      </c>
      <c r="E356" s="534"/>
      <c r="F356" s="534"/>
      <c r="G356" s="535"/>
    </row>
    <row r="357" spans="1:34" ht="15.75" thickBot="1" x14ac:dyDescent="0.3">
      <c r="A357" s="128"/>
      <c r="B357" s="128"/>
      <c r="C357" s="36"/>
      <c r="D357" s="533" t="s">
        <v>388</v>
      </c>
      <c r="E357" s="534"/>
      <c r="F357" s="534"/>
      <c r="G357" s="535"/>
    </row>
    <row r="358" spans="1:34" ht="15.75" thickBot="1" x14ac:dyDescent="0.3">
      <c r="A358" s="128"/>
      <c r="B358" s="128"/>
      <c r="C358" s="36"/>
      <c r="D358" s="533" t="s">
        <v>389</v>
      </c>
      <c r="E358" s="534"/>
      <c r="F358" s="534"/>
      <c r="G358" s="535"/>
    </row>
    <row r="359" spans="1:34" ht="15.75" thickBot="1" x14ac:dyDescent="0.3">
      <c r="A359" s="128"/>
      <c r="B359" s="128"/>
      <c r="C359" s="36"/>
      <c r="D359" s="410"/>
      <c r="E359" s="411"/>
      <c r="F359" s="411"/>
      <c r="G359" s="412"/>
    </row>
    <row r="360" spans="1:34" ht="15.75" thickBot="1" x14ac:dyDescent="0.3">
      <c r="A360" s="128"/>
      <c r="B360" s="128"/>
      <c r="C360" s="36"/>
      <c r="D360" s="410" t="s">
        <v>318</v>
      </c>
      <c r="E360" s="411"/>
      <c r="F360" s="411"/>
      <c r="G360" s="412"/>
    </row>
    <row r="361" spans="1:34" ht="15.75" thickBot="1" x14ac:dyDescent="0.3">
      <c r="A361" s="128"/>
      <c r="B361" s="128"/>
      <c r="C361" s="36"/>
      <c r="D361" s="410"/>
      <c r="E361" s="411"/>
      <c r="F361" s="411"/>
      <c r="G361" s="412"/>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row>
    <row r="362" spans="1:34" ht="15.75" thickBot="1" x14ac:dyDescent="0.3">
      <c r="A362" s="128"/>
      <c r="B362" s="128"/>
      <c r="C362" s="36"/>
      <c r="D362" s="410" t="s">
        <v>319</v>
      </c>
      <c r="E362" s="411"/>
      <c r="F362" s="411"/>
      <c r="G362" s="412"/>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row>
    <row r="363" spans="1:34" ht="15.75" thickBot="1" x14ac:dyDescent="0.3">
      <c r="A363" s="128"/>
      <c r="B363" s="128"/>
      <c r="C363" s="36"/>
      <c r="D363" s="410"/>
      <c r="E363" s="411"/>
      <c r="F363" s="411"/>
      <c r="G363" s="412"/>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row>
    <row r="364" spans="1:34" ht="15.75" thickBot="1" x14ac:dyDescent="0.3">
      <c r="A364" s="128"/>
      <c r="B364" s="128"/>
      <c r="C364" s="36"/>
      <c r="D364" s="410" t="s">
        <v>320</v>
      </c>
      <c r="E364" s="411"/>
      <c r="F364" s="411"/>
      <c r="G364" s="412"/>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row>
    <row r="365" spans="1:34" ht="15.75" thickBot="1" x14ac:dyDescent="0.3">
      <c r="A365" s="128"/>
      <c r="B365" s="128"/>
      <c r="C365" s="36"/>
      <c r="D365" s="410"/>
      <c r="E365" s="411"/>
      <c r="F365" s="411"/>
      <c r="G365" s="412"/>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row>
    <row r="366" spans="1:34" ht="15.75" thickBot="1" x14ac:dyDescent="0.3">
      <c r="A366" s="128"/>
      <c r="B366" s="128"/>
      <c r="C366" s="140" t="s">
        <v>56</v>
      </c>
      <c r="D366" s="539" t="s">
        <v>390</v>
      </c>
      <c r="E366" s="540"/>
      <c r="F366" s="540"/>
      <c r="G366" s="541"/>
      <c r="H366" s="128"/>
      <c r="I366" s="128"/>
      <c r="J366" s="128"/>
      <c r="K366" s="128"/>
      <c r="L366" s="128"/>
      <c r="M366" s="128"/>
      <c r="N366" s="128"/>
      <c r="O366" s="150"/>
      <c r="P366" s="128"/>
      <c r="Q366" s="128"/>
      <c r="R366" s="128"/>
      <c r="S366" s="128"/>
      <c r="T366" s="128"/>
      <c r="U366" s="128"/>
      <c r="V366" s="128"/>
      <c r="W366" s="128"/>
      <c r="X366" s="128"/>
      <c r="Y366" s="128"/>
      <c r="Z366" s="128"/>
      <c r="AA366" s="128"/>
      <c r="AB366" s="128"/>
      <c r="AC366" s="128"/>
      <c r="AD366" s="128"/>
      <c r="AE366" s="128"/>
      <c r="AF366" s="128"/>
      <c r="AG366" s="128"/>
      <c r="AH366" s="128"/>
    </row>
    <row r="367" spans="1:34" ht="43.5" customHeight="1" thickBot="1" x14ac:dyDescent="0.3">
      <c r="A367" s="128"/>
      <c r="B367" s="128"/>
      <c r="C367" s="7" t="s">
        <v>35</v>
      </c>
      <c r="D367" s="392" t="s">
        <v>391</v>
      </c>
      <c r="E367" s="393"/>
      <c r="F367" s="393"/>
      <c r="G367" s="394"/>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row>
    <row r="368" spans="1:34" ht="15.75" thickBot="1" x14ac:dyDescent="0.3">
      <c r="A368" s="128"/>
      <c r="B368" s="128"/>
      <c r="C368" s="7" t="s">
        <v>37</v>
      </c>
      <c r="D368" s="404" t="s">
        <v>392</v>
      </c>
      <c r="E368" s="405"/>
      <c r="F368" s="405"/>
      <c r="G368" s="406"/>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row>
    <row r="369" spans="1:34" x14ac:dyDescent="0.25">
      <c r="A369" s="128"/>
      <c r="B369" s="128"/>
      <c r="C369" s="387"/>
      <c r="D369" s="21">
        <v>2018</v>
      </c>
      <c r="E369" s="21">
        <v>2019</v>
      </c>
      <c r="F369" s="21">
        <v>2020</v>
      </c>
      <c r="G369" s="21">
        <v>2021</v>
      </c>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row>
    <row r="370" spans="1:34" ht="15.75" thickBot="1" x14ac:dyDescent="0.3">
      <c r="A370" s="128"/>
      <c r="B370" s="128"/>
      <c r="C370" s="388"/>
      <c r="D370" s="22" t="s">
        <v>12</v>
      </c>
      <c r="E370" s="22" t="s">
        <v>13</v>
      </c>
      <c r="F370" s="22" t="s">
        <v>13</v>
      </c>
      <c r="G370" s="22" t="s">
        <v>13</v>
      </c>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row>
    <row r="371" spans="1:34" ht="15.75" thickBot="1" x14ac:dyDescent="0.3">
      <c r="A371" s="128"/>
      <c r="B371" s="128"/>
      <c r="C371" s="7" t="s">
        <v>39</v>
      </c>
      <c r="D371" s="160">
        <v>2.6</v>
      </c>
      <c r="E371" s="160">
        <v>5</v>
      </c>
      <c r="F371" s="160">
        <v>7.1</v>
      </c>
      <c r="G371" s="160">
        <v>7.1</v>
      </c>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row>
    <row r="372" spans="1:34" ht="15.75" thickBot="1" x14ac:dyDescent="0.3">
      <c r="A372" s="128"/>
      <c r="B372" s="128"/>
      <c r="C372" s="7" t="s">
        <v>40</v>
      </c>
      <c r="D372" s="23">
        <v>396359</v>
      </c>
      <c r="E372" s="23">
        <v>401426</v>
      </c>
      <c r="F372" s="23">
        <v>568840</v>
      </c>
      <c r="G372" s="23">
        <v>568840</v>
      </c>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row>
    <row r="373" spans="1:34" ht="15.75" thickBot="1" x14ac:dyDescent="0.3">
      <c r="A373" s="128"/>
      <c r="B373" s="128"/>
      <c r="C373" s="7" t="s">
        <v>41</v>
      </c>
      <c r="D373" s="23">
        <f>D372/D371</f>
        <v>152445.76923076922</v>
      </c>
      <c r="E373" s="23">
        <f>E372/E371</f>
        <v>80285.2</v>
      </c>
      <c r="F373" s="23">
        <f>F372/F371</f>
        <v>80118.309859154935</v>
      </c>
      <c r="G373" s="23">
        <f>G372/G371</f>
        <v>80118.309859154935</v>
      </c>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row>
    <row r="374" spans="1:34" ht="15.75" thickBot="1" x14ac:dyDescent="0.3">
      <c r="A374" s="128"/>
      <c r="B374" s="128"/>
      <c r="C374" s="7" t="s">
        <v>42</v>
      </c>
      <c r="D374" s="25" t="s">
        <v>43</v>
      </c>
      <c r="E374" s="26">
        <f>E371/D371-1</f>
        <v>0.92307692307692291</v>
      </c>
      <c r="F374" s="26">
        <f t="shared" ref="F374:G376" si="8">F371/E371-1</f>
        <v>0.41999999999999993</v>
      </c>
      <c r="G374" s="26">
        <f t="shared" si="8"/>
        <v>0</v>
      </c>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row>
    <row r="375" spans="1:34" ht="15.75" thickBot="1" x14ac:dyDescent="0.3">
      <c r="A375" s="128"/>
      <c r="B375" s="128"/>
      <c r="C375" s="7" t="s">
        <v>44</v>
      </c>
      <c r="D375" s="25" t="s">
        <v>43</v>
      </c>
      <c r="E375" s="26">
        <f>E372/D372-1</f>
        <v>1.2783865132367289E-2</v>
      </c>
      <c r="F375" s="26">
        <f t="shared" si="8"/>
        <v>0.41704822308470302</v>
      </c>
      <c r="G375" s="26">
        <f t="shared" si="8"/>
        <v>0</v>
      </c>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row>
    <row r="376" spans="1:34" ht="15.75" thickBot="1" x14ac:dyDescent="0.3">
      <c r="A376" s="128"/>
      <c r="B376" s="128"/>
      <c r="C376" s="7" t="s">
        <v>45</v>
      </c>
      <c r="D376" s="25" t="s">
        <v>43</v>
      </c>
      <c r="E376" s="26">
        <f>E373/D373-1</f>
        <v>-0.47335239013116892</v>
      </c>
      <c r="F376" s="26">
        <f t="shared" si="8"/>
        <v>-2.0787161375329655E-3</v>
      </c>
      <c r="G376" s="26">
        <f t="shared" si="8"/>
        <v>0</v>
      </c>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row>
    <row r="377" spans="1:34" ht="15.75" thickBot="1" x14ac:dyDescent="0.3">
      <c r="A377" s="128"/>
      <c r="B377" s="128"/>
      <c r="C377" s="395" t="s">
        <v>277</v>
      </c>
      <c r="D377" s="396"/>
      <c r="E377" s="396"/>
      <c r="F377" s="396"/>
      <c r="G377" s="397"/>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row>
    <row r="378" spans="1:34" x14ac:dyDescent="0.25">
      <c r="A378" s="128"/>
      <c r="B378" s="128"/>
      <c r="C378" s="387"/>
      <c r="D378" s="21">
        <v>2018</v>
      </c>
      <c r="E378" s="21">
        <v>2019</v>
      </c>
      <c r="F378" s="21">
        <v>2020</v>
      </c>
      <c r="G378" s="21">
        <v>2021</v>
      </c>
    </row>
    <row r="379" spans="1:34" ht="15.75" thickBot="1" x14ac:dyDescent="0.3">
      <c r="A379" s="128"/>
      <c r="B379" s="128"/>
      <c r="C379" s="388"/>
      <c r="D379" s="22" t="s">
        <v>12</v>
      </c>
      <c r="E379" s="22" t="s">
        <v>13</v>
      </c>
      <c r="F379" s="22" t="s">
        <v>13</v>
      </c>
      <c r="G379" s="22" t="s">
        <v>13</v>
      </c>
    </row>
    <row r="380" spans="1:34" ht="15.75" thickBot="1" x14ac:dyDescent="0.3">
      <c r="A380" s="128"/>
      <c r="B380" s="128"/>
      <c r="C380" s="27" t="s">
        <v>86</v>
      </c>
      <c r="D380" s="28">
        <v>10000</v>
      </c>
      <c r="E380" s="28">
        <v>20000</v>
      </c>
      <c r="F380" s="28">
        <v>20000</v>
      </c>
      <c r="G380" s="28">
        <v>20000</v>
      </c>
    </row>
    <row r="381" spans="1:34" ht="15.75" thickBot="1" x14ac:dyDescent="0.3">
      <c r="A381" s="128"/>
      <c r="B381" s="128"/>
      <c r="C381" s="27" t="s">
        <v>87</v>
      </c>
      <c r="D381" s="29">
        <v>386359</v>
      </c>
      <c r="E381" s="28">
        <v>381426</v>
      </c>
      <c r="F381" s="28">
        <v>548840</v>
      </c>
      <c r="G381" s="28">
        <v>548840</v>
      </c>
    </row>
    <row r="382" spans="1:34" ht="15.75" thickBot="1" x14ac:dyDescent="0.3">
      <c r="A382" s="128"/>
      <c r="B382" s="128"/>
      <c r="C382" s="30" t="s">
        <v>60</v>
      </c>
      <c r="D382" s="29">
        <f>D381+D380</f>
        <v>396359</v>
      </c>
      <c r="E382" s="29">
        <f>E381+E380</f>
        <v>401426</v>
      </c>
      <c r="F382" s="29">
        <f>F381+F380</f>
        <v>568840</v>
      </c>
      <c r="G382" s="29">
        <f>G381+G380</f>
        <v>568840</v>
      </c>
    </row>
    <row r="383" spans="1:34" x14ac:dyDescent="0.25">
      <c r="A383" s="128"/>
      <c r="B383" s="128"/>
      <c r="C383" s="413" t="s">
        <v>88</v>
      </c>
      <c r="D383" s="518" t="s">
        <v>305</v>
      </c>
      <c r="E383" s="519"/>
      <c r="F383" s="519"/>
      <c r="G383" s="520"/>
    </row>
    <row r="384" spans="1:34" x14ac:dyDescent="0.25">
      <c r="A384" s="128"/>
      <c r="B384" s="128"/>
      <c r="C384" s="414"/>
      <c r="D384" s="521"/>
      <c r="E384" s="522"/>
      <c r="F384" s="522"/>
      <c r="G384" s="523"/>
    </row>
    <row r="385" spans="1:7" ht="15.75" thickBot="1" x14ac:dyDescent="0.3">
      <c r="A385" s="128"/>
      <c r="B385" s="128"/>
      <c r="C385" s="415"/>
      <c r="D385" s="524"/>
      <c r="E385" s="525"/>
      <c r="F385" s="525"/>
      <c r="G385" s="526"/>
    </row>
    <row r="386" spans="1:7" ht="15.75" thickBot="1" x14ac:dyDescent="0.3">
      <c r="A386" s="128"/>
      <c r="B386" s="128"/>
      <c r="C386" s="16"/>
      <c r="D386" s="161"/>
      <c r="E386" s="161"/>
      <c r="F386" s="161"/>
      <c r="G386" s="162"/>
    </row>
    <row r="387" spans="1:7" ht="15.75" thickBot="1" x14ac:dyDescent="0.3">
      <c r="A387" s="128"/>
      <c r="B387" s="128"/>
      <c r="C387" s="40"/>
      <c r="D387" s="41"/>
      <c r="E387" s="41"/>
      <c r="F387" s="41"/>
      <c r="G387" s="41"/>
    </row>
    <row r="388" spans="1:7" ht="15.75" thickBot="1" x14ac:dyDescent="0.3">
      <c r="A388" s="128"/>
      <c r="B388" s="128"/>
      <c r="C388" s="14" t="s">
        <v>114</v>
      </c>
      <c r="D388" s="42">
        <f>+D372+D305+D278+D247+D201+D159+D131+D92+D31</f>
        <v>2208122</v>
      </c>
      <c r="E388" s="42">
        <f>+E372+E305+E278+E201+E159+E131+E92+E31</f>
        <v>1595800</v>
      </c>
      <c r="F388" s="42">
        <f>+F372+F305+F278+F201+F159+F131+F92+F31</f>
        <v>1705800</v>
      </c>
      <c r="G388" s="42">
        <f>+G372+G305+G278+G201+G159+G131+G92+G31</f>
        <v>1715800</v>
      </c>
    </row>
    <row r="389" spans="1:7" ht="15.75" thickBot="1" x14ac:dyDescent="0.3">
      <c r="A389" s="128"/>
      <c r="B389" s="128"/>
      <c r="C389" s="14" t="s">
        <v>115</v>
      </c>
      <c r="D389" s="42">
        <f>+D391+D393+D395+D405+D407</f>
        <v>2208122</v>
      </c>
      <c r="E389" s="42">
        <f>+E391+E393+E395+E405+E407</f>
        <v>1595800</v>
      </c>
      <c r="F389" s="42">
        <f>+F391+F393+F395+F405+F407</f>
        <v>1705800</v>
      </c>
      <c r="G389" s="42">
        <f>+G391+G393+G395+G405+G407</f>
        <v>1715800</v>
      </c>
    </row>
    <row r="390" spans="1:7" ht="15.75" thickBot="1" x14ac:dyDescent="0.3">
      <c r="A390" s="128"/>
      <c r="B390" s="128"/>
      <c r="C390" s="43" t="s">
        <v>116</v>
      </c>
      <c r="D390" s="44"/>
      <c r="E390" s="45">
        <f>E389/D389-1</f>
        <v>-0.27730442430264268</v>
      </c>
      <c r="F390" s="45">
        <f>F389/E389-1</f>
        <v>6.8930943727284033E-2</v>
      </c>
      <c r="G390" s="45">
        <f>G389/F389-1</f>
        <v>5.8623519756126896E-3</v>
      </c>
    </row>
    <row r="391" spans="1:7" ht="15.75" thickBot="1" x14ac:dyDescent="0.3">
      <c r="A391" s="128"/>
      <c r="B391" s="128"/>
      <c r="C391" s="27" t="s">
        <v>47</v>
      </c>
      <c r="D391" s="28">
        <f>+D209+D169+D39</f>
        <v>215900</v>
      </c>
      <c r="E391" s="28">
        <f>+E315+E209+E169+E39</f>
        <v>215900</v>
      </c>
      <c r="F391" s="28">
        <f>+F315+F209+F169+F39</f>
        <v>215900</v>
      </c>
      <c r="G391" s="28">
        <f>+G315+G209+G169+G39</f>
        <v>215900</v>
      </c>
    </row>
    <row r="392" spans="1:7" ht="15.75" thickBot="1" x14ac:dyDescent="0.3">
      <c r="A392" s="128"/>
      <c r="B392" s="128"/>
      <c r="C392" s="34" t="s">
        <v>117</v>
      </c>
      <c r="D392" s="29"/>
      <c r="E392" s="35">
        <f>E391/D391-1</f>
        <v>0</v>
      </c>
      <c r="F392" s="35">
        <f>F391/E391-1</f>
        <v>0</v>
      </c>
      <c r="G392" s="35">
        <f>G391/F391-1</f>
        <v>0</v>
      </c>
    </row>
    <row r="393" spans="1:7" ht="15.75" thickBot="1" x14ac:dyDescent="0.3">
      <c r="A393" s="128"/>
      <c r="B393" s="128"/>
      <c r="C393" s="27" t="s">
        <v>48</v>
      </c>
      <c r="D393" s="28">
        <f>+D212+D172+D42</f>
        <v>36100</v>
      </c>
      <c r="E393" s="28">
        <f>+E318+E212+E172+E42</f>
        <v>36100</v>
      </c>
      <c r="F393" s="28">
        <f>+F318+F212+F172+F42</f>
        <v>36100</v>
      </c>
      <c r="G393" s="28">
        <f>+G318+G212+G172+G42</f>
        <v>36100</v>
      </c>
    </row>
    <row r="394" spans="1:7" ht="15.75" thickBot="1" x14ac:dyDescent="0.3">
      <c r="A394" s="128"/>
      <c r="B394" s="128"/>
      <c r="C394" s="34" t="s">
        <v>118</v>
      </c>
      <c r="D394" s="29"/>
      <c r="E394" s="35">
        <f>E393/D393-1</f>
        <v>0</v>
      </c>
      <c r="F394" s="35">
        <f>F393/E393-1</f>
        <v>0</v>
      </c>
      <c r="G394" s="35">
        <f>G393/F393-1</f>
        <v>0</v>
      </c>
    </row>
    <row r="395" spans="1:7" ht="15.75" thickBot="1" x14ac:dyDescent="0.3">
      <c r="A395" s="128"/>
      <c r="B395" s="128"/>
      <c r="C395" s="27" t="s">
        <v>49</v>
      </c>
      <c r="D395" s="28">
        <f>+D215+D175+D45</f>
        <v>480000</v>
      </c>
      <c r="E395" s="28">
        <f>+E321+E215+E175+E45</f>
        <v>488000</v>
      </c>
      <c r="F395" s="28">
        <f>+F321+F215+F175+F45</f>
        <v>498000</v>
      </c>
      <c r="G395" s="28">
        <f>+G321+G215+G175+G45</f>
        <v>508000</v>
      </c>
    </row>
    <row r="396" spans="1:7" ht="15.75" thickBot="1" x14ac:dyDescent="0.3">
      <c r="A396" s="128"/>
      <c r="B396" s="128"/>
      <c r="C396" s="34" t="s">
        <v>119</v>
      </c>
      <c r="D396" s="29"/>
      <c r="E396" s="35">
        <f>E395/D395-1</f>
        <v>1.6666666666666607E-2</v>
      </c>
      <c r="F396" s="35">
        <f>F395/E395-1</f>
        <v>2.0491803278688492E-2</v>
      </c>
      <c r="G396" s="35">
        <f>G395/F395-1</f>
        <v>2.008032128514059E-2</v>
      </c>
    </row>
    <row r="397" spans="1:7" ht="15.75" thickBot="1" x14ac:dyDescent="0.3">
      <c r="A397" s="128"/>
      <c r="B397" s="128"/>
      <c r="C397" s="27" t="s">
        <v>50</v>
      </c>
      <c r="D397" s="28" t="e">
        <f>D218+D178+#REF!+D48</f>
        <v>#REF!</v>
      </c>
      <c r="E397" s="28" t="e">
        <f>E218+E178+#REF!+E48</f>
        <v>#REF!</v>
      </c>
      <c r="F397" s="28" t="e">
        <f>F218+F178+#REF!+F48</f>
        <v>#REF!</v>
      </c>
      <c r="G397" s="28" t="e">
        <f>G218+G178+#REF!+G48</f>
        <v>#REF!</v>
      </c>
    </row>
    <row r="398" spans="1:7" ht="15.75" thickBot="1" x14ac:dyDescent="0.3">
      <c r="A398" s="128"/>
      <c r="B398" s="128"/>
      <c r="C398" s="34" t="s">
        <v>120</v>
      </c>
      <c r="D398" s="29"/>
      <c r="E398" s="35" t="e">
        <f>E397/D397-1</f>
        <v>#REF!</v>
      </c>
      <c r="F398" s="35" t="e">
        <f>F397/E397-1</f>
        <v>#REF!</v>
      </c>
      <c r="G398" s="35" t="e">
        <f>G397/F397-1</f>
        <v>#REF!</v>
      </c>
    </row>
    <row r="399" spans="1:7" ht="15.75" thickBot="1" x14ac:dyDescent="0.3">
      <c r="A399" s="128"/>
      <c r="B399" s="128"/>
      <c r="C399" s="27" t="s">
        <v>51</v>
      </c>
      <c r="D399" s="28" t="e">
        <f>D221+D181+#REF!+D51</f>
        <v>#REF!</v>
      </c>
      <c r="E399" s="28" t="e">
        <f>E221+E181+#REF!+E51</f>
        <v>#REF!</v>
      </c>
      <c r="F399" s="28" t="e">
        <f>F221+F181+#REF!+F51</f>
        <v>#REF!</v>
      </c>
      <c r="G399" s="28" t="e">
        <f>G221+G181+#REF!+G51</f>
        <v>#REF!</v>
      </c>
    </row>
    <row r="400" spans="1:7" ht="15.75" thickBot="1" x14ac:dyDescent="0.3">
      <c r="A400" s="128"/>
      <c r="B400" s="128"/>
      <c r="C400" s="34" t="s">
        <v>121</v>
      </c>
      <c r="D400" s="29"/>
      <c r="E400" s="35" t="e">
        <f>E399/D399-1</f>
        <v>#REF!</v>
      </c>
      <c r="F400" s="35" t="e">
        <f>F399/E399-1</f>
        <v>#REF!</v>
      </c>
      <c r="G400" s="35" t="e">
        <f>G399/F399-1</f>
        <v>#REF!</v>
      </c>
    </row>
    <row r="401" spans="1:8" ht="15.75" thickBot="1" x14ac:dyDescent="0.3">
      <c r="A401" s="128"/>
      <c r="B401" s="128"/>
      <c r="C401" s="27" t="s">
        <v>52</v>
      </c>
      <c r="D401" s="28" t="e">
        <f>D224+D184+#REF!+D54</f>
        <v>#REF!</v>
      </c>
      <c r="E401" s="28" t="e">
        <f>E224+E184+#REF!+E54</f>
        <v>#REF!</v>
      </c>
      <c r="F401" s="28" t="e">
        <f>F224+F184+#REF!+F54</f>
        <v>#REF!</v>
      </c>
      <c r="G401" s="28" t="e">
        <f>G224+G184+#REF!+G54</f>
        <v>#REF!</v>
      </c>
    </row>
    <row r="402" spans="1:8" ht="15.75" thickBot="1" x14ac:dyDescent="0.3">
      <c r="A402" s="128"/>
      <c r="B402" s="128"/>
      <c r="C402" s="34" t="s">
        <v>122</v>
      </c>
      <c r="D402" s="29"/>
      <c r="E402" s="35" t="e">
        <f>E401/D401-1</f>
        <v>#REF!</v>
      </c>
      <c r="F402" s="35" t="e">
        <f>F401/E401-1</f>
        <v>#REF!</v>
      </c>
      <c r="G402" s="35" t="e">
        <f>G401/F401-1</f>
        <v>#REF!</v>
      </c>
      <c r="H402" s="24"/>
    </row>
    <row r="403" spans="1:8" ht="15.75" thickBot="1" x14ac:dyDescent="0.3">
      <c r="A403" s="128"/>
      <c r="B403" s="128"/>
      <c r="C403" s="27" t="s">
        <v>53</v>
      </c>
      <c r="D403" s="28" t="e">
        <f>D227+D187+#REF!+D57</f>
        <v>#REF!</v>
      </c>
      <c r="E403" s="28" t="e">
        <f>E227+E187+#REF!+E57</f>
        <v>#REF!</v>
      </c>
      <c r="F403" s="28" t="e">
        <f>F227+F187+#REF!+F57</f>
        <v>#REF!</v>
      </c>
      <c r="G403" s="28" t="e">
        <f>G227+G187+#REF!+G57</f>
        <v>#REF!</v>
      </c>
    </row>
    <row r="404" spans="1:8" ht="15.75" thickBot="1" x14ac:dyDescent="0.3">
      <c r="A404" s="128"/>
      <c r="B404" s="128"/>
      <c r="C404" s="34" t="s">
        <v>123</v>
      </c>
      <c r="D404" s="29"/>
      <c r="E404" s="35" t="e">
        <f>E403/D403-1</f>
        <v>#REF!</v>
      </c>
      <c r="F404" s="35" t="e">
        <f>F403/E403-1</f>
        <v>#REF!</v>
      </c>
      <c r="G404" s="35" t="e">
        <f>G403/F403-1</f>
        <v>#REF!</v>
      </c>
    </row>
    <row r="405" spans="1:8" ht="15.75" thickBot="1" x14ac:dyDescent="0.3">
      <c r="A405" s="128"/>
      <c r="B405" s="128"/>
      <c r="C405" s="27" t="s">
        <v>124</v>
      </c>
      <c r="D405" s="28">
        <f>+D380+D255+D139+D100</f>
        <v>20000</v>
      </c>
      <c r="E405" s="28">
        <f>+E380+E286+E255+E139+E100</f>
        <v>40000</v>
      </c>
      <c r="F405" s="28">
        <f>+F380+F286+F255+F139+F100</f>
        <v>40000</v>
      </c>
      <c r="G405" s="28">
        <f>+G380+G286+G255+G139+G100</f>
        <v>40000</v>
      </c>
    </row>
    <row r="406" spans="1:8" ht="15.75" thickBot="1" x14ac:dyDescent="0.3">
      <c r="A406" s="128"/>
      <c r="B406" s="128"/>
      <c r="C406" s="34" t="s">
        <v>125</v>
      </c>
      <c r="D406" s="29"/>
      <c r="E406" s="35">
        <f>E405/D405-1</f>
        <v>1</v>
      </c>
      <c r="F406" s="35">
        <f>F405/E405-1</f>
        <v>0</v>
      </c>
      <c r="G406" s="35">
        <f>G405/F405-1</f>
        <v>0</v>
      </c>
    </row>
    <row r="407" spans="1:8" ht="15.75" thickBot="1" x14ac:dyDescent="0.3">
      <c r="A407" s="128"/>
      <c r="B407" s="128"/>
      <c r="C407" s="27" t="s">
        <v>126</v>
      </c>
      <c r="D407" s="28">
        <f>+D381+D256+D140+D101</f>
        <v>1456122</v>
      </c>
      <c r="E407" s="28">
        <f>+E381+E287+E140+E101</f>
        <v>815800</v>
      </c>
      <c r="F407" s="28">
        <f>+F381+F287+F140+F101</f>
        <v>915800</v>
      </c>
      <c r="G407" s="28">
        <f>+G381+G287+G140+G101</f>
        <v>915800</v>
      </c>
    </row>
    <row r="408" spans="1:8" ht="15.75" thickBot="1" x14ac:dyDescent="0.3">
      <c r="A408" s="128"/>
      <c r="B408" s="128"/>
      <c r="C408" s="34" t="s">
        <v>127</v>
      </c>
      <c r="D408" s="29"/>
      <c r="E408" s="35">
        <f>E407/D407-1</f>
        <v>-0.43974474666271091</v>
      </c>
      <c r="F408" s="35">
        <f>F407/E407-1</f>
        <v>0.12257906349595493</v>
      </c>
      <c r="G408" s="35">
        <f>G407/F407-1</f>
        <v>0</v>
      </c>
    </row>
    <row r="409" spans="1:8" x14ac:dyDescent="0.25">
      <c r="A409" s="128"/>
      <c r="B409" s="128"/>
      <c r="C409" s="464" t="s">
        <v>393</v>
      </c>
      <c r="D409" s="518" t="s">
        <v>305</v>
      </c>
      <c r="E409" s="519"/>
      <c r="F409" s="519"/>
      <c r="G409" s="520"/>
    </row>
    <row r="410" spans="1:8" x14ac:dyDescent="0.25">
      <c r="A410" s="128"/>
      <c r="B410" s="128"/>
      <c r="C410" s="465"/>
      <c r="D410" s="521"/>
      <c r="E410" s="522"/>
      <c r="F410" s="522"/>
      <c r="G410" s="523"/>
    </row>
    <row r="411" spans="1:8" ht="15.75" thickBot="1" x14ac:dyDescent="0.3">
      <c r="C411" s="466"/>
      <c r="D411" s="524"/>
      <c r="E411" s="525"/>
      <c r="F411" s="525"/>
      <c r="G411" s="526"/>
    </row>
    <row r="412" spans="1:8" ht="15.75" thickBot="1" x14ac:dyDescent="0.3">
      <c r="C412" s="31" t="s">
        <v>55</v>
      </c>
      <c r="D412" s="32">
        <f>IF(D389-D388=0,0,"Error")</f>
        <v>0</v>
      </c>
      <c r="E412" s="32">
        <f>IF(E389-E388=0,0,"Error")</f>
        <v>0</v>
      </c>
      <c r="F412" s="32">
        <f>IF(F389-F388=0,0,"Error")</f>
        <v>0</v>
      </c>
      <c r="G412" s="32">
        <f>IF(G389-G388=0,0,"Error")</f>
        <v>0</v>
      </c>
    </row>
    <row r="413" spans="1:8" ht="15.75" thickBot="1" x14ac:dyDescent="0.3">
      <c r="C413" s="46" t="s">
        <v>128</v>
      </c>
      <c r="D413" s="28" t="s">
        <v>43</v>
      </c>
      <c r="E413" s="28" t="s">
        <v>43</v>
      </c>
      <c r="F413" s="28" t="s">
        <v>43</v>
      </c>
      <c r="G413" s="28" t="s">
        <v>43</v>
      </c>
    </row>
    <row r="414" spans="1:8" ht="15.75" thickBot="1" x14ac:dyDescent="0.3">
      <c r="C414" s="46" t="s">
        <v>129</v>
      </c>
      <c r="D414" s="28" t="s">
        <v>43</v>
      </c>
      <c r="E414" s="28" t="s">
        <v>43</v>
      </c>
      <c r="F414" s="28" t="s">
        <v>43</v>
      </c>
      <c r="G414" s="28" t="s">
        <v>43</v>
      </c>
    </row>
    <row r="415" spans="1:8" x14ac:dyDescent="0.25">
      <c r="C415" s="47"/>
      <c r="D415" s="48"/>
      <c r="E415" s="48"/>
      <c r="F415" s="48"/>
      <c r="G415" s="48"/>
    </row>
    <row r="418" spans="2:9" x14ac:dyDescent="0.25">
      <c r="B418" s="115"/>
      <c r="C418" s="115"/>
      <c r="D418" s="115"/>
      <c r="E418" s="115"/>
      <c r="F418" s="115"/>
      <c r="G418" s="115"/>
      <c r="H418" s="115"/>
      <c r="I418" s="115"/>
    </row>
    <row r="419" spans="2:9" x14ac:dyDescent="0.25">
      <c r="B419" s="115"/>
      <c r="C419" s="115"/>
      <c r="D419" s="115"/>
      <c r="E419" s="115"/>
      <c r="F419" s="115"/>
      <c r="G419" s="115"/>
      <c r="H419" s="115"/>
      <c r="I419" s="115"/>
    </row>
    <row r="420" spans="2:9" x14ac:dyDescent="0.25">
      <c r="B420" s="115"/>
      <c r="C420" s="115"/>
      <c r="D420" s="115"/>
      <c r="E420" s="115"/>
      <c r="F420" s="115"/>
      <c r="G420" s="115"/>
      <c r="H420" s="115"/>
      <c r="I420" s="115"/>
    </row>
    <row r="421" spans="2:9" x14ac:dyDescent="0.25">
      <c r="B421" s="115"/>
      <c r="C421" s="115"/>
      <c r="D421" s="115"/>
      <c r="E421" s="115"/>
      <c r="F421" s="115"/>
      <c r="G421" s="115"/>
      <c r="H421" s="115"/>
      <c r="I421" s="115"/>
    </row>
    <row r="422" spans="2:9" x14ac:dyDescent="0.25">
      <c r="B422" s="115"/>
      <c r="C422" s="115"/>
      <c r="D422" s="163"/>
      <c r="E422" s="163"/>
      <c r="F422" s="163"/>
      <c r="G422" s="163"/>
      <c r="H422" s="115"/>
      <c r="I422" s="115"/>
    </row>
    <row r="423" spans="2:9" x14ac:dyDescent="0.25">
      <c r="B423" s="115"/>
      <c r="C423" s="115"/>
      <c r="D423" s="163"/>
      <c r="E423" s="163"/>
      <c r="F423" s="163"/>
      <c r="G423" s="163"/>
      <c r="H423" s="115"/>
      <c r="I423" s="115"/>
    </row>
    <row r="424" spans="2:9" x14ac:dyDescent="0.25">
      <c r="B424" s="115"/>
      <c r="C424" s="115"/>
      <c r="D424" s="163"/>
      <c r="E424" s="163"/>
      <c r="F424" s="163"/>
      <c r="G424" s="163"/>
      <c r="H424" s="115"/>
      <c r="I424" s="115"/>
    </row>
    <row r="425" spans="2:9" x14ac:dyDescent="0.25">
      <c r="B425" s="115"/>
      <c r="C425" s="115"/>
      <c r="D425" s="163"/>
      <c r="E425" s="163"/>
      <c r="F425" s="163"/>
      <c r="G425" s="164"/>
      <c r="H425" s="115"/>
      <c r="I425" s="115"/>
    </row>
    <row r="426" spans="2:9" x14ac:dyDescent="0.25">
      <c r="B426" s="115"/>
      <c r="C426" s="115"/>
      <c r="D426" s="115"/>
      <c r="E426" s="115"/>
      <c r="F426" s="115"/>
      <c r="G426" s="115"/>
      <c r="H426" s="115"/>
      <c r="I426" s="115"/>
    </row>
    <row r="427" spans="2:9" x14ac:dyDescent="0.25">
      <c r="B427" s="115"/>
      <c r="C427" s="115"/>
      <c r="D427" s="115"/>
      <c r="E427" s="165"/>
      <c r="F427" s="127"/>
      <c r="G427" s="126"/>
      <c r="H427" s="115"/>
      <c r="I427" s="115"/>
    </row>
    <row r="428" spans="2:9" x14ac:dyDescent="0.25">
      <c r="B428" s="115"/>
      <c r="C428" s="115"/>
      <c r="D428" s="115"/>
      <c r="E428" s="165"/>
      <c r="F428" s="127"/>
      <c r="G428" s="126"/>
      <c r="H428" s="115"/>
      <c r="I428" s="115"/>
    </row>
    <row r="429" spans="2:9" x14ac:dyDescent="0.25">
      <c r="B429" s="115"/>
      <c r="C429" s="115"/>
      <c r="D429" s="115"/>
      <c r="E429" s="165"/>
      <c r="F429" s="127"/>
      <c r="G429" s="126"/>
      <c r="H429" s="115"/>
      <c r="I429" s="115"/>
    </row>
    <row r="430" spans="2:9" x14ac:dyDescent="0.25">
      <c r="B430" s="115"/>
      <c r="C430" s="115"/>
      <c r="D430" s="115"/>
      <c r="E430" s="115"/>
      <c r="F430" s="127"/>
      <c r="G430" s="126"/>
      <c r="H430" s="115"/>
      <c r="I430" s="115"/>
    </row>
    <row r="431" spans="2:9" x14ac:dyDescent="0.25">
      <c r="B431" s="115"/>
      <c r="C431" s="115"/>
      <c r="D431" s="115"/>
      <c r="E431" s="165"/>
      <c r="F431" s="127"/>
      <c r="G431" s="126"/>
      <c r="H431" s="115"/>
      <c r="I431" s="115"/>
    </row>
    <row r="432" spans="2:9" x14ac:dyDescent="0.25">
      <c r="B432" s="115"/>
      <c r="C432" s="115"/>
      <c r="D432" s="115"/>
      <c r="E432" s="115"/>
      <c r="F432" s="127"/>
      <c r="G432" s="125"/>
      <c r="H432" s="115"/>
      <c r="I432" s="115"/>
    </row>
    <row r="433" spans="2:9" x14ac:dyDescent="0.25">
      <c r="B433" s="115"/>
      <c r="C433" s="115"/>
      <c r="D433" s="115"/>
      <c r="E433" s="165"/>
      <c r="F433" s="127"/>
      <c r="G433" s="126"/>
      <c r="H433" s="115"/>
      <c r="I433" s="115"/>
    </row>
    <row r="434" spans="2:9" x14ac:dyDescent="0.25">
      <c r="B434" s="115"/>
      <c r="C434" s="115"/>
      <c r="D434" s="115"/>
      <c r="E434" s="165"/>
      <c r="F434" s="127"/>
      <c r="G434" s="126"/>
      <c r="H434" s="115"/>
      <c r="I434" s="115"/>
    </row>
    <row r="435" spans="2:9" x14ac:dyDescent="0.25">
      <c r="B435" s="115"/>
      <c r="C435" s="115"/>
      <c r="D435" s="115"/>
      <c r="E435" s="165"/>
      <c r="F435" s="127"/>
      <c r="G435" s="126"/>
      <c r="H435" s="115"/>
      <c r="I435" s="115"/>
    </row>
    <row r="436" spans="2:9" x14ac:dyDescent="0.25">
      <c r="B436" s="115"/>
      <c r="C436" s="115"/>
      <c r="D436" s="115"/>
      <c r="E436" s="115"/>
      <c r="F436" s="127"/>
      <c r="G436" s="115"/>
      <c r="H436" s="115"/>
      <c r="I436" s="115"/>
    </row>
    <row r="437" spans="2:9" x14ac:dyDescent="0.25">
      <c r="B437" s="115"/>
      <c r="C437" s="115"/>
      <c r="D437" s="115"/>
      <c r="E437" s="127"/>
      <c r="F437" s="127"/>
      <c r="G437" s="115"/>
      <c r="H437" s="115"/>
      <c r="I437" s="115"/>
    </row>
    <row r="438" spans="2:9" x14ac:dyDescent="0.25">
      <c r="B438" s="115"/>
      <c r="C438" s="115"/>
      <c r="D438" s="115"/>
      <c r="E438" s="127"/>
      <c r="F438" s="127"/>
      <c r="G438" s="127"/>
      <c r="H438" s="115"/>
      <c r="I438" s="115"/>
    </row>
    <row r="439" spans="2:9" x14ac:dyDescent="0.25">
      <c r="B439" s="115"/>
      <c r="C439" s="115"/>
      <c r="D439" s="115"/>
      <c r="E439" s="166"/>
      <c r="F439" s="127"/>
      <c r="G439" s="127"/>
      <c r="H439" s="115"/>
      <c r="I439" s="115"/>
    </row>
    <row r="440" spans="2:9" x14ac:dyDescent="0.25">
      <c r="B440" s="115"/>
      <c r="C440" s="115"/>
      <c r="D440" s="115"/>
      <c r="E440" s="115"/>
      <c r="F440" s="127"/>
      <c r="G440" s="115"/>
      <c r="H440" s="115"/>
      <c r="I440" s="115"/>
    </row>
    <row r="441" spans="2:9" x14ac:dyDescent="0.25">
      <c r="B441" s="115"/>
      <c r="C441" s="115"/>
      <c r="D441" s="115"/>
      <c r="E441" s="166"/>
      <c r="F441" s="127"/>
      <c r="G441" s="127"/>
      <c r="H441" s="115"/>
      <c r="I441" s="115"/>
    </row>
    <row r="442" spans="2:9" x14ac:dyDescent="0.25">
      <c r="B442" s="115"/>
      <c r="C442" s="115"/>
      <c r="D442" s="115"/>
      <c r="E442" s="115"/>
      <c r="F442" s="115"/>
      <c r="G442" s="115"/>
      <c r="H442" s="115"/>
      <c r="I442" s="115"/>
    </row>
    <row r="443" spans="2:9" x14ac:dyDescent="0.25">
      <c r="B443" s="115"/>
      <c r="C443" s="115"/>
      <c r="D443" s="115"/>
      <c r="E443" s="115"/>
      <c r="F443" s="115"/>
      <c r="G443" s="115"/>
      <c r="H443" s="115"/>
      <c r="I443" s="115"/>
    </row>
    <row r="444" spans="2:9" x14ac:dyDescent="0.25">
      <c r="B444" s="115"/>
      <c r="C444" s="115"/>
      <c r="D444" s="115"/>
      <c r="E444" s="115"/>
      <c r="F444" s="115"/>
      <c r="G444" s="115"/>
      <c r="H444" s="115"/>
      <c r="I444" s="115"/>
    </row>
    <row r="445" spans="2:9" x14ac:dyDescent="0.25">
      <c r="B445" s="115"/>
      <c r="C445" s="115"/>
      <c r="D445" s="115"/>
      <c r="E445" s="127"/>
      <c r="F445" s="115"/>
      <c r="G445" s="115"/>
      <c r="H445" s="115"/>
      <c r="I445" s="115"/>
    </row>
    <row r="446" spans="2:9" x14ac:dyDescent="0.25">
      <c r="B446" s="115"/>
      <c r="C446" s="115"/>
      <c r="D446" s="115"/>
      <c r="E446" s="115"/>
      <c r="F446" s="127"/>
      <c r="G446" s="115"/>
      <c r="H446" s="115"/>
      <c r="I446" s="115"/>
    </row>
    <row r="447" spans="2:9" x14ac:dyDescent="0.25">
      <c r="B447" s="115"/>
      <c r="C447" s="115"/>
      <c r="D447" s="115"/>
      <c r="E447" s="115"/>
      <c r="F447" s="115"/>
      <c r="G447" s="115"/>
      <c r="H447" s="115"/>
      <c r="I447" s="115"/>
    </row>
    <row r="448" spans="2:9" x14ac:dyDescent="0.25">
      <c r="B448" s="115"/>
      <c r="C448" s="115"/>
      <c r="D448" s="115"/>
      <c r="E448" s="115"/>
      <c r="F448" s="115"/>
      <c r="G448" s="115"/>
      <c r="H448" s="115"/>
      <c r="I448" s="115"/>
    </row>
    <row r="449" spans="2:9" x14ac:dyDescent="0.25">
      <c r="B449" s="115"/>
      <c r="C449" s="115"/>
      <c r="D449" s="115"/>
      <c r="E449" s="115"/>
      <c r="F449" s="115"/>
      <c r="G449" s="115"/>
      <c r="H449" s="115"/>
      <c r="I449" s="115"/>
    </row>
    <row r="450" spans="2:9" x14ac:dyDescent="0.25">
      <c r="B450" s="115"/>
      <c r="C450" s="115"/>
      <c r="D450" s="115"/>
      <c r="E450" s="115"/>
      <c r="F450" s="115"/>
      <c r="G450" s="167"/>
      <c r="H450" s="115"/>
      <c r="I450" s="115"/>
    </row>
    <row r="451" spans="2:9" x14ac:dyDescent="0.25">
      <c r="B451" s="115"/>
      <c r="C451" s="115"/>
      <c r="D451" s="115"/>
      <c r="E451" s="115"/>
      <c r="F451" s="115"/>
      <c r="G451" s="115"/>
      <c r="H451" s="115"/>
      <c r="I451" s="115"/>
    </row>
    <row r="452" spans="2:9" x14ac:dyDescent="0.25">
      <c r="B452" s="115"/>
      <c r="C452" s="115"/>
      <c r="D452" s="115"/>
      <c r="E452" s="115"/>
      <c r="F452" s="115"/>
      <c r="G452" s="167"/>
      <c r="H452" s="115"/>
      <c r="I452" s="115"/>
    </row>
    <row r="453" spans="2:9" x14ac:dyDescent="0.25">
      <c r="B453" s="115"/>
      <c r="C453" s="115"/>
      <c r="D453" s="115"/>
      <c r="E453" s="115"/>
      <c r="F453" s="115"/>
      <c r="G453" s="115"/>
      <c r="H453" s="115"/>
      <c r="I453" s="115"/>
    </row>
    <row r="454" spans="2:9" x14ac:dyDescent="0.25">
      <c r="B454" s="115"/>
      <c r="C454" s="115"/>
      <c r="D454" s="115"/>
      <c r="E454" s="115"/>
      <c r="F454" s="115"/>
      <c r="G454" s="115"/>
      <c r="H454" s="115"/>
      <c r="I454" s="115"/>
    </row>
    <row r="455" spans="2:9" x14ac:dyDescent="0.25">
      <c r="B455" s="115"/>
      <c r="C455" s="115"/>
      <c r="D455" s="115"/>
      <c r="E455" s="115"/>
      <c r="F455" s="115"/>
      <c r="G455" s="115"/>
      <c r="H455" s="115"/>
      <c r="I455" s="115"/>
    </row>
    <row r="456" spans="2:9" x14ac:dyDescent="0.25">
      <c r="B456" s="115"/>
      <c r="C456" s="115"/>
      <c r="D456" s="115"/>
      <c r="E456" s="115"/>
      <c r="F456" s="115"/>
      <c r="G456" s="115"/>
      <c r="H456" s="115"/>
      <c r="I456" s="115"/>
    </row>
    <row r="457" spans="2:9" x14ac:dyDescent="0.25">
      <c r="B457" s="115"/>
      <c r="C457" s="115"/>
      <c r="D457" s="115"/>
      <c r="E457" s="115"/>
      <c r="F457" s="115"/>
      <c r="G457" s="115"/>
      <c r="H457" s="115"/>
      <c r="I457" s="115"/>
    </row>
    <row r="458" spans="2:9" x14ac:dyDescent="0.25">
      <c r="B458" s="115"/>
      <c r="C458" s="115"/>
      <c r="D458" s="115"/>
      <c r="E458" s="115"/>
      <c r="F458" s="115"/>
      <c r="G458" s="115"/>
      <c r="H458" s="115"/>
      <c r="I458" s="115"/>
    </row>
    <row r="459" spans="2:9" x14ac:dyDescent="0.25">
      <c r="B459" s="115"/>
      <c r="C459" s="115"/>
      <c r="D459" s="115"/>
      <c r="E459" s="115"/>
      <c r="F459" s="115"/>
      <c r="G459" s="115"/>
      <c r="H459" s="115"/>
      <c r="I459" s="115"/>
    </row>
    <row r="460" spans="2:9" x14ac:dyDescent="0.25">
      <c r="B460" s="115"/>
      <c r="C460" s="115"/>
      <c r="D460" s="115"/>
      <c r="E460" s="115"/>
      <c r="F460" s="115"/>
      <c r="G460" s="115"/>
      <c r="H460" s="115"/>
      <c r="I460" s="115"/>
    </row>
    <row r="461" spans="2:9" x14ac:dyDescent="0.25">
      <c r="B461" s="115"/>
      <c r="C461" s="115"/>
      <c r="D461" s="115"/>
      <c r="E461" s="115"/>
      <c r="F461" s="115"/>
      <c r="G461" s="115"/>
      <c r="H461" s="115"/>
      <c r="I461" s="115"/>
    </row>
    <row r="462" spans="2:9" x14ac:dyDescent="0.25">
      <c r="B462" s="115"/>
      <c r="C462" s="115"/>
      <c r="D462" s="115"/>
      <c r="E462" s="115"/>
      <c r="F462" s="115"/>
      <c r="G462" s="115"/>
      <c r="H462" s="115"/>
      <c r="I462" s="115"/>
    </row>
    <row r="463" spans="2:9" x14ac:dyDescent="0.25">
      <c r="B463" s="115"/>
      <c r="C463" s="115"/>
      <c r="D463" s="115"/>
      <c r="E463" s="115"/>
      <c r="F463" s="115"/>
      <c r="G463" s="115"/>
      <c r="H463" s="115"/>
      <c r="I463" s="115"/>
    </row>
    <row r="464" spans="2:9" x14ac:dyDescent="0.25">
      <c r="B464" s="115"/>
      <c r="C464" s="115"/>
      <c r="D464" s="115"/>
      <c r="E464" s="115"/>
      <c r="F464" s="115"/>
      <c r="G464" s="115"/>
      <c r="H464" s="115"/>
      <c r="I464" s="115"/>
    </row>
    <row r="465" spans="2:9" x14ac:dyDescent="0.25">
      <c r="B465" s="115"/>
      <c r="C465" s="115"/>
      <c r="D465" s="115"/>
      <c r="E465" s="115"/>
      <c r="F465" s="115"/>
      <c r="G465" s="115"/>
      <c r="H465" s="115"/>
      <c r="I465" s="115"/>
    </row>
    <row r="466" spans="2:9" x14ac:dyDescent="0.25">
      <c r="B466" s="115"/>
      <c r="C466" s="115"/>
      <c r="D466" s="115"/>
      <c r="E466" s="115"/>
      <c r="F466" s="115"/>
      <c r="G466" s="115"/>
      <c r="H466" s="115"/>
      <c r="I466" s="115"/>
    </row>
    <row r="467" spans="2:9" x14ac:dyDescent="0.25">
      <c r="B467" s="115"/>
      <c r="C467" s="115"/>
      <c r="D467" s="115"/>
      <c r="E467" s="115"/>
      <c r="F467" s="115"/>
      <c r="G467" s="115"/>
      <c r="H467" s="115"/>
      <c r="I467" s="115"/>
    </row>
    <row r="468" spans="2:9" x14ac:dyDescent="0.25">
      <c r="B468" s="115"/>
      <c r="C468" s="115"/>
      <c r="D468" s="115"/>
      <c r="E468" s="115"/>
      <c r="F468" s="115"/>
      <c r="G468" s="115"/>
      <c r="H468" s="115"/>
      <c r="I468" s="115"/>
    </row>
    <row r="469" spans="2:9" x14ac:dyDescent="0.25">
      <c r="B469" s="115"/>
      <c r="C469" s="115"/>
      <c r="D469" s="115"/>
      <c r="E469" s="115"/>
      <c r="F469" s="115"/>
      <c r="G469" s="115"/>
      <c r="H469" s="115"/>
      <c r="I469" s="115"/>
    </row>
    <row r="470" spans="2:9" x14ac:dyDescent="0.25">
      <c r="B470" s="115"/>
      <c r="C470" s="115"/>
      <c r="D470" s="115"/>
      <c r="E470" s="115"/>
      <c r="F470" s="115"/>
      <c r="G470" s="115"/>
      <c r="H470" s="115"/>
      <c r="I470" s="115"/>
    </row>
    <row r="471" spans="2:9" x14ac:dyDescent="0.25">
      <c r="B471" s="115"/>
      <c r="C471" s="115"/>
      <c r="D471" s="115"/>
      <c r="E471" s="115"/>
      <c r="F471" s="115"/>
      <c r="G471" s="115"/>
      <c r="H471" s="115"/>
      <c r="I471" s="115"/>
    </row>
    <row r="472" spans="2:9" x14ac:dyDescent="0.25">
      <c r="B472" s="115"/>
      <c r="C472" s="115"/>
      <c r="D472" s="115"/>
      <c r="E472" s="115"/>
      <c r="F472" s="115"/>
      <c r="G472" s="115"/>
      <c r="H472" s="115"/>
      <c r="I472" s="115"/>
    </row>
    <row r="473" spans="2:9" x14ac:dyDescent="0.25">
      <c r="B473" s="115"/>
      <c r="C473" s="115"/>
      <c r="D473" s="115"/>
      <c r="E473" s="115"/>
      <c r="F473" s="115"/>
      <c r="G473" s="115"/>
      <c r="H473" s="115"/>
      <c r="I473" s="115"/>
    </row>
    <row r="474" spans="2:9" x14ac:dyDescent="0.25">
      <c r="B474" s="115"/>
      <c r="C474" s="115"/>
      <c r="D474" s="115"/>
      <c r="E474" s="115"/>
      <c r="F474" s="115"/>
      <c r="G474" s="115"/>
      <c r="H474" s="115"/>
      <c r="I474" s="115"/>
    </row>
    <row r="475" spans="2:9" x14ac:dyDescent="0.25">
      <c r="B475" s="115"/>
      <c r="C475" s="115"/>
      <c r="D475" s="115"/>
      <c r="E475" s="115"/>
      <c r="F475" s="115"/>
      <c r="G475" s="115"/>
      <c r="H475" s="115"/>
      <c r="I475" s="115"/>
    </row>
    <row r="476" spans="2:9" x14ac:dyDescent="0.25">
      <c r="B476" s="115"/>
      <c r="C476" s="115"/>
      <c r="D476" s="115"/>
      <c r="E476" s="115"/>
      <c r="F476" s="115"/>
      <c r="G476" s="115"/>
      <c r="H476" s="115"/>
      <c r="I476" s="115"/>
    </row>
    <row r="477" spans="2:9" x14ac:dyDescent="0.25">
      <c r="B477" s="115"/>
      <c r="C477" s="115"/>
      <c r="D477" s="115"/>
      <c r="E477" s="115"/>
      <c r="F477" s="115"/>
      <c r="G477" s="115"/>
      <c r="H477" s="115"/>
      <c r="I477" s="115"/>
    </row>
    <row r="478" spans="2:9" x14ac:dyDescent="0.25">
      <c r="B478" s="115"/>
      <c r="C478" s="115"/>
      <c r="D478" s="115"/>
      <c r="E478" s="115"/>
      <c r="F478" s="115"/>
      <c r="G478" s="115"/>
      <c r="H478" s="115"/>
      <c r="I478" s="115"/>
    </row>
    <row r="479" spans="2:9" x14ac:dyDescent="0.25">
      <c r="B479" s="115"/>
      <c r="C479" s="115"/>
      <c r="D479" s="115"/>
      <c r="E479" s="115"/>
      <c r="F479" s="115"/>
      <c r="G479" s="115"/>
      <c r="H479" s="115"/>
      <c r="I479" s="115"/>
    </row>
    <row r="480" spans="2:9" x14ac:dyDescent="0.25">
      <c r="B480" s="115"/>
      <c r="C480" s="115"/>
      <c r="D480" s="115"/>
      <c r="E480" s="115"/>
      <c r="F480" s="115"/>
      <c r="G480" s="115"/>
      <c r="H480" s="115"/>
      <c r="I480" s="115"/>
    </row>
    <row r="481" spans="2:9" x14ac:dyDescent="0.25">
      <c r="B481" s="115"/>
      <c r="C481" s="115"/>
      <c r="D481" s="115"/>
      <c r="E481" s="115"/>
      <c r="F481" s="115"/>
      <c r="G481" s="115"/>
      <c r="H481" s="115"/>
      <c r="I481" s="115"/>
    </row>
    <row r="482" spans="2:9" x14ac:dyDescent="0.25">
      <c r="B482" s="115"/>
      <c r="C482" s="115"/>
      <c r="D482" s="115"/>
      <c r="E482" s="115"/>
      <c r="F482" s="115"/>
      <c r="G482" s="115"/>
      <c r="H482" s="115"/>
      <c r="I482" s="115"/>
    </row>
  </sheetData>
  <mergeCells count="185">
    <mergeCell ref="C383:C385"/>
    <mergeCell ref="D383:G385"/>
    <mergeCell ref="C409:C411"/>
    <mergeCell ref="D409:G411"/>
    <mergeCell ref="D366:G366"/>
    <mergeCell ref="D367:G367"/>
    <mergeCell ref="D368:G368"/>
    <mergeCell ref="C369:C370"/>
    <mergeCell ref="C377:G377"/>
    <mergeCell ref="C378:C379"/>
    <mergeCell ref="D360:G360"/>
    <mergeCell ref="D361:G361"/>
    <mergeCell ref="D362:G362"/>
    <mergeCell ref="D363:G363"/>
    <mergeCell ref="D364:G364"/>
    <mergeCell ref="D365:G365"/>
    <mergeCell ref="D354:G354"/>
    <mergeCell ref="D355:G355"/>
    <mergeCell ref="D356:G356"/>
    <mergeCell ref="D357:G357"/>
    <mergeCell ref="D358:G358"/>
    <mergeCell ref="D359:G359"/>
    <mergeCell ref="D348:G348"/>
    <mergeCell ref="D349:G349"/>
    <mergeCell ref="D350:G350"/>
    <mergeCell ref="D351:G351"/>
    <mergeCell ref="D352:G352"/>
    <mergeCell ref="D353:G353"/>
    <mergeCell ref="C342:G342"/>
    <mergeCell ref="D343:G343"/>
    <mergeCell ref="D344:G344"/>
    <mergeCell ref="D345:G345"/>
    <mergeCell ref="D346:G346"/>
    <mergeCell ref="D347:G347"/>
    <mergeCell ref="C310:C311"/>
    <mergeCell ref="C312:G312"/>
    <mergeCell ref="C313:C314"/>
    <mergeCell ref="C337:C339"/>
    <mergeCell ref="D337:G339"/>
    <mergeCell ref="C341:G341"/>
    <mergeCell ref="C296:G296"/>
    <mergeCell ref="C297:C298"/>
    <mergeCell ref="D299:G299"/>
    <mergeCell ref="D300:G300"/>
    <mergeCell ref="D301:G301"/>
    <mergeCell ref="C302:C303"/>
    <mergeCell ref="C284:C285"/>
    <mergeCell ref="C289:C291"/>
    <mergeCell ref="D289:G291"/>
    <mergeCell ref="D292:G292"/>
    <mergeCell ref="C293:G293"/>
    <mergeCell ref="C295:G295"/>
    <mergeCell ref="D271:G271"/>
    <mergeCell ref="D272:G272"/>
    <mergeCell ref="D273:G273"/>
    <mergeCell ref="D274:G274"/>
    <mergeCell ref="C275:C276"/>
    <mergeCell ref="C283:G283"/>
    <mergeCell ref="D265:G265"/>
    <mergeCell ref="D266:G266"/>
    <mergeCell ref="D267:G267"/>
    <mergeCell ref="D268:G268"/>
    <mergeCell ref="D269:G269"/>
    <mergeCell ref="D270:G270"/>
    <mergeCell ref="C258:C260"/>
    <mergeCell ref="D258:G260"/>
    <mergeCell ref="D261:G261"/>
    <mergeCell ref="D262:G262"/>
    <mergeCell ref="D263:G263"/>
    <mergeCell ref="D264:G264"/>
    <mergeCell ref="D241:G241"/>
    <mergeCell ref="D242:G242"/>
    <mergeCell ref="D243:G243"/>
    <mergeCell ref="C244:C245"/>
    <mergeCell ref="C252:G252"/>
    <mergeCell ref="C253:C254"/>
    <mergeCell ref="C235:G235"/>
    <mergeCell ref="C236:G236"/>
    <mergeCell ref="D237:G237"/>
    <mergeCell ref="D238:G238"/>
    <mergeCell ref="D239:G239"/>
    <mergeCell ref="D240:G240"/>
    <mergeCell ref="D196:G196"/>
    <mergeCell ref="D197:G197"/>
    <mergeCell ref="C198:C199"/>
    <mergeCell ref="C206:G206"/>
    <mergeCell ref="C207:C208"/>
    <mergeCell ref="C231:C233"/>
    <mergeCell ref="D231:G233"/>
    <mergeCell ref="C164:C165"/>
    <mergeCell ref="C166:G166"/>
    <mergeCell ref="C167:C168"/>
    <mergeCell ref="C191:C193"/>
    <mergeCell ref="D191:G193"/>
    <mergeCell ref="D195:G195"/>
    <mergeCell ref="C150:G150"/>
    <mergeCell ref="C151:C152"/>
    <mergeCell ref="D153:G153"/>
    <mergeCell ref="D154:G154"/>
    <mergeCell ref="D155:G155"/>
    <mergeCell ref="C156:C157"/>
    <mergeCell ref="C137:C138"/>
    <mergeCell ref="C142:C144"/>
    <mergeCell ref="D142:G144"/>
    <mergeCell ref="D145:G145"/>
    <mergeCell ref="C146:G146"/>
    <mergeCell ref="C149:G149"/>
    <mergeCell ref="D124:G124"/>
    <mergeCell ref="D125:G125"/>
    <mergeCell ref="D126:G126"/>
    <mergeCell ref="D127:G127"/>
    <mergeCell ref="C128:C129"/>
    <mergeCell ref="C136:G136"/>
    <mergeCell ref="D118:G118"/>
    <mergeCell ref="D119:G119"/>
    <mergeCell ref="D120:G120"/>
    <mergeCell ref="D121:G121"/>
    <mergeCell ref="D122:G122"/>
    <mergeCell ref="D123:G123"/>
    <mergeCell ref="D112:G112"/>
    <mergeCell ref="D113:G113"/>
    <mergeCell ref="D114:G114"/>
    <mergeCell ref="D115:G115"/>
    <mergeCell ref="D116:G116"/>
    <mergeCell ref="D117:G117"/>
    <mergeCell ref="D106:G106"/>
    <mergeCell ref="D107:G107"/>
    <mergeCell ref="D108:G108"/>
    <mergeCell ref="D109:G109"/>
    <mergeCell ref="D110:G110"/>
    <mergeCell ref="D111:G111"/>
    <mergeCell ref="D88:G88"/>
    <mergeCell ref="C89:C90"/>
    <mergeCell ref="C97:G97"/>
    <mergeCell ref="C98:C99"/>
    <mergeCell ref="C103:C105"/>
    <mergeCell ref="D103:G105"/>
    <mergeCell ref="D82:G82"/>
    <mergeCell ref="D83:G83"/>
    <mergeCell ref="D84:G84"/>
    <mergeCell ref="D85:G85"/>
    <mergeCell ref="D86:G86"/>
    <mergeCell ref="D87:G87"/>
    <mergeCell ref="D76:G76"/>
    <mergeCell ref="D77:G77"/>
    <mergeCell ref="D78:G78"/>
    <mergeCell ref="D79:G79"/>
    <mergeCell ref="D80:G80"/>
    <mergeCell ref="D81:G81"/>
    <mergeCell ref="D69:G69"/>
    <mergeCell ref="D70:G70"/>
    <mergeCell ref="D71:G71"/>
    <mergeCell ref="D72:G72"/>
    <mergeCell ref="D73:G73"/>
    <mergeCell ref="D74:G74"/>
    <mergeCell ref="C61:C63"/>
    <mergeCell ref="D61:G63"/>
    <mergeCell ref="C65:G65"/>
    <mergeCell ref="C66:G66"/>
    <mergeCell ref="D67:G67"/>
    <mergeCell ref="D68:G68"/>
    <mergeCell ref="D25:G25"/>
    <mergeCell ref="D26:G26"/>
    <mergeCell ref="D27:G27"/>
    <mergeCell ref="C28:C29"/>
    <mergeCell ref="C36:G36"/>
    <mergeCell ref="C37:C38"/>
    <mergeCell ref="C20:G20"/>
    <mergeCell ref="C23:G23"/>
    <mergeCell ref="C24:G24"/>
    <mergeCell ref="S8:T8"/>
    <mergeCell ref="U8:V8"/>
    <mergeCell ref="D9:G9"/>
    <mergeCell ref="D10:G10"/>
    <mergeCell ref="C11:G11"/>
    <mergeCell ref="C12:G14"/>
    <mergeCell ref="B5:H5"/>
    <mergeCell ref="C6:G6"/>
    <mergeCell ref="D8:G8"/>
    <mergeCell ref="J8:M8"/>
    <mergeCell ref="N8:O8"/>
    <mergeCell ref="Q8:R8"/>
    <mergeCell ref="D15:G15"/>
    <mergeCell ref="C16:C17"/>
    <mergeCell ref="D19:G19"/>
  </mergeCells>
  <pageMargins left="0.7" right="0.7" top="0.75" bottom="0.75" header="0.3" footer="0.3"/>
  <pageSetup paperSize="9" orientation="portrait" horizontalDpi="200" verticalDpi="20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4"/>
  <sheetViews>
    <sheetView topLeftCell="A403" zoomScale="126" zoomScaleNormal="126" workbookViewId="0">
      <selection activeCell="C419" sqref="C419"/>
    </sheetView>
  </sheetViews>
  <sheetFormatPr defaultRowHeight="15" x14ac:dyDescent="0.25"/>
  <cols>
    <col min="2" max="2" width="21.42578125" customWidth="1"/>
    <col min="3" max="3" width="18.28515625" customWidth="1"/>
    <col min="4" max="5" width="19.28515625" customWidth="1"/>
    <col min="6" max="6" width="20.7109375" customWidth="1"/>
    <col min="8" max="8" width="13.85546875" customWidth="1"/>
    <col min="9" max="9" width="11" customWidth="1"/>
    <col min="10" max="10" width="11.85546875" bestFit="1" customWidth="1"/>
    <col min="258" max="258" width="21.42578125" customWidth="1"/>
    <col min="259" max="259" width="18.28515625" customWidth="1"/>
    <col min="260" max="261" width="19.28515625" customWidth="1"/>
    <col min="262" max="262" width="20.7109375" customWidth="1"/>
    <col min="264" max="264" width="13.85546875" customWidth="1"/>
    <col min="265" max="265" width="11" customWidth="1"/>
    <col min="266" max="266" width="11.85546875" bestFit="1" customWidth="1"/>
    <col min="514" max="514" width="21.42578125" customWidth="1"/>
    <col min="515" max="515" width="18.28515625" customWidth="1"/>
    <col min="516" max="517" width="19.28515625" customWidth="1"/>
    <col min="518" max="518" width="20.7109375" customWidth="1"/>
    <col min="520" max="520" width="13.85546875" customWidth="1"/>
    <col min="521" max="521" width="11" customWidth="1"/>
    <col min="522" max="522" width="11.85546875" bestFit="1" customWidth="1"/>
    <col min="770" max="770" width="21.42578125" customWidth="1"/>
    <col min="771" max="771" width="18.28515625" customWidth="1"/>
    <col min="772" max="773" width="19.28515625" customWidth="1"/>
    <col min="774" max="774" width="20.7109375" customWidth="1"/>
    <col min="776" max="776" width="13.85546875" customWidth="1"/>
    <col min="777" max="777" width="11" customWidth="1"/>
    <col min="778" max="778" width="11.85546875" bestFit="1" customWidth="1"/>
    <col min="1026" max="1026" width="21.42578125" customWidth="1"/>
    <col min="1027" max="1027" width="18.28515625" customWidth="1"/>
    <col min="1028" max="1029" width="19.28515625" customWidth="1"/>
    <col min="1030" max="1030" width="20.7109375" customWidth="1"/>
    <col min="1032" max="1032" width="13.85546875" customWidth="1"/>
    <col min="1033" max="1033" width="11" customWidth="1"/>
    <col min="1034" max="1034" width="11.85546875" bestFit="1" customWidth="1"/>
    <col min="1282" max="1282" width="21.42578125" customWidth="1"/>
    <col min="1283" max="1283" width="18.28515625" customWidth="1"/>
    <col min="1284" max="1285" width="19.28515625" customWidth="1"/>
    <col min="1286" max="1286" width="20.7109375" customWidth="1"/>
    <col min="1288" max="1288" width="13.85546875" customWidth="1"/>
    <col min="1289" max="1289" width="11" customWidth="1"/>
    <col min="1290" max="1290" width="11.85546875" bestFit="1" customWidth="1"/>
    <col min="1538" max="1538" width="21.42578125" customWidth="1"/>
    <col min="1539" max="1539" width="18.28515625" customWidth="1"/>
    <col min="1540" max="1541" width="19.28515625" customWidth="1"/>
    <col min="1542" max="1542" width="20.7109375" customWidth="1"/>
    <col min="1544" max="1544" width="13.85546875" customWidth="1"/>
    <col min="1545" max="1545" width="11" customWidth="1"/>
    <col min="1546" max="1546" width="11.85546875" bestFit="1" customWidth="1"/>
    <col min="1794" max="1794" width="21.42578125" customWidth="1"/>
    <col min="1795" max="1795" width="18.28515625" customWidth="1"/>
    <col min="1796" max="1797" width="19.28515625" customWidth="1"/>
    <col min="1798" max="1798" width="20.7109375" customWidth="1"/>
    <col min="1800" max="1800" width="13.85546875" customWidth="1"/>
    <col min="1801" max="1801" width="11" customWidth="1"/>
    <col min="1802" max="1802" width="11.85546875" bestFit="1" customWidth="1"/>
    <col min="2050" max="2050" width="21.42578125" customWidth="1"/>
    <col min="2051" max="2051" width="18.28515625" customWidth="1"/>
    <col min="2052" max="2053" width="19.28515625" customWidth="1"/>
    <col min="2054" max="2054" width="20.7109375" customWidth="1"/>
    <col min="2056" max="2056" width="13.85546875" customWidth="1"/>
    <col min="2057" max="2057" width="11" customWidth="1"/>
    <col min="2058" max="2058" width="11.85546875" bestFit="1" customWidth="1"/>
    <col min="2306" max="2306" width="21.42578125" customWidth="1"/>
    <col min="2307" max="2307" width="18.28515625" customWidth="1"/>
    <col min="2308" max="2309" width="19.28515625" customWidth="1"/>
    <col min="2310" max="2310" width="20.7109375" customWidth="1"/>
    <col min="2312" max="2312" width="13.85546875" customWidth="1"/>
    <col min="2313" max="2313" width="11" customWidth="1"/>
    <col min="2314" max="2314" width="11.85546875" bestFit="1" customWidth="1"/>
    <col min="2562" max="2562" width="21.42578125" customWidth="1"/>
    <col min="2563" max="2563" width="18.28515625" customWidth="1"/>
    <col min="2564" max="2565" width="19.28515625" customWidth="1"/>
    <col min="2566" max="2566" width="20.7109375" customWidth="1"/>
    <col min="2568" max="2568" width="13.85546875" customWidth="1"/>
    <col min="2569" max="2569" width="11" customWidth="1"/>
    <col min="2570" max="2570" width="11.85546875" bestFit="1" customWidth="1"/>
    <col min="2818" max="2818" width="21.42578125" customWidth="1"/>
    <col min="2819" max="2819" width="18.28515625" customWidth="1"/>
    <col min="2820" max="2821" width="19.28515625" customWidth="1"/>
    <col min="2822" max="2822" width="20.7109375" customWidth="1"/>
    <col min="2824" max="2824" width="13.85546875" customWidth="1"/>
    <col min="2825" max="2825" width="11" customWidth="1"/>
    <col min="2826" max="2826" width="11.85546875" bestFit="1" customWidth="1"/>
    <col min="3074" max="3074" width="21.42578125" customWidth="1"/>
    <col min="3075" max="3075" width="18.28515625" customWidth="1"/>
    <col min="3076" max="3077" width="19.28515625" customWidth="1"/>
    <col min="3078" max="3078" width="20.7109375" customWidth="1"/>
    <col min="3080" max="3080" width="13.85546875" customWidth="1"/>
    <col min="3081" max="3081" width="11" customWidth="1"/>
    <col min="3082" max="3082" width="11.85546875" bestFit="1" customWidth="1"/>
    <col min="3330" max="3330" width="21.42578125" customWidth="1"/>
    <col min="3331" max="3331" width="18.28515625" customWidth="1"/>
    <col min="3332" max="3333" width="19.28515625" customWidth="1"/>
    <col min="3334" max="3334" width="20.7109375" customWidth="1"/>
    <col min="3336" max="3336" width="13.85546875" customWidth="1"/>
    <col min="3337" max="3337" width="11" customWidth="1"/>
    <col min="3338" max="3338" width="11.85546875" bestFit="1" customWidth="1"/>
    <col min="3586" max="3586" width="21.42578125" customWidth="1"/>
    <col min="3587" max="3587" width="18.28515625" customWidth="1"/>
    <col min="3588" max="3589" width="19.28515625" customWidth="1"/>
    <col min="3590" max="3590" width="20.7109375" customWidth="1"/>
    <col min="3592" max="3592" width="13.85546875" customWidth="1"/>
    <col min="3593" max="3593" width="11" customWidth="1"/>
    <col min="3594" max="3594" width="11.85546875" bestFit="1" customWidth="1"/>
    <col min="3842" max="3842" width="21.42578125" customWidth="1"/>
    <col min="3843" max="3843" width="18.28515625" customWidth="1"/>
    <col min="3844" max="3845" width="19.28515625" customWidth="1"/>
    <col min="3846" max="3846" width="20.7109375" customWidth="1"/>
    <col min="3848" max="3848" width="13.85546875" customWidth="1"/>
    <col min="3849" max="3849" width="11" customWidth="1"/>
    <col min="3850" max="3850" width="11.85546875" bestFit="1" customWidth="1"/>
    <col min="4098" max="4098" width="21.42578125" customWidth="1"/>
    <col min="4099" max="4099" width="18.28515625" customWidth="1"/>
    <col min="4100" max="4101" width="19.28515625" customWidth="1"/>
    <col min="4102" max="4102" width="20.7109375" customWidth="1"/>
    <col min="4104" max="4104" width="13.85546875" customWidth="1"/>
    <col min="4105" max="4105" width="11" customWidth="1"/>
    <col min="4106" max="4106" width="11.85546875" bestFit="1" customWidth="1"/>
    <col min="4354" max="4354" width="21.42578125" customWidth="1"/>
    <col min="4355" max="4355" width="18.28515625" customWidth="1"/>
    <col min="4356" max="4357" width="19.28515625" customWidth="1"/>
    <col min="4358" max="4358" width="20.7109375" customWidth="1"/>
    <col min="4360" max="4360" width="13.85546875" customWidth="1"/>
    <col min="4361" max="4361" width="11" customWidth="1"/>
    <col min="4362" max="4362" width="11.85546875" bestFit="1" customWidth="1"/>
    <col min="4610" max="4610" width="21.42578125" customWidth="1"/>
    <col min="4611" max="4611" width="18.28515625" customWidth="1"/>
    <col min="4612" max="4613" width="19.28515625" customWidth="1"/>
    <col min="4614" max="4614" width="20.7109375" customWidth="1"/>
    <col min="4616" max="4616" width="13.85546875" customWidth="1"/>
    <col min="4617" max="4617" width="11" customWidth="1"/>
    <col min="4618" max="4618" width="11.85546875" bestFit="1" customWidth="1"/>
    <col min="4866" max="4866" width="21.42578125" customWidth="1"/>
    <col min="4867" max="4867" width="18.28515625" customWidth="1"/>
    <col min="4868" max="4869" width="19.28515625" customWidth="1"/>
    <col min="4870" max="4870" width="20.7109375" customWidth="1"/>
    <col min="4872" max="4872" width="13.85546875" customWidth="1"/>
    <col min="4873" max="4873" width="11" customWidth="1"/>
    <col min="4874" max="4874" width="11.85546875" bestFit="1" customWidth="1"/>
    <col min="5122" max="5122" width="21.42578125" customWidth="1"/>
    <col min="5123" max="5123" width="18.28515625" customWidth="1"/>
    <col min="5124" max="5125" width="19.28515625" customWidth="1"/>
    <col min="5126" max="5126" width="20.7109375" customWidth="1"/>
    <col min="5128" max="5128" width="13.85546875" customWidth="1"/>
    <col min="5129" max="5129" width="11" customWidth="1"/>
    <col min="5130" max="5130" width="11.85546875" bestFit="1" customWidth="1"/>
    <col min="5378" max="5378" width="21.42578125" customWidth="1"/>
    <col min="5379" max="5379" width="18.28515625" customWidth="1"/>
    <col min="5380" max="5381" width="19.28515625" customWidth="1"/>
    <col min="5382" max="5382" width="20.7109375" customWidth="1"/>
    <col min="5384" max="5384" width="13.85546875" customWidth="1"/>
    <col min="5385" max="5385" width="11" customWidth="1"/>
    <col min="5386" max="5386" width="11.85546875" bestFit="1" customWidth="1"/>
    <col min="5634" max="5634" width="21.42578125" customWidth="1"/>
    <col min="5635" max="5635" width="18.28515625" customWidth="1"/>
    <col min="5636" max="5637" width="19.28515625" customWidth="1"/>
    <col min="5638" max="5638" width="20.7109375" customWidth="1"/>
    <col min="5640" max="5640" width="13.85546875" customWidth="1"/>
    <col min="5641" max="5641" width="11" customWidth="1"/>
    <col min="5642" max="5642" width="11.85546875" bestFit="1" customWidth="1"/>
    <col min="5890" max="5890" width="21.42578125" customWidth="1"/>
    <col min="5891" max="5891" width="18.28515625" customWidth="1"/>
    <col min="5892" max="5893" width="19.28515625" customWidth="1"/>
    <col min="5894" max="5894" width="20.7109375" customWidth="1"/>
    <col min="5896" max="5896" width="13.85546875" customWidth="1"/>
    <col min="5897" max="5897" width="11" customWidth="1"/>
    <col min="5898" max="5898" width="11.85546875" bestFit="1" customWidth="1"/>
    <col min="6146" max="6146" width="21.42578125" customWidth="1"/>
    <col min="6147" max="6147" width="18.28515625" customWidth="1"/>
    <col min="6148" max="6149" width="19.28515625" customWidth="1"/>
    <col min="6150" max="6150" width="20.7109375" customWidth="1"/>
    <col min="6152" max="6152" width="13.85546875" customWidth="1"/>
    <col min="6153" max="6153" width="11" customWidth="1"/>
    <col min="6154" max="6154" width="11.85546875" bestFit="1" customWidth="1"/>
    <col min="6402" max="6402" width="21.42578125" customWidth="1"/>
    <col min="6403" max="6403" width="18.28515625" customWidth="1"/>
    <col min="6404" max="6405" width="19.28515625" customWidth="1"/>
    <col min="6406" max="6406" width="20.7109375" customWidth="1"/>
    <col min="6408" max="6408" width="13.85546875" customWidth="1"/>
    <col min="6409" max="6409" width="11" customWidth="1"/>
    <col min="6410" max="6410" width="11.85546875" bestFit="1" customWidth="1"/>
    <col min="6658" max="6658" width="21.42578125" customWidth="1"/>
    <col min="6659" max="6659" width="18.28515625" customWidth="1"/>
    <col min="6660" max="6661" width="19.28515625" customWidth="1"/>
    <col min="6662" max="6662" width="20.7109375" customWidth="1"/>
    <col min="6664" max="6664" width="13.85546875" customWidth="1"/>
    <col min="6665" max="6665" width="11" customWidth="1"/>
    <col min="6666" max="6666" width="11.85546875" bestFit="1" customWidth="1"/>
    <col min="6914" max="6914" width="21.42578125" customWidth="1"/>
    <col min="6915" max="6915" width="18.28515625" customWidth="1"/>
    <col min="6916" max="6917" width="19.28515625" customWidth="1"/>
    <col min="6918" max="6918" width="20.7109375" customWidth="1"/>
    <col min="6920" max="6920" width="13.85546875" customWidth="1"/>
    <col min="6921" max="6921" width="11" customWidth="1"/>
    <col min="6922" max="6922" width="11.85546875" bestFit="1" customWidth="1"/>
    <col min="7170" max="7170" width="21.42578125" customWidth="1"/>
    <col min="7171" max="7171" width="18.28515625" customWidth="1"/>
    <col min="7172" max="7173" width="19.28515625" customWidth="1"/>
    <col min="7174" max="7174" width="20.7109375" customWidth="1"/>
    <col min="7176" max="7176" width="13.85546875" customWidth="1"/>
    <col min="7177" max="7177" width="11" customWidth="1"/>
    <col min="7178" max="7178" width="11.85546875" bestFit="1" customWidth="1"/>
    <col min="7426" max="7426" width="21.42578125" customWidth="1"/>
    <col min="7427" max="7427" width="18.28515625" customWidth="1"/>
    <col min="7428" max="7429" width="19.28515625" customWidth="1"/>
    <col min="7430" max="7430" width="20.7109375" customWidth="1"/>
    <col min="7432" max="7432" width="13.85546875" customWidth="1"/>
    <col min="7433" max="7433" width="11" customWidth="1"/>
    <col min="7434" max="7434" width="11.85546875" bestFit="1" customWidth="1"/>
    <col min="7682" max="7682" width="21.42578125" customWidth="1"/>
    <col min="7683" max="7683" width="18.28515625" customWidth="1"/>
    <col min="7684" max="7685" width="19.28515625" customWidth="1"/>
    <col min="7686" max="7686" width="20.7109375" customWidth="1"/>
    <col min="7688" max="7688" width="13.85546875" customWidth="1"/>
    <col min="7689" max="7689" width="11" customWidth="1"/>
    <col min="7690" max="7690" width="11.85546875" bestFit="1" customWidth="1"/>
    <col min="7938" max="7938" width="21.42578125" customWidth="1"/>
    <col min="7939" max="7939" width="18.28515625" customWidth="1"/>
    <col min="7940" max="7941" width="19.28515625" customWidth="1"/>
    <col min="7942" max="7942" width="20.7109375" customWidth="1"/>
    <col min="7944" max="7944" width="13.85546875" customWidth="1"/>
    <col min="7945" max="7945" width="11" customWidth="1"/>
    <col min="7946" max="7946" width="11.85546875" bestFit="1" customWidth="1"/>
    <col min="8194" max="8194" width="21.42578125" customWidth="1"/>
    <col min="8195" max="8195" width="18.28515625" customWidth="1"/>
    <col min="8196" max="8197" width="19.28515625" customWidth="1"/>
    <col min="8198" max="8198" width="20.7109375" customWidth="1"/>
    <col min="8200" max="8200" width="13.85546875" customWidth="1"/>
    <col min="8201" max="8201" width="11" customWidth="1"/>
    <col min="8202" max="8202" width="11.85546875" bestFit="1" customWidth="1"/>
    <col min="8450" max="8450" width="21.42578125" customWidth="1"/>
    <col min="8451" max="8451" width="18.28515625" customWidth="1"/>
    <col min="8452" max="8453" width="19.28515625" customWidth="1"/>
    <col min="8454" max="8454" width="20.7109375" customWidth="1"/>
    <col min="8456" max="8456" width="13.85546875" customWidth="1"/>
    <col min="8457" max="8457" width="11" customWidth="1"/>
    <col min="8458" max="8458" width="11.85546875" bestFit="1" customWidth="1"/>
    <col min="8706" max="8706" width="21.42578125" customWidth="1"/>
    <col min="8707" max="8707" width="18.28515625" customWidth="1"/>
    <col min="8708" max="8709" width="19.28515625" customWidth="1"/>
    <col min="8710" max="8710" width="20.7109375" customWidth="1"/>
    <col min="8712" max="8712" width="13.85546875" customWidth="1"/>
    <col min="8713" max="8713" width="11" customWidth="1"/>
    <col min="8714" max="8714" width="11.85546875" bestFit="1" customWidth="1"/>
    <col min="8962" max="8962" width="21.42578125" customWidth="1"/>
    <col min="8963" max="8963" width="18.28515625" customWidth="1"/>
    <col min="8964" max="8965" width="19.28515625" customWidth="1"/>
    <col min="8966" max="8966" width="20.7109375" customWidth="1"/>
    <col min="8968" max="8968" width="13.85546875" customWidth="1"/>
    <col min="8969" max="8969" width="11" customWidth="1"/>
    <col min="8970" max="8970" width="11.85546875" bestFit="1" customWidth="1"/>
    <col min="9218" max="9218" width="21.42578125" customWidth="1"/>
    <col min="9219" max="9219" width="18.28515625" customWidth="1"/>
    <col min="9220" max="9221" width="19.28515625" customWidth="1"/>
    <col min="9222" max="9222" width="20.7109375" customWidth="1"/>
    <col min="9224" max="9224" width="13.85546875" customWidth="1"/>
    <col min="9225" max="9225" width="11" customWidth="1"/>
    <col min="9226" max="9226" width="11.85546875" bestFit="1" customWidth="1"/>
    <col min="9474" max="9474" width="21.42578125" customWidth="1"/>
    <col min="9475" max="9475" width="18.28515625" customWidth="1"/>
    <col min="9476" max="9477" width="19.28515625" customWidth="1"/>
    <col min="9478" max="9478" width="20.7109375" customWidth="1"/>
    <col min="9480" max="9480" width="13.85546875" customWidth="1"/>
    <col min="9481" max="9481" width="11" customWidth="1"/>
    <col min="9482" max="9482" width="11.85546875" bestFit="1" customWidth="1"/>
    <col min="9730" max="9730" width="21.42578125" customWidth="1"/>
    <col min="9731" max="9731" width="18.28515625" customWidth="1"/>
    <col min="9732" max="9733" width="19.28515625" customWidth="1"/>
    <col min="9734" max="9734" width="20.7109375" customWidth="1"/>
    <col min="9736" max="9736" width="13.85546875" customWidth="1"/>
    <col min="9737" max="9737" width="11" customWidth="1"/>
    <col min="9738" max="9738" width="11.85546875" bestFit="1" customWidth="1"/>
    <col min="9986" max="9986" width="21.42578125" customWidth="1"/>
    <col min="9987" max="9987" width="18.28515625" customWidth="1"/>
    <col min="9988" max="9989" width="19.28515625" customWidth="1"/>
    <col min="9990" max="9990" width="20.7109375" customWidth="1"/>
    <col min="9992" max="9992" width="13.85546875" customWidth="1"/>
    <col min="9993" max="9993" width="11" customWidth="1"/>
    <col min="9994" max="9994" width="11.85546875" bestFit="1" customWidth="1"/>
    <col min="10242" max="10242" width="21.42578125" customWidth="1"/>
    <col min="10243" max="10243" width="18.28515625" customWidth="1"/>
    <col min="10244" max="10245" width="19.28515625" customWidth="1"/>
    <col min="10246" max="10246" width="20.7109375" customWidth="1"/>
    <col min="10248" max="10248" width="13.85546875" customWidth="1"/>
    <col min="10249" max="10249" width="11" customWidth="1"/>
    <col min="10250" max="10250" width="11.85546875" bestFit="1" customWidth="1"/>
    <col min="10498" max="10498" width="21.42578125" customWidth="1"/>
    <col min="10499" max="10499" width="18.28515625" customWidth="1"/>
    <col min="10500" max="10501" width="19.28515625" customWidth="1"/>
    <col min="10502" max="10502" width="20.7109375" customWidth="1"/>
    <col min="10504" max="10504" width="13.85546875" customWidth="1"/>
    <col min="10505" max="10505" width="11" customWidth="1"/>
    <col min="10506" max="10506" width="11.85546875" bestFit="1" customWidth="1"/>
    <col min="10754" max="10754" width="21.42578125" customWidth="1"/>
    <col min="10755" max="10755" width="18.28515625" customWidth="1"/>
    <col min="10756" max="10757" width="19.28515625" customWidth="1"/>
    <col min="10758" max="10758" width="20.7109375" customWidth="1"/>
    <col min="10760" max="10760" width="13.85546875" customWidth="1"/>
    <col min="10761" max="10761" width="11" customWidth="1"/>
    <col min="10762" max="10762" width="11.85546875" bestFit="1" customWidth="1"/>
    <col min="11010" max="11010" width="21.42578125" customWidth="1"/>
    <col min="11011" max="11011" width="18.28515625" customWidth="1"/>
    <col min="11012" max="11013" width="19.28515625" customWidth="1"/>
    <col min="11014" max="11014" width="20.7109375" customWidth="1"/>
    <col min="11016" max="11016" width="13.85546875" customWidth="1"/>
    <col min="11017" max="11017" width="11" customWidth="1"/>
    <col min="11018" max="11018" width="11.85546875" bestFit="1" customWidth="1"/>
    <col min="11266" max="11266" width="21.42578125" customWidth="1"/>
    <col min="11267" max="11267" width="18.28515625" customWidth="1"/>
    <col min="11268" max="11269" width="19.28515625" customWidth="1"/>
    <col min="11270" max="11270" width="20.7109375" customWidth="1"/>
    <col min="11272" max="11272" width="13.85546875" customWidth="1"/>
    <col min="11273" max="11273" width="11" customWidth="1"/>
    <col min="11274" max="11274" width="11.85546875" bestFit="1" customWidth="1"/>
    <col min="11522" max="11522" width="21.42578125" customWidth="1"/>
    <col min="11523" max="11523" width="18.28515625" customWidth="1"/>
    <col min="11524" max="11525" width="19.28515625" customWidth="1"/>
    <col min="11526" max="11526" width="20.7109375" customWidth="1"/>
    <col min="11528" max="11528" width="13.85546875" customWidth="1"/>
    <col min="11529" max="11529" width="11" customWidth="1"/>
    <col min="11530" max="11530" width="11.85546875" bestFit="1" customWidth="1"/>
    <col min="11778" max="11778" width="21.42578125" customWidth="1"/>
    <col min="11779" max="11779" width="18.28515625" customWidth="1"/>
    <col min="11780" max="11781" width="19.28515625" customWidth="1"/>
    <col min="11782" max="11782" width="20.7109375" customWidth="1"/>
    <col min="11784" max="11784" width="13.85546875" customWidth="1"/>
    <col min="11785" max="11785" width="11" customWidth="1"/>
    <col min="11786" max="11786" width="11.85546875" bestFit="1" customWidth="1"/>
    <col min="12034" max="12034" width="21.42578125" customWidth="1"/>
    <col min="12035" max="12035" width="18.28515625" customWidth="1"/>
    <col min="12036" max="12037" width="19.28515625" customWidth="1"/>
    <col min="12038" max="12038" width="20.7109375" customWidth="1"/>
    <col min="12040" max="12040" width="13.85546875" customWidth="1"/>
    <col min="12041" max="12041" width="11" customWidth="1"/>
    <col min="12042" max="12042" width="11.85546875" bestFit="1" customWidth="1"/>
    <col min="12290" max="12290" width="21.42578125" customWidth="1"/>
    <col min="12291" max="12291" width="18.28515625" customWidth="1"/>
    <col min="12292" max="12293" width="19.28515625" customWidth="1"/>
    <col min="12294" max="12294" width="20.7109375" customWidth="1"/>
    <col min="12296" max="12296" width="13.85546875" customWidth="1"/>
    <col min="12297" max="12297" width="11" customWidth="1"/>
    <col min="12298" max="12298" width="11.85546875" bestFit="1" customWidth="1"/>
    <col min="12546" max="12546" width="21.42578125" customWidth="1"/>
    <col min="12547" max="12547" width="18.28515625" customWidth="1"/>
    <col min="12548" max="12549" width="19.28515625" customWidth="1"/>
    <col min="12550" max="12550" width="20.7109375" customWidth="1"/>
    <col min="12552" max="12552" width="13.85546875" customWidth="1"/>
    <col min="12553" max="12553" width="11" customWidth="1"/>
    <col min="12554" max="12554" width="11.85546875" bestFit="1" customWidth="1"/>
    <col min="12802" max="12802" width="21.42578125" customWidth="1"/>
    <col min="12803" max="12803" width="18.28515625" customWidth="1"/>
    <col min="12804" max="12805" width="19.28515625" customWidth="1"/>
    <col min="12806" max="12806" width="20.7109375" customWidth="1"/>
    <col min="12808" max="12808" width="13.85546875" customWidth="1"/>
    <col min="12809" max="12809" width="11" customWidth="1"/>
    <col min="12810" max="12810" width="11.85546875" bestFit="1" customWidth="1"/>
    <col min="13058" max="13058" width="21.42578125" customWidth="1"/>
    <col min="13059" max="13059" width="18.28515625" customWidth="1"/>
    <col min="13060" max="13061" width="19.28515625" customWidth="1"/>
    <col min="13062" max="13062" width="20.7109375" customWidth="1"/>
    <col min="13064" max="13064" width="13.85546875" customWidth="1"/>
    <col min="13065" max="13065" width="11" customWidth="1"/>
    <col min="13066" max="13066" width="11.85546875" bestFit="1" customWidth="1"/>
    <col min="13314" max="13314" width="21.42578125" customWidth="1"/>
    <col min="13315" max="13315" width="18.28515625" customWidth="1"/>
    <col min="13316" max="13317" width="19.28515625" customWidth="1"/>
    <col min="13318" max="13318" width="20.7109375" customWidth="1"/>
    <col min="13320" max="13320" width="13.85546875" customWidth="1"/>
    <col min="13321" max="13321" width="11" customWidth="1"/>
    <col min="13322" max="13322" width="11.85546875" bestFit="1" customWidth="1"/>
    <col min="13570" max="13570" width="21.42578125" customWidth="1"/>
    <col min="13571" max="13571" width="18.28515625" customWidth="1"/>
    <col min="13572" max="13573" width="19.28515625" customWidth="1"/>
    <col min="13574" max="13574" width="20.7109375" customWidth="1"/>
    <col min="13576" max="13576" width="13.85546875" customWidth="1"/>
    <col min="13577" max="13577" width="11" customWidth="1"/>
    <col min="13578" max="13578" width="11.85546875" bestFit="1" customWidth="1"/>
    <col min="13826" max="13826" width="21.42578125" customWidth="1"/>
    <col min="13827" max="13827" width="18.28515625" customWidth="1"/>
    <col min="13828" max="13829" width="19.28515625" customWidth="1"/>
    <col min="13830" max="13830" width="20.7109375" customWidth="1"/>
    <col min="13832" max="13832" width="13.85546875" customWidth="1"/>
    <col min="13833" max="13833" width="11" customWidth="1"/>
    <col min="13834" max="13834" width="11.85546875" bestFit="1" customWidth="1"/>
    <col min="14082" max="14082" width="21.42578125" customWidth="1"/>
    <col min="14083" max="14083" width="18.28515625" customWidth="1"/>
    <col min="14084" max="14085" width="19.28515625" customWidth="1"/>
    <col min="14086" max="14086" width="20.7109375" customWidth="1"/>
    <col min="14088" max="14088" width="13.85546875" customWidth="1"/>
    <col min="14089" max="14089" width="11" customWidth="1"/>
    <col min="14090" max="14090" width="11.85546875" bestFit="1" customWidth="1"/>
    <col min="14338" max="14338" width="21.42578125" customWidth="1"/>
    <col min="14339" max="14339" width="18.28515625" customWidth="1"/>
    <col min="14340" max="14341" width="19.28515625" customWidth="1"/>
    <col min="14342" max="14342" width="20.7109375" customWidth="1"/>
    <col min="14344" max="14344" width="13.85546875" customWidth="1"/>
    <col min="14345" max="14345" width="11" customWidth="1"/>
    <col min="14346" max="14346" width="11.85546875" bestFit="1" customWidth="1"/>
    <col min="14594" max="14594" width="21.42578125" customWidth="1"/>
    <col min="14595" max="14595" width="18.28515625" customWidth="1"/>
    <col min="14596" max="14597" width="19.28515625" customWidth="1"/>
    <col min="14598" max="14598" width="20.7109375" customWidth="1"/>
    <col min="14600" max="14600" width="13.85546875" customWidth="1"/>
    <col min="14601" max="14601" width="11" customWidth="1"/>
    <col min="14602" max="14602" width="11.85546875" bestFit="1" customWidth="1"/>
    <col min="14850" max="14850" width="21.42578125" customWidth="1"/>
    <col min="14851" max="14851" width="18.28515625" customWidth="1"/>
    <col min="14852" max="14853" width="19.28515625" customWidth="1"/>
    <col min="14854" max="14854" width="20.7109375" customWidth="1"/>
    <col min="14856" max="14856" width="13.85546875" customWidth="1"/>
    <col min="14857" max="14857" width="11" customWidth="1"/>
    <col min="14858" max="14858" width="11.85546875" bestFit="1" customWidth="1"/>
    <col min="15106" max="15106" width="21.42578125" customWidth="1"/>
    <col min="15107" max="15107" width="18.28515625" customWidth="1"/>
    <col min="15108" max="15109" width="19.28515625" customWidth="1"/>
    <col min="15110" max="15110" width="20.7109375" customWidth="1"/>
    <col min="15112" max="15112" width="13.85546875" customWidth="1"/>
    <col min="15113" max="15113" width="11" customWidth="1"/>
    <col min="15114" max="15114" width="11.85546875" bestFit="1" customWidth="1"/>
    <col min="15362" max="15362" width="21.42578125" customWidth="1"/>
    <col min="15363" max="15363" width="18.28515625" customWidth="1"/>
    <col min="15364" max="15365" width="19.28515625" customWidth="1"/>
    <col min="15366" max="15366" width="20.7109375" customWidth="1"/>
    <col min="15368" max="15368" width="13.85546875" customWidth="1"/>
    <col min="15369" max="15369" width="11" customWidth="1"/>
    <col min="15370" max="15370" width="11.85546875" bestFit="1" customWidth="1"/>
    <col min="15618" max="15618" width="21.42578125" customWidth="1"/>
    <col min="15619" max="15619" width="18.28515625" customWidth="1"/>
    <col min="15620" max="15621" width="19.28515625" customWidth="1"/>
    <col min="15622" max="15622" width="20.7109375" customWidth="1"/>
    <col min="15624" max="15624" width="13.85546875" customWidth="1"/>
    <col min="15625" max="15625" width="11" customWidth="1"/>
    <col min="15626" max="15626" width="11.85546875" bestFit="1" customWidth="1"/>
    <col min="15874" max="15874" width="21.42578125" customWidth="1"/>
    <col min="15875" max="15875" width="18.28515625" customWidth="1"/>
    <col min="15876" max="15877" width="19.28515625" customWidth="1"/>
    <col min="15878" max="15878" width="20.7109375" customWidth="1"/>
    <col min="15880" max="15880" width="13.85546875" customWidth="1"/>
    <col min="15881" max="15881" width="11" customWidth="1"/>
    <col min="15882" max="15882" width="11.85546875" bestFit="1" customWidth="1"/>
    <col min="16130" max="16130" width="21.42578125" customWidth="1"/>
    <col min="16131" max="16131" width="18.28515625" customWidth="1"/>
    <col min="16132" max="16133" width="19.28515625" customWidth="1"/>
    <col min="16134" max="16134" width="20.7109375" customWidth="1"/>
    <col min="16136" max="16136" width="13.85546875" customWidth="1"/>
    <col min="16137" max="16137" width="11" customWidth="1"/>
    <col min="16138" max="16138" width="11.85546875" bestFit="1" customWidth="1"/>
  </cols>
  <sheetData>
    <row r="1" spans="2:7" ht="18" customHeight="1" x14ac:dyDescent="0.25">
      <c r="B1" s="373" t="s">
        <v>0</v>
      </c>
      <c r="C1" s="373"/>
      <c r="D1" s="373"/>
      <c r="E1" s="373"/>
      <c r="F1" s="373"/>
      <c r="G1" s="1"/>
    </row>
    <row r="2" spans="2:7" ht="15.75" thickBot="1" x14ac:dyDescent="0.3"/>
    <row r="3" spans="2:7" ht="26.25" thickBot="1" x14ac:dyDescent="0.3">
      <c r="B3" s="3" t="s">
        <v>1</v>
      </c>
      <c r="C3" s="374" t="s">
        <v>394</v>
      </c>
      <c r="D3" s="374"/>
      <c r="E3" s="374"/>
      <c r="F3" s="374"/>
    </row>
    <row r="4" spans="2:7" ht="15.75" thickBot="1" x14ac:dyDescent="0.3">
      <c r="B4" s="3" t="s">
        <v>3</v>
      </c>
      <c r="C4" s="375" t="s">
        <v>395</v>
      </c>
      <c r="D4" s="376"/>
      <c r="E4" s="376"/>
      <c r="F4" s="377"/>
    </row>
    <row r="5" spans="2:7" ht="26.25" thickBot="1" x14ac:dyDescent="0.3">
      <c r="B5" s="3" t="s">
        <v>5</v>
      </c>
      <c r="C5" s="356" t="s">
        <v>6</v>
      </c>
      <c r="D5" s="357"/>
      <c r="E5" s="357"/>
      <c r="F5" s="358"/>
    </row>
    <row r="6" spans="2:7" ht="15.75" thickBot="1" x14ac:dyDescent="0.3">
      <c r="B6" s="378" t="s">
        <v>7</v>
      </c>
      <c r="C6" s="379"/>
      <c r="D6" s="379"/>
      <c r="E6" s="379"/>
      <c r="F6" s="380"/>
    </row>
    <row r="7" spans="2:7" ht="15.75" thickBot="1" x14ac:dyDescent="0.3">
      <c r="B7" s="381" t="s">
        <v>396</v>
      </c>
      <c r="C7" s="382"/>
      <c r="D7" s="382"/>
      <c r="E7" s="382"/>
      <c r="F7" s="383"/>
    </row>
    <row r="8" spans="2:7" ht="30" customHeight="1" thickBot="1" x14ac:dyDescent="0.3">
      <c r="B8" s="381"/>
      <c r="C8" s="382"/>
      <c r="D8" s="382"/>
      <c r="E8" s="382"/>
      <c r="F8" s="383"/>
    </row>
    <row r="9" spans="2:7" ht="15.75" thickBot="1" x14ac:dyDescent="0.3">
      <c r="B9" s="381"/>
      <c r="C9" s="382"/>
      <c r="D9" s="382"/>
      <c r="E9" s="382"/>
      <c r="F9" s="383"/>
    </row>
    <row r="10" spans="2:7" ht="27" customHeight="1" thickBot="1" x14ac:dyDescent="0.3">
      <c r="B10" s="4" t="s">
        <v>9</v>
      </c>
      <c r="C10" s="384" t="s">
        <v>397</v>
      </c>
      <c r="D10" s="385"/>
      <c r="E10" s="385"/>
      <c r="F10" s="386"/>
    </row>
    <row r="11" spans="2:7" ht="23.25" customHeight="1" x14ac:dyDescent="0.25">
      <c r="B11" s="387" t="s">
        <v>11</v>
      </c>
      <c r="C11" s="5">
        <v>2018</v>
      </c>
      <c r="D11" s="5">
        <v>2019</v>
      </c>
      <c r="E11" s="5">
        <v>2020</v>
      </c>
      <c r="F11" s="5">
        <v>2021</v>
      </c>
    </row>
    <row r="12" spans="2:7" ht="15.75" thickBot="1" x14ac:dyDescent="0.3">
      <c r="B12" s="388"/>
      <c r="C12" s="6" t="s">
        <v>12</v>
      </c>
      <c r="D12" s="6" t="s">
        <v>13</v>
      </c>
      <c r="E12" s="6" t="s">
        <v>13</v>
      </c>
      <c r="F12" s="6" t="s">
        <v>13</v>
      </c>
    </row>
    <row r="13" spans="2:7" ht="34.5" thickBot="1" x14ac:dyDescent="0.3">
      <c r="B13" s="7" t="s">
        <v>398</v>
      </c>
      <c r="C13" s="17" t="s">
        <v>235</v>
      </c>
      <c r="D13" s="17" t="s">
        <v>399</v>
      </c>
      <c r="E13" s="17" t="s">
        <v>399</v>
      </c>
      <c r="F13" s="17" t="s">
        <v>399</v>
      </c>
    </row>
    <row r="14" spans="2:7" ht="34.5" thickBot="1" x14ac:dyDescent="0.3">
      <c r="B14" s="7" t="s">
        <v>400</v>
      </c>
      <c r="C14" s="17" t="s">
        <v>235</v>
      </c>
      <c r="D14" s="17" t="s">
        <v>399</v>
      </c>
      <c r="E14" s="17" t="s">
        <v>399</v>
      </c>
      <c r="F14" s="17" t="s">
        <v>399</v>
      </c>
    </row>
    <row r="15" spans="2:7" ht="23.25" thickBot="1" x14ac:dyDescent="0.3">
      <c r="B15" s="7" t="s">
        <v>401</v>
      </c>
      <c r="C15" s="17" t="s">
        <v>235</v>
      </c>
      <c r="D15" s="17" t="s">
        <v>399</v>
      </c>
      <c r="E15" s="17" t="s">
        <v>399</v>
      </c>
      <c r="F15" s="17" t="s">
        <v>399</v>
      </c>
    </row>
    <row r="16" spans="2:7" ht="24.75" thickBot="1" x14ac:dyDescent="0.3">
      <c r="B16" s="14" t="s">
        <v>19</v>
      </c>
      <c r="C16" s="428" t="s">
        <v>402</v>
      </c>
      <c r="D16" s="429"/>
      <c r="E16" s="429"/>
      <c r="F16" s="430"/>
    </row>
    <row r="17" spans="2:12" ht="23.25" customHeight="1" thickBot="1" x14ac:dyDescent="0.3">
      <c r="B17" s="392" t="s">
        <v>403</v>
      </c>
      <c r="C17" s="393"/>
      <c r="D17" s="393"/>
      <c r="E17" s="393"/>
      <c r="F17" s="394"/>
      <c r="I17" s="15"/>
      <c r="K17" s="15"/>
    </row>
    <row r="18" spans="2:12" ht="34.5" thickBot="1" x14ac:dyDescent="0.3">
      <c r="B18" s="168" t="s">
        <v>404</v>
      </c>
      <c r="C18" s="8">
        <v>5301</v>
      </c>
      <c r="D18" s="8">
        <v>3420</v>
      </c>
      <c r="E18" s="8">
        <v>3440</v>
      </c>
      <c r="F18" s="8">
        <v>3490</v>
      </c>
    </row>
    <row r="19" spans="2:12" ht="34.5" thickBot="1" x14ac:dyDescent="0.3">
      <c r="B19" s="169" t="s">
        <v>405</v>
      </c>
      <c r="C19" s="17" t="s">
        <v>235</v>
      </c>
      <c r="D19" s="8" t="s">
        <v>406</v>
      </c>
      <c r="E19" s="8" t="s">
        <v>406</v>
      </c>
      <c r="F19" s="8" t="s">
        <v>406</v>
      </c>
    </row>
    <row r="20" spans="2:12" ht="23.25" thickBot="1" x14ac:dyDescent="0.3">
      <c r="B20" s="169" t="s">
        <v>407</v>
      </c>
      <c r="C20" s="17" t="s">
        <v>235</v>
      </c>
      <c r="D20" s="8" t="s">
        <v>406</v>
      </c>
      <c r="E20" s="8" t="s">
        <v>406</v>
      </c>
      <c r="F20" s="8" t="s">
        <v>406</v>
      </c>
    </row>
    <row r="21" spans="2:12" ht="23.25" thickBot="1" x14ac:dyDescent="0.3">
      <c r="B21" s="169" t="s">
        <v>408</v>
      </c>
      <c r="C21" s="17" t="s">
        <v>235</v>
      </c>
      <c r="D21" s="8" t="s">
        <v>406</v>
      </c>
      <c r="E21" s="8" t="s">
        <v>406</v>
      </c>
      <c r="F21" s="8" t="s">
        <v>406</v>
      </c>
    </row>
    <row r="22" spans="2:12" ht="15.75" thickBot="1" x14ac:dyDescent="0.3">
      <c r="B22" s="370" t="s">
        <v>31</v>
      </c>
      <c r="C22" s="371"/>
      <c r="D22" s="371"/>
      <c r="E22" s="371"/>
      <c r="F22" s="372"/>
    </row>
    <row r="23" spans="2:12" ht="15.75" thickBot="1" x14ac:dyDescent="0.3">
      <c r="B23" s="398" t="s">
        <v>32</v>
      </c>
      <c r="C23" s="399"/>
      <c r="D23" s="399"/>
      <c r="E23" s="399"/>
      <c r="F23" s="400"/>
    </row>
    <row r="24" spans="2:12" ht="15.75" thickBot="1" x14ac:dyDescent="0.3">
      <c r="B24" s="20" t="s">
        <v>409</v>
      </c>
      <c r="C24" s="407" t="s">
        <v>410</v>
      </c>
      <c r="D24" s="408"/>
      <c r="E24" s="408"/>
      <c r="F24" s="409"/>
    </row>
    <row r="25" spans="2:12" ht="21.6" customHeight="1" thickBot="1" x14ac:dyDescent="0.3">
      <c r="B25" s="7" t="s">
        <v>35</v>
      </c>
      <c r="C25" s="392" t="s">
        <v>411</v>
      </c>
      <c r="D25" s="393"/>
      <c r="E25" s="393"/>
      <c r="F25" s="394"/>
    </row>
    <row r="26" spans="2:12" ht="15.75" thickBot="1" x14ac:dyDescent="0.3">
      <c r="B26" s="7" t="s">
        <v>37</v>
      </c>
      <c r="C26" s="404" t="s">
        <v>412</v>
      </c>
      <c r="D26" s="405"/>
      <c r="E26" s="405"/>
      <c r="F26" s="406"/>
    </row>
    <row r="27" spans="2:12" ht="12.75" customHeight="1" x14ac:dyDescent="0.25">
      <c r="B27" s="387"/>
      <c r="C27" s="21">
        <v>2018</v>
      </c>
      <c r="D27" s="21">
        <v>2019</v>
      </c>
      <c r="E27" s="21">
        <v>2020</v>
      </c>
      <c r="F27" s="21">
        <v>2021</v>
      </c>
    </row>
    <row r="28" spans="2:12" ht="9" customHeight="1" thickBot="1" x14ac:dyDescent="0.3">
      <c r="B28" s="388"/>
      <c r="C28" s="22" t="s">
        <v>12</v>
      </c>
      <c r="D28" s="22" t="s">
        <v>13</v>
      </c>
      <c r="E28" s="22" t="s">
        <v>13</v>
      </c>
      <c r="F28" s="22" t="s">
        <v>13</v>
      </c>
    </row>
    <row r="29" spans="2:12" ht="15.75" thickBot="1" x14ac:dyDescent="0.3">
      <c r="B29" s="7" t="s">
        <v>39</v>
      </c>
      <c r="C29" s="23">
        <v>3000</v>
      </c>
      <c r="D29" s="23">
        <v>1885</v>
      </c>
      <c r="E29" s="23">
        <v>1900</v>
      </c>
      <c r="F29" s="23">
        <v>1922</v>
      </c>
    </row>
    <row r="30" spans="2:12" ht="15.75" thickBot="1" x14ac:dyDescent="0.3">
      <c r="B30" s="7" t="s">
        <v>40</v>
      </c>
      <c r="C30" s="23">
        <f>C45</f>
        <v>1218705</v>
      </c>
      <c r="D30" s="23">
        <f>D45</f>
        <v>765762</v>
      </c>
      <c r="E30" s="23">
        <f>E45</f>
        <v>771803</v>
      </c>
      <c r="F30" s="23">
        <f>F45</f>
        <v>780704.3578</v>
      </c>
    </row>
    <row r="31" spans="2:12" ht="15.75" thickBot="1" x14ac:dyDescent="0.3">
      <c r="B31" s="7" t="s">
        <v>41</v>
      </c>
      <c r="C31" s="23">
        <f>C30/C29</f>
        <v>406.23500000000001</v>
      </c>
      <c r="D31" s="23">
        <f>D30/D29</f>
        <v>406.23978779840849</v>
      </c>
      <c r="E31" s="23">
        <f>E30/E29</f>
        <v>406.21210526315787</v>
      </c>
      <c r="F31" s="23">
        <f>F30/F29</f>
        <v>406.19373454734654</v>
      </c>
    </row>
    <row r="32" spans="2:12" ht="15.75" thickBot="1" x14ac:dyDescent="0.3">
      <c r="B32" s="7" t="s">
        <v>42</v>
      </c>
      <c r="C32" s="25" t="s">
        <v>43</v>
      </c>
      <c r="D32" s="26">
        <f>D29/C29-1</f>
        <v>-0.3716666666666667</v>
      </c>
      <c r="E32" s="26">
        <f t="shared" ref="E32:F34" si="0">E29/D29-1</f>
        <v>7.9575596816976457E-3</v>
      </c>
      <c r="F32" s="26">
        <f t="shared" si="0"/>
        <v>1.1578947368421133E-2</v>
      </c>
      <c r="H32" s="24"/>
      <c r="I32" s="24"/>
      <c r="J32" s="24"/>
      <c r="K32" s="24"/>
      <c r="L32" s="24"/>
    </row>
    <row r="33" spans="2:6" ht="15.75" thickBot="1" x14ac:dyDescent="0.3">
      <c r="B33" s="7" t="s">
        <v>44</v>
      </c>
      <c r="C33" s="25" t="s">
        <v>43</v>
      </c>
      <c r="D33" s="26">
        <f>D30/C30-1</f>
        <v>-0.37165926126503135</v>
      </c>
      <c r="E33" s="26">
        <f t="shared" si="0"/>
        <v>7.8888740888161113E-3</v>
      </c>
      <c r="F33" s="26">
        <f t="shared" si="0"/>
        <v>1.1533199274944561E-2</v>
      </c>
    </row>
    <row r="34" spans="2:6" ht="23.25" thickBot="1" x14ac:dyDescent="0.3">
      <c r="B34" s="7" t="s">
        <v>45</v>
      </c>
      <c r="C34" s="25" t="s">
        <v>43</v>
      </c>
      <c r="D34" s="26">
        <f>D31/C31-1</f>
        <v>1.1785785096085633E-5</v>
      </c>
      <c r="E34" s="26">
        <f t="shared" si="0"/>
        <v>-6.8143338200932213E-5</v>
      </c>
      <c r="F34" s="26">
        <f t="shared" si="0"/>
        <v>-4.5224442042246515E-5</v>
      </c>
    </row>
    <row r="35" spans="2:6" ht="15.75" thickBot="1" x14ac:dyDescent="0.3">
      <c r="B35" s="395" t="s">
        <v>243</v>
      </c>
      <c r="C35" s="396"/>
      <c r="D35" s="396"/>
      <c r="E35" s="396"/>
      <c r="F35" s="397"/>
    </row>
    <row r="36" spans="2:6" ht="12.75" customHeight="1" x14ac:dyDescent="0.25">
      <c r="B36" s="387"/>
      <c r="C36" s="21">
        <v>2018</v>
      </c>
      <c r="D36" s="21">
        <v>2019</v>
      </c>
      <c r="E36" s="21">
        <v>2020</v>
      </c>
      <c r="F36" s="21">
        <v>2021</v>
      </c>
    </row>
    <row r="37" spans="2:6" ht="9" customHeight="1" thickBot="1" x14ac:dyDescent="0.3">
      <c r="B37" s="388"/>
      <c r="C37" s="22" t="s">
        <v>12</v>
      </c>
      <c r="D37" s="22" t="s">
        <v>13</v>
      </c>
      <c r="E37" s="22" t="s">
        <v>13</v>
      </c>
      <c r="F37" s="22" t="s">
        <v>13</v>
      </c>
    </row>
    <row r="38" spans="2:6" ht="15.75" thickBot="1" x14ac:dyDescent="0.3">
      <c r="B38" s="27" t="s">
        <v>47</v>
      </c>
      <c r="C38" s="28">
        <v>23880</v>
      </c>
      <c r="D38" s="28">
        <v>23880</v>
      </c>
      <c r="E38" s="28">
        <v>23880</v>
      </c>
      <c r="F38" s="28">
        <v>23880</v>
      </c>
    </row>
    <row r="39" spans="2:6" ht="24.75" thickBot="1" x14ac:dyDescent="0.3">
      <c r="B39" s="27" t="s">
        <v>48</v>
      </c>
      <c r="C39" s="28">
        <v>4440</v>
      </c>
      <c r="D39" s="28">
        <v>4440</v>
      </c>
      <c r="E39" s="28">
        <v>4440</v>
      </c>
      <c r="F39" s="28">
        <v>4440</v>
      </c>
    </row>
    <row r="40" spans="2:6" ht="15.75" thickBot="1" x14ac:dyDescent="0.3">
      <c r="B40" s="27" t="s">
        <v>49</v>
      </c>
      <c r="C40" s="29">
        <v>21400</v>
      </c>
      <c r="D40" s="28">
        <v>20625</v>
      </c>
      <c r="E40" s="28">
        <v>19909</v>
      </c>
      <c r="F40" s="28">
        <v>19897</v>
      </c>
    </row>
    <row r="41" spans="2:6" ht="15.75" thickBot="1" x14ac:dyDescent="0.3">
      <c r="B41" s="27" t="s">
        <v>50</v>
      </c>
      <c r="C41" s="28"/>
      <c r="D41" s="28"/>
      <c r="E41" s="28"/>
      <c r="F41" s="28"/>
    </row>
    <row r="42" spans="2:6" ht="24.75" thickBot="1" x14ac:dyDescent="0.3">
      <c r="B42" s="27" t="s">
        <v>51</v>
      </c>
      <c r="C42" s="29"/>
      <c r="D42" s="28"/>
      <c r="E42" s="28"/>
      <c r="F42" s="28"/>
    </row>
    <row r="43" spans="2:6" ht="15.75" thickBot="1" x14ac:dyDescent="0.3">
      <c r="B43" s="27" t="s">
        <v>52</v>
      </c>
      <c r="C43" s="29"/>
      <c r="D43" s="28"/>
      <c r="E43" s="28"/>
      <c r="F43" s="28"/>
    </row>
    <row r="44" spans="2:6" ht="24.75" thickBot="1" x14ac:dyDescent="0.3">
      <c r="B44" s="27" t="s">
        <v>53</v>
      </c>
      <c r="C44" s="29">
        <v>1168985</v>
      </c>
      <c r="D44" s="28">
        <v>716817</v>
      </c>
      <c r="E44" s="28">
        <v>723574</v>
      </c>
      <c r="F44" s="28">
        <v>732487.3578</v>
      </c>
    </row>
    <row r="45" spans="2:6" ht="24.75" thickBot="1" x14ac:dyDescent="0.3">
      <c r="B45" s="30" t="s">
        <v>54</v>
      </c>
      <c r="C45" s="29">
        <f>C44+C43+C42+C41+C40+C39+C38</f>
        <v>1218705</v>
      </c>
      <c r="D45" s="29">
        <f>D44+D43+D42+D41+D40+D39+D38</f>
        <v>765762</v>
      </c>
      <c r="E45" s="29">
        <f>E44+E43+E42+E41+E40+E39+E38</f>
        <v>771803</v>
      </c>
      <c r="F45" s="29">
        <f>F44+F43+F42+F41+F40+F39+F38</f>
        <v>780704.3578</v>
      </c>
    </row>
    <row r="46" spans="2:6" ht="15.75" thickBot="1" x14ac:dyDescent="0.3">
      <c r="B46" s="31" t="s">
        <v>55</v>
      </c>
      <c r="C46" s="170">
        <f>IF(C45-C30=0,0,"Error")</f>
        <v>0</v>
      </c>
      <c r="D46" s="170">
        <f>IF(D45-D30=0,0,"Error")</f>
        <v>0</v>
      </c>
      <c r="E46" s="170">
        <f>IF(E45-E30=0,0,"Error")</f>
        <v>0</v>
      </c>
      <c r="F46" s="170">
        <f>IF(F45-F30=0,0,"Error")</f>
        <v>0</v>
      </c>
    </row>
    <row r="47" spans="2:6" ht="15.75" thickBot="1" x14ac:dyDescent="0.3">
      <c r="B47" s="66" t="s">
        <v>351</v>
      </c>
      <c r="C47" s="407" t="s">
        <v>413</v>
      </c>
      <c r="D47" s="408"/>
      <c r="E47" s="408"/>
      <c r="F47" s="409"/>
    </row>
    <row r="48" spans="2:6" ht="19.899999999999999" customHeight="1" thickBot="1" x14ac:dyDescent="0.3">
      <c r="B48" s="7" t="s">
        <v>35</v>
      </c>
      <c r="C48" s="392" t="s">
        <v>414</v>
      </c>
      <c r="D48" s="393"/>
      <c r="E48" s="393"/>
      <c r="F48" s="394"/>
    </row>
    <row r="49" spans="2:10" ht="15.75" thickBot="1" x14ac:dyDescent="0.3">
      <c r="B49" s="7" t="s">
        <v>37</v>
      </c>
      <c r="C49" s="404" t="s">
        <v>412</v>
      </c>
      <c r="D49" s="405"/>
      <c r="E49" s="405"/>
      <c r="F49" s="406"/>
    </row>
    <row r="50" spans="2:10" ht="15.75" thickBot="1" x14ac:dyDescent="0.3">
      <c r="B50" s="7" t="s">
        <v>39</v>
      </c>
      <c r="C50" s="23">
        <v>2500</v>
      </c>
      <c r="D50" s="23">
        <v>1614</v>
      </c>
      <c r="E50" s="23">
        <v>1616</v>
      </c>
      <c r="F50" s="23">
        <v>1649</v>
      </c>
    </row>
    <row r="51" spans="2:10" ht="12.75" customHeight="1" x14ac:dyDescent="0.25">
      <c r="B51" s="387"/>
      <c r="C51" s="21">
        <v>2018</v>
      </c>
      <c r="D51" s="21">
        <v>2019</v>
      </c>
      <c r="E51" s="21">
        <v>2020</v>
      </c>
      <c r="F51" s="21">
        <v>2021</v>
      </c>
    </row>
    <row r="52" spans="2:10" ht="9" customHeight="1" thickBot="1" x14ac:dyDescent="0.3">
      <c r="B52" s="388"/>
      <c r="C52" s="22" t="s">
        <v>12</v>
      </c>
      <c r="D52" s="22" t="s">
        <v>13</v>
      </c>
      <c r="E52" s="22" t="s">
        <v>13</v>
      </c>
      <c r="F52" s="22" t="s">
        <v>13</v>
      </c>
    </row>
    <row r="53" spans="2:10" ht="15.75" thickBot="1" x14ac:dyDescent="0.3">
      <c r="B53" s="7" t="s">
        <v>40</v>
      </c>
      <c r="C53" s="23">
        <f>C68</f>
        <v>591473</v>
      </c>
      <c r="D53" s="23">
        <f>D68</f>
        <v>387362</v>
      </c>
      <c r="E53" s="23">
        <f>E68</f>
        <v>388023</v>
      </c>
      <c r="F53" s="23">
        <f>F68</f>
        <v>395807.3578</v>
      </c>
      <c r="I53" s="171"/>
      <c r="J53" s="172"/>
    </row>
    <row r="54" spans="2:10" ht="15.75" thickBot="1" x14ac:dyDescent="0.3">
      <c r="B54" s="7" t="s">
        <v>41</v>
      </c>
      <c r="C54" s="23">
        <f>C53/C50</f>
        <v>236.58920000000001</v>
      </c>
      <c r="D54" s="23">
        <f>D53/D50</f>
        <v>240.00123915737299</v>
      </c>
      <c r="E54" s="23">
        <f>E53/E50</f>
        <v>240.11324257425741</v>
      </c>
      <c r="F54" s="23">
        <f>F53/F50</f>
        <v>240.02871910248635</v>
      </c>
    </row>
    <row r="55" spans="2:10" ht="15.75" thickBot="1" x14ac:dyDescent="0.3">
      <c r="B55" s="7" t="s">
        <v>42</v>
      </c>
      <c r="C55" s="25"/>
      <c r="D55" s="26">
        <f>D50/C50-1</f>
        <v>-0.35440000000000005</v>
      </c>
      <c r="E55" s="26">
        <f>E50/D50-1</f>
        <v>1.2391573729864103E-3</v>
      </c>
      <c r="F55" s="26">
        <f>F50/E50-1</f>
        <v>2.0420792079207883E-2</v>
      </c>
    </row>
    <row r="56" spans="2:10" ht="15.75" thickBot="1" x14ac:dyDescent="0.3">
      <c r="B56" s="7" t="s">
        <v>44</v>
      </c>
      <c r="C56" s="25"/>
      <c r="D56" s="26">
        <f t="shared" ref="D56:F57" si="1">D53/C53-1</f>
        <v>-0.34508929401680211</v>
      </c>
      <c r="E56" s="26">
        <f t="shared" si="1"/>
        <v>1.7064141552345369E-3</v>
      </c>
      <c r="F56" s="26">
        <f t="shared" si="1"/>
        <v>2.0061588617169557E-2</v>
      </c>
      <c r="H56" s="173"/>
      <c r="I56" s="171"/>
      <c r="J56" s="174"/>
    </row>
    <row r="57" spans="2:10" ht="23.25" thickBot="1" x14ac:dyDescent="0.3">
      <c r="B57" s="7" t="s">
        <v>45</v>
      </c>
      <c r="C57" s="25"/>
      <c r="D57" s="26">
        <f t="shared" si="1"/>
        <v>1.442178745848488E-2</v>
      </c>
      <c r="E57" s="26">
        <f t="shared" si="1"/>
        <v>4.6667849415138463E-4</v>
      </c>
      <c r="F57" s="26">
        <f t="shared" si="1"/>
        <v>-3.520150361757679E-4</v>
      </c>
    </row>
    <row r="58" spans="2:10" ht="24.75" customHeight="1" thickBot="1" x14ac:dyDescent="0.3">
      <c r="B58" s="395" t="s">
        <v>255</v>
      </c>
      <c r="C58" s="396"/>
      <c r="D58" s="396"/>
      <c r="E58" s="396"/>
      <c r="F58" s="397"/>
    </row>
    <row r="59" spans="2:10" ht="12.75" customHeight="1" x14ac:dyDescent="0.25">
      <c r="B59" s="387"/>
      <c r="C59" s="21">
        <v>2018</v>
      </c>
      <c r="D59" s="21">
        <v>2019</v>
      </c>
      <c r="E59" s="21">
        <v>2020</v>
      </c>
      <c r="F59" s="21">
        <v>2021</v>
      </c>
    </row>
    <row r="60" spans="2:10" ht="9" customHeight="1" thickBot="1" x14ac:dyDescent="0.3">
      <c r="B60" s="388"/>
      <c r="C60" s="22" t="s">
        <v>12</v>
      </c>
      <c r="D60" s="22" t="s">
        <v>13</v>
      </c>
      <c r="E60" s="22" t="s">
        <v>13</v>
      </c>
      <c r="F60" s="22" t="s">
        <v>13</v>
      </c>
    </row>
    <row r="61" spans="2:10" ht="24.75" customHeight="1" thickBot="1" x14ac:dyDescent="0.3">
      <c r="B61" s="27" t="s">
        <v>47</v>
      </c>
      <c r="C61" s="28">
        <v>23880</v>
      </c>
      <c r="D61" s="28">
        <v>23880</v>
      </c>
      <c r="E61" s="28">
        <v>23880</v>
      </c>
      <c r="F61" s="28">
        <v>23880</v>
      </c>
    </row>
    <row r="62" spans="2:10" ht="24.75" customHeight="1" thickBot="1" x14ac:dyDescent="0.3">
      <c r="B62" s="27" t="s">
        <v>48</v>
      </c>
      <c r="C62" s="28">
        <v>4440</v>
      </c>
      <c r="D62" s="28">
        <v>4440</v>
      </c>
      <c r="E62" s="28">
        <v>4440</v>
      </c>
      <c r="F62" s="28">
        <v>4440</v>
      </c>
    </row>
    <row r="63" spans="2:10" ht="24.75" customHeight="1" thickBot="1" x14ac:dyDescent="0.3">
      <c r="B63" s="27" t="s">
        <v>49</v>
      </c>
      <c r="C63" s="29">
        <v>21400</v>
      </c>
      <c r="D63" s="175">
        <v>20625</v>
      </c>
      <c r="E63" s="175">
        <v>19909</v>
      </c>
      <c r="F63" s="175">
        <v>19897</v>
      </c>
    </row>
    <row r="64" spans="2:10" ht="15.75" thickBot="1" x14ac:dyDescent="0.3">
      <c r="B64" s="27" t="s">
        <v>50</v>
      </c>
      <c r="C64" s="29"/>
      <c r="D64" s="28"/>
      <c r="E64" s="28"/>
      <c r="F64" s="28"/>
    </row>
    <row r="65" spans="2:6" ht="24.75" thickBot="1" x14ac:dyDescent="0.3">
      <c r="B65" s="27" t="s">
        <v>51</v>
      </c>
      <c r="C65" s="29"/>
      <c r="D65" s="28"/>
      <c r="E65" s="28"/>
      <c r="F65" s="28"/>
    </row>
    <row r="66" spans="2:6" ht="15.75" thickBot="1" x14ac:dyDescent="0.3">
      <c r="B66" s="27" t="s">
        <v>52</v>
      </c>
      <c r="C66" s="29"/>
      <c r="D66" s="28"/>
      <c r="E66" s="28"/>
      <c r="F66" s="28"/>
    </row>
    <row r="67" spans="2:6" ht="24.75" thickBot="1" x14ac:dyDescent="0.3">
      <c r="B67" s="27" t="s">
        <v>53</v>
      </c>
      <c r="C67" s="29">
        <v>541753</v>
      </c>
      <c r="D67" s="28">
        <v>338417</v>
      </c>
      <c r="E67" s="28">
        <v>339794</v>
      </c>
      <c r="F67" s="28">
        <v>347590.3578</v>
      </c>
    </row>
    <row r="68" spans="2:6" ht="15.75" thickBot="1" x14ac:dyDescent="0.3">
      <c r="B68" s="33" t="s">
        <v>60</v>
      </c>
      <c r="C68" s="29">
        <f>C67+C66+C65+C64+C63+C62+C61</f>
        <v>591473</v>
      </c>
      <c r="D68" s="29">
        <f>D67+D66+D65+D64+D63+D62+D61</f>
        <v>387362</v>
      </c>
      <c r="E68" s="29">
        <f>E67+E66+E65+E64+E63+E62+E61</f>
        <v>388023</v>
      </c>
      <c r="F68" s="29">
        <f>F67+F66+F65+F64+F63+F62+F61</f>
        <v>395807.3578</v>
      </c>
    </row>
    <row r="69" spans="2:6" ht="17.25" customHeight="1" thickBot="1" x14ac:dyDescent="0.3">
      <c r="B69" s="31" t="s">
        <v>55</v>
      </c>
      <c r="C69" s="32">
        <f>IF(C68-C53=0,0,"Error")</f>
        <v>0</v>
      </c>
      <c r="D69" s="32">
        <f>IF(D68-D53=0,0,"Error")</f>
        <v>0</v>
      </c>
      <c r="E69" s="32">
        <f>IF(E68-E53=0,0,"Error")</f>
        <v>0</v>
      </c>
      <c r="F69" s="32">
        <f>IF(F68-F53=0,0,"Error")</f>
        <v>0</v>
      </c>
    </row>
    <row r="70" spans="2:6" ht="15.75" thickBot="1" x14ac:dyDescent="0.3">
      <c r="B70" s="66" t="s">
        <v>415</v>
      </c>
      <c r="C70" s="407" t="s">
        <v>416</v>
      </c>
      <c r="D70" s="408"/>
      <c r="E70" s="408"/>
      <c r="F70" s="409"/>
    </row>
    <row r="71" spans="2:6" ht="19.899999999999999" customHeight="1" thickBot="1" x14ac:dyDescent="0.3">
      <c r="B71" s="7" t="s">
        <v>35</v>
      </c>
      <c r="C71" s="392" t="s">
        <v>417</v>
      </c>
      <c r="D71" s="393"/>
      <c r="E71" s="393"/>
      <c r="F71" s="394"/>
    </row>
    <row r="72" spans="2:6" ht="15.75" thickBot="1" x14ac:dyDescent="0.3">
      <c r="B72" s="7" t="s">
        <v>37</v>
      </c>
      <c r="C72" s="404" t="s">
        <v>412</v>
      </c>
      <c r="D72" s="405"/>
      <c r="E72" s="405"/>
      <c r="F72" s="406"/>
    </row>
    <row r="73" spans="2:6" ht="15.75" thickBot="1" x14ac:dyDescent="0.3">
      <c r="B73" s="7" t="s">
        <v>39</v>
      </c>
      <c r="C73" s="23">
        <v>60</v>
      </c>
      <c r="D73" s="23">
        <v>39</v>
      </c>
      <c r="E73" s="23">
        <v>39</v>
      </c>
      <c r="F73" s="23">
        <v>39</v>
      </c>
    </row>
    <row r="74" spans="2:6" ht="12.75" customHeight="1" x14ac:dyDescent="0.25">
      <c r="B74" s="387"/>
      <c r="C74" s="21">
        <v>2018</v>
      </c>
      <c r="D74" s="21">
        <v>2019</v>
      </c>
      <c r="E74" s="21">
        <v>2020</v>
      </c>
      <c r="F74" s="21">
        <v>2021</v>
      </c>
    </row>
    <row r="75" spans="2:6" ht="9" customHeight="1" thickBot="1" x14ac:dyDescent="0.3">
      <c r="B75" s="388"/>
      <c r="C75" s="22" t="s">
        <v>12</v>
      </c>
      <c r="D75" s="22" t="s">
        <v>13</v>
      </c>
      <c r="E75" s="22" t="s">
        <v>13</v>
      </c>
      <c r="F75" s="22" t="s">
        <v>13</v>
      </c>
    </row>
    <row r="76" spans="2:6" ht="15.75" thickBot="1" x14ac:dyDescent="0.3">
      <c r="B76" s="7" t="s">
        <v>40</v>
      </c>
      <c r="C76" s="23">
        <f>C91</f>
        <v>538395</v>
      </c>
      <c r="D76" s="23">
        <f>D91</f>
        <v>349362</v>
      </c>
      <c r="E76" s="23">
        <f>E91</f>
        <v>350023</v>
      </c>
      <c r="F76" s="23">
        <f>F91</f>
        <v>350704.3578</v>
      </c>
    </row>
    <row r="77" spans="2:6" ht="15.75" thickBot="1" x14ac:dyDescent="0.3">
      <c r="B77" s="7" t="s">
        <v>41</v>
      </c>
      <c r="C77" s="23">
        <f>C76/C73</f>
        <v>8973.25</v>
      </c>
      <c r="D77" s="23">
        <f>D76/D73</f>
        <v>8958</v>
      </c>
      <c r="E77" s="23">
        <f>E76/E73</f>
        <v>8974.9487179487187</v>
      </c>
      <c r="F77" s="23">
        <f>F76/F73</f>
        <v>8992.4194307692305</v>
      </c>
    </row>
    <row r="78" spans="2:6" ht="15.75" thickBot="1" x14ac:dyDescent="0.3">
      <c r="B78" s="7" t="s">
        <v>42</v>
      </c>
      <c r="C78" s="25"/>
      <c r="D78" s="26">
        <f>D73/C73-1</f>
        <v>-0.35</v>
      </c>
      <c r="E78" s="26">
        <f>E73/D73-1</f>
        <v>0</v>
      </c>
      <c r="F78" s="26">
        <f>F73/E73-1</f>
        <v>0</v>
      </c>
    </row>
    <row r="79" spans="2:6" ht="15.75" thickBot="1" x14ac:dyDescent="0.3">
      <c r="B79" s="7" t="s">
        <v>44</v>
      </c>
      <c r="C79" s="25"/>
      <c r="D79" s="26">
        <f t="shared" ref="D79:F80" si="2">D76/C76-1</f>
        <v>-0.35110467222021002</v>
      </c>
      <c r="E79" s="26">
        <f t="shared" si="2"/>
        <v>1.8920203113104161E-3</v>
      </c>
      <c r="F79" s="26">
        <f t="shared" si="2"/>
        <v>1.9466086514314807E-3</v>
      </c>
    </row>
    <row r="80" spans="2:6" ht="23.25" thickBot="1" x14ac:dyDescent="0.3">
      <c r="B80" s="7" t="s">
        <v>45</v>
      </c>
      <c r="C80" s="25"/>
      <c r="D80" s="26">
        <f t="shared" si="2"/>
        <v>-1.6994957234001129E-3</v>
      </c>
      <c r="E80" s="26">
        <f t="shared" si="2"/>
        <v>1.8920203113104161E-3</v>
      </c>
      <c r="F80" s="26">
        <f t="shared" si="2"/>
        <v>1.9466086514312586E-3</v>
      </c>
    </row>
    <row r="81" spans="2:6" ht="24.75" customHeight="1" thickBot="1" x14ac:dyDescent="0.3">
      <c r="B81" s="395" t="s">
        <v>260</v>
      </c>
      <c r="C81" s="396"/>
      <c r="D81" s="396"/>
      <c r="E81" s="396"/>
      <c r="F81" s="397"/>
    </row>
    <row r="82" spans="2:6" ht="12.75" customHeight="1" x14ac:dyDescent="0.25">
      <c r="B82" s="387"/>
      <c r="C82" s="21">
        <v>2018</v>
      </c>
      <c r="D82" s="21">
        <v>2019</v>
      </c>
      <c r="E82" s="21">
        <v>2020</v>
      </c>
      <c r="F82" s="21">
        <v>2021</v>
      </c>
    </row>
    <row r="83" spans="2:6" ht="9" customHeight="1" thickBot="1" x14ac:dyDescent="0.3">
      <c r="B83" s="388"/>
      <c r="C83" s="22" t="s">
        <v>12</v>
      </c>
      <c r="D83" s="22" t="s">
        <v>13</v>
      </c>
      <c r="E83" s="22" t="s">
        <v>13</v>
      </c>
      <c r="F83" s="22" t="s">
        <v>13</v>
      </c>
    </row>
    <row r="84" spans="2:6" ht="24.75" customHeight="1" thickBot="1" x14ac:dyDescent="0.3">
      <c r="B84" s="27" t="s">
        <v>47</v>
      </c>
      <c r="C84" s="28">
        <v>23880</v>
      </c>
      <c r="D84" s="28">
        <v>23880</v>
      </c>
      <c r="E84" s="28">
        <v>23880</v>
      </c>
      <c r="F84" s="28">
        <v>23880</v>
      </c>
    </row>
    <row r="85" spans="2:6" ht="24.75" customHeight="1" thickBot="1" x14ac:dyDescent="0.3">
      <c r="B85" s="27" t="s">
        <v>48</v>
      </c>
      <c r="C85" s="28">
        <v>4440</v>
      </c>
      <c r="D85" s="28">
        <v>4440</v>
      </c>
      <c r="E85" s="28">
        <v>4440</v>
      </c>
      <c r="F85" s="28">
        <v>4440</v>
      </c>
    </row>
    <row r="86" spans="2:6" ht="24.75" customHeight="1" thickBot="1" x14ac:dyDescent="0.3">
      <c r="B86" s="27" t="s">
        <v>49</v>
      </c>
      <c r="C86" s="29">
        <v>21400</v>
      </c>
      <c r="D86" s="28">
        <v>20625</v>
      </c>
      <c r="E86" s="28">
        <v>19909</v>
      </c>
      <c r="F86" s="28">
        <v>19897</v>
      </c>
    </row>
    <row r="87" spans="2:6" ht="15.75" thickBot="1" x14ac:dyDescent="0.3">
      <c r="B87" s="27" t="s">
        <v>50</v>
      </c>
      <c r="C87" s="29"/>
      <c r="D87" s="28"/>
      <c r="E87" s="28"/>
      <c r="F87" s="28"/>
    </row>
    <row r="88" spans="2:6" ht="24.75" thickBot="1" x14ac:dyDescent="0.3">
      <c r="B88" s="27" t="s">
        <v>51</v>
      </c>
      <c r="C88" s="29"/>
      <c r="D88" s="28"/>
      <c r="E88" s="28"/>
      <c r="F88" s="28"/>
    </row>
    <row r="89" spans="2:6" ht="15.75" thickBot="1" x14ac:dyDescent="0.3">
      <c r="B89" s="27" t="s">
        <v>52</v>
      </c>
      <c r="C89" s="29"/>
      <c r="D89" s="28"/>
      <c r="E89" s="28"/>
      <c r="F89" s="28"/>
    </row>
    <row r="90" spans="2:6" ht="24.75" thickBot="1" x14ac:dyDescent="0.3">
      <c r="B90" s="27" t="s">
        <v>53</v>
      </c>
      <c r="C90" s="29">
        <v>488675</v>
      </c>
      <c r="D90" s="28">
        <v>300417</v>
      </c>
      <c r="E90" s="28">
        <v>301794</v>
      </c>
      <c r="F90" s="28">
        <v>302487.3578</v>
      </c>
    </row>
    <row r="91" spans="2:6" ht="15.75" thickBot="1" x14ac:dyDescent="0.3">
      <c r="B91" s="33" t="s">
        <v>78</v>
      </c>
      <c r="C91" s="29">
        <f>C90+C89+C88+C87+C86+C85+C84</f>
        <v>538395</v>
      </c>
      <c r="D91" s="29">
        <f>D90+D89+D88+D87+D86+D85+D84</f>
        <v>349362</v>
      </c>
      <c r="E91" s="29">
        <f>E90+E89+E88+E87+E86+E85+E84</f>
        <v>350023</v>
      </c>
      <c r="F91" s="29">
        <f>F90+F89+F88+F87+F86+F85+F84</f>
        <v>350704.3578</v>
      </c>
    </row>
    <row r="92" spans="2:6" ht="17.25" customHeight="1" thickBot="1" x14ac:dyDescent="0.3">
      <c r="B92" s="31" t="s">
        <v>55</v>
      </c>
      <c r="C92" s="32">
        <f>IF(C91-C76=0,0,"Error")</f>
        <v>0</v>
      </c>
      <c r="D92" s="32">
        <f>IF(D91-D76=0,0,"Error")</f>
        <v>0</v>
      </c>
      <c r="E92" s="32">
        <f>IF(E91-E76=0,0,"Error")</f>
        <v>0</v>
      </c>
      <c r="F92" s="32">
        <f>IF(F91-F76=0,0,"Error")</f>
        <v>0</v>
      </c>
    </row>
    <row r="93" spans="2:6" ht="15" customHeight="1" thickBot="1" x14ac:dyDescent="0.3">
      <c r="B93" s="176" t="s">
        <v>261</v>
      </c>
      <c r="C93" s="551" t="s">
        <v>418</v>
      </c>
      <c r="D93" s="552"/>
      <c r="E93" s="552"/>
      <c r="F93" s="553"/>
    </row>
    <row r="94" spans="2:6" ht="31.9" customHeight="1" thickBot="1" x14ac:dyDescent="0.3">
      <c r="B94" s="7" t="s">
        <v>35</v>
      </c>
      <c r="C94" s="554" t="s">
        <v>419</v>
      </c>
      <c r="D94" s="555"/>
      <c r="E94" s="555"/>
      <c r="F94" s="556"/>
    </row>
    <row r="95" spans="2:6" ht="15.75" thickBot="1" x14ac:dyDescent="0.3">
      <c r="B95" s="7" t="s">
        <v>37</v>
      </c>
      <c r="C95" s="404" t="s">
        <v>412</v>
      </c>
      <c r="D95" s="405"/>
      <c r="E95" s="405"/>
      <c r="F95" s="406"/>
    </row>
    <row r="96" spans="2:6" ht="15.75" thickBot="1" x14ac:dyDescent="0.3">
      <c r="B96" s="7" t="s">
        <v>39</v>
      </c>
      <c r="C96" s="23">
        <v>16</v>
      </c>
      <c r="D96" s="23">
        <v>12</v>
      </c>
      <c r="E96" s="23">
        <v>12</v>
      </c>
      <c r="F96" s="23">
        <v>12</v>
      </c>
    </row>
    <row r="97" spans="2:6" ht="12.75" customHeight="1" x14ac:dyDescent="0.25">
      <c r="B97" s="387"/>
      <c r="C97" s="21">
        <v>2018</v>
      </c>
      <c r="D97" s="21">
        <v>2019</v>
      </c>
      <c r="E97" s="21">
        <v>2020</v>
      </c>
      <c r="F97" s="21">
        <v>2021</v>
      </c>
    </row>
    <row r="98" spans="2:6" ht="9" customHeight="1" thickBot="1" x14ac:dyDescent="0.3">
      <c r="B98" s="388"/>
      <c r="C98" s="22" t="s">
        <v>12</v>
      </c>
      <c r="D98" s="22" t="s">
        <v>13</v>
      </c>
      <c r="E98" s="22" t="s">
        <v>13</v>
      </c>
      <c r="F98" s="22" t="s">
        <v>13</v>
      </c>
    </row>
    <row r="99" spans="2:6" ht="15.75" thickBot="1" x14ac:dyDescent="0.3">
      <c r="B99" s="7" t="s">
        <v>40</v>
      </c>
      <c r="C99" s="23">
        <f>C114</f>
        <v>134732</v>
      </c>
      <c r="D99" s="23">
        <f>D114</f>
        <v>102362</v>
      </c>
      <c r="E99" s="23">
        <f>E114</f>
        <v>103023</v>
      </c>
      <c r="F99" s="23">
        <f>F114</f>
        <v>103704.3578</v>
      </c>
    </row>
    <row r="100" spans="2:6" ht="15.75" thickBot="1" x14ac:dyDescent="0.3">
      <c r="B100" s="7" t="s">
        <v>41</v>
      </c>
      <c r="C100" s="23">
        <v>8420.75</v>
      </c>
      <c r="D100" s="23">
        <v>8530.1666666666661</v>
      </c>
      <c r="E100" s="23">
        <v>8585.2716666666674</v>
      </c>
      <c r="F100" s="23">
        <v>8642.0298166666671</v>
      </c>
    </row>
    <row r="101" spans="2:6" ht="15.75" thickBot="1" x14ac:dyDescent="0.3">
      <c r="B101" s="7" t="s">
        <v>42</v>
      </c>
      <c r="C101" s="25"/>
      <c r="D101" s="26">
        <v>-0.25</v>
      </c>
      <c r="E101" s="26">
        <v>0</v>
      </c>
      <c r="F101" s="26">
        <v>0</v>
      </c>
    </row>
    <row r="102" spans="2:6" ht="15.75" thickBot="1" x14ac:dyDescent="0.3">
      <c r="B102" s="7" t="s">
        <v>44</v>
      </c>
      <c r="C102" s="25"/>
      <c r="D102" s="26">
        <v>-0.24025472790428404</v>
      </c>
      <c r="E102" s="26">
        <v>6.4600144584905372E-3</v>
      </c>
      <c r="F102" s="26">
        <v>6.6111070451468912E-3</v>
      </c>
    </row>
    <row r="103" spans="2:6" ht="23.25" thickBot="1" x14ac:dyDescent="0.3">
      <c r="B103" s="7" t="s">
        <v>45</v>
      </c>
      <c r="C103" s="25"/>
      <c r="D103" s="26">
        <v>1.2993696127621135E-2</v>
      </c>
      <c r="E103" s="26">
        <v>6.4600144584905372E-3</v>
      </c>
      <c r="F103" s="26">
        <v>6.6111070451468912E-3</v>
      </c>
    </row>
    <row r="104" spans="2:6" ht="24.75" customHeight="1" thickBot="1" x14ac:dyDescent="0.3">
      <c r="B104" s="395" t="s">
        <v>265</v>
      </c>
      <c r="C104" s="396"/>
      <c r="D104" s="396"/>
      <c r="E104" s="396"/>
      <c r="F104" s="397"/>
    </row>
    <row r="105" spans="2:6" ht="12.75" customHeight="1" x14ac:dyDescent="0.25">
      <c r="B105" s="387"/>
      <c r="C105" s="21">
        <v>2018</v>
      </c>
      <c r="D105" s="21">
        <v>2019</v>
      </c>
      <c r="E105" s="21">
        <v>2020</v>
      </c>
      <c r="F105" s="21">
        <v>2021</v>
      </c>
    </row>
    <row r="106" spans="2:6" ht="9" customHeight="1" thickBot="1" x14ac:dyDescent="0.3">
      <c r="B106" s="388"/>
      <c r="C106" s="22" t="s">
        <v>12</v>
      </c>
      <c r="D106" s="22" t="s">
        <v>13</v>
      </c>
      <c r="E106" s="22" t="s">
        <v>13</v>
      </c>
      <c r="F106" s="22" t="s">
        <v>13</v>
      </c>
    </row>
    <row r="107" spans="2:6" ht="13.15" customHeight="1" thickBot="1" x14ac:dyDescent="0.3">
      <c r="B107" s="27" t="s">
        <v>47</v>
      </c>
      <c r="C107" s="28">
        <v>23880</v>
      </c>
      <c r="D107" s="28">
        <v>23880</v>
      </c>
      <c r="E107" s="28">
        <v>23880</v>
      </c>
      <c r="F107" s="28">
        <v>23880</v>
      </c>
    </row>
    <row r="108" spans="2:6" ht="24.75" customHeight="1" thickBot="1" x14ac:dyDescent="0.3">
      <c r="B108" s="27" t="s">
        <v>48</v>
      </c>
      <c r="C108" s="28">
        <v>4440</v>
      </c>
      <c r="D108" s="28">
        <v>4440</v>
      </c>
      <c r="E108" s="28">
        <v>4440</v>
      </c>
      <c r="F108" s="28">
        <v>4440</v>
      </c>
    </row>
    <row r="109" spans="2:6" ht="24.75" customHeight="1" thickBot="1" x14ac:dyDescent="0.3">
      <c r="B109" s="27" t="s">
        <v>49</v>
      </c>
      <c r="C109" s="29">
        <v>21400</v>
      </c>
      <c r="D109" s="28">
        <v>20625</v>
      </c>
      <c r="E109" s="28">
        <v>19909</v>
      </c>
      <c r="F109" s="28">
        <v>19897</v>
      </c>
    </row>
    <row r="110" spans="2:6" ht="15.75" thickBot="1" x14ac:dyDescent="0.3">
      <c r="B110" s="27" t="s">
        <v>50</v>
      </c>
      <c r="C110" s="29"/>
      <c r="D110" s="28"/>
      <c r="E110" s="28"/>
      <c r="F110" s="28"/>
    </row>
    <row r="111" spans="2:6" ht="24.75" thickBot="1" x14ac:dyDescent="0.3">
      <c r="B111" s="27" t="s">
        <v>51</v>
      </c>
      <c r="C111" s="29"/>
      <c r="D111" s="28"/>
      <c r="E111" s="28"/>
      <c r="F111" s="28"/>
    </row>
    <row r="112" spans="2:6" ht="15.75" thickBot="1" x14ac:dyDescent="0.3">
      <c r="B112" s="27" t="s">
        <v>52</v>
      </c>
      <c r="C112" s="29"/>
      <c r="D112" s="28"/>
      <c r="E112" s="28"/>
      <c r="F112" s="28"/>
    </row>
    <row r="113" spans="2:6" ht="24.75" thickBot="1" x14ac:dyDescent="0.3">
      <c r="B113" s="27" t="s">
        <v>53</v>
      </c>
      <c r="C113" s="29">
        <v>85012</v>
      </c>
      <c r="D113" s="28">
        <v>53417</v>
      </c>
      <c r="E113" s="28">
        <v>54794</v>
      </c>
      <c r="F113" s="28">
        <v>55487.357799999998</v>
      </c>
    </row>
    <row r="114" spans="2:6" ht="15.75" thickBot="1" x14ac:dyDescent="0.3">
      <c r="B114" s="33" t="s">
        <v>266</v>
      </c>
      <c r="C114" s="29">
        <f>C113+C112+C111+C110+C109+C108+C107</f>
        <v>134732</v>
      </c>
      <c r="D114" s="29">
        <f>D113+D112+D111+D110+D109+D108+D107</f>
        <v>102362</v>
      </c>
      <c r="E114" s="29">
        <f>E113+E112+E111+E110+E109+E108+E107</f>
        <v>103023</v>
      </c>
      <c r="F114" s="29">
        <f>F113+F112+F111+F110+F109+F108+F107</f>
        <v>103704.3578</v>
      </c>
    </row>
    <row r="115" spans="2:6" ht="17.25" customHeight="1" thickBot="1" x14ac:dyDescent="0.3">
      <c r="B115" s="31" t="s">
        <v>55</v>
      </c>
      <c r="C115" s="32">
        <f>IF(C114-C99=0,0,"Error")</f>
        <v>0</v>
      </c>
      <c r="D115" s="32">
        <f>IF(D114-D99=0,0,"Error")</f>
        <v>0</v>
      </c>
      <c r="E115" s="32">
        <f>IF(E114-E99=0,0,"Error")</f>
        <v>0</v>
      </c>
      <c r="F115" s="32">
        <f>IF(F114-F99=0,0,"Error")</f>
        <v>0</v>
      </c>
    </row>
    <row r="116" spans="2:6" ht="15" customHeight="1" thickBot="1" x14ac:dyDescent="0.3">
      <c r="B116" s="176" t="s">
        <v>420</v>
      </c>
      <c r="C116" s="551" t="s">
        <v>421</v>
      </c>
      <c r="D116" s="552"/>
      <c r="E116" s="552"/>
      <c r="F116" s="553"/>
    </row>
    <row r="117" spans="2:6" ht="31.9" customHeight="1" thickBot="1" x14ac:dyDescent="0.3">
      <c r="B117" s="7" t="s">
        <v>35</v>
      </c>
      <c r="C117" s="554" t="s">
        <v>422</v>
      </c>
      <c r="D117" s="555"/>
      <c r="E117" s="555"/>
      <c r="F117" s="556"/>
    </row>
    <row r="118" spans="2:6" ht="15.75" thickBot="1" x14ac:dyDescent="0.3">
      <c r="B118" s="7" t="s">
        <v>37</v>
      </c>
      <c r="C118" s="404" t="s">
        <v>412</v>
      </c>
      <c r="D118" s="405"/>
      <c r="E118" s="405"/>
      <c r="F118" s="406"/>
    </row>
    <row r="119" spans="2:6" ht="15.75" thickBot="1" x14ac:dyDescent="0.3">
      <c r="B119" s="7" t="s">
        <v>39</v>
      </c>
      <c r="C119" s="23">
        <v>25</v>
      </c>
      <c r="D119" s="23">
        <v>15</v>
      </c>
      <c r="E119" s="23">
        <v>15</v>
      </c>
      <c r="F119" s="23">
        <v>15</v>
      </c>
    </row>
    <row r="120" spans="2:6" ht="13.15" customHeight="1" x14ac:dyDescent="0.25">
      <c r="B120" s="387"/>
      <c r="C120" s="21">
        <v>2018</v>
      </c>
      <c r="D120" s="21">
        <v>2019</v>
      </c>
      <c r="E120" s="21">
        <v>2020</v>
      </c>
      <c r="F120" s="21">
        <v>2021</v>
      </c>
    </row>
    <row r="121" spans="2:6" ht="13.15" customHeight="1" thickBot="1" x14ac:dyDescent="0.3">
      <c r="B121" s="388"/>
      <c r="C121" s="22" t="s">
        <v>12</v>
      </c>
      <c r="D121" s="22" t="s">
        <v>13</v>
      </c>
      <c r="E121" s="22" t="s">
        <v>13</v>
      </c>
      <c r="F121" s="22" t="s">
        <v>13</v>
      </c>
    </row>
    <row r="122" spans="2:6" ht="15.75" thickBot="1" x14ac:dyDescent="0.3">
      <c r="B122" s="7" t="s">
        <v>40</v>
      </c>
      <c r="C122" s="23">
        <f>C137</f>
        <v>330295</v>
      </c>
      <c r="D122" s="23">
        <f>D137</f>
        <v>211977</v>
      </c>
      <c r="E122" s="23">
        <f>E137</f>
        <v>211809</v>
      </c>
      <c r="F122" s="23">
        <f>F137</f>
        <v>211627</v>
      </c>
    </row>
    <row r="123" spans="2:6" ht="15.75" thickBot="1" x14ac:dyDescent="0.3">
      <c r="B123" s="7" t="s">
        <v>41</v>
      </c>
      <c r="C123" s="23">
        <v>12863.8</v>
      </c>
      <c r="D123" s="23">
        <v>14185.8</v>
      </c>
      <c r="E123" s="23">
        <v>14229.884</v>
      </c>
      <c r="F123" s="23">
        <v>14275.29052</v>
      </c>
    </row>
    <row r="124" spans="2:6" ht="15.75" thickBot="1" x14ac:dyDescent="0.3">
      <c r="B124" s="7" t="s">
        <v>42</v>
      </c>
      <c r="C124" s="25"/>
      <c r="D124" s="26">
        <v>-0.4</v>
      </c>
      <c r="E124" s="26">
        <v>0</v>
      </c>
      <c r="F124" s="26">
        <v>0</v>
      </c>
    </row>
    <row r="125" spans="2:6" ht="15.75" thickBot="1" x14ac:dyDescent="0.3">
      <c r="B125" s="7" t="s">
        <v>44</v>
      </c>
      <c r="C125" s="25"/>
      <c r="D125" s="26">
        <v>-0.33833859357266127</v>
      </c>
      <c r="E125" s="26">
        <v>3.1076146569104512E-3</v>
      </c>
      <c r="F125" s="26">
        <v>3.1909269253354022E-3</v>
      </c>
    </row>
    <row r="126" spans="2:6" ht="23.25" thickBot="1" x14ac:dyDescent="0.3">
      <c r="B126" s="7" t="s">
        <v>45</v>
      </c>
      <c r="C126" s="25"/>
      <c r="D126" s="26">
        <v>0.10276901071223121</v>
      </c>
      <c r="E126" s="26">
        <v>3.1076146569104512E-3</v>
      </c>
      <c r="F126" s="26">
        <v>3.1909269253354022E-3</v>
      </c>
    </row>
    <row r="127" spans="2:6" ht="24.75" customHeight="1" thickBot="1" x14ac:dyDescent="0.3">
      <c r="B127" s="395" t="s">
        <v>423</v>
      </c>
      <c r="C127" s="396"/>
      <c r="D127" s="396"/>
      <c r="E127" s="396"/>
      <c r="F127" s="397"/>
    </row>
    <row r="128" spans="2:6" ht="12.75" customHeight="1" x14ac:dyDescent="0.25">
      <c r="B128" s="387"/>
      <c r="C128" s="21">
        <v>2018</v>
      </c>
      <c r="D128" s="21">
        <v>2019</v>
      </c>
      <c r="E128" s="21">
        <v>2020</v>
      </c>
      <c r="F128" s="21">
        <v>2021</v>
      </c>
    </row>
    <row r="129" spans="2:6" ht="9" customHeight="1" thickBot="1" x14ac:dyDescent="0.3">
      <c r="B129" s="388"/>
      <c r="C129" s="22" t="s">
        <v>12</v>
      </c>
      <c r="D129" s="22" t="s">
        <v>13</v>
      </c>
      <c r="E129" s="22" t="s">
        <v>13</v>
      </c>
      <c r="F129" s="22" t="s">
        <v>13</v>
      </c>
    </row>
    <row r="130" spans="2:6" ht="24.75" customHeight="1" thickBot="1" x14ac:dyDescent="0.3">
      <c r="B130" s="27" t="s">
        <v>47</v>
      </c>
      <c r="C130" s="28">
        <v>23880</v>
      </c>
      <c r="D130" s="28">
        <v>23880</v>
      </c>
      <c r="E130" s="28">
        <v>23880</v>
      </c>
      <c r="F130" s="28">
        <v>23880</v>
      </c>
    </row>
    <row r="131" spans="2:6" ht="24.75" customHeight="1" thickBot="1" x14ac:dyDescent="0.3">
      <c r="B131" s="27" t="s">
        <v>48</v>
      </c>
      <c r="C131" s="28">
        <v>4440</v>
      </c>
      <c r="D131" s="28">
        <v>4440</v>
      </c>
      <c r="E131" s="28">
        <v>4440</v>
      </c>
      <c r="F131" s="28">
        <v>4440</v>
      </c>
    </row>
    <row r="132" spans="2:6" ht="24.75" customHeight="1" thickBot="1" x14ac:dyDescent="0.3">
      <c r="B132" s="27" t="s">
        <v>49</v>
      </c>
      <c r="C132" s="29">
        <v>21400</v>
      </c>
      <c r="D132" s="28">
        <v>20625</v>
      </c>
      <c r="E132" s="28">
        <v>19909</v>
      </c>
      <c r="F132" s="28">
        <v>19897</v>
      </c>
    </row>
    <row r="133" spans="2:6" ht="15.75" thickBot="1" x14ac:dyDescent="0.3">
      <c r="B133" s="27" t="s">
        <v>50</v>
      </c>
      <c r="C133" s="29"/>
      <c r="D133" s="28"/>
      <c r="E133" s="28"/>
      <c r="F133" s="28"/>
    </row>
    <row r="134" spans="2:6" ht="24.75" thickBot="1" x14ac:dyDescent="0.3">
      <c r="B134" s="27" t="s">
        <v>51</v>
      </c>
      <c r="C134" s="29"/>
      <c r="D134" s="28"/>
      <c r="E134" s="28"/>
      <c r="F134" s="28"/>
    </row>
    <row r="135" spans="2:6" ht="15.75" thickBot="1" x14ac:dyDescent="0.3">
      <c r="B135" s="27" t="s">
        <v>52</v>
      </c>
      <c r="C135" s="29"/>
      <c r="D135" s="28"/>
      <c r="E135" s="28"/>
      <c r="F135" s="28"/>
    </row>
    <row r="136" spans="2:6" ht="24.75" thickBot="1" x14ac:dyDescent="0.3">
      <c r="B136" s="27" t="s">
        <v>53</v>
      </c>
      <c r="C136" s="29">
        <v>280575</v>
      </c>
      <c r="D136" s="28">
        <v>163032</v>
      </c>
      <c r="E136" s="28">
        <v>163580</v>
      </c>
      <c r="F136" s="28">
        <v>163410</v>
      </c>
    </row>
    <row r="137" spans="2:6" ht="15.75" thickBot="1" x14ac:dyDescent="0.3">
      <c r="B137" s="33" t="s">
        <v>424</v>
      </c>
      <c r="C137" s="29">
        <f>C136+C135+C134+C133+C132+C131+C130</f>
        <v>330295</v>
      </c>
      <c r="D137" s="29">
        <f>D136+D135+D134+D133+D132+D131+D130</f>
        <v>211977</v>
      </c>
      <c r="E137" s="29">
        <f>E136+E135+E134+E133+E132+E131+E130</f>
        <v>211809</v>
      </c>
      <c r="F137" s="29">
        <f>F136+F135+F134+F133+F132+F131+F130</f>
        <v>211627</v>
      </c>
    </row>
    <row r="138" spans="2:6" ht="17.25" customHeight="1" thickBot="1" x14ac:dyDescent="0.3">
      <c r="B138" s="31" t="s">
        <v>55</v>
      </c>
      <c r="C138" s="32">
        <f>IF(C137-C122=0,0,"Error")</f>
        <v>0</v>
      </c>
      <c r="D138" s="32">
        <f>IF(D137-D122=0,0,"Error")</f>
        <v>0</v>
      </c>
      <c r="E138" s="32">
        <f>IF(E137-E122=0,0,"Error")</f>
        <v>0</v>
      </c>
      <c r="F138" s="32">
        <f>IF(F137-F122=0,0,"Error")</f>
        <v>0</v>
      </c>
    </row>
    <row r="139" spans="2:6" ht="21" customHeight="1" thickBot="1" x14ac:dyDescent="0.3">
      <c r="B139" s="176" t="s">
        <v>425</v>
      </c>
      <c r="C139" s="554" t="s">
        <v>426</v>
      </c>
      <c r="D139" s="555"/>
      <c r="E139" s="555"/>
      <c r="F139" s="556"/>
    </row>
    <row r="140" spans="2:6" ht="31.9" customHeight="1" thickBot="1" x14ac:dyDescent="0.3">
      <c r="B140" s="7" t="s">
        <v>35</v>
      </c>
      <c r="C140" s="554" t="s">
        <v>427</v>
      </c>
      <c r="D140" s="555"/>
      <c r="E140" s="555"/>
      <c r="F140" s="556"/>
    </row>
    <row r="141" spans="2:6" ht="15.75" thickBot="1" x14ac:dyDescent="0.3">
      <c r="B141" s="7" t="s">
        <v>37</v>
      </c>
      <c r="C141" s="404" t="s">
        <v>428</v>
      </c>
      <c r="D141" s="405"/>
      <c r="E141" s="405"/>
      <c r="F141" s="406"/>
    </row>
    <row r="142" spans="2:6" ht="12.75" customHeight="1" x14ac:dyDescent="0.25">
      <c r="B142" s="387"/>
      <c r="C142" s="21">
        <v>2018</v>
      </c>
      <c r="D142" s="21">
        <v>2019</v>
      </c>
      <c r="E142" s="21">
        <v>2020</v>
      </c>
      <c r="F142" s="21">
        <v>2021</v>
      </c>
    </row>
    <row r="143" spans="2:6" ht="15" customHeight="1" thickBot="1" x14ac:dyDescent="0.3">
      <c r="B143" s="388"/>
      <c r="C143" s="22" t="s">
        <v>12</v>
      </c>
      <c r="D143" s="22" t="s">
        <v>13</v>
      </c>
      <c r="E143" s="22" t="s">
        <v>13</v>
      </c>
      <c r="F143" s="22" t="s">
        <v>13</v>
      </c>
    </row>
    <row r="144" spans="2:6" ht="15.75" thickBot="1" x14ac:dyDescent="0.3">
      <c r="B144" s="7" t="s">
        <v>39</v>
      </c>
      <c r="C144" s="23">
        <v>10</v>
      </c>
      <c r="D144" s="23">
        <v>10</v>
      </c>
      <c r="E144" s="23">
        <v>10</v>
      </c>
      <c r="F144" s="23">
        <v>10</v>
      </c>
    </row>
    <row r="145" spans="2:6" ht="15.75" thickBot="1" x14ac:dyDescent="0.3">
      <c r="B145" s="7" t="s">
        <v>40</v>
      </c>
      <c r="C145" s="23">
        <f>C160</f>
        <v>17000</v>
      </c>
      <c r="D145" s="23">
        <f>D160</f>
        <v>17510</v>
      </c>
      <c r="E145" s="23">
        <f>E160</f>
        <v>18035</v>
      </c>
      <c r="F145" s="23">
        <f>F160</f>
        <v>18576</v>
      </c>
    </row>
    <row r="146" spans="2:6" ht="15.75" thickBot="1" x14ac:dyDescent="0.3">
      <c r="B146" s="7" t="s">
        <v>41</v>
      </c>
      <c r="C146" s="23">
        <v>1700</v>
      </c>
      <c r="D146" s="23">
        <v>1700</v>
      </c>
      <c r="E146" s="23">
        <v>1700</v>
      </c>
      <c r="F146" s="23">
        <v>1700</v>
      </c>
    </row>
    <row r="147" spans="2:6" ht="15.75" thickBot="1" x14ac:dyDescent="0.3">
      <c r="B147" s="7" t="s">
        <v>42</v>
      </c>
      <c r="C147" s="25"/>
      <c r="D147" s="26">
        <v>0</v>
      </c>
      <c r="E147" s="26">
        <v>0</v>
      </c>
      <c r="F147" s="26">
        <v>0</v>
      </c>
    </row>
    <row r="148" spans="2:6" ht="15.75" thickBot="1" x14ac:dyDescent="0.3">
      <c r="B148" s="7" t="s">
        <v>44</v>
      </c>
      <c r="C148" s="25"/>
      <c r="D148" s="26">
        <v>0</v>
      </c>
      <c r="E148" s="26">
        <v>0</v>
      </c>
      <c r="F148" s="26">
        <v>0</v>
      </c>
    </row>
    <row r="149" spans="2:6" ht="23.25" thickBot="1" x14ac:dyDescent="0.3">
      <c r="B149" s="7" t="s">
        <v>45</v>
      </c>
      <c r="C149" s="25"/>
      <c r="D149" s="26">
        <v>0</v>
      </c>
      <c r="E149" s="26">
        <v>0</v>
      </c>
      <c r="F149" s="26">
        <v>0</v>
      </c>
    </row>
    <row r="150" spans="2:6" ht="13.9" customHeight="1" thickBot="1" x14ac:dyDescent="0.3">
      <c r="B150" s="395" t="s">
        <v>429</v>
      </c>
      <c r="C150" s="396"/>
      <c r="D150" s="396"/>
      <c r="E150" s="396"/>
      <c r="F150" s="397"/>
    </row>
    <row r="151" spans="2:6" ht="12.75" customHeight="1" x14ac:dyDescent="0.25">
      <c r="B151" s="387"/>
      <c r="C151" s="21">
        <v>2018</v>
      </c>
      <c r="D151" s="21">
        <v>2019</v>
      </c>
      <c r="E151" s="21">
        <v>2020</v>
      </c>
      <c r="F151" s="21">
        <v>2021</v>
      </c>
    </row>
    <row r="152" spans="2:6" ht="9" customHeight="1" thickBot="1" x14ac:dyDescent="0.3">
      <c r="B152" s="388"/>
      <c r="C152" s="22" t="s">
        <v>12</v>
      </c>
      <c r="D152" s="22" t="s">
        <v>13</v>
      </c>
      <c r="E152" s="22" t="s">
        <v>13</v>
      </c>
      <c r="F152" s="22" t="s">
        <v>13</v>
      </c>
    </row>
    <row r="153" spans="2:6" ht="13.9" customHeight="1" thickBot="1" x14ac:dyDescent="0.3">
      <c r="B153" s="27" t="s">
        <v>47</v>
      </c>
      <c r="C153" s="28"/>
      <c r="D153" s="28"/>
      <c r="E153" s="28"/>
      <c r="F153" s="28"/>
    </row>
    <row r="154" spans="2:6" ht="24.75" customHeight="1" thickBot="1" x14ac:dyDescent="0.3">
      <c r="B154" s="27" t="s">
        <v>48</v>
      </c>
      <c r="C154" s="28"/>
      <c r="D154" s="28"/>
      <c r="E154" s="28"/>
      <c r="F154" s="28"/>
    </row>
    <row r="155" spans="2:6" ht="24.75" customHeight="1" thickBot="1" x14ac:dyDescent="0.3">
      <c r="B155" s="27" t="s">
        <v>49</v>
      </c>
      <c r="C155" s="29">
        <v>17000</v>
      </c>
      <c r="D155" s="28">
        <v>17510</v>
      </c>
      <c r="E155" s="28">
        <v>18035</v>
      </c>
      <c r="F155" s="28">
        <v>18576</v>
      </c>
    </row>
    <row r="156" spans="2:6" ht="15.75" thickBot="1" x14ac:dyDescent="0.3">
      <c r="B156" s="27" t="s">
        <v>50</v>
      </c>
      <c r="C156" s="29"/>
      <c r="D156" s="28"/>
      <c r="E156" s="28"/>
      <c r="F156" s="28"/>
    </row>
    <row r="157" spans="2:6" ht="24.75" thickBot="1" x14ac:dyDescent="0.3">
      <c r="B157" s="27" t="s">
        <v>51</v>
      </c>
      <c r="C157" s="29"/>
      <c r="D157" s="28"/>
      <c r="E157" s="28"/>
      <c r="F157" s="28"/>
    </row>
    <row r="158" spans="2:6" ht="15.75" thickBot="1" x14ac:dyDescent="0.3">
      <c r="B158" s="27" t="s">
        <v>52</v>
      </c>
      <c r="C158" s="29"/>
      <c r="D158" s="28"/>
      <c r="E158" s="28"/>
      <c r="F158" s="28"/>
    </row>
    <row r="159" spans="2:6" ht="24.75" thickBot="1" x14ac:dyDescent="0.3">
      <c r="B159" s="27" t="s">
        <v>53</v>
      </c>
      <c r="C159" s="29"/>
      <c r="D159" s="28"/>
      <c r="E159" s="28"/>
      <c r="F159" s="28"/>
    </row>
    <row r="160" spans="2:6" ht="12" customHeight="1" thickBot="1" x14ac:dyDescent="0.3">
      <c r="B160" s="33" t="s">
        <v>430</v>
      </c>
      <c r="C160" s="29">
        <f>C159+C158+C157+C156+C155+C154+C153</f>
        <v>17000</v>
      </c>
      <c r="D160" s="29">
        <f>D159+D158+D157+D156+D155+D154+D153</f>
        <v>17510</v>
      </c>
      <c r="E160" s="29">
        <f>E159+E158+E157+E156+E155+E154+E153</f>
        <v>18035</v>
      </c>
      <c r="F160" s="29">
        <f>F159+F158+F157+F156+F155+F154+F153</f>
        <v>18576</v>
      </c>
    </row>
    <row r="161" spans="2:6" ht="10.9" customHeight="1" thickBot="1" x14ac:dyDescent="0.3">
      <c r="B161" s="31" t="s">
        <v>55</v>
      </c>
      <c r="C161" s="32">
        <f>IF(C160-C145=0,0,"Error")</f>
        <v>0</v>
      </c>
      <c r="D161" s="32">
        <f>IF(D160-D145=0,0,"Error")</f>
        <v>0</v>
      </c>
      <c r="E161" s="32">
        <f>IF(E160-E145=0,0,"Error")</f>
        <v>0</v>
      </c>
      <c r="F161" s="32">
        <f>IF(F160-F145=0,0,"Error")</f>
        <v>0</v>
      </c>
    </row>
    <row r="162" spans="2:6" ht="15" customHeight="1" thickBot="1" x14ac:dyDescent="0.3">
      <c r="B162" s="176" t="s">
        <v>431</v>
      </c>
      <c r="C162" s="407" t="s">
        <v>432</v>
      </c>
      <c r="D162" s="408"/>
      <c r="E162" s="408"/>
      <c r="F162" s="409"/>
    </row>
    <row r="163" spans="2:6" ht="38.450000000000003" customHeight="1" thickBot="1" x14ac:dyDescent="0.3">
      <c r="B163" s="7" t="s">
        <v>35</v>
      </c>
      <c r="C163" s="545" t="s">
        <v>433</v>
      </c>
      <c r="D163" s="546"/>
      <c r="E163" s="546"/>
      <c r="F163" s="547"/>
    </row>
    <row r="164" spans="2:6" ht="15.75" thickBot="1" x14ac:dyDescent="0.3">
      <c r="B164" s="7" t="s">
        <v>37</v>
      </c>
      <c r="C164" s="404" t="s">
        <v>434</v>
      </c>
      <c r="D164" s="405"/>
      <c r="E164" s="405"/>
      <c r="F164" s="406"/>
    </row>
    <row r="165" spans="2:6" ht="12.75" customHeight="1" x14ac:dyDescent="0.25">
      <c r="B165" s="387"/>
      <c r="C165" s="21">
        <v>2018</v>
      </c>
      <c r="D165" s="21">
        <v>2019</v>
      </c>
      <c r="E165" s="21">
        <v>2020</v>
      </c>
      <c r="F165" s="21">
        <v>2021</v>
      </c>
    </row>
    <row r="166" spans="2:6" ht="9" customHeight="1" thickBot="1" x14ac:dyDescent="0.3">
      <c r="B166" s="388"/>
      <c r="C166" s="22" t="s">
        <v>12</v>
      </c>
      <c r="D166" s="22" t="s">
        <v>13</v>
      </c>
      <c r="E166" s="22" t="s">
        <v>13</v>
      </c>
      <c r="F166" s="22" t="s">
        <v>13</v>
      </c>
    </row>
    <row r="167" spans="2:6" ht="15.75" thickBot="1" x14ac:dyDescent="0.3">
      <c r="B167" s="7" t="s">
        <v>39</v>
      </c>
      <c r="C167" s="23">
        <v>1200000</v>
      </c>
      <c r="D167" s="23">
        <v>1218000</v>
      </c>
      <c r="E167" s="23">
        <v>1236400</v>
      </c>
      <c r="F167" s="23">
        <v>1255480</v>
      </c>
    </row>
    <row r="168" spans="2:6" ht="15.75" thickBot="1" x14ac:dyDescent="0.3">
      <c r="B168" s="7" t="s">
        <v>40</v>
      </c>
      <c r="C168" s="23">
        <f>C183</f>
        <v>27080</v>
      </c>
      <c r="D168" s="23">
        <f>D183</f>
        <v>27485</v>
      </c>
      <c r="E168" s="23">
        <f>E183</f>
        <v>27902</v>
      </c>
      <c r="F168" s="23">
        <f>F183</f>
        <v>28332</v>
      </c>
    </row>
    <row r="169" spans="2:6" ht="15.75" thickBot="1" x14ac:dyDescent="0.3">
      <c r="B169" s="7" t="s">
        <v>41</v>
      </c>
      <c r="C169" s="143">
        <f>C168/C167</f>
        <v>2.2566666666666665E-2</v>
      </c>
      <c r="D169" s="143">
        <f>D168/D167</f>
        <v>2.2565681444991791E-2</v>
      </c>
      <c r="E169" s="143">
        <f>E168/E167</f>
        <v>2.256713037851828E-2</v>
      </c>
      <c r="F169" s="143">
        <f>F168/F167</f>
        <v>2.2566667728677478E-2</v>
      </c>
    </row>
    <row r="170" spans="2:6" ht="15.75" thickBot="1" x14ac:dyDescent="0.3">
      <c r="B170" s="7" t="s">
        <v>42</v>
      </c>
      <c r="C170" s="25"/>
      <c r="D170" s="26">
        <f>D167/C167-1</f>
        <v>1.4999999999999902E-2</v>
      </c>
      <c r="E170" s="26">
        <f>E167/D167-1</f>
        <v>1.5106732348111551E-2</v>
      </c>
      <c r="F170" s="26">
        <f>F167/E167-1</f>
        <v>1.543189906179232E-2</v>
      </c>
    </row>
    <row r="171" spans="2:6" ht="15.75" thickBot="1" x14ac:dyDescent="0.3">
      <c r="B171" s="7" t="s">
        <v>44</v>
      </c>
      <c r="C171" s="25"/>
      <c r="D171" s="26">
        <f t="shared" ref="D171:F172" si="3">D168/C168-1</f>
        <v>1.4955686853766581E-2</v>
      </c>
      <c r="E171" s="26">
        <f t="shared" si="3"/>
        <v>1.517191195197376E-2</v>
      </c>
      <c r="F171" s="26">
        <f t="shared" si="3"/>
        <v>1.5411081642892954E-2</v>
      </c>
    </row>
    <row r="172" spans="2:6" ht="23.25" thickBot="1" x14ac:dyDescent="0.3">
      <c r="B172" s="7" t="s">
        <v>45</v>
      </c>
      <c r="C172" s="25"/>
      <c r="D172" s="26">
        <f t="shared" si="3"/>
        <v>-4.3658272151025912E-5</v>
      </c>
      <c r="E172" s="26">
        <f t="shared" si="3"/>
        <v>6.4209606522203089E-5</v>
      </c>
      <c r="F172" s="26">
        <f t="shared" si="3"/>
        <v>-2.0501048783927445E-5</v>
      </c>
    </row>
    <row r="173" spans="2:6" ht="12.6" customHeight="1" thickBot="1" x14ac:dyDescent="0.3">
      <c r="B173" s="395" t="s">
        <v>435</v>
      </c>
      <c r="C173" s="396"/>
      <c r="D173" s="396"/>
      <c r="E173" s="396"/>
      <c r="F173" s="397"/>
    </row>
    <row r="174" spans="2:6" ht="12.75" customHeight="1" x14ac:dyDescent="0.25">
      <c r="B174" s="387"/>
      <c r="C174" s="21">
        <v>2018</v>
      </c>
      <c r="D174" s="21">
        <v>2019</v>
      </c>
      <c r="E174" s="21">
        <v>2020</v>
      </c>
      <c r="F174" s="21">
        <v>2021</v>
      </c>
    </row>
    <row r="175" spans="2:6" ht="9" customHeight="1" thickBot="1" x14ac:dyDescent="0.3">
      <c r="B175" s="388"/>
      <c r="C175" s="22" t="s">
        <v>12</v>
      </c>
      <c r="D175" s="22" t="s">
        <v>13</v>
      </c>
      <c r="E175" s="22" t="s">
        <v>13</v>
      </c>
      <c r="F175" s="22" t="s">
        <v>13</v>
      </c>
    </row>
    <row r="176" spans="2:6" ht="15" customHeight="1" thickBot="1" x14ac:dyDescent="0.3">
      <c r="B176" s="27" t="s">
        <v>47</v>
      </c>
      <c r="C176" s="28">
        <v>11500</v>
      </c>
      <c r="D176" s="28">
        <v>11500</v>
      </c>
      <c r="E176" s="28">
        <v>11500</v>
      </c>
      <c r="F176" s="28">
        <v>11500</v>
      </c>
    </row>
    <row r="177" spans="2:6" ht="24.75" customHeight="1" thickBot="1" x14ac:dyDescent="0.3">
      <c r="B177" s="27" t="s">
        <v>48</v>
      </c>
      <c r="C177" s="28">
        <v>2080</v>
      </c>
      <c r="D177" s="28">
        <v>2080</v>
      </c>
      <c r="E177" s="28">
        <v>2080</v>
      </c>
      <c r="F177" s="28">
        <v>2080</v>
      </c>
    </row>
    <row r="178" spans="2:6" ht="24.75" customHeight="1" thickBot="1" x14ac:dyDescent="0.3">
      <c r="B178" s="27" t="s">
        <v>49</v>
      </c>
      <c r="C178" s="29">
        <v>13500</v>
      </c>
      <c r="D178" s="28">
        <v>13905</v>
      </c>
      <c r="E178" s="28">
        <v>14322</v>
      </c>
      <c r="F178" s="28">
        <v>14752</v>
      </c>
    </row>
    <row r="179" spans="2:6" ht="15.75" thickBot="1" x14ac:dyDescent="0.3">
      <c r="B179" s="27" t="s">
        <v>50</v>
      </c>
      <c r="C179" s="29"/>
      <c r="D179" s="28"/>
      <c r="E179" s="28"/>
      <c r="F179" s="28"/>
    </row>
    <row r="180" spans="2:6" ht="24.75" thickBot="1" x14ac:dyDescent="0.3">
      <c r="B180" s="27" t="s">
        <v>51</v>
      </c>
      <c r="C180" s="29"/>
      <c r="D180" s="28"/>
      <c r="E180" s="28"/>
      <c r="F180" s="28"/>
    </row>
    <row r="181" spans="2:6" ht="15.75" thickBot="1" x14ac:dyDescent="0.3">
      <c r="B181" s="27" t="s">
        <v>52</v>
      </c>
      <c r="C181" s="29"/>
      <c r="D181" s="28"/>
      <c r="E181" s="28"/>
      <c r="F181" s="28"/>
    </row>
    <row r="182" spans="2:6" ht="24.75" thickBot="1" x14ac:dyDescent="0.3">
      <c r="B182" s="27" t="s">
        <v>53</v>
      </c>
      <c r="C182" s="29"/>
      <c r="D182" s="28"/>
      <c r="E182" s="28"/>
      <c r="F182" s="28"/>
    </row>
    <row r="183" spans="2:6" ht="15.75" thickBot="1" x14ac:dyDescent="0.3">
      <c r="B183" s="33" t="s">
        <v>436</v>
      </c>
      <c r="C183" s="29">
        <f>C182+C181+C180+C179+C178+C177+C176</f>
        <v>27080</v>
      </c>
      <c r="D183" s="29">
        <f>D182+D181+D180+D179+D178+D177+D176</f>
        <v>27485</v>
      </c>
      <c r="E183" s="29">
        <f>E182+E181+E180+E179+E178+E177+E176</f>
        <v>27902</v>
      </c>
      <c r="F183" s="29">
        <f>F182+F181+F180+F179+F178+F177+F176</f>
        <v>28332</v>
      </c>
    </row>
    <row r="184" spans="2:6" ht="12" customHeight="1" thickBot="1" x14ac:dyDescent="0.3">
      <c r="B184" s="31" t="s">
        <v>55</v>
      </c>
      <c r="C184" s="32">
        <f>IF(C183-C168=0,0,"Error")</f>
        <v>0</v>
      </c>
      <c r="D184" s="32">
        <f>IF(D183-D168=0,0,"Error")</f>
        <v>0</v>
      </c>
      <c r="E184" s="32">
        <f>IF(E183-E168=0,0,"Error")</f>
        <v>0</v>
      </c>
      <c r="F184" s="32">
        <f>IF(F183-F168=0,0,"Error")</f>
        <v>0</v>
      </c>
    </row>
    <row r="185" spans="2:6" ht="15" customHeight="1" thickBot="1" x14ac:dyDescent="0.3">
      <c r="B185" s="176" t="s">
        <v>437</v>
      </c>
      <c r="C185" s="407" t="s">
        <v>438</v>
      </c>
      <c r="D185" s="408"/>
      <c r="E185" s="408"/>
      <c r="F185" s="409"/>
    </row>
    <row r="186" spans="2:6" ht="31.9" customHeight="1" thickBot="1" x14ac:dyDescent="0.3">
      <c r="B186" s="7" t="s">
        <v>35</v>
      </c>
      <c r="C186" s="545" t="s">
        <v>439</v>
      </c>
      <c r="D186" s="546"/>
      <c r="E186" s="546"/>
      <c r="F186" s="547"/>
    </row>
    <row r="187" spans="2:6" ht="15.75" thickBot="1" x14ac:dyDescent="0.3">
      <c r="B187" s="7" t="s">
        <v>37</v>
      </c>
      <c r="C187" s="404" t="s">
        <v>440</v>
      </c>
      <c r="D187" s="405"/>
      <c r="E187" s="405"/>
      <c r="F187" s="406"/>
    </row>
    <row r="188" spans="2:6" ht="12.75" customHeight="1" x14ac:dyDescent="0.25">
      <c r="B188" s="387"/>
      <c r="C188" s="21">
        <v>2018</v>
      </c>
      <c r="D188" s="21">
        <v>2019</v>
      </c>
      <c r="E188" s="21">
        <v>2020</v>
      </c>
      <c r="F188" s="21">
        <v>2021</v>
      </c>
    </row>
    <row r="189" spans="2:6" ht="9" customHeight="1" thickBot="1" x14ac:dyDescent="0.3">
      <c r="B189" s="388"/>
      <c r="C189" s="22" t="s">
        <v>12</v>
      </c>
      <c r="D189" s="22" t="s">
        <v>13</v>
      </c>
      <c r="E189" s="22" t="s">
        <v>13</v>
      </c>
      <c r="F189" s="22" t="s">
        <v>13</v>
      </c>
    </row>
    <row r="190" spans="2:6" ht="15.75" thickBot="1" x14ac:dyDescent="0.3">
      <c r="B190" s="7" t="s">
        <v>39</v>
      </c>
      <c r="C190" s="61">
        <v>2570</v>
      </c>
      <c r="D190" s="61">
        <v>2690</v>
      </c>
      <c r="E190" s="61">
        <v>2905</v>
      </c>
      <c r="F190" s="61">
        <v>3100</v>
      </c>
    </row>
    <row r="191" spans="2:6" ht="15.75" thickBot="1" x14ac:dyDescent="0.3">
      <c r="B191" s="7" t="s">
        <v>40</v>
      </c>
      <c r="C191" s="23">
        <v>8200</v>
      </c>
      <c r="D191" s="23">
        <v>8040</v>
      </c>
      <c r="E191" s="23">
        <v>8500</v>
      </c>
      <c r="F191" s="23">
        <v>8900</v>
      </c>
    </row>
    <row r="192" spans="2:6" ht="15.75" thickBot="1" x14ac:dyDescent="0.3">
      <c r="B192" s="7" t="s">
        <v>41</v>
      </c>
      <c r="C192" s="23">
        <v>3.190661478599222</v>
      </c>
      <c r="D192" s="23">
        <v>2.9888475836431225</v>
      </c>
      <c r="E192" s="23">
        <v>2.9259896729776247</v>
      </c>
      <c r="F192" s="23">
        <v>2.870967741935484</v>
      </c>
    </row>
    <row r="193" spans="2:6" ht="15.75" thickBot="1" x14ac:dyDescent="0.3">
      <c r="B193" s="7" t="s">
        <v>42</v>
      </c>
      <c r="C193" s="25"/>
      <c r="D193" s="26">
        <v>4.6692607003891107E-2</v>
      </c>
      <c r="E193" s="26">
        <v>7.9925650557620909E-2</v>
      </c>
      <c r="F193" s="26">
        <v>6.7125645438898429E-2</v>
      </c>
    </row>
    <row r="194" spans="2:6" ht="15.75" thickBot="1" x14ac:dyDescent="0.3">
      <c r="B194" s="7" t="s">
        <v>44</v>
      </c>
      <c r="C194" s="25"/>
      <c r="D194" s="26">
        <v>-1.9512195121951237E-2</v>
      </c>
      <c r="E194" s="26">
        <v>5.7213930348258613E-2</v>
      </c>
      <c r="F194" s="26">
        <v>4.705882352941182E-2</v>
      </c>
    </row>
    <row r="195" spans="2:6" ht="23.25" thickBot="1" x14ac:dyDescent="0.3">
      <c r="B195" s="7" t="s">
        <v>45</v>
      </c>
      <c r="C195" s="25"/>
      <c r="D195" s="26">
        <v>-6.3251428053314074E-2</v>
      </c>
      <c r="E195" s="26">
        <v>-2.1030818369426552E-2</v>
      </c>
      <c r="F195" s="26">
        <v>-1.8804554079696278E-2</v>
      </c>
    </row>
    <row r="196" spans="2:6" ht="14.45" customHeight="1" thickBot="1" x14ac:dyDescent="0.3">
      <c r="B196" s="395" t="s">
        <v>441</v>
      </c>
      <c r="C196" s="396"/>
      <c r="D196" s="396"/>
      <c r="E196" s="396"/>
      <c r="F196" s="397"/>
    </row>
    <row r="197" spans="2:6" ht="12.75" customHeight="1" x14ac:dyDescent="0.25">
      <c r="B197" s="387"/>
      <c r="C197" s="21">
        <v>2018</v>
      </c>
      <c r="D197" s="21">
        <v>2019</v>
      </c>
      <c r="E197" s="21">
        <v>2020</v>
      </c>
      <c r="F197" s="21">
        <v>2021</v>
      </c>
    </row>
    <row r="198" spans="2:6" ht="9" customHeight="1" thickBot="1" x14ac:dyDescent="0.3">
      <c r="B198" s="388"/>
      <c r="C198" s="22" t="s">
        <v>12</v>
      </c>
      <c r="D198" s="22" t="s">
        <v>13</v>
      </c>
      <c r="E198" s="22" t="s">
        <v>13</v>
      </c>
      <c r="F198" s="22" t="s">
        <v>13</v>
      </c>
    </row>
    <row r="199" spans="2:6" ht="16.149999999999999" customHeight="1" thickBot="1" x14ac:dyDescent="0.3">
      <c r="B199" s="27" t="s">
        <v>47</v>
      </c>
      <c r="C199" s="28"/>
      <c r="D199" s="28"/>
      <c r="E199" s="28"/>
      <c r="F199" s="28"/>
    </row>
    <row r="200" spans="2:6" ht="24.75" customHeight="1" thickBot="1" x14ac:dyDescent="0.3">
      <c r="B200" s="27" t="s">
        <v>48</v>
      </c>
      <c r="C200" s="28"/>
      <c r="D200" s="28"/>
      <c r="E200" s="28"/>
      <c r="F200" s="28"/>
    </row>
    <row r="201" spans="2:6" ht="15" customHeight="1" thickBot="1" x14ac:dyDescent="0.3">
      <c r="B201" s="27" t="s">
        <v>49</v>
      </c>
      <c r="C201" s="29">
        <v>8200</v>
      </c>
      <c r="D201" s="28">
        <v>8040</v>
      </c>
      <c r="E201" s="28">
        <v>8500</v>
      </c>
      <c r="F201" s="28">
        <v>8900</v>
      </c>
    </row>
    <row r="202" spans="2:6" ht="15" customHeight="1" thickBot="1" x14ac:dyDescent="0.3">
      <c r="B202" s="27" t="s">
        <v>50</v>
      </c>
      <c r="C202" s="29"/>
      <c r="D202" s="28"/>
      <c r="E202" s="28"/>
      <c r="F202" s="28"/>
    </row>
    <row r="203" spans="2:6" ht="15" customHeight="1" thickBot="1" x14ac:dyDescent="0.3">
      <c r="B203" s="27" t="s">
        <v>51</v>
      </c>
      <c r="C203" s="29"/>
      <c r="D203" s="28"/>
      <c r="E203" s="28"/>
      <c r="F203" s="28"/>
    </row>
    <row r="204" spans="2:6" ht="15" customHeight="1" thickBot="1" x14ac:dyDescent="0.3">
      <c r="B204" s="27" t="s">
        <v>52</v>
      </c>
      <c r="C204" s="29"/>
      <c r="D204" s="28"/>
      <c r="E204" s="28"/>
      <c r="F204" s="28"/>
    </row>
    <row r="205" spans="2:6" ht="24.75" thickBot="1" x14ac:dyDescent="0.3">
      <c r="B205" s="27" t="s">
        <v>53</v>
      </c>
      <c r="C205" s="29"/>
      <c r="D205" s="28"/>
      <c r="E205" s="28"/>
      <c r="F205" s="28"/>
    </row>
    <row r="206" spans="2:6" ht="15.75" thickBot="1" x14ac:dyDescent="0.3">
      <c r="B206" s="33" t="s">
        <v>442</v>
      </c>
      <c r="C206" s="29">
        <f>C205+C204+C203+C202+C201+C200+C199</f>
        <v>8200</v>
      </c>
      <c r="D206" s="29">
        <f>D205+D204+D203+D202+D201+D200+D199</f>
        <v>8040</v>
      </c>
      <c r="E206" s="29">
        <f>E205+E204+E203+E202+E201+E200+E199</f>
        <v>8500</v>
      </c>
      <c r="F206" s="29">
        <f>F205+F204+F203+F202+F201+F200+F199</f>
        <v>8900</v>
      </c>
    </row>
    <row r="207" spans="2:6" ht="17.25" customHeight="1" thickBot="1" x14ac:dyDescent="0.3">
      <c r="B207" s="31" t="s">
        <v>55</v>
      </c>
      <c r="C207" s="32">
        <f>IF(C206-C191=0,0,"Error")</f>
        <v>0</v>
      </c>
      <c r="D207" s="32">
        <f>IF(D206-D191=0,0,"Error")</f>
        <v>0</v>
      </c>
      <c r="E207" s="32">
        <f>IF(E206-E191=0,0,"Error")</f>
        <v>0</v>
      </c>
      <c r="F207" s="32">
        <f>IF(F206-F191=0,0,"Error")</f>
        <v>0</v>
      </c>
    </row>
    <row r="208" spans="2:6" ht="17.25" customHeight="1" thickBot="1" x14ac:dyDescent="0.3">
      <c r="B208" s="177" t="s">
        <v>443</v>
      </c>
      <c r="C208" s="557" t="s">
        <v>444</v>
      </c>
      <c r="D208" s="557"/>
      <c r="E208" s="557"/>
      <c r="F208" s="558"/>
    </row>
    <row r="209" spans="2:6" ht="17.25" customHeight="1" thickBot="1" x14ac:dyDescent="0.3">
      <c r="B209" s="7" t="s">
        <v>35</v>
      </c>
      <c r="C209" s="392" t="s">
        <v>445</v>
      </c>
      <c r="D209" s="393"/>
      <c r="E209" s="393"/>
      <c r="F209" s="394"/>
    </row>
    <row r="210" spans="2:6" ht="17.25" customHeight="1" thickBot="1" x14ac:dyDescent="0.3">
      <c r="B210" s="7" t="s">
        <v>37</v>
      </c>
      <c r="C210" s="392" t="s">
        <v>446</v>
      </c>
      <c r="D210" s="393"/>
      <c r="E210" s="393"/>
      <c r="F210" s="394"/>
    </row>
    <row r="211" spans="2:6" ht="17.25" customHeight="1" x14ac:dyDescent="0.25">
      <c r="B211" s="387"/>
      <c r="C211" s="21">
        <v>2018</v>
      </c>
      <c r="D211" s="21">
        <v>2019</v>
      </c>
      <c r="E211" s="21">
        <v>2020</v>
      </c>
      <c r="F211" s="21">
        <v>2021</v>
      </c>
    </row>
    <row r="212" spans="2:6" ht="17.25" customHeight="1" thickBot="1" x14ac:dyDescent="0.3">
      <c r="B212" s="388"/>
      <c r="C212" s="22" t="s">
        <v>12</v>
      </c>
      <c r="D212" s="22" t="s">
        <v>13</v>
      </c>
      <c r="E212" s="22" t="s">
        <v>13</v>
      </c>
      <c r="F212" s="22" t="s">
        <v>13</v>
      </c>
    </row>
    <row r="213" spans="2:6" ht="17.25" customHeight="1" thickBot="1" x14ac:dyDescent="0.3">
      <c r="B213" s="7" t="s">
        <v>39</v>
      </c>
      <c r="C213" s="23">
        <v>328</v>
      </c>
      <c r="D213" s="23">
        <v>328</v>
      </c>
      <c r="E213" s="23">
        <v>328</v>
      </c>
      <c r="F213" s="23">
        <v>328</v>
      </c>
    </row>
    <row r="214" spans="2:6" ht="17.25" customHeight="1" thickBot="1" x14ac:dyDescent="0.3">
      <c r="B214" s="7" t="s">
        <v>40</v>
      </c>
      <c r="C214" s="23">
        <v>29420</v>
      </c>
      <c r="D214" s="23">
        <v>29840</v>
      </c>
      <c r="E214" s="23">
        <v>30273</v>
      </c>
      <c r="F214" s="23">
        <v>30718</v>
      </c>
    </row>
    <row r="215" spans="2:6" ht="17.25" customHeight="1" thickBot="1" x14ac:dyDescent="0.3">
      <c r="B215" s="7" t="s">
        <v>41</v>
      </c>
      <c r="C215" s="23">
        <f>C214/C213</f>
        <v>89.695121951219505</v>
      </c>
      <c r="D215" s="23">
        <f>D214/D213</f>
        <v>90.975609756097555</v>
      </c>
      <c r="E215" s="23">
        <f>E214/E213</f>
        <v>92.295731707317074</v>
      </c>
      <c r="F215" s="23">
        <f>F214/F213</f>
        <v>93.652439024390247</v>
      </c>
    </row>
    <row r="216" spans="2:6" ht="17.25" customHeight="1" thickBot="1" x14ac:dyDescent="0.3">
      <c r="B216" s="7" t="s">
        <v>42</v>
      </c>
      <c r="C216" s="25"/>
      <c r="D216" s="26">
        <f>D213/C213-1</f>
        <v>0</v>
      </c>
      <c r="E216" s="26">
        <f>E213/D213-1</f>
        <v>0</v>
      </c>
      <c r="F216" s="26">
        <f>F213/E213-1</f>
        <v>0</v>
      </c>
    </row>
    <row r="217" spans="2:6" ht="17.25" customHeight="1" thickBot="1" x14ac:dyDescent="0.3">
      <c r="B217" s="7" t="s">
        <v>44</v>
      </c>
      <c r="C217" s="25"/>
      <c r="D217" s="26">
        <f t="shared" ref="D217:F218" si="4">D214/C214-1</f>
        <v>1.4276002719238567E-2</v>
      </c>
      <c r="E217" s="26">
        <f t="shared" si="4"/>
        <v>1.4510723860589714E-2</v>
      </c>
      <c r="F217" s="26">
        <f t="shared" si="4"/>
        <v>1.4699567271165614E-2</v>
      </c>
    </row>
    <row r="218" spans="2:6" ht="17.25" customHeight="1" thickBot="1" x14ac:dyDescent="0.3">
      <c r="B218" s="7" t="s">
        <v>45</v>
      </c>
      <c r="C218" s="25"/>
      <c r="D218" s="26">
        <f t="shared" si="4"/>
        <v>1.4276002719238567E-2</v>
      </c>
      <c r="E218" s="26">
        <f t="shared" si="4"/>
        <v>1.4510723860589936E-2</v>
      </c>
      <c r="F218" s="26">
        <f t="shared" si="4"/>
        <v>1.4699567271165837E-2</v>
      </c>
    </row>
    <row r="219" spans="2:6" ht="17.25" customHeight="1" thickBot="1" x14ac:dyDescent="0.3">
      <c r="B219" s="395" t="s">
        <v>447</v>
      </c>
      <c r="C219" s="396"/>
      <c r="D219" s="396"/>
      <c r="E219" s="396"/>
      <c r="F219" s="397"/>
    </row>
    <row r="220" spans="2:6" ht="17.25" customHeight="1" x14ac:dyDescent="0.25">
      <c r="B220" s="387"/>
      <c r="C220" s="21">
        <v>2018</v>
      </c>
      <c r="D220" s="21">
        <v>2019</v>
      </c>
      <c r="E220" s="21">
        <v>2020</v>
      </c>
      <c r="F220" s="21">
        <v>2021</v>
      </c>
    </row>
    <row r="221" spans="2:6" ht="17.25" customHeight="1" thickBot="1" x14ac:dyDescent="0.3">
      <c r="B221" s="388"/>
      <c r="C221" s="22" t="s">
        <v>12</v>
      </c>
      <c r="D221" s="22" t="s">
        <v>13</v>
      </c>
      <c r="E221" s="22" t="s">
        <v>13</v>
      </c>
      <c r="F221" s="22" t="s">
        <v>13</v>
      </c>
    </row>
    <row r="222" spans="2:6" ht="17.25" customHeight="1" thickBot="1" x14ac:dyDescent="0.3">
      <c r="B222" s="27" t="s">
        <v>47</v>
      </c>
      <c r="C222" s="28">
        <v>13200</v>
      </c>
      <c r="D222" s="28">
        <v>13200</v>
      </c>
      <c r="E222" s="28">
        <v>13200</v>
      </c>
      <c r="F222" s="28">
        <v>13200</v>
      </c>
    </row>
    <row r="223" spans="2:6" ht="22.15" customHeight="1" thickBot="1" x14ac:dyDescent="0.3">
      <c r="B223" s="27" t="s">
        <v>48</v>
      </c>
      <c r="C223" s="28">
        <v>2220</v>
      </c>
      <c r="D223" s="28">
        <v>2220</v>
      </c>
      <c r="E223" s="28">
        <v>2220</v>
      </c>
      <c r="F223" s="28">
        <v>2220</v>
      </c>
    </row>
    <row r="224" spans="2:6" ht="17.25" customHeight="1" thickBot="1" x14ac:dyDescent="0.3">
      <c r="B224" s="27" t="s">
        <v>49</v>
      </c>
      <c r="C224" s="28">
        <v>14000</v>
      </c>
      <c r="D224" s="28">
        <v>14420</v>
      </c>
      <c r="E224" s="28">
        <v>14853</v>
      </c>
      <c r="F224" s="28">
        <v>15298</v>
      </c>
    </row>
    <row r="225" spans="2:6" ht="17.25" customHeight="1" thickBot="1" x14ac:dyDescent="0.3">
      <c r="B225" s="27" t="s">
        <v>50</v>
      </c>
      <c r="C225" s="29"/>
      <c r="D225" s="28"/>
      <c r="E225" s="28"/>
      <c r="F225" s="28"/>
    </row>
    <row r="226" spans="2:6" ht="17.25" customHeight="1" thickBot="1" x14ac:dyDescent="0.3">
      <c r="B226" s="27" t="s">
        <v>51</v>
      </c>
      <c r="C226" s="29"/>
      <c r="D226" s="28"/>
      <c r="E226" s="28"/>
      <c r="F226" s="28"/>
    </row>
    <row r="227" spans="2:6" ht="17.25" customHeight="1" thickBot="1" x14ac:dyDescent="0.3">
      <c r="B227" s="27" t="s">
        <v>52</v>
      </c>
      <c r="C227" s="29"/>
      <c r="D227" s="28"/>
      <c r="E227" s="28"/>
      <c r="F227" s="28"/>
    </row>
    <row r="228" spans="2:6" ht="27" customHeight="1" thickBot="1" x14ac:dyDescent="0.3">
      <c r="B228" s="27" t="s">
        <v>53</v>
      </c>
      <c r="C228" s="29"/>
      <c r="D228" s="28"/>
      <c r="E228" s="28"/>
      <c r="F228" s="28"/>
    </row>
    <row r="229" spans="2:6" ht="17.25" customHeight="1" thickBot="1" x14ac:dyDescent="0.3">
      <c r="B229" s="33" t="s">
        <v>448</v>
      </c>
      <c r="C229" s="29">
        <f>C228+C227+C226+C225+C224+C223+C222</f>
        <v>29420</v>
      </c>
      <c r="D229" s="29">
        <f>D228+D227+D226+D225+D224+D223+D222</f>
        <v>29840</v>
      </c>
      <c r="E229" s="29">
        <f>E228+E227+E226+E225+E224+E223+E222</f>
        <v>30273</v>
      </c>
      <c r="F229" s="29">
        <f>F228+F227+F226+F225+F224+F223+F222</f>
        <v>30718</v>
      </c>
    </row>
    <row r="230" spans="2:6" ht="17.25" customHeight="1" thickBot="1" x14ac:dyDescent="0.3">
      <c r="B230" s="31" t="s">
        <v>55</v>
      </c>
      <c r="C230" s="178">
        <f>C229-C214</f>
        <v>0</v>
      </c>
      <c r="D230" s="178">
        <f>D229-D214</f>
        <v>0</v>
      </c>
      <c r="E230" s="178">
        <f>E229-E214</f>
        <v>0</v>
      </c>
      <c r="F230" s="178">
        <f>F229-F214</f>
        <v>0</v>
      </c>
    </row>
    <row r="231" spans="2:6" ht="17.25" customHeight="1" thickBot="1" x14ac:dyDescent="0.3">
      <c r="B231" s="177" t="s">
        <v>449</v>
      </c>
      <c r="C231" s="557" t="s">
        <v>450</v>
      </c>
      <c r="D231" s="557"/>
      <c r="E231" s="557"/>
      <c r="F231" s="558"/>
    </row>
    <row r="232" spans="2:6" ht="34.9" customHeight="1" thickBot="1" x14ac:dyDescent="0.3">
      <c r="B232" s="7" t="s">
        <v>35</v>
      </c>
      <c r="C232" s="392" t="s">
        <v>451</v>
      </c>
      <c r="D232" s="393"/>
      <c r="E232" s="393"/>
      <c r="F232" s="394"/>
    </row>
    <row r="233" spans="2:6" ht="17.25" customHeight="1" thickBot="1" x14ac:dyDescent="0.3">
      <c r="B233" s="7" t="s">
        <v>37</v>
      </c>
      <c r="C233" s="392" t="s">
        <v>452</v>
      </c>
      <c r="D233" s="393"/>
      <c r="E233" s="393"/>
      <c r="F233" s="394"/>
    </row>
    <row r="234" spans="2:6" ht="17.25" customHeight="1" x14ac:dyDescent="0.25">
      <c r="B234" s="387"/>
      <c r="C234" s="21">
        <v>2018</v>
      </c>
      <c r="D234" s="21">
        <v>2019</v>
      </c>
      <c r="E234" s="21">
        <v>2020</v>
      </c>
      <c r="F234" s="21">
        <v>2021</v>
      </c>
    </row>
    <row r="235" spans="2:6" ht="17.25" customHeight="1" thickBot="1" x14ac:dyDescent="0.3">
      <c r="B235" s="388"/>
      <c r="C235" s="22" t="s">
        <v>12</v>
      </c>
      <c r="D235" s="22" t="s">
        <v>13</v>
      </c>
      <c r="E235" s="22" t="s">
        <v>13</v>
      </c>
      <c r="F235" s="22" t="s">
        <v>13</v>
      </c>
    </row>
    <row r="236" spans="2:6" ht="17.25" customHeight="1" thickBot="1" x14ac:dyDescent="0.3">
      <c r="B236" s="7" t="s">
        <v>39</v>
      </c>
      <c r="C236" s="23">
        <v>5</v>
      </c>
      <c r="D236" s="23">
        <v>5</v>
      </c>
      <c r="E236" s="23">
        <v>5</v>
      </c>
      <c r="F236" s="23">
        <v>5</v>
      </c>
    </row>
    <row r="237" spans="2:6" ht="17.25" customHeight="1" thickBot="1" x14ac:dyDescent="0.3">
      <c r="B237" s="7" t="s">
        <v>40</v>
      </c>
      <c r="C237" s="23">
        <f>C252</f>
        <v>10000</v>
      </c>
      <c r="D237" s="23">
        <f>D252</f>
        <v>10300</v>
      </c>
      <c r="E237" s="23">
        <f>E252</f>
        <v>10609</v>
      </c>
      <c r="F237" s="23">
        <f>F252</f>
        <v>10927</v>
      </c>
    </row>
    <row r="238" spans="2:6" ht="17.25" customHeight="1" thickBot="1" x14ac:dyDescent="0.3">
      <c r="B238" s="7" t="s">
        <v>41</v>
      </c>
      <c r="C238" s="23">
        <f>C237/C236</f>
        <v>2000</v>
      </c>
      <c r="D238" s="23">
        <f>D237/D236</f>
        <v>2060</v>
      </c>
      <c r="E238" s="23">
        <f>E237/E236</f>
        <v>2121.8000000000002</v>
      </c>
      <c r="F238" s="23">
        <f>F237/F236</f>
        <v>2185.4</v>
      </c>
    </row>
    <row r="239" spans="2:6" ht="17.25" customHeight="1" thickBot="1" x14ac:dyDescent="0.3">
      <c r="B239" s="7" t="s">
        <v>42</v>
      </c>
      <c r="C239" s="25"/>
      <c r="D239" s="26">
        <f>D236/C236-1</f>
        <v>0</v>
      </c>
      <c r="E239" s="26">
        <f>E236/D236-1</f>
        <v>0</v>
      </c>
      <c r="F239" s="26">
        <f>F236/E236-1</f>
        <v>0</v>
      </c>
    </row>
    <row r="240" spans="2:6" ht="17.25" customHeight="1" thickBot="1" x14ac:dyDescent="0.3">
      <c r="B240" s="7" t="s">
        <v>44</v>
      </c>
      <c r="C240" s="25"/>
      <c r="D240" s="26">
        <f t="shared" ref="D240:F241" si="5">D237/C237-1</f>
        <v>3.0000000000000027E-2</v>
      </c>
      <c r="E240" s="26">
        <f t="shared" si="5"/>
        <v>3.0000000000000027E-2</v>
      </c>
      <c r="F240" s="26">
        <f t="shared" si="5"/>
        <v>2.9974549910453341E-2</v>
      </c>
    </row>
    <row r="241" spans="2:6" ht="17.25" customHeight="1" thickBot="1" x14ac:dyDescent="0.3">
      <c r="B241" s="7" t="s">
        <v>45</v>
      </c>
      <c r="C241" s="25"/>
      <c r="D241" s="26">
        <f t="shared" si="5"/>
        <v>3.0000000000000027E-2</v>
      </c>
      <c r="E241" s="26">
        <f t="shared" si="5"/>
        <v>3.0000000000000027E-2</v>
      </c>
      <c r="F241" s="26">
        <f t="shared" si="5"/>
        <v>2.9974549910453341E-2</v>
      </c>
    </row>
    <row r="242" spans="2:6" ht="17.25" customHeight="1" thickBot="1" x14ac:dyDescent="0.3">
      <c r="B242" s="395" t="s">
        <v>453</v>
      </c>
      <c r="C242" s="396"/>
      <c r="D242" s="396"/>
      <c r="E242" s="396"/>
      <c r="F242" s="397"/>
    </row>
    <row r="243" spans="2:6" ht="17.25" customHeight="1" x14ac:dyDescent="0.25">
      <c r="B243" s="387"/>
      <c r="C243" s="21">
        <v>2018</v>
      </c>
      <c r="D243" s="21">
        <v>2019</v>
      </c>
      <c r="E243" s="21">
        <v>2020</v>
      </c>
      <c r="F243" s="21">
        <v>2021</v>
      </c>
    </row>
    <row r="244" spans="2:6" ht="17.25" customHeight="1" thickBot="1" x14ac:dyDescent="0.3">
      <c r="B244" s="388"/>
      <c r="C244" s="22" t="s">
        <v>12</v>
      </c>
      <c r="D244" s="22" t="s">
        <v>13</v>
      </c>
      <c r="E244" s="22" t="s">
        <v>13</v>
      </c>
      <c r="F244" s="22" t="s">
        <v>13</v>
      </c>
    </row>
    <row r="245" spans="2:6" ht="17.25" customHeight="1" thickBot="1" x14ac:dyDescent="0.3">
      <c r="B245" s="27" t="s">
        <v>47</v>
      </c>
      <c r="C245" s="28"/>
      <c r="D245" s="28"/>
      <c r="E245" s="28"/>
      <c r="F245" s="28"/>
    </row>
    <row r="246" spans="2:6" ht="17.25" customHeight="1" thickBot="1" x14ac:dyDescent="0.3">
      <c r="B246" s="27" t="s">
        <v>48</v>
      </c>
      <c r="C246" s="28">
        <v>0</v>
      </c>
      <c r="D246" s="28"/>
      <c r="E246" s="28"/>
      <c r="F246" s="28"/>
    </row>
    <row r="247" spans="2:6" ht="17.25" customHeight="1" thickBot="1" x14ac:dyDescent="0.3">
      <c r="B247" s="27" t="s">
        <v>49</v>
      </c>
      <c r="C247" s="28">
        <v>10000</v>
      </c>
      <c r="D247" s="28">
        <v>10300</v>
      </c>
      <c r="E247" s="28">
        <v>10609</v>
      </c>
      <c r="F247" s="28">
        <v>10927</v>
      </c>
    </row>
    <row r="248" spans="2:6" ht="17.25" customHeight="1" thickBot="1" x14ac:dyDescent="0.3">
      <c r="B248" s="27" t="s">
        <v>50</v>
      </c>
      <c r="C248" s="29"/>
      <c r="D248" s="28"/>
      <c r="E248" s="28"/>
      <c r="F248" s="28"/>
    </row>
    <row r="249" spans="2:6" ht="17.25" customHeight="1" thickBot="1" x14ac:dyDescent="0.3">
      <c r="B249" s="27" t="s">
        <v>51</v>
      </c>
      <c r="C249" s="29"/>
      <c r="D249" s="28"/>
      <c r="E249" s="28"/>
      <c r="F249" s="28"/>
    </row>
    <row r="250" spans="2:6" ht="17.25" customHeight="1" thickBot="1" x14ac:dyDescent="0.3">
      <c r="B250" s="27" t="s">
        <v>52</v>
      </c>
      <c r="C250" s="29"/>
      <c r="D250" s="28"/>
      <c r="E250" s="28"/>
      <c r="F250" s="28"/>
    </row>
    <row r="251" spans="2:6" ht="24.6" customHeight="1" thickBot="1" x14ac:dyDescent="0.3">
      <c r="B251" s="27" t="s">
        <v>53</v>
      </c>
      <c r="C251" s="29"/>
      <c r="D251" s="28"/>
      <c r="E251" s="28"/>
      <c r="F251" s="28"/>
    </row>
    <row r="252" spans="2:6" ht="17.25" customHeight="1" thickBot="1" x14ac:dyDescent="0.3">
      <c r="B252" s="33" t="s">
        <v>454</v>
      </c>
      <c r="C252" s="29">
        <f>C251+C250+C249+C248+C247+C246+C245</f>
        <v>10000</v>
      </c>
      <c r="D252" s="29">
        <f>D251+D250+D249+D248+D247+D246+D245</f>
        <v>10300</v>
      </c>
      <c r="E252" s="29">
        <f>E251+E250+E249+E248+E247+E246+E245</f>
        <v>10609</v>
      </c>
      <c r="F252" s="29">
        <f>F251+F250+F249+F248+F247+F246+F245</f>
        <v>10927</v>
      </c>
    </row>
    <row r="253" spans="2:6" ht="17.25" customHeight="1" thickBot="1" x14ac:dyDescent="0.3">
      <c r="B253" s="31"/>
      <c r="C253" s="178">
        <f>C252-C237</f>
        <v>0</v>
      </c>
      <c r="D253" s="178">
        <f>D252-D237</f>
        <v>0</v>
      </c>
      <c r="E253" s="178">
        <f>E252-E237</f>
        <v>0</v>
      </c>
      <c r="F253" s="178">
        <f>F252-F237</f>
        <v>0</v>
      </c>
    </row>
    <row r="254" spans="2:6" ht="15" customHeight="1" thickBot="1" x14ac:dyDescent="0.3">
      <c r="B254" s="176" t="s">
        <v>455</v>
      </c>
      <c r="C254" s="407" t="s">
        <v>456</v>
      </c>
      <c r="D254" s="408"/>
      <c r="E254" s="408"/>
      <c r="F254" s="409"/>
    </row>
    <row r="255" spans="2:6" ht="40.15" customHeight="1" thickBot="1" x14ac:dyDescent="0.3">
      <c r="B255" s="7" t="s">
        <v>35</v>
      </c>
      <c r="C255" s="545" t="s">
        <v>457</v>
      </c>
      <c r="D255" s="546"/>
      <c r="E255" s="546"/>
      <c r="F255" s="547"/>
    </row>
    <row r="256" spans="2:6" ht="15.75" thickBot="1" x14ac:dyDescent="0.3">
      <c r="B256" s="7" t="s">
        <v>37</v>
      </c>
      <c r="C256" s="404" t="s">
        <v>458</v>
      </c>
      <c r="D256" s="405"/>
      <c r="E256" s="405"/>
      <c r="F256" s="406"/>
    </row>
    <row r="257" spans="2:6" ht="12.75" customHeight="1" x14ac:dyDescent="0.25">
      <c r="B257" s="387"/>
      <c r="C257" s="21">
        <v>2018</v>
      </c>
      <c r="D257" s="21">
        <v>2019</v>
      </c>
      <c r="E257" s="21">
        <v>2020</v>
      </c>
      <c r="F257" s="21">
        <v>2021</v>
      </c>
    </row>
    <row r="258" spans="2:6" ht="9" customHeight="1" thickBot="1" x14ac:dyDescent="0.3">
      <c r="B258" s="388"/>
      <c r="C258" s="22" t="s">
        <v>12</v>
      </c>
      <c r="D258" s="22" t="s">
        <v>13</v>
      </c>
      <c r="E258" s="22" t="s">
        <v>13</v>
      </c>
      <c r="F258" s="22" t="s">
        <v>13</v>
      </c>
    </row>
    <row r="259" spans="2:6" ht="15.75" thickBot="1" x14ac:dyDescent="0.3">
      <c r="B259" s="7" t="s">
        <v>39</v>
      </c>
      <c r="C259" s="61">
        <v>10000</v>
      </c>
      <c r="D259" s="61">
        <v>10000</v>
      </c>
      <c r="E259" s="61">
        <v>10000</v>
      </c>
      <c r="F259" s="61">
        <v>10000</v>
      </c>
    </row>
    <row r="260" spans="2:6" ht="15.75" thickBot="1" x14ac:dyDescent="0.3">
      <c r="B260" s="7" t="s">
        <v>40</v>
      </c>
      <c r="C260" s="23">
        <v>20000</v>
      </c>
      <c r="D260" s="23">
        <v>20000</v>
      </c>
      <c r="E260" s="23">
        <v>20000</v>
      </c>
      <c r="F260" s="23">
        <v>20000</v>
      </c>
    </row>
    <row r="261" spans="2:6" ht="15.75" thickBot="1" x14ac:dyDescent="0.3">
      <c r="B261" s="7" t="s">
        <v>41</v>
      </c>
      <c r="C261" s="23">
        <v>2</v>
      </c>
      <c r="D261" s="23">
        <v>2</v>
      </c>
      <c r="E261" s="23">
        <v>2</v>
      </c>
      <c r="F261" s="23">
        <v>2</v>
      </c>
    </row>
    <row r="262" spans="2:6" ht="15.75" thickBot="1" x14ac:dyDescent="0.3">
      <c r="B262" s="7" t="s">
        <v>42</v>
      </c>
      <c r="C262" s="25"/>
      <c r="D262" s="26">
        <v>0</v>
      </c>
      <c r="E262" s="26">
        <v>0</v>
      </c>
      <c r="F262" s="26">
        <v>0</v>
      </c>
    </row>
    <row r="263" spans="2:6" ht="15.75" thickBot="1" x14ac:dyDescent="0.3">
      <c r="B263" s="7" t="s">
        <v>44</v>
      </c>
      <c r="C263" s="25"/>
      <c r="D263" s="26">
        <v>0</v>
      </c>
      <c r="E263" s="26">
        <v>0</v>
      </c>
      <c r="F263" s="26">
        <v>0</v>
      </c>
    </row>
    <row r="264" spans="2:6" ht="23.25" thickBot="1" x14ac:dyDescent="0.3">
      <c r="B264" s="7" t="s">
        <v>45</v>
      </c>
      <c r="C264" s="25"/>
      <c r="D264" s="26">
        <v>0</v>
      </c>
      <c r="E264" s="26">
        <v>0</v>
      </c>
      <c r="F264" s="26">
        <v>0</v>
      </c>
    </row>
    <row r="265" spans="2:6" ht="12.6" customHeight="1" thickBot="1" x14ac:dyDescent="0.3">
      <c r="B265" s="395" t="s">
        <v>459</v>
      </c>
      <c r="C265" s="396"/>
      <c r="D265" s="396"/>
      <c r="E265" s="396"/>
      <c r="F265" s="397"/>
    </row>
    <row r="266" spans="2:6" ht="12.75" customHeight="1" x14ac:dyDescent="0.25">
      <c r="B266" s="387"/>
      <c r="C266" s="21">
        <v>2018</v>
      </c>
      <c r="D266" s="21">
        <v>2019</v>
      </c>
      <c r="E266" s="21">
        <v>2020</v>
      </c>
      <c r="F266" s="21">
        <v>2021</v>
      </c>
    </row>
    <row r="267" spans="2:6" ht="9" customHeight="1" thickBot="1" x14ac:dyDescent="0.3">
      <c r="B267" s="388"/>
      <c r="C267" s="22" t="s">
        <v>12</v>
      </c>
      <c r="D267" s="22" t="s">
        <v>13</v>
      </c>
      <c r="E267" s="22" t="s">
        <v>13</v>
      </c>
      <c r="F267" s="22" t="s">
        <v>13</v>
      </c>
    </row>
    <row r="268" spans="2:6" ht="15" customHeight="1" thickBot="1" x14ac:dyDescent="0.3">
      <c r="B268" s="27" t="s">
        <v>47</v>
      </c>
      <c r="C268" s="28"/>
      <c r="D268" s="28"/>
      <c r="E268" s="28"/>
      <c r="F268" s="28"/>
    </row>
    <row r="269" spans="2:6" ht="24.75" customHeight="1" thickBot="1" x14ac:dyDescent="0.3">
      <c r="B269" s="27" t="s">
        <v>48</v>
      </c>
      <c r="C269" s="28"/>
      <c r="D269" s="28"/>
      <c r="E269" s="28"/>
      <c r="F269" s="28"/>
    </row>
    <row r="270" spans="2:6" ht="24.75" customHeight="1" thickBot="1" x14ac:dyDescent="0.3">
      <c r="B270" s="27" t="s">
        <v>49</v>
      </c>
      <c r="C270" s="29">
        <v>20000</v>
      </c>
      <c r="D270" s="28">
        <v>20000</v>
      </c>
      <c r="E270" s="28">
        <v>20000</v>
      </c>
      <c r="F270" s="28">
        <v>20000</v>
      </c>
    </row>
    <row r="271" spans="2:6" ht="15.75" thickBot="1" x14ac:dyDescent="0.3">
      <c r="B271" s="27" t="s">
        <v>50</v>
      </c>
      <c r="C271" s="29"/>
      <c r="D271" s="28"/>
      <c r="E271" s="28"/>
      <c r="F271" s="28"/>
    </row>
    <row r="272" spans="2:6" ht="24.75" thickBot="1" x14ac:dyDescent="0.3">
      <c r="B272" s="27" t="s">
        <v>51</v>
      </c>
      <c r="C272" s="29"/>
      <c r="D272" s="28"/>
      <c r="E272" s="28"/>
      <c r="F272" s="28"/>
    </row>
    <row r="273" spans="2:6" ht="15.75" thickBot="1" x14ac:dyDescent="0.3">
      <c r="B273" s="27" t="s">
        <v>52</v>
      </c>
      <c r="C273" s="29"/>
      <c r="D273" s="28"/>
      <c r="E273" s="28"/>
      <c r="F273" s="28"/>
    </row>
    <row r="274" spans="2:6" ht="24.75" thickBot="1" x14ac:dyDescent="0.3">
      <c r="B274" s="27" t="s">
        <v>53</v>
      </c>
      <c r="C274" s="29"/>
      <c r="D274" s="28"/>
      <c r="E274" s="28"/>
      <c r="F274" s="28"/>
    </row>
    <row r="275" spans="2:6" ht="24.75" thickBot="1" x14ac:dyDescent="0.3">
      <c r="B275" s="33" t="s">
        <v>460</v>
      </c>
      <c r="C275" s="29">
        <f>C274+C273+C272+C271+C270+C269+C268</f>
        <v>20000</v>
      </c>
      <c r="D275" s="29">
        <f>D274+D273+D272+D271+D270+D269+D268</f>
        <v>20000</v>
      </c>
      <c r="E275" s="29">
        <f>E274+E273+E272+E271+E270+E269+E268</f>
        <v>20000</v>
      </c>
      <c r="F275" s="29">
        <f>F274+F273+F272+F271+F270+F269+F268</f>
        <v>20000</v>
      </c>
    </row>
    <row r="276" spans="2:6" ht="14.45" customHeight="1" thickBot="1" x14ac:dyDescent="0.3">
      <c r="B276" s="31" t="s">
        <v>55</v>
      </c>
      <c r="C276" s="32">
        <f>IF(C275-C260=0,0,"Error")</f>
        <v>0</v>
      </c>
      <c r="D276" s="32">
        <f>IF(D275-D260=0,0,"Error")</f>
        <v>0</v>
      </c>
      <c r="E276" s="32">
        <f>IF(E275-E260=0,0,"Error")</f>
        <v>0</v>
      </c>
      <c r="F276" s="32">
        <f>IF(F275-F260=0,0,"Error")</f>
        <v>0</v>
      </c>
    </row>
    <row r="277" spans="2:6" ht="15.75" thickBot="1" x14ac:dyDescent="0.3">
      <c r="B277" s="398" t="s">
        <v>110</v>
      </c>
      <c r="C277" s="399"/>
      <c r="D277" s="399"/>
      <c r="E277" s="399"/>
      <c r="F277" s="400"/>
    </row>
    <row r="278" spans="2:6" ht="15.75" thickBot="1" x14ac:dyDescent="0.3">
      <c r="B278" s="398" t="s">
        <v>82</v>
      </c>
      <c r="C278" s="399"/>
      <c r="D278" s="399"/>
      <c r="E278" s="399"/>
      <c r="F278" s="400"/>
    </row>
    <row r="279" spans="2:6" ht="23.25" thickBot="1" x14ac:dyDescent="0.3">
      <c r="B279" s="36" t="s">
        <v>461</v>
      </c>
      <c r="C279" s="410" t="s">
        <v>462</v>
      </c>
      <c r="D279" s="411"/>
      <c r="E279" s="411"/>
      <c r="F279" s="412"/>
    </row>
    <row r="280" spans="2:6" ht="15.75" thickBot="1" x14ac:dyDescent="0.3">
      <c r="B280" s="20" t="s">
        <v>33</v>
      </c>
      <c r="C280" s="401" t="s">
        <v>463</v>
      </c>
      <c r="D280" s="402"/>
      <c r="E280" s="402"/>
      <c r="F280" s="403"/>
    </row>
    <row r="281" spans="2:6" ht="27.6" customHeight="1" thickBot="1" x14ac:dyDescent="0.3">
      <c r="B281" s="7" t="s">
        <v>35</v>
      </c>
      <c r="C281" s="392" t="s">
        <v>464</v>
      </c>
      <c r="D281" s="393"/>
      <c r="E281" s="393"/>
      <c r="F281" s="394"/>
    </row>
    <row r="282" spans="2:6" ht="15.75" thickBot="1" x14ac:dyDescent="0.3">
      <c r="B282" s="7" t="s">
        <v>37</v>
      </c>
      <c r="C282" s="404" t="s">
        <v>465</v>
      </c>
      <c r="D282" s="405"/>
      <c r="E282" s="405"/>
      <c r="F282" s="406"/>
    </row>
    <row r="283" spans="2:6" ht="12.75" customHeight="1" x14ac:dyDescent="0.25">
      <c r="B283" s="387"/>
      <c r="C283" s="21">
        <v>2018</v>
      </c>
      <c r="D283" s="21">
        <v>2019</v>
      </c>
      <c r="E283" s="21">
        <v>2020</v>
      </c>
      <c r="F283" s="21">
        <v>2021</v>
      </c>
    </row>
    <row r="284" spans="2:6" ht="9" customHeight="1" thickBot="1" x14ac:dyDescent="0.3">
      <c r="B284" s="388"/>
      <c r="C284" s="22" t="s">
        <v>12</v>
      </c>
      <c r="D284" s="22" t="s">
        <v>13</v>
      </c>
      <c r="E284" s="22" t="s">
        <v>13</v>
      </c>
      <c r="F284" s="22" t="s">
        <v>13</v>
      </c>
    </row>
    <row r="285" spans="2:6" ht="15.75" thickBot="1" x14ac:dyDescent="0.3">
      <c r="B285" s="7" t="s">
        <v>39</v>
      </c>
      <c r="C285" s="23">
        <v>1</v>
      </c>
      <c r="D285" s="23">
        <v>0</v>
      </c>
      <c r="E285" s="23">
        <v>0</v>
      </c>
      <c r="F285" s="23">
        <v>0</v>
      </c>
    </row>
    <row r="286" spans="2:6" ht="15.75" thickBot="1" x14ac:dyDescent="0.3">
      <c r="B286" s="7" t="s">
        <v>40</v>
      </c>
      <c r="C286" s="23">
        <f>C296</f>
        <v>57000</v>
      </c>
      <c r="D286" s="23">
        <f>D296</f>
        <v>53190</v>
      </c>
      <c r="E286" s="23">
        <f>E296</f>
        <v>2000</v>
      </c>
      <c r="F286" s="23">
        <f>F296</f>
        <v>2000</v>
      </c>
    </row>
    <row r="287" spans="2:6" ht="15.75" thickBot="1" x14ac:dyDescent="0.3">
      <c r="B287" s="7" t="s">
        <v>41</v>
      </c>
      <c r="C287" s="23">
        <f>C286/C285</f>
        <v>57000</v>
      </c>
      <c r="D287" s="23" t="e">
        <f>D286/D285</f>
        <v>#DIV/0!</v>
      </c>
      <c r="E287" s="23" t="e">
        <f>E286/E285</f>
        <v>#DIV/0!</v>
      </c>
      <c r="F287" s="23" t="e">
        <f>F286/F285</f>
        <v>#DIV/0!</v>
      </c>
    </row>
    <row r="288" spans="2:6" ht="15.75" thickBot="1" x14ac:dyDescent="0.3">
      <c r="B288" s="7" t="s">
        <v>42</v>
      </c>
      <c r="C288" s="25" t="s">
        <v>43</v>
      </c>
      <c r="D288" s="26">
        <f t="shared" ref="D288:F290" si="6">D285/C285-1</f>
        <v>-1</v>
      </c>
      <c r="E288" s="26" t="e">
        <f t="shared" si="6"/>
        <v>#DIV/0!</v>
      </c>
      <c r="F288" s="26" t="e">
        <f t="shared" si="6"/>
        <v>#DIV/0!</v>
      </c>
    </row>
    <row r="289" spans="2:6" ht="15.75" thickBot="1" x14ac:dyDescent="0.3">
      <c r="B289" s="7" t="s">
        <v>44</v>
      </c>
      <c r="C289" s="25" t="s">
        <v>43</v>
      </c>
      <c r="D289" s="26">
        <f t="shared" si="6"/>
        <v>-6.6842105263157925E-2</v>
      </c>
      <c r="E289" s="26">
        <f t="shared" si="6"/>
        <v>-0.96239894717052077</v>
      </c>
      <c r="F289" s="26">
        <f t="shared" si="6"/>
        <v>0</v>
      </c>
    </row>
    <row r="290" spans="2:6" ht="23.25" thickBot="1" x14ac:dyDescent="0.3">
      <c r="B290" s="7" t="s">
        <v>45</v>
      </c>
      <c r="C290" s="25" t="s">
        <v>43</v>
      </c>
      <c r="D290" s="26" t="e">
        <f t="shared" si="6"/>
        <v>#DIV/0!</v>
      </c>
      <c r="E290" s="26" t="e">
        <f t="shared" si="6"/>
        <v>#DIV/0!</v>
      </c>
      <c r="F290" s="26" t="e">
        <f t="shared" si="6"/>
        <v>#DIV/0!</v>
      </c>
    </row>
    <row r="291" spans="2:6" ht="15.75" thickBot="1" x14ac:dyDescent="0.3">
      <c r="B291" s="395" t="s">
        <v>243</v>
      </c>
      <c r="C291" s="396"/>
      <c r="D291" s="396"/>
      <c r="E291" s="396"/>
      <c r="F291" s="397"/>
    </row>
    <row r="292" spans="2:6" ht="12.75" customHeight="1" x14ac:dyDescent="0.25">
      <c r="B292" s="387"/>
      <c r="C292" s="21">
        <v>2018</v>
      </c>
      <c r="D292" s="21">
        <v>2019</v>
      </c>
      <c r="E292" s="21">
        <v>2020</v>
      </c>
      <c r="F292" s="21">
        <v>2021</v>
      </c>
    </row>
    <row r="293" spans="2:6" ht="9" customHeight="1" thickBot="1" x14ac:dyDescent="0.3">
      <c r="B293" s="388"/>
      <c r="C293" s="22" t="s">
        <v>12</v>
      </c>
      <c r="D293" s="22" t="s">
        <v>13</v>
      </c>
      <c r="E293" s="22" t="s">
        <v>13</v>
      </c>
      <c r="F293" s="22" t="s">
        <v>13</v>
      </c>
    </row>
    <row r="294" spans="2:6" ht="15.75" thickBot="1" x14ac:dyDescent="0.3">
      <c r="B294" s="27" t="s">
        <v>86</v>
      </c>
      <c r="C294" s="179">
        <v>3103.6129999999998</v>
      </c>
      <c r="D294" s="28"/>
      <c r="E294" s="28"/>
      <c r="F294" s="28"/>
    </row>
    <row r="295" spans="2:6" ht="15.75" thickBot="1" x14ac:dyDescent="0.3">
      <c r="B295" s="27" t="s">
        <v>87</v>
      </c>
      <c r="C295" s="180">
        <v>53896.387000000002</v>
      </c>
      <c r="D295" s="28">
        <v>53190</v>
      </c>
      <c r="E295" s="28">
        <v>2000</v>
      </c>
      <c r="F295" s="28">
        <v>2000</v>
      </c>
    </row>
    <row r="296" spans="2:6" ht="24.75" thickBot="1" x14ac:dyDescent="0.3">
      <c r="B296" s="30" t="s">
        <v>54</v>
      </c>
      <c r="C296" s="29">
        <f>C295+C294</f>
        <v>57000</v>
      </c>
      <c r="D296" s="29">
        <f>D295+D294</f>
        <v>53190</v>
      </c>
      <c r="E296" s="29">
        <f>E295+E294</f>
        <v>2000</v>
      </c>
      <c r="F296" s="29">
        <f>F295+F294</f>
        <v>2000</v>
      </c>
    </row>
    <row r="297" spans="2:6" x14ac:dyDescent="0.25">
      <c r="B297" s="413" t="s">
        <v>88</v>
      </c>
      <c r="C297" s="455"/>
      <c r="D297" s="446"/>
      <c r="E297" s="446"/>
      <c r="F297" s="447"/>
    </row>
    <row r="298" spans="2:6" x14ac:dyDescent="0.25">
      <c r="B298" s="414"/>
      <c r="C298" s="456"/>
      <c r="D298" s="448"/>
      <c r="E298" s="448"/>
      <c r="F298" s="449"/>
    </row>
    <row r="299" spans="2:6" ht="15.75" thickBot="1" x14ac:dyDescent="0.3">
      <c r="B299" s="415"/>
      <c r="C299" s="457"/>
      <c r="D299" s="450"/>
      <c r="E299" s="450"/>
      <c r="F299" s="451"/>
    </row>
    <row r="300" spans="2:6" ht="15.75" thickBot="1" x14ac:dyDescent="0.3">
      <c r="B300" s="398" t="s">
        <v>110</v>
      </c>
      <c r="C300" s="399"/>
      <c r="D300" s="399"/>
      <c r="E300" s="399"/>
      <c r="F300" s="400"/>
    </row>
    <row r="301" spans="2:6" ht="15.75" thickBot="1" x14ac:dyDescent="0.3">
      <c r="B301" s="398" t="s">
        <v>111</v>
      </c>
      <c r="C301" s="399"/>
      <c r="D301" s="399"/>
      <c r="E301" s="399"/>
      <c r="F301" s="400"/>
    </row>
    <row r="302" spans="2:6" ht="15.75" thickBot="1" x14ac:dyDescent="0.3">
      <c r="B302" s="36" t="s">
        <v>93</v>
      </c>
      <c r="C302" s="410" t="s">
        <v>466</v>
      </c>
      <c r="D302" s="411"/>
      <c r="E302" s="411"/>
      <c r="F302" s="412"/>
    </row>
    <row r="303" spans="2:6" ht="15.75" thickBot="1" x14ac:dyDescent="0.3">
      <c r="B303" s="20" t="s">
        <v>33</v>
      </c>
      <c r="C303" s="407" t="s">
        <v>467</v>
      </c>
      <c r="D303" s="408"/>
      <c r="E303" s="408"/>
      <c r="F303" s="409"/>
    </row>
    <row r="304" spans="2:6" ht="64.900000000000006" customHeight="1" thickBot="1" x14ac:dyDescent="0.3">
      <c r="B304" s="7" t="s">
        <v>35</v>
      </c>
      <c r="C304" s="392" t="s">
        <v>468</v>
      </c>
      <c r="D304" s="393"/>
      <c r="E304" s="393"/>
      <c r="F304" s="394"/>
    </row>
    <row r="305" spans="2:12" ht="15.75" thickBot="1" x14ac:dyDescent="0.3">
      <c r="B305" s="7" t="s">
        <v>37</v>
      </c>
      <c r="C305" s="404" t="s">
        <v>469</v>
      </c>
      <c r="D305" s="405"/>
      <c r="E305" s="405"/>
      <c r="F305" s="406"/>
    </row>
    <row r="306" spans="2:12" ht="12.75" customHeight="1" x14ac:dyDescent="0.25">
      <c r="B306" s="387"/>
      <c r="C306" s="21">
        <v>2018</v>
      </c>
      <c r="D306" s="21">
        <v>2019</v>
      </c>
      <c r="E306" s="21">
        <v>2020</v>
      </c>
      <c r="F306" s="21">
        <v>2021</v>
      </c>
    </row>
    <row r="307" spans="2:12" ht="9" customHeight="1" thickBot="1" x14ac:dyDescent="0.3">
      <c r="B307" s="388"/>
      <c r="C307" s="22" t="s">
        <v>12</v>
      </c>
      <c r="D307" s="22" t="s">
        <v>13</v>
      </c>
      <c r="E307" s="22" t="s">
        <v>13</v>
      </c>
      <c r="F307" s="22" t="s">
        <v>13</v>
      </c>
    </row>
    <row r="308" spans="2:12" ht="15.75" thickBot="1" x14ac:dyDescent="0.3">
      <c r="B308" s="7" t="s">
        <v>39</v>
      </c>
      <c r="C308" s="23">
        <v>1</v>
      </c>
      <c r="D308" s="23">
        <v>1</v>
      </c>
      <c r="E308" s="23">
        <v>0</v>
      </c>
      <c r="F308" s="23">
        <v>0</v>
      </c>
    </row>
    <row r="309" spans="2:12" ht="15.75" thickBot="1" x14ac:dyDescent="0.3">
      <c r="B309" s="7" t="s">
        <v>40</v>
      </c>
      <c r="C309" s="23">
        <v>1953574</v>
      </c>
      <c r="D309" s="23">
        <f>D319</f>
        <v>561704</v>
      </c>
      <c r="E309" s="23">
        <f>E319</f>
        <v>18813</v>
      </c>
      <c r="F309" s="23">
        <f>F319</f>
        <v>0</v>
      </c>
    </row>
    <row r="310" spans="2:12" ht="15.75" thickBot="1" x14ac:dyDescent="0.3">
      <c r="B310" s="7" t="s">
        <v>41</v>
      </c>
      <c r="C310" s="23">
        <f>C309/C308</f>
        <v>1953574</v>
      </c>
      <c r="D310" s="23">
        <f>D309/D308</f>
        <v>561704</v>
      </c>
      <c r="E310" s="23" t="e">
        <f>E309/E308</f>
        <v>#DIV/0!</v>
      </c>
      <c r="F310" s="23" t="e">
        <f>F309/F308</f>
        <v>#DIV/0!</v>
      </c>
    </row>
    <row r="311" spans="2:12" ht="15.75" thickBot="1" x14ac:dyDescent="0.3">
      <c r="B311" s="7" t="s">
        <v>42</v>
      </c>
      <c r="C311" s="25" t="s">
        <v>43</v>
      </c>
      <c r="D311" s="26">
        <f t="shared" ref="D311:F313" si="7">D308/C308-1</f>
        <v>0</v>
      </c>
      <c r="E311" s="26">
        <f t="shared" si="7"/>
        <v>-1</v>
      </c>
      <c r="F311" s="26" t="e">
        <f t="shared" si="7"/>
        <v>#DIV/0!</v>
      </c>
      <c r="H311" s="24"/>
      <c r="I311" s="24"/>
      <c r="J311" s="24"/>
      <c r="K311" s="24"/>
      <c r="L311" s="24"/>
    </row>
    <row r="312" spans="2:12" ht="15.75" thickBot="1" x14ac:dyDescent="0.3">
      <c r="B312" s="7" t="s">
        <v>44</v>
      </c>
      <c r="C312" s="25" t="s">
        <v>43</v>
      </c>
      <c r="D312" s="26">
        <f t="shared" si="7"/>
        <v>-0.7124736508573517</v>
      </c>
      <c r="E312" s="26">
        <f t="shared" si="7"/>
        <v>-0.96650727073333997</v>
      </c>
      <c r="F312" s="26">
        <f t="shared" si="7"/>
        <v>-1</v>
      </c>
    </row>
    <row r="313" spans="2:12" ht="23.25" thickBot="1" x14ac:dyDescent="0.3">
      <c r="B313" s="7" t="s">
        <v>45</v>
      </c>
      <c r="C313" s="25" t="s">
        <v>43</v>
      </c>
      <c r="D313" s="26">
        <f t="shared" si="7"/>
        <v>-0.7124736508573517</v>
      </c>
      <c r="E313" s="26" t="e">
        <f t="shared" si="7"/>
        <v>#DIV/0!</v>
      </c>
      <c r="F313" s="26" t="e">
        <f t="shared" si="7"/>
        <v>#DIV/0!</v>
      </c>
    </row>
    <row r="314" spans="2:12" ht="15.75" thickBot="1" x14ac:dyDescent="0.3">
      <c r="B314" s="395" t="s">
        <v>243</v>
      </c>
      <c r="C314" s="396"/>
      <c r="D314" s="396"/>
      <c r="E314" s="396"/>
      <c r="F314" s="397"/>
    </row>
    <row r="315" spans="2:12" ht="12.75" customHeight="1" x14ac:dyDescent="0.25">
      <c r="B315" s="387"/>
      <c r="C315" s="21">
        <v>2018</v>
      </c>
      <c r="D315" s="21">
        <v>2019</v>
      </c>
      <c r="E315" s="21">
        <v>2020</v>
      </c>
      <c r="F315" s="21">
        <v>2021</v>
      </c>
    </row>
    <row r="316" spans="2:12" ht="9" customHeight="1" thickBot="1" x14ac:dyDescent="0.3">
      <c r="B316" s="388"/>
      <c r="C316" s="22" t="s">
        <v>12</v>
      </c>
      <c r="D316" s="22" t="s">
        <v>13</v>
      </c>
      <c r="E316" s="22" t="s">
        <v>13</v>
      </c>
      <c r="F316" s="22" t="s">
        <v>13</v>
      </c>
    </row>
    <row r="317" spans="2:12" ht="15.75" thickBot="1" x14ac:dyDescent="0.3">
      <c r="B317" s="27" t="s">
        <v>86</v>
      </c>
      <c r="C317" s="28"/>
      <c r="D317" s="28"/>
      <c r="E317" s="28">
        <v>0</v>
      </c>
      <c r="F317" s="28">
        <v>0</v>
      </c>
    </row>
    <row r="318" spans="2:12" ht="15.75" thickBot="1" x14ac:dyDescent="0.3">
      <c r="B318" s="27" t="s">
        <v>87</v>
      </c>
      <c r="C318" s="29">
        <v>1953574</v>
      </c>
      <c r="D318" s="28">
        <v>561704</v>
      </c>
      <c r="E318" s="28">
        <v>18813</v>
      </c>
      <c r="F318" s="28">
        <v>0</v>
      </c>
    </row>
    <row r="319" spans="2:12" ht="24.75" thickBot="1" x14ac:dyDescent="0.3">
      <c r="B319" s="30" t="s">
        <v>54</v>
      </c>
      <c r="C319" s="29">
        <f>C318+C317</f>
        <v>1953574</v>
      </c>
      <c r="D319" s="29">
        <f>D318+D317</f>
        <v>561704</v>
      </c>
      <c r="E319" s="29">
        <f>E318+E317</f>
        <v>18813</v>
      </c>
      <c r="F319" s="29">
        <f>F318+F317</f>
        <v>0</v>
      </c>
    </row>
    <row r="320" spans="2:12" ht="15.75" thickBot="1" x14ac:dyDescent="0.3">
      <c r="B320" s="181" t="s">
        <v>93</v>
      </c>
      <c r="C320" s="410" t="s">
        <v>153</v>
      </c>
      <c r="D320" s="411"/>
      <c r="E320" s="411"/>
      <c r="F320" s="412"/>
    </row>
    <row r="321" spans="2:11" ht="15.75" thickBot="1" x14ac:dyDescent="0.3">
      <c r="B321" s="36" t="s">
        <v>93</v>
      </c>
      <c r="C321" s="410" t="s">
        <v>153</v>
      </c>
      <c r="D321" s="411"/>
      <c r="E321" s="411"/>
      <c r="F321" s="412"/>
    </row>
    <row r="322" spans="2:11" ht="15.75" thickBot="1" x14ac:dyDescent="0.3">
      <c r="B322" s="398" t="s">
        <v>110</v>
      </c>
      <c r="C322" s="399"/>
      <c r="D322" s="399"/>
      <c r="E322" s="399"/>
      <c r="F322" s="400"/>
    </row>
    <row r="323" spans="2:11" ht="15.75" thickBot="1" x14ac:dyDescent="0.3">
      <c r="B323" s="398" t="s">
        <v>111</v>
      </c>
      <c r="C323" s="399"/>
      <c r="D323" s="399"/>
      <c r="E323" s="399"/>
      <c r="F323" s="400"/>
    </row>
    <row r="324" spans="2:11" ht="24.75" thickBot="1" x14ac:dyDescent="0.3">
      <c r="B324" s="14" t="s">
        <v>99</v>
      </c>
      <c r="C324" s="428" t="s">
        <v>470</v>
      </c>
      <c r="D324" s="429"/>
      <c r="E324" s="429"/>
      <c r="F324" s="430"/>
    </row>
    <row r="325" spans="2:11" ht="17.45" customHeight="1" thickBot="1" x14ac:dyDescent="0.3">
      <c r="B325" s="392" t="s">
        <v>403</v>
      </c>
      <c r="C325" s="393"/>
      <c r="D325" s="393"/>
      <c r="E325" s="393"/>
      <c r="F325" s="394"/>
      <c r="I325" s="15"/>
      <c r="K325" s="15"/>
    </row>
    <row r="326" spans="2:11" ht="45.75" thickBot="1" x14ac:dyDescent="0.3">
      <c r="B326" s="181" t="s">
        <v>471</v>
      </c>
      <c r="C326" s="8"/>
      <c r="D326" s="8">
        <v>160</v>
      </c>
      <c r="E326" s="8">
        <v>160</v>
      </c>
      <c r="F326" s="8">
        <v>110</v>
      </c>
    </row>
    <row r="327" spans="2:11" ht="34.5" thickBot="1" x14ac:dyDescent="0.3">
      <c r="B327" s="36" t="s">
        <v>472</v>
      </c>
      <c r="C327" s="17"/>
      <c r="D327" s="8">
        <v>80</v>
      </c>
      <c r="E327" s="8">
        <v>50</v>
      </c>
      <c r="F327" s="8">
        <v>50</v>
      </c>
    </row>
    <row r="328" spans="2:11" ht="34.5" thickBot="1" x14ac:dyDescent="0.3">
      <c r="B328" s="181" t="s">
        <v>473</v>
      </c>
      <c r="C328" s="17"/>
      <c r="D328" s="8">
        <v>80</v>
      </c>
      <c r="E328" s="8">
        <v>50</v>
      </c>
      <c r="F328" s="8">
        <v>40</v>
      </c>
    </row>
    <row r="329" spans="2:11" ht="23.25" thickBot="1" x14ac:dyDescent="0.3">
      <c r="B329" s="36" t="s">
        <v>474</v>
      </c>
      <c r="C329" s="17" t="s">
        <v>235</v>
      </c>
      <c r="D329" s="17" t="s">
        <v>28</v>
      </c>
      <c r="E329" s="17" t="s">
        <v>28</v>
      </c>
      <c r="F329" s="17" t="s">
        <v>28</v>
      </c>
    </row>
    <row r="330" spans="2:11" ht="15.75" thickBot="1" x14ac:dyDescent="0.3">
      <c r="B330" s="20" t="s">
        <v>33</v>
      </c>
      <c r="C330" s="410" t="s">
        <v>475</v>
      </c>
      <c r="D330" s="411"/>
      <c r="E330" s="411"/>
      <c r="F330" s="412"/>
    </row>
    <row r="331" spans="2:11" ht="17.25" customHeight="1" thickBot="1" x14ac:dyDescent="0.3">
      <c r="B331" s="7" t="s">
        <v>35</v>
      </c>
      <c r="C331" s="407" t="s">
        <v>476</v>
      </c>
      <c r="D331" s="408"/>
      <c r="E331" s="408"/>
      <c r="F331" s="409"/>
    </row>
    <row r="332" spans="2:11" ht="31.15" customHeight="1" thickBot="1" x14ac:dyDescent="0.3">
      <c r="B332" s="7" t="s">
        <v>37</v>
      </c>
      <c r="C332" s="392" t="s">
        <v>477</v>
      </c>
      <c r="D332" s="393"/>
      <c r="E332" s="393"/>
      <c r="F332" s="394"/>
    </row>
    <row r="333" spans="2:11" ht="12.75" customHeight="1" thickBot="1" x14ac:dyDescent="0.3">
      <c r="B333" s="387"/>
      <c r="C333" s="404" t="s">
        <v>412</v>
      </c>
      <c r="D333" s="405"/>
      <c r="E333" s="405"/>
      <c r="F333" s="406"/>
    </row>
    <row r="334" spans="2:11" ht="13.9" customHeight="1" thickBot="1" x14ac:dyDescent="0.3">
      <c r="B334" s="388"/>
      <c r="C334" s="22" t="s">
        <v>12</v>
      </c>
      <c r="D334" s="22" t="s">
        <v>13</v>
      </c>
      <c r="E334" s="22" t="s">
        <v>13</v>
      </c>
      <c r="F334" s="22" t="s">
        <v>13</v>
      </c>
    </row>
    <row r="335" spans="2:11" ht="15.75" thickBot="1" x14ac:dyDescent="0.3">
      <c r="B335" s="7" t="s">
        <v>39</v>
      </c>
      <c r="C335" s="23">
        <v>0</v>
      </c>
      <c r="D335" s="23">
        <v>320</v>
      </c>
      <c r="E335" s="23">
        <v>260</v>
      </c>
      <c r="F335" s="23">
        <v>200</v>
      </c>
    </row>
    <row r="336" spans="2:11" ht="15.75" thickBot="1" x14ac:dyDescent="0.3">
      <c r="B336" s="7" t="s">
        <v>40</v>
      </c>
      <c r="C336" s="23">
        <v>325174</v>
      </c>
      <c r="D336" s="23">
        <f>D346</f>
        <v>1982288</v>
      </c>
      <c r="E336" s="23">
        <f>E346</f>
        <v>2623869</v>
      </c>
      <c r="F336" s="23">
        <f>F346</f>
        <v>2644682</v>
      </c>
    </row>
    <row r="337" spans="2:12" ht="15.75" thickBot="1" x14ac:dyDescent="0.3">
      <c r="B337" s="7" t="s">
        <v>41</v>
      </c>
      <c r="C337" s="23" t="e">
        <f>C336/C335</f>
        <v>#DIV/0!</v>
      </c>
      <c r="D337" s="23">
        <f>D336/D335</f>
        <v>6194.65</v>
      </c>
      <c r="E337" s="23">
        <f>E336/E335</f>
        <v>10091.803846153845</v>
      </c>
      <c r="F337" s="23">
        <f>F336/F335</f>
        <v>13223.41</v>
      </c>
    </row>
    <row r="338" spans="2:12" ht="15.75" thickBot="1" x14ac:dyDescent="0.3">
      <c r="B338" s="7" t="s">
        <v>42</v>
      </c>
      <c r="C338" s="25" t="s">
        <v>43</v>
      </c>
      <c r="D338" s="26" t="e">
        <f>D335/C335-1</f>
        <v>#DIV/0!</v>
      </c>
      <c r="E338" s="26">
        <f t="shared" ref="E338:F340" si="8">E335/D335-1</f>
        <v>-0.1875</v>
      </c>
      <c r="F338" s="26">
        <f t="shared" si="8"/>
        <v>-0.23076923076923073</v>
      </c>
      <c r="H338" s="24"/>
      <c r="I338" s="24"/>
      <c r="J338" s="24"/>
      <c r="K338" s="24"/>
      <c r="L338" s="24"/>
    </row>
    <row r="339" spans="2:12" ht="15.75" thickBot="1" x14ac:dyDescent="0.3">
      <c r="B339" s="7" t="s">
        <v>44</v>
      </c>
      <c r="C339" s="25" t="s">
        <v>43</v>
      </c>
      <c r="D339" s="26">
        <f>D336/C336-1</f>
        <v>5.0960839427506501</v>
      </c>
      <c r="E339" s="26">
        <f t="shared" si="8"/>
        <v>0.32365680466208735</v>
      </c>
      <c r="F339" s="26">
        <f t="shared" si="8"/>
        <v>7.9321795409754703E-3</v>
      </c>
    </row>
    <row r="340" spans="2:12" ht="23.25" thickBot="1" x14ac:dyDescent="0.3">
      <c r="B340" s="7" t="s">
        <v>45</v>
      </c>
      <c r="C340" s="25" t="s">
        <v>43</v>
      </c>
      <c r="D340" s="26" t="e">
        <f>D337/C337-1</f>
        <v>#DIV/0!</v>
      </c>
      <c r="E340" s="26">
        <f t="shared" si="8"/>
        <v>0.62911606727641534</v>
      </c>
      <c r="F340" s="26">
        <f t="shared" si="8"/>
        <v>0.3103118334032684</v>
      </c>
    </row>
    <row r="341" spans="2:12" ht="15" customHeight="1" thickBot="1" x14ac:dyDescent="0.3">
      <c r="B341" s="395" t="s">
        <v>288</v>
      </c>
      <c r="C341" s="396"/>
      <c r="D341" s="396"/>
      <c r="E341" s="396"/>
      <c r="F341" s="397"/>
    </row>
    <row r="342" spans="2:12" ht="12.75" customHeight="1" x14ac:dyDescent="0.25">
      <c r="B342" s="387"/>
      <c r="C342" s="21">
        <v>2018</v>
      </c>
      <c r="D342" s="21">
        <v>2019</v>
      </c>
      <c r="E342" s="21">
        <v>2020</v>
      </c>
      <c r="F342" s="21">
        <v>2021</v>
      </c>
    </row>
    <row r="343" spans="2:12" ht="9" customHeight="1" thickBot="1" x14ac:dyDescent="0.3">
      <c r="B343" s="388"/>
      <c r="C343" s="22" t="s">
        <v>12</v>
      </c>
      <c r="D343" s="22" t="s">
        <v>13</v>
      </c>
      <c r="E343" s="22" t="s">
        <v>13</v>
      </c>
      <c r="F343" s="22" t="s">
        <v>13</v>
      </c>
    </row>
    <row r="344" spans="2:12" ht="15.75" thickBot="1" x14ac:dyDescent="0.3">
      <c r="B344" s="27" t="s">
        <v>86</v>
      </c>
      <c r="C344" s="28"/>
      <c r="D344" s="28"/>
      <c r="E344" s="28"/>
      <c r="F344" s="28"/>
    </row>
    <row r="345" spans="2:12" ht="15.75" thickBot="1" x14ac:dyDescent="0.3">
      <c r="B345" s="182" t="s">
        <v>87</v>
      </c>
      <c r="C345" s="29">
        <v>325174</v>
      </c>
      <c r="D345" s="28">
        <v>1982288</v>
      </c>
      <c r="E345" s="28">
        <v>2623869</v>
      </c>
      <c r="F345" s="28">
        <v>2644682</v>
      </c>
    </row>
    <row r="346" spans="2:12" ht="24.75" thickBot="1" x14ac:dyDescent="0.3">
      <c r="B346" s="96" t="s">
        <v>54</v>
      </c>
      <c r="C346" s="29">
        <f>C345+C344</f>
        <v>325174</v>
      </c>
      <c r="D346" s="29">
        <f>D345+D344</f>
        <v>1982288</v>
      </c>
      <c r="E346" s="29">
        <f>E345+E344</f>
        <v>2623869</v>
      </c>
      <c r="F346" s="29">
        <f>F345+F344</f>
        <v>2644682</v>
      </c>
    </row>
    <row r="347" spans="2:12" ht="24" customHeight="1" thickBot="1" x14ac:dyDescent="0.3">
      <c r="B347" s="183" t="s">
        <v>212</v>
      </c>
      <c r="C347" s="392" t="s">
        <v>478</v>
      </c>
      <c r="D347" s="393"/>
      <c r="E347" s="393"/>
      <c r="F347" s="394"/>
    </row>
    <row r="348" spans="2:12" ht="10.9" customHeight="1" thickBot="1" x14ac:dyDescent="0.3">
      <c r="B348" s="423" t="s">
        <v>479</v>
      </c>
      <c r="C348" s="423"/>
      <c r="D348" s="423"/>
      <c r="E348" s="423"/>
      <c r="F348" s="423"/>
    </row>
    <row r="349" spans="2:12" ht="10.9" customHeight="1" thickBot="1" x14ac:dyDescent="0.3">
      <c r="B349" s="16" t="s">
        <v>480</v>
      </c>
      <c r="C349" s="28" t="s">
        <v>43</v>
      </c>
      <c r="D349" s="28">
        <v>100</v>
      </c>
      <c r="E349" s="28">
        <v>200</v>
      </c>
      <c r="F349" s="28">
        <v>300</v>
      </c>
    </row>
    <row r="350" spans="2:12" ht="10.9" customHeight="1" thickBot="1" x14ac:dyDescent="0.3">
      <c r="B350" s="16" t="s">
        <v>481</v>
      </c>
      <c r="C350" s="28" t="s">
        <v>43</v>
      </c>
      <c r="D350" s="28">
        <v>30</v>
      </c>
      <c r="E350" s="28">
        <v>50</v>
      </c>
      <c r="F350" s="28">
        <v>100</v>
      </c>
    </row>
    <row r="351" spans="2:12" ht="10.9" customHeight="1" thickBot="1" x14ac:dyDescent="0.3">
      <c r="B351" s="16" t="s">
        <v>482</v>
      </c>
      <c r="C351" s="28"/>
      <c r="D351" s="28">
        <v>50</v>
      </c>
      <c r="E351" s="28">
        <v>50</v>
      </c>
      <c r="F351" s="28">
        <v>100</v>
      </c>
    </row>
    <row r="352" spans="2:12" ht="10.9" customHeight="1" thickBot="1" x14ac:dyDescent="0.3">
      <c r="B352" s="16" t="s">
        <v>483</v>
      </c>
      <c r="C352" s="28"/>
      <c r="D352" s="28">
        <v>50</v>
      </c>
      <c r="E352" s="28">
        <v>50</v>
      </c>
      <c r="F352" s="28">
        <v>50</v>
      </c>
    </row>
    <row r="353" spans="2:6" ht="10.9" customHeight="1" thickBot="1" x14ac:dyDescent="0.3">
      <c r="B353" s="16" t="s">
        <v>484</v>
      </c>
      <c r="C353" s="28"/>
      <c r="D353" s="28">
        <v>5</v>
      </c>
      <c r="E353" s="28">
        <v>10</v>
      </c>
      <c r="F353" s="28">
        <v>20</v>
      </c>
    </row>
    <row r="354" spans="2:6" ht="10.9" customHeight="1" thickBot="1" x14ac:dyDescent="0.3">
      <c r="B354" s="16" t="s">
        <v>485</v>
      </c>
      <c r="C354" s="28"/>
      <c r="D354" s="28">
        <v>7</v>
      </c>
      <c r="E354" s="28">
        <v>10</v>
      </c>
      <c r="F354" s="28">
        <v>10</v>
      </c>
    </row>
    <row r="355" spans="2:6" ht="10.9" customHeight="1" thickBot="1" x14ac:dyDescent="0.3">
      <c r="B355" s="16" t="s">
        <v>486</v>
      </c>
      <c r="C355" s="28"/>
      <c r="D355" s="28">
        <v>10</v>
      </c>
      <c r="E355" s="28">
        <v>15</v>
      </c>
      <c r="F355" s="28">
        <v>25</v>
      </c>
    </row>
    <row r="356" spans="2:6" ht="10.9" customHeight="1" thickBot="1" x14ac:dyDescent="0.3">
      <c r="B356" s="16" t="s">
        <v>487</v>
      </c>
      <c r="C356" s="28"/>
      <c r="D356" s="28">
        <v>30</v>
      </c>
      <c r="E356" s="28">
        <v>70</v>
      </c>
      <c r="F356" s="28">
        <v>100</v>
      </c>
    </row>
    <row r="357" spans="2:6" ht="23.25" thickBot="1" x14ac:dyDescent="0.3">
      <c r="B357" s="36" t="s">
        <v>488</v>
      </c>
      <c r="C357" s="410" t="s">
        <v>489</v>
      </c>
      <c r="D357" s="411"/>
      <c r="E357" s="411"/>
      <c r="F357" s="412"/>
    </row>
    <row r="358" spans="2:6" ht="15.75" thickBot="1" x14ac:dyDescent="0.3">
      <c r="B358" s="20" t="s">
        <v>33</v>
      </c>
      <c r="C358" s="407" t="s">
        <v>490</v>
      </c>
      <c r="D358" s="408"/>
      <c r="E358" s="408"/>
      <c r="F358" s="409"/>
    </row>
    <row r="359" spans="2:6" ht="32.450000000000003" customHeight="1" thickBot="1" x14ac:dyDescent="0.3">
      <c r="B359" s="7" t="s">
        <v>35</v>
      </c>
      <c r="C359" s="392" t="s">
        <v>491</v>
      </c>
      <c r="D359" s="393"/>
      <c r="E359" s="393"/>
      <c r="F359" s="394"/>
    </row>
    <row r="360" spans="2:6" ht="15.75" thickBot="1" x14ac:dyDescent="0.3">
      <c r="B360" s="7" t="s">
        <v>37</v>
      </c>
      <c r="C360" s="404" t="s">
        <v>412</v>
      </c>
      <c r="D360" s="405"/>
      <c r="E360" s="405"/>
      <c r="F360" s="406"/>
    </row>
    <row r="361" spans="2:6" x14ac:dyDescent="0.25">
      <c r="B361" s="387"/>
      <c r="C361" s="21">
        <v>2018</v>
      </c>
      <c r="D361" s="21">
        <v>2019</v>
      </c>
      <c r="E361" s="21">
        <v>2020</v>
      </c>
      <c r="F361" s="21">
        <v>2021</v>
      </c>
    </row>
    <row r="362" spans="2:6" ht="15.75" thickBot="1" x14ac:dyDescent="0.3">
      <c r="B362" s="388"/>
      <c r="C362" s="22" t="s">
        <v>12</v>
      </c>
      <c r="D362" s="22" t="s">
        <v>13</v>
      </c>
      <c r="E362" s="22" t="s">
        <v>13</v>
      </c>
      <c r="F362" s="22" t="s">
        <v>13</v>
      </c>
    </row>
    <row r="363" spans="2:6" ht="15.75" thickBot="1" x14ac:dyDescent="0.3">
      <c r="B363" s="7" t="s">
        <v>39</v>
      </c>
      <c r="C363" s="23">
        <v>0</v>
      </c>
      <c r="D363" s="23">
        <v>102</v>
      </c>
      <c r="E363" s="23">
        <v>155</v>
      </c>
      <c r="F363" s="23">
        <v>205</v>
      </c>
    </row>
    <row r="364" spans="2:6" ht="15.75" thickBot="1" x14ac:dyDescent="0.3">
      <c r="B364" s="7" t="s">
        <v>40</v>
      </c>
      <c r="C364" s="23">
        <v>0</v>
      </c>
      <c r="D364" s="23">
        <v>0</v>
      </c>
      <c r="E364" s="23">
        <v>0</v>
      </c>
      <c r="F364" s="23">
        <v>0</v>
      </c>
    </row>
    <row r="365" spans="2:6" ht="15.75" thickBot="1" x14ac:dyDescent="0.3">
      <c r="B365" s="7" t="s">
        <v>41</v>
      </c>
      <c r="C365" s="23" t="e">
        <f>C364/C363</f>
        <v>#DIV/0!</v>
      </c>
      <c r="D365" s="23">
        <f>D364/D363</f>
        <v>0</v>
      </c>
      <c r="E365" s="23">
        <f>E364/E363</f>
        <v>0</v>
      </c>
      <c r="F365" s="23">
        <f>F364/F363</f>
        <v>0</v>
      </c>
    </row>
    <row r="366" spans="2:6" ht="15.75" thickBot="1" x14ac:dyDescent="0.3">
      <c r="B366" s="7" t="s">
        <v>42</v>
      </c>
      <c r="C366" s="25" t="s">
        <v>43</v>
      </c>
      <c r="D366" s="26" t="e">
        <f t="shared" ref="D366:F368" si="9">D363/C363-1</f>
        <v>#DIV/0!</v>
      </c>
      <c r="E366" s="26">
        <f t="shared" si="9"/>
        <v>0.51960784313725483</v>
      </c>
      <c r="F366" s="26">
        <f t="shared" si="9"/>
        <v>0.32258064516129026</v>
      </c>
    </row>
    <row r="367" spans="2:6" ht="15.75" thickBot="1" x14ac:dyDescent="0.3">
      <c r="B367" s="7" t="s">
        <v>44</v>
      </c>
      <c r="C367" s="25" t="s">
        <v>43</v>
      </c>
      <c r="D367" s="26" t="e">
        <f t="shared" si="9"/>
        <v>#DIV/0!</v>
      </c>
      <c r="E367" s="26" t="e">
        <f t="shared" si="9"/>
        <v>#DIV/0!</v>
      </c>
      <c r="F367" s="26" t="e">
        <f t="shared" si="9"/>
        <v>#DIV/0!</v>
      </c>
    </row>
    <row r="368" spans="2:6" ht="23.25" thickBot="1" x14ac:dyDescent="0.3">
      <c r="B368" s="7" t="s">
        <v>45</v>
      </c>
      <c r="C368" s="25" t="s">
        <v>43</v>
      </c>
      <c r="D368" s="26" t="e">
        <f t="shared" si="9"/>
        <v>#DIV/0!</v>
      </c>
      <c r="E368" s="26" t="e">
        <f t="shared" si="9"/>
        <v>#DIV/0!</v>
      </c>
      <c r="F368" s="26" t="e">
        <f t="shared" si="9"/>
        <v>#DIV/0!</v>
      </c>
    </row>
    <row r="369" spans="2:11" ht="15.75" thickBot="1" x14ac:dyDescent="0.3">
      <c r="B369" s="395" t="s">
        <v>288</v>
      </c>
      <c r="C369" s="396"/>
      <c r="D369" s="396"/>
      <c r="E369" s="396"/>
      <c r="F369" s="397"/>
    </row>
    <row r="370" spans="2:11" x14ac:dyDescent="0.25">
      <c r="B370" s="387"/>
      <c r="C370" s="21">
        <v>2018</v>
      </c>
      <c r="D370" s="21">
        <v>2019</v>
      </c>
      <c r="E370" s="21">
        <v>2020</v>
      </c>
      <c r="F370" s="21">
        <v>2021</v>
      </c>
    </row>
    <row r="371" spans="2:11" ht="15.75" thickBot="1" x14ac:dyDescent="0.3">
      <c r="B371" s="388"/>
      <c r="C371" s="22" t="s">
        <v>12</v>
      </c>
      <c r="D371" s="22" t="s">
        <v>13</v>
      </c>
      <c r="E371" s="22" t="s">
        <v>13</v>
      </c>
      <c r="F371" s="22" t="s">
        <v>13</v>
      </c>
    </row>
    <row r="372" spans="2:11" ht="15.75" thickBot="1" x14ac:dyDescent="0.3">
      <c r="B372" s="27" t="s">
        <v>86</v>
      </c>
      <c r="C372" s="28"/>
      <c r="D372" s="28"/>
      <c r="E372" s="28"/>
      <c r="F372" s="28"/>
    </row>
    <row r="373" spans="2:11" ht="15.75" thickBot="1" x14ac:dyDescent="0.3">
      <c r="B373" s="182" t="s">
        <v>87</v>
      </c>
      <c r="C373" s="29">
        <v>0</v>
      </c>
      <c r="D373" s="28">
        <v>0</v>
      </c>
      <c r="E373" s="28">
        <v>0</v>
      </c>
      <c r="F373" s="28">
        <v>0</v>
      </c>
    </row>
    <row r="374" spans="2:11" ht="24.75" thickBot="1" x14ac:dyDescent="0.3">
      <c r="B374" s="96" t="s">
        <v>54</v>
      </c>
      <c r="C374" s="29">
        <f>C373+C372</f>
        <v>0</v>
      </c>
      <c r="D374" s="29">
        <f>D373+D372</f>
        <v>0</v>
      </c>
      <c r="E374" s="29">
        <f>E373+E372</f>
        <v>0</v>
      </c>
      <c r="F374" s="29">
        <f>F373+F372</f>
        <v>0</v>
      </c>
    </row>
    <row r="375" spans="2:11" ht="15.75" thickBot="1" x14ac:dyDescent="0.3">
      <c r="B375" s="30" t="s">
        <v>492</v>
      </c>
      <c r="C375" s="184">
        <f>C374-C364</f>
        <v>0</v>
      </c>
      <c r="D375" s="184">
        <f>D374-D364</f>
        <v>0</v>
      </c>
      <c r="E375" s="184">
        <f>E374-E364</f>
        <v>0</v>
      </c>
      <c r="F375" s="184">
        <f>F374-F364</f>
        <v>0</v>
      </c>
    </row>
    <row r="376" spans="2:11" ht="10.9" customHeight="1" x14ac:dyDescent="0.25">
      <c r="B376" s="413" t="s">
        <v>493</v>
      </c>
      <c r="C376" s="518"/>
      <c r="D376" s="559"/>
      <c r="E376" s="559"/>
      <c r="F376" s="560"/>
    </row>
    <row r="377" spans="2:11" ht="10.9" customHeight="1" x14ac:dyDescent="0.25">
      <c r="B377" s="414"/>
      <c r="C377" s="561"/>
      <c r="D377" s="562"/>
      <c r="E377" s="562"/>
      <c r="F377" s="563"/>
    </row>
    <row r="378" spans="2:11" ht="10.9" customHeight="1" thickBot="1" x14ac:dyDescent="0.3">
      <c r="B378" s="415"/>
      <c r="C378" s="564"/>
      <c r="D378" s="565"/>
      <c r="E378" s="565"/>
      <c r="F378" s="566"/>
    </row>
    <row r="379" spans="2:11" ht="15.75" thickBot="1" x14ac:dyDescent="0.3">
      <c r="B379" s="40"/>
      <c r="C379" s="41"/>
      <c r="D379" s="41"/>
      <c r="E379" s="41"/>
      <c r="F379" s="41"/>
    </row>
    <row r="380" spans="2:11" ht="27" customHeight="1" thickBot="1" x14ac:dyDescent="0.3">
      <c r="B380" s="14" t="s">
        <v>114</v>
      </c>
      <c r="C380" s="42">
        <f>C30+C53+C76+C99+C122+C145+C168+C191+C214+C237+C260+C286+C309+C336</f>
        <v>5261048</v>
      </c>
      <c r="D380" s="42">
        <f>D30+D53+D76+D99+D122+D145+D168+D191+D214+D237+D260+D286+D309+D336</f>
        <v>4527182</v>
      </c>
      <c r="E380" s="42">
        <f>E30+E53+E76+E99+E122+E145+E168+E191+E214+E237+E260+E286+E309+E336</f>
        <v>4584682</v>
      </c>
      <c r="F380" s="42">
        <f>F30+F53+F76+F99+F122+F145+F168+F191+F214+F237+F260+F286+F309+F336</f>
        <v>4606682.4311999995</v>
      </c>
      <c r="J380" s="128"/>
      <c r="K380" s="128"/>
    </row>
    <row r="381" spans="2:11" ht="36.75" thickBot="1" x14ac:dyDescent="0.3">
      <c r="B381" s="14" t="s">
        <v>115</v>
      </c>
      <c r="C381" s="42">
        <f>C383+C385+C387+C395+C397+C399</f>
        <v>5261048</v>
      </c>
      <c r="D381" s="42">
        <f>D383+D385+D387+D395+D397+D399</f>
        <v>4527182</v>
      </c>
      <c r="E381" s="42">
        <f>E383+E385+E387+E395+E397+E399</f>
        <v>4584682</v>
      </c>
      <c r="F381" s="42">
        <f>F383+F385+F387+F395+F397+F399</f>
        <v>4606682.4311999995</v>
      </c>
    </row>
    <row r="382" spans="2:11" ht="36.75" thickBot="1" x14ac:dyDescent="0.3">
      <c r="B382" s="43" t="s">
        <v>116</v>
      </c>
      <c r="C382" s="44"/>
      <c r="D382" s="45">
        <f>D381/C381-1</f>
        <v>-0.13949045893517797</v>
      </c>
      <c r="E382" s="45">
        <f>E381/D381-1</f>
        <v>1.2701057744088917E-2</v>
      </c>
      <c r="F382" s="45">
        <f>F381/E381-1</f>
        <v>4.7986820459957613E-3</v>
      </c>
      <c r="H382" s="24"/>
    </row>
    <row r="383" spans="2:11" ht="15.75" thickBot="1" x14ac:dyDescent="0.3">
      <c r="B383" s="27" t="s">
        <v>47</v>
      </c>
      <c r="C383" s="28">
        <f>C38+C61+C84+C107+C130+C153+C176+C199+C222+C245+C268</f>
        <v>144100</v>
      </c>
      <c r="D383" s="28">
        <f>D38+D61+D84+D107+D130+D153+D176+D199+D222+D245+D268</f>
        <v>144100</v>
      </c>
      <c r="E383" s="28">
        <f>E38+E61+E84+E107+E130+E153+E176+E199+E222+E245+E268</f>
        <v>144100</v>
      </c>
      <c r="F383" s="28">
        <f>F38+F61+F84+F107+F130+F153+F176+F199+F222+F245+F268</f>
        <v>144100</v>
      </c>
    </row>
    <row r="384" spans="2:11" ht="15.75" thickBot="1" x14ac:dyDescent="0.3">
      <c r="B384" s="34" t="s">
        <v>117</v>
      </c>
      <c r="C384" s="29"/>
      <c r="D384" s="35">
        <f>D383/C383-1</f>
        <v>0</v>
      </c>
      <c r="E384" s="35">
        <f>E383/D383-1</f>
        <v>0</v>
      </c>
      <c r="F384" s="35">
        <f>F383/E383-1</f>
        <v>0</v>
      </c>
    </row>
    <row r="385" spans="2:12" ht="24.75" thickBot="1" x14ac:dyDescent="0.3">
      <c r="B385" s="27" t="s">
        <v>48</v>
      </c>
      <c r="C385" s="28">
        <f>C39+C62+C85+C108+C131+C154+C177+C200+C223+C246+C269</f>
        <v>26500</v>
      </c>
      <c r="D385" s="28">
        <f>D39+D62+D85+D108+D131+D154+D177+D200+D223+D246+D269</f>
        <v>26500</v>
      </c>
      <c r="E385" s="28">
        <f>E39+E62+E85+E108+E131+E154+E177+E200+E223+E246+E269</f>
        <v>26500</v>
      </c>
      <c r="F385" s="28">
        <f>F39+F62+F85+F108+F131+F154+F177+F200+F223+F246+F269</f>
        <v>26500</v>
      </c>
    </row>
    <row r="386" spans="2:12" ht="24.75" thickBot="1" x14ac:dyDescent="0.3">
      <c r="B386" s="34" t="s">
        <v>118</v>
      </c>
      <c r="C386" s="29"/>
      <c r="D386" s="35">
        <f>D385/C385-1</f>
        <v>0</v>
      </c>
      <c r="E386" s="35">
        <f>E385/D385-1</f>
        <v>0</v>
      </c>
      <c r="F386" s="35">
        <f>F385/E385-1</f>
        <v>0</v>
      </c>
    </row>
    <row r="387" spans="2:12" ht="15.75" thickBot="1" x14ac:dyDescent="0.3">
      <c r="B387" s="27" t="s">
        <v>49</v>
      </c>
      <c r="C387" s="28">
        <f>C40+C63+C86+C109+C132+C155+C178+C201+C224+C247+C270</f>
        <v>189700</v>
      </c>
      <c r="D387" s="28">
        <f>D40+D63+D86+D109+D132+D155+D178+D201+D224+D247+D270</f>
        <v>187300</v>
      </c>
      <c r="E387" s="28">
        <f>E40+E63+E86+E109+E132+E155+E178+E201+E224+E247+E270</f>
        <v>185864</v>
      </c>
      <c r="F387" s="28">
        <f>F40+F63+F86+F109+F132+F155+F178+F201+F224+F247+F270</f>
        <v>187938</v>
      </c>
      <c r="L387" s="128"/>
    </row>
    <row r="388" spans="2:12" ht="24.75" thickBot="1" x14ac:dyDescent="0.3">
      <c r="B388" s="34" t="s">
        <v>119</v>
      </c>
      <c r="C388" s="29"/>
      <c r="D388" s="35">
        <f>D387/C387-1</f>
        <v>-1.265155508697946E-2</v>
      </c>
      <c r="E388" s="35">
        <f>E387/D387-1</f>
        <v>-7.6668446342765817E-3</v>
      </c>
      <c r="F388" s="35">
        <f>F387/E387-1</f>
        <v>1.1158696681444535E-2</v>
      </c>
    </row>
    <row r="389" spans="2:12" ht="15.75" thickBot="1" x14ac:dyDescent="0.3">
      <c r="B389" s="27" t="s">
        <v>50</v>
      </c>
      <c r="C389" s="28">
        <v>0</v>
      </c>
      <c r="D389" s="28">
        <v>0</v>
      </c>
      <c r="E389" s="28">
        <v>0</v>
      </c>
      <c r="F389" s="28">
        <v>0</v>
      </c>
    </row>
    <row r="390" spans="2:12" ht="24.75" thickBot="1" x14ac:dyDescent="0.3">
      <c r="B390" s="34" t="s">
        <v>120</v>
      </c>
      <c r="C390" s="29"/>
      <c r="D390" s="35" t="e">
        <f>D389/C389-1</f>
        <v>#DIV/0!</v>
      </c>
      <c r="E390" s="35" t="e">
        <f>E389/D389-1</f>
        <v>#DIV/0!</v>
      </c>
      <c r="F390" s="35" t="e">
        <f>F389/E389-1</f>
        <v>#DIV/0!</v>
      </c>
    </row>
    <row r="391" spans="2:12" ht="24.75" thickBot="1" x14ac:dyDescent="0.3">
      <c r="B391" s="27" t="s">
        <v>51</v>
      </c>
      <c r="C391" s="28">
        <v>0</v>
      </c>
      <c r="D391" s="28">
        <v>0</v>
      </c>
      <c r="E391" s="28">
        <v>0</v>
      </c>
      <c r="F391" s="28">
        <v>0</v>
      </c>
    </row>
    <row r="392" spans="2:12" ht="24.75" thickBot="1" x14ac:dyDescent="0.3">
      <c r="B392" s="34" t="s">
        <v>121</v>
      </c>
      <c r="C392" s="29"/>
      <c r="D392" s="35" t="e">
        <f>D391/C391-1</f>
        <v>#DIV/0!</v>
      </c>
      <c r="E392" s="35" t="e">
        <f>E391/D391-1</f>
        <v>#DIV/0!</v>
      </c>
      <c r="F392" s="35" t="e">
        <f>F391/E391-1</f>
        <v>#DIV/0!</v>
      </c>
      <c r="H392" s="15"/>
    </row>
    <row r="393" spans="2:12" ht="15.75" thickBot="1" x14ac:dyDescent="0.3">
      <c r="B393" s="27" t="s">
        <v>52</v>
      </c>
      <c r="C393" s="28">
        <v>0</v>
      </c>
      <c r="D393" s="28">
        <v>0</v>
      </c>
      <c r="E393" s="28">
        <v>0</v>
      </c>
      <c r="F393" s="28">
        <v>0</v>
      </c>
      <c r="H393" s="185"/>
    </row>
    <row r="394" spans="2:12" ht="24.75" thickBot="1" x14ac:dyDescent="0.3">
      <c r="B394" s="34" t="s">
        <v>122</v>
      </c>
      <c r="C394" s="29"/>
      <c r="D394" s="35" t="e">
        <f>D393/C393-1</f>
        <v>#DIV/0!</v>
      </c>
      <c r="E394" s="35" t="e">
        <f>E393/D393-1</f>
        <v>#DIV/0!</v>
      </c>
      <c r="F394" s="35" t="e">
        <f>F393/E393-1</f>
        <v>#DIV/0!</v>
      </c>
      <c r="H394" s="173"/>
    </row>
    <row r="395" spans="2:12" ht="24.75" thickBot="1" x14ac:dyDescent="0.3">
      <c r="B395" s="27" t="s">
        <v>53</v>
      </c>
      <c r="C395" s="28">
        <f>C44+C67+C90+C113+C136</f>
        <v>2565000</v>
      </c>
      <c r="D395" s="28">
        <f>D44+D67+D90+D113+D136</f>
        <v>1572100</v>
      </c>
      <c r="E395" s="28">
        <f>E44+E67+E90+E113+E136</f>
        <v>1583536</v>
      </c>
      <c r="F395" s="28">
        <f>F44+F67+F90+F113+F136</f>
        <v>1601462.4312</v>
      </c>
    </row>
    <row r="396" spans="2:12" ht="24.75" thickBot="1" x14ac:dyDescent="0.3">
      <c r="B396" s="34" t="s">
        <v>123</v>
      </c>
      <c r="C396" s="29"/>
      <c r="D396" s="35">
        <f>D395/C395-1</f>
        <v>-0.38709551656920083</v>
      </c>
      <c r="E396" s="35">
        <f>E395/D395-1</f>
        <v>7.2743464156224125E-3</v>
      </c>
      <c r="F396" s="35">
        <f>F395/E395-1</f>
        <v>1.1320507522405654E-2</v>
      </c>
      <c r="H396" s="24"/>
      <c r="I396" s="24"/>
      <c r="J396" s="24"/>
      <c r="K396" s="24"/>
    </row>
    <row r="397" spans="2:12" ht="15.75" thickBot="1" x14ac:dyDescent="0.3">
      <c r="B397" s="27" t="s">
        <v>124</v>
      </c>
      <c r="C397" s="28">
        <f>C294</f>
        <v>3103.6129999999998</v>
      </c>
      <c r="D397" s="28">
        <f>D294</f>
        <v>0</v>
      </c>
      <c r="E397" s="28">
        <f>E294</f>
        <v>0</v>
      </c>
      <c r="F397" s="28">
        <f>F294</f>
        <v>0</v>
      </c>
    </row>
    <row r="398" spans="2:12" ht="24.75" thickBot="1" x14ac:dyDescent="0.3">
      <c r="B398" s="34" t="s">
        <v>125</v>
      </c>
      <c r="C398" s="29"/>
      <c r="D398" s="35">
        <f>D397/C397-1</f>
        <v>-1</v>
      </c>
      <c r="E398" s="35" t="e">
        <f>E397/D397-1</f>
        <v>#DIV/0!</v>
      </c>
      <c r="F398" s="35" t="e">
        <f>F397/E397-1</f>
        <v>#DIV/0!</v>
      </c>
    </row>
    <row r="399" spans="2:12" ht="15.75" thickBot="1" x14ac:dyDescent="0.3">
      <c r="B399" s="27" t="s">
        <v>126</v>
      </c>
      <c r="C399" s="28">
        <f>C295+C318+C345</f>
        <v>2332644.3870000001</v>
      </c>
      <c r="D399" s="28">
        <f>D295+D318+D345</f>
        <v>2597182</v>
      </c>
      <c r="E399" s="28">
        <f>E295+E318+E345</f>
        <v>2644682</v>
      </c>
      <c r="F399" s="28">
        <f>F295+F318+F345</f>
        <v>2646682</v>
      </c>
      <c r="H399" s="24"/>
    </row>
    <row r="400" spans="2:12" ht="24.75" thickBot="1" x14ac:dyDescent="0.3">
      <c r="B400" s="34" t="s">
        <v>127</v>
      </c>
      <c r="C400" s="29"/>
      <c r="D400" s="35">
        <f>D399/C399-1</f>
        <v>0.11340674749837043</v>
      </c>
      <c r="E400" s="35">
        <f>E399/D399-1</f>
        <v>1.8289053289295865E-2</v>
      </c>
      <c r="F400" s="35">
        <f>F399/E399-1</f>
        <v>7.5623458699380919E-4</v>
      </c>
      <c r="H400" s="24"/>
    </row>
    <row r="401" spans="2:8" ht="15.75" thickBot="1" x14ac:dyDescent="0.3">
      <c r="B401" s="31" t="s">
        <v>55</v>
      </c>
      <c r="C401" s="32">
        <f>IF(C381-C380=0,0,"Error")</f>
        <v>0</v>
      </c>
      <c r="D401" s="32">
        <f>IF(D381-D380=0,0,"Error")</f>
        <v>0</v>
      </c>
      <c r="E401" s="32">
        <f>E380-E381</f>
        <v>0</v>
      </c>
      <c r="F401" s="32">
        <f>F380-F381</f>
        <v>0</v>
      </c>
      <c r="H401" s="186"/>
    </row>
    <row r="402" spans="2:8" ht="36.75" thickBot="1" x14ac:dyDescent="0.3">
      <c r="B402" s="46" t="s">
        <v>128</v>
      </c>
      <c r="C402" s="28" t="s">
        <v>43</v>
      </c>
      <c r="D402" s="28" t="s">
        <v>43</v>
      </c>
      <c r="E402" s="28" t="s">
        <v>43</v>
      </c>
      <c r="F402" s="28" t="s">
        <v>43</v>
      </c>
    </row>
    <row r="403" spans="2:8" ht="36.75" thickBot="1" x14ac:dyDescent="0.3">
      <c r="B403" s="46" t="s">
        <v>129</v>
      </c>
      <c r="C403" s="28" t="s">
        <v>43</v>
      </c>
      <c r="D403" s="28" t="s">
        <v>43</v>
      </c>
      <c r="E403" s="28" t="s">
        <v>43</v>
      </c>
      <c r="F403" s="28" t="s">
        <v>43</v>
      </c>
    </row>
    <row r="404" spans="2:8" x14ac:dyDescent="0.25">
      <c r="B404" s="47"/>
      <c r="C404" s="48"/>
      <c r="D404" s="48"/>
      <c r="E404" s="48"/>
      <c r="F404" s="48"/>
      <c r="G404" s="187"/>
    </row>
  </sheetData>
  <mergeCells count="122">
    <mergeCell ref="B370:B371"/>
    <mergeCell ref="B376:B378"/>
    <mergeCell ref="C376:F378"/>
    <mergeCell ref="C357:F357"/>
    <mergeCell ref="C358:F358"/>
    <mergeCell ref="C359:F359"/>
    <mergeCell ref="C360:F360"/>
    <mergeCell ref="B361:B362"/>
    <mergeCell ref="B369:F369"/>
    <mergeCell ref="B333:B334"/>
    <mergeCell ref="C333:F333"/>
    <mergeCell ref="B341:F341"/>
    <mergeCell ref="B342:B343"/>
    <mergeCell ref="C347:F347"/>
    <mergeCell ref="B348:F348"/>
    <mergeCell ref="B323:F323"/>
    <mergeCell ref="C324:F324"/>
    <mergeCell ref="B325:F325"/>
    <mergeCell ref="C330:F330"/>
    <mergeCell ref="C331:F331"/>
    <mergeCell ref="C332:F332"/>
    <mergeCell ref="B306:B307"/>
    <mergeCell ref="B314:F314"/>
    <mergeCell ref="B315:B316"/>
    <mergeCell ref="C320:F320"/>
    <mergeCell ref="C321:F321"/>
    <mergeCell ref="B322:F322"/>
    <mergeCell ref="B300:F300"/>
    <mergeCell ref="B301:F301"/>
    <mergeCell ref="C302:F302"/>
    <mergeCell ref="C303:F303"/>
    <mergeCell ref="C304:F304"/>
    <mergeCell ref="C305:F305"/>
    <mergeCell ref="C282:F282"/>
    <mergeCell ref="B283:B284"/>
    <mergeCell ref="B291:F291"/>
    <mergeCell ref="B292:B293"/>
    <mergeCell ref="B297:B299"/>
    <mergeCell ref="C297:F299"/>
    <mergeCell ref="B266:B267"/>
    <mergeCell ref="B277:F277"/>
    <mergeCell ref="B278:F278"/>
    <mergeCell ref="C279:F279"/>
    <mergeCell ref="C280:F280"/>
    <mergeCell ref="C281:F281"/>
    <mergeCell ref="B243:B244"/>
    <mergeCell ref="C254:F254"/>
    <mergeCell ref="C255:F255"/>
    <mergeCell ref="C256:F256"/>
    <mergeCell ref="B257:B258"/>
    <mergeCell ref="B265:F265"/>
    <mergeCell ref="B220:B221"/>
    <mergeCell ref="C231:F231"/>
    <mergeCell ref="C232:F232"/>
    <mergeCell ref="C233:F233"/>
    <mergeCell ref="B234:B235"/>
    <mergeCell ref="B242:F242"/>
    <mergeCell ref="B197:B198"/>
    <mergeCell ref="C208:F208"/>
    <mergeCell ref="C209:F209"/>
    <mergeCell ref="C210:F210"/>
    <mergeCell ref="B211:B212"/>
    <mergeCell ref="B219:F219"/>
    <mergeCell ref="B174:B175"/>
    <mergeCell ref="C185:F185"/>
    <mergeCell ref="C186:F186"/>
    <mergeCell ref="C187:F187"/>
    <mergeCell ref="B188:B189"/>
    <mergeCell ref="B196:F196"/>
    <mergeCell ref="B151:B152"/>
    <mergeCell ref="C162:F162"/>
    <mergeCell ref="C163:F163"/>
    <mergeCell ref="C164:F164"/>
    <mergeCell ref="B165:B166"/>
    <mergeCell ref="B173:F173"/>
    <mergeCell ref="B128:B129"/>
    <mergeCell ref="C139:F139"/>
    <mergeCell ref="C140:F140"/>
    <mergeCell ref="C141:F141"/>
    <mergeCell ref="B142:B143"/>
    <mergeCell ref="B150:F150"/>
    <mergeCell ref="B105:B106"/>
    <mergeCell ref="C116:F116"/>
    <mergeCell ref="C117:F117"/>
    <mergeCell ref="C118:F118"/>
    <mergeCell ref="B120:B121"/>
    <mergeCell ref="B127:F127"/>
    <mergeCell ref="B82:B83"/>
    <mergeCell ref="C93:F93"/>
    <mergeCell ref="C94:F94"/>
    <mergeCell ref="C95:F95"/>
    <mergeCell ref="B97:B98"/>
    <mergeCell ref="B104:F104"/>
    <mergeCell ref="B59:B60"/>
    <mergeCell ref="C70:F70"/>
    <mergeCell ref="C71:F71"/>
    <mergeCell ref="C72:F72"/>
    <mergeCell ref="B74:B75"/>
    <mergeCell ref="B81:F81"/>
    <mergeCell ref="B36:B37"/>
    <mergeCell ref="C47:F47"/>
    <mergeCell ref="C48:F48"/>
    <mergeCell ref="C49:F49"/>
    <mergeCell ref="B51:B52"/>
    <mergeCell ref="B58:F58"/>
    <mergeCell ref="B23:F23"/>
    <mergeCell ref="C24:F24"/>
    <mergeCell ref="C25:F25"/>
    <mergeCell ref="C26:F26"/>
    <mergeCell ref="B27:B28"/>
    <mergeCell ref="B35:F35"/>
    <mergeCell ref="B7:F9"/>
    <mergeCell ref="C10:F10"/>
    <mergeCell ref="B11:B12"/>
    <mergeCell ref="C16:F16"/>
    <mergeCell ref="B17:F17"/>
    <mergeCell ref="B22:F22"/>
    <mergeCell ref="B1:F1"/>
    <mergeCell ref="C3:F3"/>
    <mergeCell ref="C4:F4"/>
    <mergeCell ref="C5:F5"/>
    <mergeCell ref="B6:F6"/>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42"/>
  <sheetViews>
    <sheetView topLeftCell="A327" zoomScale="112" zoomScaleNormal="112" workbookViewId="0">
      <selection activeCell="C339" sqref="C339"/>
    </sheetView>
  </sheetViews>
  <sheetFormatPr defaultColWidth="11" defaultRowHeight="15.75" x14ac:dyDescent="0.25"/>
  <cols>
    <col min="1" max="1" width="11" style="202" customWidth="1"/>
    <col min="2" max="2" width="30" style="202" customWidth="1"/>
    <col min="3" max="5" width="21.42578125" style="202" customWidth="1"/>
    <col min="6" max="6" width="27.42578125" style="202" bestFit="1" customWidth="1"/>
    <col min="7" max="7" width="9.140625" style="202" customWidth="1"/>
    <col min="8" max="8" width="18.42578125" style="202" customWidth="1"/>
    <col min="9" max="9" width="11" style="202" customWidth="1"/>
    <col min="10" max="10" width="11" style="202" bestFit="1" customWidth="1"/>
    <col min="11" max="255" width="9.140625" style="202" customWidth="1"/>
    <col min="256" max="256" width="11" style="202"/>
    <col min="257" max="257" width="11" style="202" customWidth="1"/>
    <col min="258" max="258" width="30" style="202" customWidth="1"/>
    <col min="259" max="261" width="21.42578125" style="202" customWidth="1"/>
    <col min="262" max="262" width="27.42578125" style="202" bestFit="1" customWidth="1"/>
    <col min="263" max="263" width="9.140625" style="202" customWidth="1"/>
    <col min="264" max="264" width="18.42578125" style="202" customWidth="1"/>
    <col min="265" max="265" width="11" style="202" customWidth="1"/>
    <col min="266" max="266" width="11" style="202" bestFit="1" customWidth="1"/>
    <col min="267" max="511" width="9.140625" style="202" customWidth="1"/>
    <col min="512" max="512" width="11" style="202"/>
    <col min="513" max="513" width="11" style="202" customWidth="1"/>
    <col min="514" max="514" width="30" style="202" customWidth="1"/>
    <col min="515" max="517" width="21.42578125" style="202" customWidth="1"/>
    <col min="518" max="518" width="27.42578125" style="202" bestFit="1" customWidth="1"/>
    <col min="519" max="519" width="9.140625" style="202" customWidth="1"/>
    <col min="520" max="520" width="18.42578125" style="202" customWidth="1"/>
    <col min="521" max="521" width="11" style="202" customWidth="1"/>
    <col min="522" max="522" width="11" style="202" bestFit="1" customWidth="1"/>
    <col min="523" max="767" width="9.140625" style="202" customWidth="1"/>
    <col min="768" max="768" width="11" style="202"/>
    <col min="769" max="769" width="11" style="202" customWidth="1"/>
    <col min="770" max="770" width="30" style="202" customWidth="1"/>
    <col min="771" max="773" width="21.42578125" style="202" customWidth="1"/>
    <col min="774" max="774" width="27.42578125" style="202" bestFit="1" customWidth="1"/>
    <col min="775" max="775" width="9.140625" style="202" customWidth="1"/>
    <col min="776" max="776" width="18.42578125" style="202" customWidth="1"/>
    <col min="777" max="777" width="11" style="202" customWidth="1"/>
    <col min="778" max="778" width="11" style="202" bestFit="1" customWidth="1"/>
    <col min="779" max="1023" width="9.140625" style="202" customWidth="1"/>
    <col min="1024" max="1024" width="11" style="202"/>
    <col min="1025" max="1025" width="11" style="202" customWidth="1"/>
    <col min="1026" max="1026" width="30" style="202" customWidth="1"/>
    <col min="1027" max="1029" width="21.42578125" style="202" customWidth="1"/>
    <col min="1030" max="1030" width="27.42578125" style="202" bestFit="1" customWidth="1"/>
    <col min="1031" max="1031" width="9.140625" style="202" customWidth="1"/>
    <col min="1032" max="1032" width="18.42578125" style="202" customWidth="1"/>
    <col min="1033" max="1033" width="11" style="202" customWidth="1"/>
    <col min="1034" max="1034" width="11" style="202" bestFit="1" customWidth="1"/>
    <col min="1035" max="1279" width="9.140625" style="202" customWidth="1"/>
    <col min="1280" max="1280" width="11" style="202"/>
    <col min="1281" max="1281" width="11" style="202" customWidth="1"/>
    <col min="1282" max="1282" width="30" style="202" customWidth="1"/>
    <col min="1283" max="1285" width="21.42578125" style="202" customWidth="1"/>
    <col min="1286" max="1286" width="27.42578125" style="202" bestFit="1" customWidth="1"/>
    <col min="1287" max="1287" width="9.140625" style="202" customWidth="1"/>
    <col min="1288" max="1288" width="18.42578125" style="202" customWidth="1"/>
    <col min="1289" max="1289" width="11" style="202" customWidth="1"/>
    <col min="1290" max="1290" width="11" style="202" bestFit="1" customWidth="1"/>
    <col min="1291" max="1535" width="9.140625" style="202" customWidth="1"/>
    <col min="1536" max="1536" width="11" style="202"/>
    <col min="1537" max="1537" width="11" style="202" customWidth="1"/>
    <col min="1538" max="1538" width="30" style="202" customWidth="1"/>
    <col min="1539" max="1541" width="21.42578125" style="202" customWidth="1"/>
    <col min="1542" max="1542" width="27.42578125" style="202" bestFit="1" customWidth="1"/>
    <col min="1543" max="1543" width="9.140625" style="202" customWidth="1"/>
    <col min="1544" max="1544" width="18.42578125" style="202" customWidth="1"/>
    <col min="1545" max="1545" width="11" style="202" customWidth="1"/>
    <col min="1546" max="1546" width="11" style="202" bestFit="1" customWidth="1"/>
    <col min="1547" max="1791" width="9.140625" style="202" customWidth="1"/>
    <col min="1792" max="1792" width="11" style="202"/>
    <col min="1793" max="1793" width="11" style="202" customWidth="1"/>
    <col min="1794" max="1794" width="30" style="202" customWidth="1"/>
    <col min="1795" max="1797" width="21.42578125" style="202" customWidth="1"/>
    <col min="1798" max="1798" width="27.42578125" style="202" bestFit="1" customWidth="1"/>
    <col min="1799" max="1799" width="9.140625" style="202" customWidth="1"/>
    <col min="1800" max="1800" width="18.42578125" style="202" customWidth="1"/>
    <col min="1801" max="1801" width="11" style="202" customWidth="1"/>
    <col min="1802" max="1802" width="11" style="202" bestFit="1" customWidth="1"/>
    <col min="1803" max="2047" width="9.140625" style="202" customWidth="1"/>
    <col min="2048" max="2048" width="11" style="202"/>
    <col min="2049" max="2049" width="11" style="202" customWidth="1"/>
    <col min="2050" max="2050" width="30" style="202" customWidth="1"/>
    <col min="2051" max="2053" width="21.42578125" style="202" customWidth="1"/>
    <col min="2054" max="2054" width="27.42578125" style="202" bestFit="1" customWidth="1"/>
    <col min="2055" max="2055" width="9.140625" style="202" customWidth="1"/>
    <col min="2056" max="2056" width="18.42578125" style="202" customWidth="1"/>
    <col min="2057" max="2057" width="11" style="202" customWidth="1"/>
    <col min="2058" max="2058" width="11" style="202" bestFit="1" customWidth="1"/>
    <col min="2059" max="2303" width="9.140625" style="202" customWidth="1"/>
    <col min="2304" max="2304" width="11" style="202"/>
    <col min="2305" max="2305" width="11" style="202" customWidth="1"/>
    <col min="2306" max="2306" width="30" style="202" customWidth="1"/>
    <col min="2307" max="2309" width="21.42578125" style="202" customWidth="1"/>
    <col min="2310" max="2310" width="27.42578125" style="202" bestFit="1" customWidth="1"/>
    <col min="2311" max="2311" width="9.140625" style="202" customWidth="1"/>
    <col min="2312" max="2312" width="18.42578125" style="202" customWidth="1"/>
    <col min="2313" max="2313" width="11" style="202" customWidth="1"/>
    <col min="2314" max="2314" width="11" style="202" bestFit="1" customWidth="1"/>
    <col min="2315" max="2559" width="9.140625" style="202" customWidth="1"/>
    <col min="2560" max="2560" width="11" style="202"/>
    <col min="2561" max="2561" width="11" style="202" customWidth="1"/>
    <col min="2562" max="2562" width="30" style="202" customWidth="1"/>
    <col min="2563" max="2565" width="21.42578125" style="202" customWidth="1"/>
    <col min="2566" max="2566" width="27.42578125" style="202" bestFit="1" customWidth="1"/>
    <col min="2567" max="2567" width="9.140625" style="202" customWidth="1"/>
    <col min="2568" max="2568" width="18.42578125" style="202" customWidth="1"/>
    <col min="2569" max="2569" width="11" style="202" customWidth="1"/>
    <col min="2570" max="2570" width="11" style="202" bestFit="1" customWidth="1"/>
    <col min="2571" max="2815" width="9.140625" style="202" customWidth="1"/>
    <col min="2816" max="2816" width="11" style="202"/>
    <col min="2817" max="2817" width="11" style="202" customWidth="1"/>
    <col min="2818" max="2818" width="30" style="202" customWidth="1"/>
    <col min="2819" max="2821" width="21.42578125" style="202" customWidth="1"/>
    <col min="2822" max="2822" width="27.42578125" style="202" bestFit="1" customWidth="1"/>
    <col min="2823" max="2823" width="9.140625" style="202" customWidth="1"/>
    <col min="2824" max="2824" width="18.42578125" style="202" customWidth="1"/>
    <col min="2825" max="2825" width="11" style="202" customWidth="1"/>
    <col min="2826" max="2826" width="11" style="202" bestFit="1" customWidth="1"/>
    <col min="2827" max="3071" width="9.140625" style="202" customWidth="1"/>
    <col min="3072" max="3072" width="11" style="202"/>
    <col min="3073" max="3073" width="11" style="202" customWidth="1"/>
    <col min="3074" max="3074" width="30" style="202" customWidth="1"/>
    <col min="3075" max="3077" width="21.42578125" style="202" customWidth="1"/>
    <col min="3078" max="3078" width="27.42578125" style="202" bestFit="1" customWidth="1"/>
    <col min="3079" max="3079" width="9.140625" style="202" customWidth="1"/>
    <col min="3080" max="3080" width="18.42578125" style="202" customWidth="1"/>
    <col min="3081" max="3081" width="11" style="202" customWidth="1"/>
    <col min="3082" max="3082" width="11" style="202" bestFit="1" customWidth="1"/>
    <col min="3083" max="3327" width="9.140625" style="202" customWidth="1"/>
    <col min="3328" max="3328" width="11" style="202"/>
    <col min="3329" max="3329" width="11" style="202" customWidth="1"/>
    <col min="3330" max="3330" width="30" style="202" customWidth="1"/>
    <col min="3331" max="3333" width="21.42578125" style="202" customWidth="1"/>
    <col min="3334" max="3334" width="27.42578125" style="202" bestFit="1" customWidth="1"/>
    <col min="3335" max="3335" width="9.140625" style="202" customWidth="1"/>
    <col min="3336" max="3336" width="18.42578125" style="202" customWidth="1"/>
    <col min="3337" max="3337" width="11" style="202" customWidth="1"/>
    <col min="3338" max="3338" width="11" style="202" bestFit="1" customWidth="1"/>
    <col min="3339" max="3583" width="9.140625" style="202" customWidth="1"/>
    <col min="3584" max="3584" width="11" style="202"/>
    <col min="3585" max="3585" width="11" style="202" customWidth="1"/>
    <col min="3586" max="3586" width="30" style="202" customWidth="1"/>
    <col min="3587" max="3589" width="21.42578125" style="202" customWidth="1"/>
    <col min="3590" max="3590" width="27.42578125" style="202" bestFit="1" customWidth="1"/>
    <col min="3591" max="3591" width="9.140625" style="202" customWidth="1"/>
    <col min="3592" max="3592" width="18.42578125" style="202" customWidth="1"/>
    <col min="3593" max="3593" width="11" style="202" customWidth="1"/>
    <col min="3594" max="3594" width="11" style="202" bestFit="1" customWidth="1"/>
    <col min="3595" max="3839" width="9.140625" style="202" customWidth="1"/>
    <col min="3840" max="3840" width="11" style="202"/>
    <col min="3841" max="3841" width="11" style="202" customWidth="1"/>
    <col min="3842" max="3842" width="30" style="202" customWidth="1"/>
    <col min="3843" max="3845" width="21.42578125" style="202" customWidth="1"/>
    <col min="3846" max="3846" width="27.42578125" style="202" bestFit="1" customWidth="1"/>
    <col min="3847" max="3847" width="9.140625" style="202" customWidth="1"/>
    <col min="3848" max="3848" width="18.42578125" style="202" customWidth="1"/>
    <col min="3849" max="3849" width="11" style="202" customWidth="1"/>
    <col min="3850" max="3850" width="11" style="202" bestFit="1" customWidth="1"/>
    <col min="3851" max="4095" width="9.140625" style="202" customWidth="1"/>
    <col min="4096" max="4096" width="11" style="202"/>
    <col min="4097" max="4097" width="11" style="202" customWidth="1"/>
    <col min="4098" max="4098" width="30" style="202" customWidth="1"/>
    <col min="4099" max="4101" width="21.42578125" style="202" customWidth="1"/>
    <col min="4102" max="4102" width="27.42578125" style="202" bestFit="1" customWidth="1"/>
    <col min="4103" max="4103" width="9.140625" style="202" customWidth="1"/>
    <col min="4104" max="4104" width="18.42578125" style="202" customWidth="1"/>
    <col min="4105" max="4105" width="11" style="202" customWidth="1"/>
    <col min="4106" max="4106" width="11" style="202" bestFit="1" customWidth="1"/>
    <col min="4107" max="4351" width="9.140625" style="202" customWidth="1"/>
    <col min="4352" max="4352" width="11" style="202"/>
    <col min="4353" max="4353" width="11" style="202" customWidth="1"/>
    <col min="4354" max="4354" width="30" style="202" customWidth="1"/>
    <col min="4355" max="4357" width="21.42578125" style="202" customWidth="1"/>
    <col min="4358" max="4358" width="27.42578125" style="202" bestFit="1" customWidth="1"/>
    <col min="4359" max="4359" width="9.140625" style="202" customWidth="1"/>
    <col min="4360" max="4360" width="18.42578125" style="202" customWidth="1"/>
    <col min="4361" max="4361" width="11" style="202" customWidth="1"/>
    <col min="4362" max="4362" width="11" style="202" bestFit="1" customWidth="1"/>
    <col min="4363" max="4607" width="9.140625" style="202" customWidth="1"/>
    <col min="4608" max="4608" width="11" style="202"/>
    <col min="4609" max="4609" width="11" style="202" customWidth="1"/>
    <col min="4610" max="4610" width="30" style="202" customWidth="1"/>
    <col min="4611" max="4613" width="21.42578125" style="202" customWidth="1"/>
    <col min="4614" max="4614" width="27.42578125" style="202" bestFit="1" customWidth="1"/>
    <col min="4615" max="4615" width="9.140625" style="202" customWidth="1"/>
    <col min="4616" max="4616" width="18.42578125" style="202" customWidth="1"/>
    <col min="4617" max="4617" width="11" style="202" customWidth="1"/>
    <col min="4618" max="4618" width="11" style="202" bestFit="1" customWidth="1"/>
    <col min="4619" max="4863" width="9.140625" style="202" customWidth="1"/>
    <col min="4864" max="4864" width="11" style="202"/>
    <col min="4865" max="4865" width="11" style="202" customWidth="1"/>
    <col min="4866" max="4866" width="30" style="202" customWidth="1"/>
    <col min="4867" max="4869" width="21.42578125" style="202" customWidth="1"/>
    <col min="4870" max="4870" width="27.42578125" style="202" bestFit="1" customWidth="1"/>
    <col min="4871" max="4871" width="9.140625" style="202" customWidth="1"/>
    <col min="4872" max="4872" width="18.42578125" style="202" customWidth="1"/>
    <col min="4873" max="4873" width="11" style="202" customWidth="1"/>
    <col min="4874" max="4874" width="11" style="202" bestFit="1" customWidth="1"/>
    <col min="4875" max="5119" width="9.140625" style="202" customWidth="1"/>
    <col min="5120" max="5120" width="11" style="202"/>
    <col min="5121" max="5121" width="11" style="202" customWidth="1"/>
    <col min="5122" max="5122" width="30" style="202" customWidth="1"/>
    <col min="5123" max="5125" width="21.42578125" style="202" customWidth="1"/>
    <col min="5126" max="5126" width="27.42578125" style="202" bestFit="1" customWidth="1"/>
    <col min="5127" max="5127" width="9.140625" style="202" customWidth="1"/>
    <col min="5128" max="5128" width="18.42578125" style="202" customWidth="1"/>
    <col min="5129" max="5129" width="11" style="202" customWidth="1"/>
    <col min="5130" max="5130" width="11" style="202" bestFit="1" customWidth="1"/>
    <col min="5131" max="5375" width="9.140625" style="202" customWidth="1"/>
    <col min="5376" max="5376" width="11" style="202"/>
    <col min="5377" max="5377" width="11" style="202" customWidth="1"/>
    <col min="5378" max="5378" width="30" style="202" customWidth="1"/>
    <col min="5379" max="5381" width="21.42578125" style="202" customWidth="1"/>
    <col min="5382" max="5382" width="27.42578125" style="202" bestFit="1" customWidth="1"/>
    <col min="5383" max="5383" width="9.140625" style="202" customWidth="1"/>
    <col min="5384" max="5384" width="18.42578125" style="202" customWidth="1"/>
    <col min="5385" max="5385" width="11" style="202" customWidth="1"/>
    <col min="5386" max="5386" width="11" style="202" bestFit="1" customWidth="1"/>
    <col min="5387" max="5631" width="9.140625" style="202" customWidth="1"/>
    <col min="5632" max="5632" width="11" style="202"/>
    <col min="5633" max="5633" width="11" style="202" customWidth="1"/>
    <col min="5634" max="5634" width="30" style="202" customWidth="1"/>
    <col min="5635" max="5637" width="21.42578125" style="202" customWidth="1"/>
    <col min="5638" max="5638" width="27.42578125" style="202" bestFit="1" customWidth="1"/>
    <col min="5639" max="5639" width="9.140625" style="202" customWidth="1"/>
    <col min="5640" max="5640" width="18.42578125" style="202" customWidth="1"/>
    <col min="5641" max="5641" width="11" style="202" customWidth="1"/>
    <col min="5642" max="5642" width="11" style="202" bestFit="1" customWidth="1"/>
    <col min="5643" max="5887" width="9.140625" style="202" customWidth="1"/>
    <col min="5888" max="5888" width="11" style="202"/>
    <col min="5889" max="5889" width="11" style="202" customWidth="1"/>
    <col min="5890" max="5890" width="30" style="202" customWidth="1"/>
    <col min="5891" max="5893" width="21.42578125" style="202" customWidth="1"/>
    <col min="5894" max="5894" width="27.42578125" style="202" bestFit="1" customWidth="1"/>
    <col min="5895" max="5895" width="9.140625" style="202" customWidth="1"/>
    <col min="5896" max="5896" width="18.42578125" style="202" customWidth="1"/>
    <col min="5897" max="5897" width="11" style="202" customWidth="1"/>
    <col min="5898" max="5898" width="11" style="202" bestFit="1" customWidth="1"/>
    <col min="5899" max="6143" width="9.140625" style="202" customWidth="1"/>
    <col min="6144" max="6144" width="11" style="202"/>
    <col min="6145" max="6145" width="11" style="202" customWidth="1"/>
    <col min="6146" max="6146" width="30" style="202" customWidth="1"/>
    <col min="6147" max="6149" width="21.42578125" style="202" customWidth="1"/>
    <col min="6150" max="6150" width="27.42578125" style="202" bestFit="1" customWidth="1"/>
    <col min="6151" max="6151" width="9.140625" style="202" customWidth="1"/>
    <col min="6152" max="6152" width="18.42578125" style="202" customWidth="1"/>
    <col min="6153" max="6153" width="11" style="202" customWidth="1"/>
    <col min="6154" max="6154" width="11" style="202" bestFit="1" customWidth="1"/>
    <col min="6155" max="6399" width="9.140625" style="202" customWidth="1"/>
    <col min="6400" max="6400" width="11" style="202"/>
    <col min="6401" max="6401" width="11" style="202" customWidth="1"/>
    <col min="6402" max="6402" width="30" style="202" customWidth="1"/>
    <col min="6403" max="6405" width="21.42578125" style="202" customWidth="1"/>
    <col min="6406" max="6406" width="27.42578125" style="202" bestFit="1" customWidth="1"/>
    <col min="6407" max="6407" width="9.140625" style="202" customWidth="1"/>
    <col min="6408" max="6408" width="18.42578125" style="202" customWidth="1"/>
    <col min="6409" max="6409" width="11" style="202" customWidth="1"/>
    <col min="6410" max="6410" width="11" style="202" bestFit="1" customWidth="1"/>
    <col min="6411" max="6655" width="9.140625" style="202" customWidth="1"/>
    <col min="6656" max="6656" width="11" style="202"/>
    <col min="6657" max="6657" width="11" style="202" customWidth="1"/>
    <col min="6658" max="6658" width="30" style="202" customWidth="1"/>
    <col min="6659" max="6661" width="21.42578125" style="202" customWidth="1"/>
    <col min="6662" max="6662" width="27.42578125" style="202" bestFit="1" customWidth="1"/>
    <col min="6663" max="6663" width="9.140625" style="202" customWidth="1"/>
    <col min="6664" max="6664" width="18.42578125" style="202" customWidth="1"/>
    <col min="6665" max="6665" width="11" style="202" customWidth="1"/>
    <col min="6666" max="6666" width="11" style="202" bestFit="1" customWidth="1"/>
    <col min="6667" max="6911" width="9.140625" style="202" customWidth="1"/>
    <col min="6912" max="6912" width="11" style="202"/>
    <col min="6913" max="6913" width="11" style="202" customWidth="1"/>
    <col min="6914" max="6914" width="30" style="202" customWidth="1"/>
    <col min="6915" max="6917" width="21.42578125" style="202" customWidth="1"/>
    <col min="6918" max="6918" width="27.42578125" style="202" bestFit="1" customWidth="1"/>
    <col min="6919" max="6919" width="9.140625" style="202" customWidth="1"/>
    <col min="6920" max="6920" width="18.42578125" style="202" customWidth="1"/>
    <col min="6921" max="6921" width="11" style="202" customWidth="1"/>
    <col min="6922" max="6922" width="11" style="202" bestFit="1" customWidth="1"/>
    <col min="6923" max="7167" width="9.140625" style="202" customWidth="1"/>
    <col min="7168" max="7168" width="11" style="202"/>
    <col min="7169" max="7169" width="11" style="202" customWidth="1"/>
    <col min="7170" max="7170" width="30" style="202" customWidth="1"/>
    <col min="7171" max="7173" width="21.42578125" style="202" customWidth="1"/>
    <col min="7174" max="7174" width="27.42578125" style="202" bestFit="1" customWidth="1"/>
    <col min="7175" max="7175" width="9.140625" style="202" customWidth="1"/>
    <col min="7176" max="7176" width="18.42578125" style="202" customWidth="1"/>
    <col min="7177" max="7177" width="11" style="202" customWidth="1"/>
    <col min="7178" max="7178" width="11" style="202" bestFit="1" customWidth="1"/>
    <col min="7179" max="7423" width="9.140625" style="202" customWidth="1"/>
    <col min="7424" max="7424" width="11" style="202"/>
    <col min="7425" max="7425" width="11" style="202" customWidth="1"/>
    <col min="7426" max="7426" width="30" style="202" customWidth="1"/>
    <col min="7427" max="7429" width="21.42578125" style="202" customWidth="1"/>
    <col min="7430" max="7430" width="27.42578125" style="202" bestFit="1" customWidth="1"/>
    <col min="7431" max="7431" width="9.140625" style="202" customWidth="1"/>
    <col min="7432" max="7432" width="18.42578125" style="202" customWidth="1"/>
    <col min="7433" max="7433" width="11" style="202" customWidth="1"/>
    <col min="7434" max="7434" width="11" style="202" bestFit="1" customWidth="1"/>
    <col min="7435" max="7679" width="9.140625" style="202" customWidth="1"/>
    <col min="7680" max="7680" width="11" style="202"/>
    <col min="7681" max="7681" width="11" style="202" customWidth="1"/>
    <col min="7682" max="7682" width="30" style="202" customWidth="1"/>
    <col min="7683" max="7685" width="21.42578125" style="202" customWidth="1"/>
    <col min="7686" max="7686" width="27.42578125" style="202" bestFit="1" customWidth="1"/>
    <col min="7687" max="7687" width="9.140625" style="202" customWidth="1"/>
    <col min="7688" max="7688" width="18.42578125" style="202" customWidth="1"/>
    <col min="7689" max="7689" width="11" style="202" customWidth="1"/>
    <col min="7690" max="7690" width="11" style="202" bestFit="1" customWidth="1"/>
    <col min="7691" max="7935" width="9.140625" style="202" customWidth="1"/>
    <col min="7936" max="7936" width="11" style="202"/>
    <col min="7937" max="7937" width="11" style="202" customWidth="1"/>
    <col min="7938" max="7938" width="30" style="202" customWidth="1"/>
    <col min="7939" max="7941" width="21.42578125" style="202" customWidth="1"/>
    <col min="7942" max="7942" width="27.42578125" style="202" bestFit="1" customWidth="1"/>
    <col min="7943" max="7943" width="9.140625" style="202" customWidth="1"/>
    <col min="7944" max="7944" width="18.42578125" style="202" customWidth="1"/>
    <col min="7945" max="7945" width="11" style="202" customWidth="1"/>
    <col min="7946" max="7946" width="11" style="202" bestFit="1" customWidth="1"/>
    <col min="7947" max="8191" width="9.140625" style="202" customWidth="1"/>
    <col min="8192" max="8192" width="11" style="202"/>
    <col min="8193" max="8193" width="11" style="202" customWidth="1"/>
    <col min="8194" max="8194" width="30" style="202" customWidth="1"/>
    <col min="8195" max="8197" width="21.42578125" style="202" customWidth="1"/>
    <col min="8198" max="8198" width="27.42578125" style="202" bestFit="1" customWidth="1"/>
    <col min="8199" max="8199" width="9.140625" style="202" customWidth="1"/>
    <col min="8200" max="8200" width="18.42578125" style="202" customWidth="1"/>
    <col min="8201" max="8201" width="11" style="202" customWidth="1"/>
    <col min="8202" max="8202" width="11" style="202" bestFit="1" customWidth="1"/>
    <col min="8203" max="8447" width="9.140625" style="202" customWidth="1"/>
    <col min="8448" max="8448" width="11" style="202"/>
    <col min="8449" max="8449" width="11" style="202" customWidth="1"/>
    <col min="8450" max="8450" width="30" style="202" customWidth="1"/>
    <col min="8451" max="8453" width="21.42578125" style="202" customWidth="1"/>
    <col min="8454" max="8454" width="27.42578125" style="202" bestFit="1" customWidth="1"/>
    <col min="8455" max="8455" width="9.140625" style="202" customWidth="1"/>
    <col min="8456" max="8456" width="18.42578125" style="202" customWidth="1"/>
    <col min="8457" max="8457" width="11" style="202" customWidth="1"/>
    <col min="8458" max="8458" width="11" style="202" bestFit="1" customWidth="1"/>
    <col min="8459" max="8703" width="9.140625" style="202" customWidth="1"/>
    <col min="8704" max="8704" width="11" style="202"/>
    <col min="8705" max="8705" width="11" style="202" customWidth="1"/>
    <col min="8706" max="8706" width="30" style="202" customWidth="1"/>
    <col min="8707" max="8709" width="21.42578125" style="202" customWidth="1"/>
    <col min="8710" max="8710" width="27.42578125" style="202" bestFit="1" customWidth="1"/>
    <col min="8711" max="8711" width="9.140625" style="202" customWidth="1"/>
    <col min="8712" max="8712" width="18.42578125" style="202" customWidth="1"/>
    <col min="8713" max="8713" width="11" style="202" customWidth="1"/>
    <col min="8714" max="8714" width="11" style="202" bestFit="1" customWidth="1"/>
    <col min="8715" max="8959" width="9.140625" style="202" customWidth="1"/>
    <col min="8960" max="8960" width="11" style="202"/>
    <col min="8961" max="8961" width="11" style="202" customWidth="1"/>
    <col min="8962" max="8962" width="30" style="202" customWidth="1"/>
    <col min="8963" max="8965" width="21.42578125" style="202" customWidth="1"/>
    <col min="8966" max="8966" width="27.42578125" style="202" bestFit="1" customWidth="1"/>
    <col min="8967" max="8967" width="9.140625" style="202" customWidth="1"/>
    <col min="8968" max="8968" width="18.42578125" style="202" customWidth="1"/>
    <col min="8969" max="8969" width="11" style="202" customWidth="1"/>
    <col min="8970" max="8970" width="11" style="202" bestFit="1" customWidth="1"/>
    <col min="8971" max="9215" width="9.140625" style="202" customWidth="1"/>
    <col min="9216" max="9216" width="11" style="202"/>
    <col min="9217" max="9217" width="11" style="202" customWidth="1"/>
    <col min="9218" max="9218" width="30" style="202" customWidth="1"/>
    <col min="9219" max="9221" width="21.42578125" style="202" customWidth="1"/>
    <col min="9222" max="9222" width="27.42578125" style="202" bestFit="1" customWidth="1"/>
    <col min="9223" max="9223" width="9.140625" style="202" customWidth="1"/>
    <col min="9224" max="9224" width="18.42578125" style="202" customWidth="1"/>
    <col min="9225" max="9225" width="11" style="202" customWidth="1"/>
    <col min="9226" max="9226" width="11" style="202" bestFit="1" customWidth="1"/>
    <col min="9227" max="9471" width="9.140625" style="202" customWidth="1"/>
    <col min="9472" max="9472" width="11" style="202"/>
    <col min="9473" max="9473" width="11" style="202" customWidth="1"/>
    <col min="9474" max="9474" width="30" style="202" customWidth="1"/>
    <col min="9475" max="9477" width="21.42578125" style="202" customWidth="1"/>
    <col min="9478" max="9478" width="27.42578125" style="202" bestFit="1" customWidth="1"/>
    <col min="9479" max="9479" width="9.140625" style="202" customWidth="1"/>
    <col min="9480" max="9480" width="18.42578125" style="202" customWidth="1"/>
    <col min="9481" max="9481" width="11" style="202" customWidth="1"/>
    <col min="9482" max="9482" width="11" style="202" bestFit="1" customWidth="1"/>
    <col min="9483" max="9727" width="9.140625" style="202" customWidth="1"/>
    <col min="9728" max="9728" width="11" style="202"/>
    <col min="9729" max="9729" width="11" style="202" customWidth="1"/>
    <col min="9730" max="9730" width="30" style="202" customWidth="1"/>
    <col min="9731" max="9733" width="21.42578125" style="202" customWidth="1"/>
    <col min="9734" max="9734" width="27.42578125" style="202" bestFit="1" customWidth="1"/>
    <col min="9735" max="9735" width="9.140625" style="202" customWidth="1"/>
    <col min="9736" max="9736" width="18.42578125" style="202" customWidth="1"/>
    <col min="9737" max="9737" width="11" style="202" customWidth="1"/>
    <col min="9738" max="9738" width="11" style="202" bestFit="1" customWidth="1"/>
    <col min="9739" max="9983" width="9.140625" style="202" customWidth="1"/>
    <col min="9984" max="9984" width="11" style="202"/>
    <col min="9985" max="9985" width="11" style="202" customWidth="1"/>
    <col min="9986" max="9986" width="30" style="202" customWidth="1"/>
    <col min="9987" max="9989" width="21.42578125" style="202" customWidth="1"/>
    <col min="9990" max="9990" width="27.42578125" style="202" bestFit="1" customWidth="1"/>
    <col min="9991" max="9991" width="9.140625" style="202" customWidth="1"/>
    <col min="9992" max="9992" width="18.42578125" style="202" customWidth="1"/>
    <col min="9993" max="9993" width="11" style="202" customWidth="1"/>
    <col min="9994" max="9994" width="11" style="202" bestFit="1" customWidth="1"/>
    <col min="9995" max="10239" width="9.140625" style="202" customWidth="1"/>
    <col min="10240" max="10240" width="11" style="202"/>
    <col min="10241" max="10241" width="11" style="202" customWidth="1"/>
    <col min="10242" max="10242" width="30" style="202" customWidth="1"/>
    <col min="10243" max="10245" width="21.42578125" style="202" customWidth="1"/>
    <col min="10246" max="10246" width="27.42578125" style="202" bestFit="1" customWidth="1"/>
    <col min="10247" max="10247" width="9.140625" style="202" customWidth="1"/>
    <col min="10248" max="10248" width="18.42578125" style="202" customWidth="1"/>
    <col min="10249" max="10249" width="11" style="202" customWidth="1"/>
    <col min="10250" max="10250" width="11" style="202" bestFit="1" customWidth="1"/>
    <col min="10251" max="10495" width="9.140625" style="202" customWidth="1"/>
    <col min="10496" max="10496" width="11" style="202"/>
    <col min="10497" max="10497" width="11" style="202" customWidth="1"/>
    <col min="10498" max="10498" width="30" style="202" customWidth="1"/>
    <col min="10499" max="10501" width="21.42578125" style="202" customWidth="1"/>
    <col min="10502" max="10502" width="27.42578125" style="202" bestFit="1" customWidth="1"/>
    <col min="10503" max="10503" width="9.140625" style="202" customWidth="1"/>
    <col min="10504" max="10504" width="18.42578125" style="202" customWidth="1"/>
    <col min="10505" max="10505" width="11" style="202" customWidth="1"/>
    <col min="10506" max="10506" width="11" style="202" bestFit="1" customWidth="1"/>
    <col min="10507" max="10751" width="9.140625" style="202" customWidth="1"/>
    <col min="10752" max="10752" width="11" style="202"/>
    <col min="10753" max="10753" width="11" style="202" customWidth="1"/>
    <col min="10754" max="10754" width="30" style="202" customWidth="1"/>
    <col min="10755" max="10757" width="21.42578125" style="202" customWidth="1"/>
    <col min="10758" max="10758" width="27.42578125" style="202" bestFit="1" customWidth="1"/>
    <col min="10759" max="10759" width="9.140625" style="202" customWidth="1"/>
    <col min="10760" max="10760" width="18.42578125" style="202" customWidth="1"/>
    <col min="10761" max="10761" width="11" style="202" customWidth="1"/>
    <col min="10762" max="10762" width="11" style="202" bestFit="1" customWidth="1"/>
    <col min="10763" max="11007" width="9.140625" style="202" customWidth="1"/>
    <col min="11008" max="11008" width="11" style="202"/>
    <col min="11009" max="11009" width="11" style="202" customWidth="1"/>
    <col min="11010" max="11010" width="30" style="202" customWidth="1"/>
    <col min="11011" max="11013" width="21.42578125" style="202" customWidth="1"/>
    <col min="11014" max="11014" width="27.42578125" style="202" bestFit="1" customWidth="1"/>
    <col min="11015" max="11015" width="9.140625" style="202" customWidth="1"/>
    <col min="11016" max="11016" width="18.42578125" style="202" customWidth="1"/>
    <col min="11017" max="11017" width="11" style="202" customWidth="1"/>
    <col min="11018" max="11018" width="11" style="202" bestFit="1" customWidth="1"/>
    <col min="11019" max="11263" width="9.140625" style="202" customWidth="1"/>
    <col min="11264" max="11264" width="11" style="202"/>
    <col min="11265" max="11265" width="11" style="202" customWidth="1"/>
    <col min="11266" max="11266" width="30" style="202" customWidth="1"/>
    <col min="11267" max="11269" width="21.42578125" style="202" customWidth="1"/>
    <col min="11270" max="11270" width="27.42578125" style="202" bestFit="1" customWidth="1"/>
    <col min="11271" max="11271" width="9.140625" style="202" customWidth="1"/>
    <col min="11272" max="11272" width="18.42578125" style="202" customWidth="1"/>
    <col min="11273" max="11273" width="11" style="202" customWidth="1"/>
    <col min="11274" max="11274" width="11" style="202" bestFit="1" customWidth="1"/>
    <col min="11275" max="11519" width="9.140625" style="202" customWidth="1"/>
    <col min="11520" max="11520" width="11" style="202"/>
    <col min="11521" max="11521" width="11" style="202" customWidth="1"/>
    <col min="11522" max="11522" width="30" style="202" customWidth="1"/>
    <col min="11523" max="11525" width="21.42578125" style="202" customWidth="1"/>
    <col min="11526" max="11526" width="27.42578125" style="202" bestFit="1" customWidth="1"/>
    <col min="11527" max="11527" width="9.140625" style="202" customWidth="1"/>
    <col min="11528" max="11528" width="18.42578125" style="202" customWidth="1"/>
    <col min="11529" max="11529" width="11" style="202" customWidth="1"/>
    <col min="11530" max="11530" width="11" style="202" bestFit="1" customWidth="1"/>
    <col min="11531" max="11775" width="9.140625" style="202" customWidth="1"/>
    <col min="11776" max="11776" width="11" style="202"/>
    <col min="11777" max="11777" width="11" style="202" customWidth="1"/>
    <col min="11778" max="11778" width="30" style="202" customWidth="1"/>
    <col min="11779" max="11781" width="21.42578125" style="202" customWidth="1"/>
    <col min="11782" max="11782" width="27.42578125" style="202" bestFit="1" customWidth="1"/>
    <col min="11783" max="11783" width="9.140625" style="202" customWidth="1"/>
    <col min="11784" max="11784" width="18.42578125" style="202" customWidth="1"/>
    <col min="11785" max="11785" width="11" style="202" customWidth="1"/>
    <col min="11786" max="11786" width="11" style="202" bestFit="1" customWidth="1"/>
    <col min="11787" max="12031" width="9.140625" style="202" customWidth="1"/>
    <col min="12032" max="12032" width="11" style="202"/>
    <col min="12033" max="12033" width="11" style="202" customWidth="1"/>
    <col min="12034" max="12034" width="30" style="202" customWidth="1"/>
    <col min="12035" max="12037" width="21.42578125" style="202" customWidth="1"/>
    <col min="12038" max="12038" width="27.42578125" style="202" bestFit="1" customWidth="1"/>
    <col min="12039" max="12039" width="9.140625" style="202" customWidth="1"/>
    <col min="12040" max="12040" width="18.42578125" style="202" customWidth="1"/>
    <col min="12041" max="12041" width="11" style="202" customWidth="1"/>
    <col min="12042" max="12042" width="11" style="202" bestFit="1" customWidth="1"/>
    <col min="12043" max="12287" width="9.140625" style="202" customWidth="1"/>
    <col min="12288" max="12288" width="11" style="202"/>
    <col min="12289" max="12289" width="11" style="202" customWidth="1"/>
    <col min="12290" max="12290" width="30" style="202" customWidth="1"/>
    <col min="12291" max="12293" width="21.42578125" style="202" customWidth="1"/>
    <col min="12294" max="12294" width="27.42578125" style="202" bestFit="1" customWidth="1"/>
    <col min="12295" max="12295" width="9.140625" style="202" customWidth="1"/>
    <col min="12296" max="12296" width="18.42578125" style="202" customWidth="1"/>
    <col min="12297" max="12297" width="11" style="202" customWidth="1"/>
    <col min="12298" max="12298" width="11" style="202" bestFit="1" customWidth="1"/>
    <col min="12299" max="12543" width="9.140625" style="202" customWidth="1"/>
    <col min="12544" max="12544" width="11" style="202"/>
    <col min="12545" max="12545" width="11" style="202" customWidth="1"/>
    <col min="12546" max="12546" width="30" style="202" customWidth="1"/>
    <col min="12547" max="12549" width="21.42578125" style="202" customWidth="1"/>
    <col min="12550" max="12550" width="27.42578125" style="202" bestFit="1" customWidth="1"/>
    <col min="12551" max="12551" width="9.140625" style="202" customWidth="1"/>
    <col min="12552" max="12552" width="18.42578125" style="202" customWidth="1"/>
    <col min="12553" max="12553" width="11" style="202" customWidth="1"/>
    <col min="12554" max="12554" width="11" style="202" bestFit="1" customWidth="1"/>
    <col min="12555" max="12799" width="9.140625" style="202" customWidth="1"/>
    <col min="12800" max="12800" width="11" style="202"/>
    <col min="12801" max="12801" width="11" style="202" customWidth="1"/>
    <col min="12802" max="12802" width="30" style="202" customWidth="1"/>
    <col min="12803" max="12805" width="21.42578125" style="202" customWidth="1"/>
    <col min="12806" max="12806" width="27.42578125" style="202" bestFit="1" customWidth="1"/>
    <col min="12807" max="12807" width="9.140625" style="202" customWidth="1"/>
    <col min="12808" max="12808" width="18.42578125" style="202" customWidth="1"/>
    <col min="12809" max="12809" width="11" style="202" customWidth="1"/>
    <col min="12810" max="12810" width="11" style="202" bestFit="1" customWidth="1"/>
    <col min="12811" max="13055" width="9.140625" style="202" customWidth="1"/>
    <col min="13056" max="13056" width="11" style="202"/>
    <col min="13057" max="13057" width="11" style="202" customWidth="1"/>
    <col min="13058" max="13058" width="30" style="202" customWidth="1"/>
    <col min="13059" max="13061" width="21.42578125" style="202" customWidth="1"/>
    <col min="13062" max="13062" width="27.42578125" style="202" bestFit="1" customWidth="1"/>
    <col min="13063" max="13063" width="9.140625" style="202" customWidth="1"/>
    <col min="13064" max="13064" width="18.42578125" style="202" customWidth="1"/>
    <col min="13065" max="13065" width="11" style="202" customWidth="1"/>
    <col min="13066" max="13066" width="11" style="202" bestFit="1" customWidth="1"/>
    <col min="13067" max="13311" width="9.140625" style="202" customWidth="1"/>
    <col min="13312" max="13312" width="11" style="202"/>
    <col min="13313" max="13313" width="11" style="202" customWidth="1"/>
    <col min="13314" max="13314" width="30" style="202" customWidth="1"/>
    <col min="13315" max="13317" width="21.42578125" style="202" customWidth="1"/>
    <col min="13318" max="13318" width="27.42578125" style="202" bestFit="1" customWidth="1"/>
    <col min="13319" max="13319" width="9.140625" style="202" customWidth="1"/>
    <col min="13320" max="13320" width="18.42578125" style="202" customWidth="1"/>
    <col min="13321" max="13321" width="11" style="202" customWidth="1"/>
    <col min="13322" max="13322" width="11" style="202" bestFit="1" customWidth="1"/>
    <col min="13323" max="13567" width="9.140625" style="202" customWidth="1"/>
    <col min="13568" max="13568" width="11" style="202"/>
    <col min="13569" max="13569" width="11" style="202" customWidth="1"/>
    <col min="13570" max="13570" width="30" style="202" customWidth="1"/>
    <col min="13571" max="13573" width="21.42578125" style="202" customWidth="1"/>
    <col min="13574" max="13574" width="27.42578125" style="202" bestFit="1" customWidth="1"/>
    <col min="13575" max="13575" width="9.140625" style="202" customWidth="1"/>
    <col min="13576" max="13576" width="18.42578125" style="202" customWidth="1"/>
    <col min="13577" max="13577" width="11" style="202" customWidth="1"/>
    <col min="13578" max="13578" width="11" style="202" bestFit="1" customWidth="1"/>
    <col min="13579" max="13823" width="9.140625" style="202" customWidth="1"/>
    <col min="13824" max="13824" width="11" style="202"/>
    <col min="13825" max="13825" width="11" style="202" customWidth="1"/>
    <col min="13826" max="13826" width="30" style="202" customWidth="1"/>
    <col min="13827" max="13829" width="21.42578125" style="202" customWidth="1"/>
    <col min="13830" max="13830" width="27.42578125" style="202" bestFit="1" customWidth="1"/>
    <col min="13831" max="13831" width="9.140625" style="202" customWidth="1"/>
    <col min="13832" max="13832" width="18.42578125" style="202" customWidth="1"/>
    <col min="13833" max="13833" width="11" style="202" customWidth="1"/>
    <col min="13834" max="13834" width="11" style="202" bestFit="1" customWidth="1"/>
    <col min="13835" max="14079" width="9.140625" style="202" customWidth="1"/>
    <col min="14080" max="14080" width="11" style="202"/>
    <col min="14081" max="14081" width="11" style="202" customWidth="1"/>
    <col min="14082" max="14082" width="30" style="202" customWidth="1"/>
    <col min="14083" max="14085" width="21.42578125" style="202" customWidth="1"/>
    <col min="14086" max="14086" width="27.42578125" style="202" bestFit="1" customWidth="1"/>
    <col min="14087" max="14087" width="9.140625" style="202" customWidth="1"/>
    <col min="14088" max="14088" width="18.42578125" style="202" customWidth="1"/>
    <col min="14089" max="14089" width="11" style="202" customWidth="1"/>
    <col min="14090" max="14090" width="11" style="202" bestFit="1" customWidth="1"/>
    <col min="14091" max="14335" width="9.140625" style="202" customWidth="1"/>
    <col min="14336" max="14336" width="11" style="202"/>
    <col min="14337" max="14337" width="11" style="202" customWidth="1"/>
    <col min="14338" max="14338" width="30" style="202" customWidth="1"/>
    <col min="14339" max="14341" width="21.42578125" style="202" customWidth="1"/>
    <col min="14342" max="14342" width="27.42578125" style="202" bestFit="1" customWidth="1"/>
    <col min="14343" max="14343" width="9.140625" style="202" customWidth="1"/>
    <col min="14344" max="14344" width="18.42578125" style="202" customWidth="1"/>
    <col min="14345" max="14345" width="11" style="202" customWidth="1"/>
    <col min="14346" max="14346" width="11" style="202" bestFit="1" customWidth="1"/>
    <col min="14347" max="14591" width="9.140625" style="202" customWidth="1"/>
    <col min="14592" max="14592" width="11" style="202"/>
    <col min="14593" max="14593" width="11" style="202" customWidth="1"/>
    <col min="14594" max="14594" width="30" style="202" customWidth="1"/>
    <col min="14595" max="14597" width="21.42578125" style="202" customWidth="1"/>
    <col min="14598" max="14598" width="27.42578125" style="202" bestFit="1" customWidth="1"/>
    <col min="14599" max="14599" width="9.140625" style="202" customWidth="1"/>
    <col min="14600" max="14600" width="18.42578125" style="202" customWidth="1"/>
    <col min="14601" max="14601" width="11" style="202" customWidth="1"/>
    <col min="14602" max="14602" width="11" style="202" bestFit="1" customWidth="1"/>
    <col min="14603" max="14847" width="9.140625" style="202" customWidth="1"/>
    <col min="14848" max="14848" width="11" style="202"/>
    <col min="14849" max="14849" width="11" style="202" customWidth="1"/>
    <col min="14850" max="14850" width="30" style="202" customWidth="1"/>
    <col min="14851" max="14853" width="21.42578125" style="202" customWidth="1"/>
    <col min="14854" max="14854" width="27.42578125" style="202" bestFit="1" customWidth="1"/>
    <col min="14855" max="14855" width="9.140625" style="202" customWidth="1"/>
    <col min="14856" max="14856" width="18.42578125" style="202" customWidth="1"/>
    <col min="14857" max="14857" width="11" style="202" customWidth="1"/>
    <col min="14858" max="14858" width="11" style="202" bestFit="1" customWidth="1"/>
    <col min="14859" max="15103" width="9.140625" style="202" customWidth="1"/>
    <col min="15104" max="15104" width="11" style="202"/>
    <col min="15105" max="15105" width="11" style="202" customWidth="1"/>
    <col min="15106" max="15106" width="30" style="202" customWidth="1"/>
    <col min="15107" max="15109" width="21.42578125" style="202" customWidth="1"/>
    <col min="15110" max="15110" width="27.42578125" style="202" bestFit="1" customWidth="1"/>
    <col min="15111" max="15111" width="9.140625" style="202" customWidth="1"/>
    <col min="15112" max="15112" width="18.42578125" style="202" customWidth="1"/>
    <col min="15113" max="15113" width="11" style="202" customWidth="1"/>
    <col min="15114" max="15114" width="11" style="202" bestFit="1" customWidth="1"/>
    <col min="15115" max="15359" width="9.140625" style="202" customWidth="1"/>
    <col min="15360" max="15360" width="11" style="202"/>
    <col min="15361" max="15361" width="11" style="202" customWidth="1"/>
    <col min="15362" max="15362" width="30" style="202" customWidth="1"/>
    <col min="15363" max="15365" width="21.42578125" style="202" customWidth="1"/>
    <col min="15366" max="15366" width="27.42578125" style="202" bestFit="1" customWidth="1"/>
    <col min="15367" max="15367" width="9.140625" style="202" customWidth="1"/>
    <col min="15368" max="15368" width="18.42578125" style="202" customWidth="1"/>
    <col min="15369" max="15369" width="11" style="202" customWidth="1"/>
    <col min="15370" max="15370" width="11" style="202" bestFit="1" customWidth="1"/>
    <col min="15371" max="15615" width="9.140625" style="202" customWidth="1"/>
    <col min="15616" max="15616" width="11" style="202"/>
    <col min="15617" max="15617" width="11" style="202" customWidth="1"/>
    <col min="15618" max="15618" width="30" style="202" customWidth="1"/>
    <col min="15619" max="15621" width="21.42578125" style="202" customWidth="1"/>
    <col min="15622" max="15622" width="27.42578125" style="202" bestFit="1" customWidth="1"/>
    <col min="15623" max="15623" width="9.140625" style="202" customWidth="1"/>
    <col min="15624" max="15624" width="18.42578125" style="202" customWidth="1"/>
    <col min="15625" max="15625" width="11" style="202" customWidth="1"/>
    <col min="15626" max="15626" width="11" style="202" bestFit="1" customWidth="1"/>
    <col min="15627" max="15871" width="9.140625" style="202" customWidth="1"/>
    <col min="15872" max="15872" width="11" style="202"/>
    <col min="15873" max="15873" width="11" style="202" customWidth="1"/>
    <col min="15874" max="15874" width="30" style="202" customWidth="1"/>
    <col min="15875" max="15877" width="21.42578125" style="202" customWidth="1"/>
    <col min="15878" max="15878" width="27.42578125" style="202" bestFit="1" customWidth="1"/>
    <col min="15879" max="15879" width="9.140625" style="202" customWidth="1"/>
    <col min="15880" max="15880" width="18.42578125" style="202" customWidth="1"/>
    <col min="15881" max="15881" width="11" style="202" customWidth="1"/>
    <col min="15882" max="15882" width="11" style="202" bestFit="1" customWidth="1"/>
    <col min="15883" max="16127" width="9.140625" style="202" customWidth="1"/>
    <col min="16128" max="16128" width="11" style="202"/>
    <col min="16129" max="16129" width="11" style="202" customWidth="1"/>
    <col min="16130" max="16130" width="30" style="202" customWidth="1"/>
    <col min="16131" max="16133" width="21.42578125" style="202" customWidth="1"/>
    <col min="16134" max="16134" width="27.42578125" style="202" bestFit="1" customWidth="1"/>
    <col min="16135" max="16135" width="9.140625" style="202" customWidth="1"/>
    <col min="16136" max="16136" width="18.42578125" style="202" customWidth="1"/>
    <col min="16137" max="16137" width="11" style="202" customWidth="1"/>
    <col min="16138" max="16138" width="11" style="202" bestFit="1" customWidth="1"/>
    <col min="16139" max="16383" width="9.140625" style="202" customWidth="1"/>
    <col min="16384" max="16384" width="11" style="202"/>
  </cols>
  <sheetData>
    <row r="2" spans="2:7" ht="18" customHeight="1" x14ac:dyDescent="0.25">
      <c r="B2" s="567" t="s">
        <v>0</v>
      </c>
      <c r="C2" s="567"/>
      <c r="D2" s="567"/>
      <c r="E2" s="567"/>
      <c r="F2" s="567"/>
      <c r="G2" s="203"/>
    </row>
    <row r="3" spans="2:7" ht="16.5" thickBot="1" x14ac:dyDescent="0.3"/>
    <row r="4" spans="2:7" ht="32.25" thickBot="1" x14ac:dyDescent="0.3">
      <c r="B4" s="204" t="s">
        <v>1</v>
      </c>
      <c r="C4" s="568" t="s">
        <v>582</v>
      </c>
      <c r="D4" s="568"/>
      <c r="E4" s="568"/>
      <c r="F4" s="568"/>
    </row>
    <row r="5" spans="2:7" ht="16.5" thickBot="1" x14ac:dyDescent="0.3">
      <c r="B5" s="204" t="s">
        <v>3</v>
      </c>
      <c r="C5" s="569" t="s">
        <v>583</v>
      </c>
      <c r="D5" s="570"/>
      <c r="E5" s="570"/>
      <c r="F5" s="571"/>
    </row>
    <row r="6" spans="2:7" ht="32.25" thickBot="1" x14ac:dyDescent="0.3">
      <c r="B6" s="204" t="s">
        <v>5</v>
      </c>
      <c r="C6" s="572" t="s">
        <v>6</v>
      </c>
      <c r="D6" s="573"/>
      <c r="E6" s="573"/>
      <c r="F6" s="574"/>
    </row>
    <row r="7" spans="2:7" ht="16.5" thickBot="1" x14ac:dyDescent="0.3">
      <c r="B7" s="575" t="s">
        <v>7</v>
      </c>
      <c r="C7" s="576"/>
      <c r="D7" s="576"/>
      <c r="E7" s="576"/>
      <c r="F7" s="577"/>
    </row>
    <row r="8" spans="2:7" ht="15.75" customHeight="1" thickBot="1" x14ac:dyDescent="0.3">
      <c r="B8" s="581" t="s">
        <v>584</v>
      </c>
      <c r="C8" s="582"/>
      <c r="D8" s="582"/>
      <c r="E8" s="582"/>
      <c r="F8" s="583"/>
    </row>
    <row r="9" spans="2:7" ht="36.75" customHeight="1" thickBot="1" x14ac:dyDescent="0.3">
      <c r="B9" s="581"/>
      <c r="C9" s="582"/>
      <c r="D9" s="582"/>
      <c r="E9" s="582"/>
      <c r="F9" s="583"/>
    </row>
    <row r="10" spans="2:7" ht="69" customHeight="1" thickBot="1" x14ac:dyDescent="0.3">
      <c r="B10" s="581"/>
      <c r="C10" s="582"/>
      <c r="D10" s="582"/>
      <c r="E10" s="582"/>
      <c r="F10" s="583"/>
    </row>
    <row r="11" spans="2:7" ht="63.75" customHeight="1" thickBot="1" x14ac:dyDescent="0.3">
      <c r="B11" s="205" t="s">
        <v>9</v>
      </c>
      <c r="C11" s="582" t="s">
        <v>585</v>
      </c>
      <c r="D11" s="592"/>
      <c r="E11" s="592"/>
      <c r="F11" s="593"/>
    </row>
    <row r="12" spans="2:7" ht="23.25" customHeight="1" x14ac:dyDescent="0.25">
      <c r="B12" s="587" t="s">
        <v>11</v>
      </c>
      <c r="C12" s="206">
        <v>2018</v>
      </c>
      <c r="D12" s="206">
        <v>2019</v>
      </c>
      <c r="E12" s="206">
        <v>2020</v>
      </c>
      <c r="F12" s="206">
        <v>2021</v>
      </c>
    </row>
    <row r="13" spans="2:7" ht="16.5" thickBot="1" x14ac:dyDescent="0.3">
      <c r="B13" s="588"/>
      <c r="C13" s="207" t="s">
        <v>12</v>
      </c>
      <c r="D13" s="207" t="s">
        <v>13</v>
      </c>
      <c r="E13" s="207" t="s">
        <v>13</v>
      </c>
      <c r="F13" s="207" t="s">
        <v>13</v>
      </c>
    </row>
    <row r="14" spans="2:7" ht="32.25" thickBot="1" x14ac:dyDescent="0.3">
      <c r="B14" s="208" t="s">
        <v>586</v>
      </c>
      <c r="C14" s="209">
        <v>0.1</v>
      </c>
      <c r="D14" s="209">
        <v>0.3</v>
      </c>
      <c r="E14" s="209">
        <v>0.4</v>
      </c>
      <c r="F14" s="209" t="s">
        <v>587</v>
      </c>
    </row>
    <row r="15" spans="2:7" ht="32.25" thickBot="1" x14ac:dyDescent="0.3">
      <c r="B15" s="210" t="s">
        <v>588</v>
      </c>
      <c r="C15" s="209">
        <v>0.05</v>
      </c>
      <c r="D15" s="209">
        <v>0.1</v>
      </c>
      <c r="E15" s="209" t="s">
        <v>587</v>
      </c>
      <c r="F15" s="209" t="s">
        <v>587</v>
      </c>
    </row>
    <row r="16" spans="2:7" ht="32.25" thickBot="1" x14ac:dyDescent="0.3">
      <c r="B16" s="211" t="s">
        <v>284</v>
      </c>
      <c r="C16" s="209" t="s">
        <v>235</v>
      </c>
      <c r="D16" s="209" t="s">
        <v>28</v>
      </c>
      <c r="E16" s="209" t="s">
        <v>28</v>
      </c>
      <c r="F16" s="209" t="s">
        <v>28</v>
      </c>
    </row>
    <row r="17" spans="2:11" ht="24.75" customHeight="1" thickBot="1" x14ac:dyDescent="0.3">
      <c r="B17" s="212" t="s">
        <v>19</v>
      </c>
      <c r="C17" s="581" t="s">
        <v>589</v>
      </c>
      <c r="D17" s="582"/>
      <c r="E17" s="582"/>
      <c r="F17" s="583"/>
    </row>
    <row r="18" spans="2:11" ht="23.25" customHeight="1" thickBot="1" x14ac:dyDescent="0.3">
      <c r="B18" s="572" t="s">
        <v>403</v>
      </c>
      <c r="C18" s="573"/>
      <c r="D18" s="573"/>
      <c r="E18" s="573"/>
      <c r="F18" s="574"/>
      <c r="I18" s="213"/>
      <c r="K18" s="213"/>
    </row>
    <row r="19" spans="2:11" ht="16.5" thickBot="1" x14ac:dyDescent="0.3">
      <c r="B19" s="214" t="s">
        <v>590</v>
      </c>
      <c r="C19" s="209" t="s">
        <v>235</v>
      </c>
      <c r="D19" s="209" t="s">
        <v>28</v>
      </c>
      <c r="E19" s="209" t="s">
        <v>28</v>
      </c>
      <c r="F19" s="209" t="s">
        <v>28</v>
      </c>
    </row>
    <row r="20" spans="2:11" ht="48" thickBot="1" x14ac:dyDescent="0.3">
      <c r="B20" s="214" t="s">
        <v>591</v>
      </c>
      <c r="C20" s="209">
        <v>0.1</v>
      </c>
      <c r="D20" s="209">
        <v>0.4</v>
      </c>
      <c r="E20" s="209">
        <v>0.4</v>
      </c>
      <c r="F20" s="209">
        <v>0.3</v>
      </c>
    </row>
    <row r="21" spans="2:11" ht="79.5" thickBot="1" x14ac:dyDescent="0.3">
      <c r="B21" s="214" t="s">
        <v>592</v>
      </c>
      <c r="C21" s="209">
        <v>0.1</v>
      </c>
      <c r="D21" s="209">
        <v>0.4</v>
      </c>
      <c r="E21" s="209">
        <v>0.4</v>
      </c>
      <c r="F21" s="209">
        <v>0.3</v>
      </c>
    </row>
    <row r="22" spans="2:11" ht="79.5" thickBot="1" x14ac:dyDescent="0.3">
      <c r="B22" s="214" t="s">
        <v>593</v>
      </c>
      <c r="C22" s="209">
        <v>0.1</v>
      </c>
      <c r="D22" s="209">
        <v>0.4</v>
      </c>
      <c r="E22" s="209">
        <v>0.4</v>
      </c>
      <c r="F22" s="209">
        <v>0.3</v>
      </c>
    </row>
    <row r="23" spans="2:11" ht="79.5" thickBot="1" x14ac:dyDescent="0.3">
      <c r="B23" s="211" t="s">
        <v>593</v>
      </c>
      <c r="C23" s="209">
        <v>0.4</v>
      </c>
      <c r="D23" s="209">
        <v>0.6</v>
      </c>
      <c r="E23" s="209">
        <v>0.4</v>
      </c>
      <c r="F23" s="209">
        <v>0.4</v>
      </c>
    </row>
    <row r="24" spans="2:11" ht="32.25" thickBot="1" x14ac:dyDescent="0.3">
      <c r="B24" s="211" t="s">
        <v>594</v>
      </c>
      <c r="C24" s="209">
        <v>0.1</v>
      </c>
      <c r="D24" s="209">
        <v>0.4</v>
      </c>
      <c r="E24" s="209">
        <v>0.4</v>
      </c>
      <c r="F24" s="209">
        <v>0.3</v>
      </c>
    </row>
    <row r="25" spans="2:11" ht="16.5" thickBot="1" x14ac:dyDescent="0.3">
      <c r="B25" s="578" t="s">
        <v>31</v>
      </c>
      <c r="C25" s="579"/>
      <c r="D25" s="579"/>
      <c r="E25" s="579"/>
      <c r="F25" s="580"/>
    </row>
    <row r="26" spans="2:11" ht="16.5" thickBot="1" x14ac:dyDescent="0.3">
      <c r="B26" s="578" t="s">
        <v>32</v>
      </c>
      <c r="C26" s="579"/>
      <c r="D26" s="579"/>
      <c r="E26" s="579"/>
      <c r="F26" s="580"/>
    </row>
    <row r="27" spans="2:11" ht="16.5" thickBot="1" x14ac:dyDescent="0.3">
      <c r="B27" s="215" t="s">
        <v>409</v>
      </c>
      <c r="C27" s="581" t="s">
        <v>595</v>
      </c>
      <c r="D27" s="582"/>
      <c r="E27" s="582"/>
      <c r="F27" s="583"/>
    </row>
    <row r="28" spans="2:11" ht="22.5" customHeight="1" thickBot="1" x14ac:dyDescent="0.3">
      <c r="B28" s="211" t="s">
        <v>35</v>
      </c>
      <c r="C28" s="572" t="s">
        <v>596</v>
      </c>
      <c r="D28" s="573"/>
      <c r="E28" s="573"/>
      <c r="F28" s="574"/>
    </row>
    <row r="29" spans="2:11" ht="16.5" thickBot="1" x14ac:dyDescent="0.3">
      <c r="B29" s="211" t="s">
        <v>37</v>
      </c>
      <c r="C29" s="584" t="s">
        <v>597</v>
      </c>
      <c r="D29" s="585"/>
      <c r="E29" s="585"/>
      <c r="F29" s="586"/>
    </row>
    <row r="30" spans="2:11" ht="12.75" customHeight="1" x14ac:dyDescent="0.25">
      <c r="B30" s="587"/>
      <c r="C30" s="216">
        <v>2018</v>
      </c>
      <c r="D30" s="216">
        <v>2019</v>
      </c>
      <c r="E30" s="216">
        <v>2020</v>
      </c>
      <c r="F30" s="216">
        <v>2021</v>
      </c>
    </row>
    <row r="31" spans="2:11" ht="9" customHeight="1" thickBot="1" x14ac:dyDescent="0.3">
      <c r="B31" s="588"/>
      <c r="C31" s="217" t="s">
        <v>12</v>
      </c>
      <c r="D31" s="217" t="s">
        <v>13</v>
      </c>
      <c r="E31" s="217" t="s">
        <v>13</v>
      </c>
      <c r="F31" s="217" t="s">
        <v>13</v>
      </c>
    </row>
    <row r="32" spans="2:11" ht="16.5" thickBot="1" x14ac:dyDescent="0.3">
      <c r="B32" s="211" t="s">
        <v>39</v>
      </c>
      <c r="C32" s="218">
        <v>6</v>
      </c>
      <c r="D32" s="218">
        <v>4</v>
      </c>
      <c r="E32" s="218">
        <v>2</v>
      </c>
      <c r="F32" s="218">
        <v>4</v>
      </c>
    </row>
    <row r="33" spans="2:12" ht="16.5" thickBot="1" x14ac:dyDescent="0.3">
      <c r="B33" s="211" t="s">
        <v>40</v>
      </c>
      <c r="C33" s="219">
        <v>16500</v>
      </c>
      <c r="D33" s="219">
        <v>16500</v>
      </c>
      <c r="E33" s="219">
        <v>16500</v>
      </c>
      <c r="F33" s="219">
        <v>16500</v>
      </c>
    </row>
    <row r="34" spans="2:12" ht="16.5" thickBot="1" x14ac:dyDescent="0.3">
      <c r="B34" s="211" t="s">
        <v>41</v>
      </c>
      <c r="C34" s="219">
        <f>C33/C32</f>
        <v>2750</v>
      </c>
      <c r="D34" s="219">
        <f>D33/D32</f>
        <v>4125</v>
      </c>
      <c r="E34" s="219">
        <f>E33/E32</f>
        <v>8250</v>
      </c>
      <c r="F34" s="219">
        <f>F33/F32</f>
        <v>4125</v>
      </c>
    </row>
    <row r="35" spans="2:12" ht="16.5" thickBot="1" x14ac:dyDescent="0.3">
      <c r="B35" s="211" t="s">
        <v>42</v>
      </c>
      <c r="C35" s="220" t="s">
        <v>43</v>
      </c>
      <c r="D35" s="221">
        <f>D32/C32-1</f>
        <v>-0.33333333333333337</v>
      </c>
      <c r="E35" s="221">
        <f t="shared" ref="E35:F37" si="0">E32/D32-1</f>
        <v>-0.5</v>
      </c>
      <c r="F35" s="221">
        <f t="shared" si="0"/>
        <v>1</v>
      </c>
      <c r="H35" s="222"/>
      <c r="I35" s="222"/>
      <c r="J35" s="222"/>
      <c r="K35" s="222"/>
      <c r="L35" s="222"/>
    </row>
    <row r="36" spans="2:12" ht="16.5" thickBot="1" x14ac:dyDescent="0.3">
      <c r="B36" s="211" t="s">
        <v>44</v>
      </c>
      <c r="C36" s="220" t="s">
        <v>43</v>
      </c>
      <c r="D36" s="221">
        <f>D33/C33-1</f>
        <v>0</v>
      </c>
      <c r="E36" s="221">
        <f t="shared" si="0"/>
        <v>0</v>
      </c>
      <c r="F36" s="221">
        <f t="shared" si="0"/>
        <v>0</v>
      </c>
    </row>
    <row r="37" spans="2:12" ht="32.25" thickBot="1" x14ac:dyDescent="0.3">
      <c r="B37" s="211" t="s">
        <v>45</v>
      </c>
      <c r="C37" s="220" t="s">
        <v>43</v>
      </c>
      <c r="D37" s="221">
        <f>D34/C34-1</f>
        <v>0.5</v>
      </c>
      <c r="E37" s="221">
        <f t="shared" si="0"/>
        <v>1</v>
      </c>
      <c r="F37" s="221">
        <f t="shared" si="0"/>
        <v>-0.5</v>
      </c>
    </row>
    <row r="38" spans="2:12" ht="16.5" thickBot="1" x14ac:dyDescent="0.3">
      <c r="B38" s="589" t="s">
        <v>598</v>
      </c>
      <c r="C38" s="590"/>
      <c r="D38" s="590"/>
      <c r="E38" s="590"/>
      <c r="F38" s="591"/>
    </row>
    <row r="39" spans="2:12" ht="12.75" customHeight="1" x14ac:dyDescent="0.25">
      <c r="B39" s="587"/>
      <c r="C39" s="216">
        <v>2018</v>
      </c>
      <c r="D39" s="216">
        <v>2019</v>
      </c>
      <c r="E39" s="216">
        <v>2020</v>
      </c>
      <c r="F39" s="216">
        <v>2021</v>
      </c>
    </row>
    <row r="40" spans="2:12" ht="13.5" customHeight="1" thickBot="1" x14ac:dyDescent="0.3">
      <c r="B40" s="588"/>
      <c r="C40" s="217" t="s">
        <v>12</v>
      </c>
      <c r="D40" s="217" t="s">
        <v>13</v>
      </c>
      <c r="E40" s="217" t="s">
        <v>13</v>
      </c>
      <c r="F40" s="217" t="s">
        <v>13</v>
      </c>
    </row>
    <row r="41" spans="2:12" ht="16.5" thickBot="1" x14ac:dyDescent="0.3">
      <c r="B41" s="223" t="s">
        <v>47</v>
      </c>
      <c r="C41" s="224">
        <v>9000</v>
      </c>
      <c r="D41" s="224">
        <v>9000</v>
      </c>
      <c r="E41" s="224">
        <v>9000</v>
      </c>
      <c r="F41" s="224">
        <v>9000</v>
      </c>
    </row>
    <row r="42" spans="2:12" ht="32.25" thickBot="1" x14ac:dyDescent="0.3">
      <c r="B42" s="223" t="s">
        <v>48</v>
      </c>
      <c r="C42" s="224">
        <v>3000</v>
      </c>
      <c r="D42" s="224">
        <v>3000</v>
      </c>
      <c r="E42" s="224">
        <v>3000</v>
      </c>
      <c r="F42" s="224">
        <v>3000</v>
      </c>
    </row>
    <row r="43" spans="2:12" ht="16.5" thickBot="1" x14ac:dyDescent="0.3">
      <c r="B43" s="223" t="s">
        <v>49</v>
      </c>
      <c r="C43" s="224">
        <v>4500</v>
      </c>
      <c r="D43" s="224">
        <v>4500</v>
      </c>
      <c r="E43" s="224">
        <v>4500</v>
      </c>
      <c r="F43" s="224">
        <v>4500</v>
      </c>
    </row>
    <row r="44" spans="2:12" ht="16.5" thickBot="1" x14ac:dyDescent="0.3">
      <c r="B44" s="223" t="s">
        <v>50</v>
      </c>
      <c r="C44" s="225"/>
      <c r="D44" s="224"/>
      <c r="E44" s="224"/>
      <c r="F44" s="224"/>
    </row>
    <row r="45" spans="2:12" ht="16.5" thickBot="1" x14ac:dyDescent="0.3">
      <c r="B45" s="223" t="s">
        <v>51</v>
      </c>
      <c r="C45" s="225"/>
      <c r="D45" s="224"/>
      <c r="E45" s="224"/>
      <c r="F45" s="224"/>
    </row>
    <row r="46" spans="2:12" ht="16.5" thickBot="1" x14ac:dyDescent="0.3">
      <c r="B46" s="223" t="s">
        <v>52</v>
      </c>
      <c r="C46" s="225"/>
      <c r="D46" s="224"/>
      <c r="E46" s="224"/>
      <c r="F46" s="224"/>
    </row>
    <row r="47" spans="2:12" ht="32.25" thickBot="1" x14ac:dyDescent="0.3">
      <c r="B47" s="223" t="s">
        <v>53</v>
      </c>
      <c r="C47" s="225"/>
      <c r="D47" s="224"/>
      <c r="E47" s="224"/>
      <c r="F47" s="224"/>
    </row>
    <row r="48" spans="2:12" ht="16.5" thickBot="1" x14ac:dyDescent="0.3">
      <c r="B48" s="226" t="s">
        <v>54</v>
      </c>
      <c r="C48" s="225">
        <f>C47+C46+C45+C44+C43+C42+C41</f>
        <v>16500</v>
      </c>
      <c r="D48" s="225">
        <f>D47+D46+D45+D44+D43+D42+D41</f>
        <v>16500</v>
      </c>
      <c r="E48" s="225">
        <f>E47+E46+E45+E44+E43+E42+E41</f>
        <v>16500</v>
      </c>
      <c r="F48" s="225">
        <f>F47+F46+F45+F44+F43+F42+F41</f>
        <v>16500</v>
      </c>
    </row>
    <row r="49" spans="2:6" ht="16.5" thickBot="1" x14ac:dyDescent="0.3">
      <c r="B49" s="212" t="s">
        <v>55</v>
      </c>
      <c r="C49" s="227">
        <f>IF(C48-C33=0,0,"Error")</f>
        <v>0</v>
      </c>
      <c r="D49" s="227">
        <f>IF(D48-D33=0,0,"Error")</f>
        <v>0</v>
      </c>
      <c r="E49" s="227">
        <f>IF(E48-E33=0,0,"Error")</f>
        <v>0</v>
      </c>
      <c r="F49" s="227">
        <f>IF(F48-F33=0,0,"Error")</f>
        <v>0</v>
      </c>
    </row>
    <row r="50" spans="2:6" ht="15.75" customHeight="1" thickBot="1" x14ac:dyDescent="0.3">
      <c r="B50" s="212" t="s">
        <v>56</v>
      </c>
      <c r="C50" s="598" t="s">
        <v>599</v>
      </c>
      <c r="D50" s="599"/>
      <c r="E50" s="599"/>
      <c r="F50" s="600"/>
    </row>
    <row r="51" spans="2:6" ht="42.75" customHeight="1" thickBot="1" x14ac:dyDescent="0.3">
      <c r="B51" s="211" t="s">
        <v>35</v>
      </c>
      <c r="C51" s="581" t="s">
        <v>600</v>
      </c>
      <c r="D51" s="582"/>
      <c r="E51" s="582"/>
      <c r="F51" s="583"/>
    </row>
    <row r="52" spans="2:6" ht="16.5" thickBot="1" x14ac:dyDescent="0.3">
      <c r="B52" s="211" t="s">
        <v>37</v>
      </c>
      <c r="C52" s="584" t="s">
        <v>601</v>
      </c>
      <c r="D52" s="585"/>
      <c r="E52" s="585"/>
      <c r="F52" s="586"/>
    </row>
    <row r="53" spans="2:6" x14ac:dyDescent="0.25">
      <c r="B53" s="587"/>
      <c r="C53" s="216">
        <v>2018</v>
      </c>
      <c r="D53" s="216">
        <v>2019</v>
      </c>
      <c r="E53" s="216">
        <v>2020</v>
      </c>
      <c r="F53" s="216">
        <v>2021</v>
      </c>
    </row>
    <row r="54" spans="2:6" ht="12.75" customHeight="1" thickBot="1" x14ac:dyDescent="0.3">
      <c r="B54" s="588"/>
      <c r="C54" s="217" t="s">
        <v>12</v>
      </c>
      <c r="D54" s="217" t="s">
        <v>13</v>
      </c>
      <c r="E54" s="217" t="s">
        <v>13</v>
      </c>
      <c r="F54" s="217" t="s">
        <v>13</v>
      </c>
    </row>
    <row r="55" spans="2:6" ht="15.75" customHeight="1" thickBot="1" x14ac:dyDescent="0.3">
      <c r="B55" s="211" t="s">
        <v>39</v>
      </c>
      <c r="C55" s="218">
        <v>1</v>
      </c>
      <c r="D55" s="218">
        <v>2</v>
      </c>
      <c r="E55" s="218">
        <v>2</v>
      </c>
      <c r="F55" s="218">
        <v>2</v>
      </c>
    </row>
    <row r="56" spans="2:6" ht="16.5" thickBot="1" x14ac:dyDescent="0.3">
      <c r="B56" s="211" t="s">
        <v>40</v>
      </c>
      <c r="C56" s="219">
        <v>31500</v>
      </c>
      <c r="D56" s="219">
        <v>31500</v>
      </c>
      <c r="E56" s="219">
        <v>31500</v>
      </c>
      <c r="F56" s="219">
        <v>31500</v>
      </c>
    </row>
    <row r="57" spans="2:6" ht="16.5" thickBot="1" x14ac:dyDescent="0.3">
      <c r="B57" s="211" t="s">
        <v>41</v>
      </c>
      <c r="C57" s="219">
        <f>C56/C55</f>
        <v>31500</v>
      </c>
      <c r="D57" s="219">
        <f>D56/D55</f>
        <v>15750</v>
      </c>
      <c r="E57" s="219">
        <f>E56/E55</f>
        <v>15750</v>
      </c>
      <c r="F57" s="219">
        <f>F56/F55</f>
        <v>15750</v>
      </c>
    </row>
    <row r="58" spans="2:6" ht="16.5" thickBot="1" x14ac:dyDescent="0.3">
      <c r="B58" s="211" t="s">
        <v>42</v>
      </c>
      <c r="C58" s="220" t="s">
        <v>43</v>
      </c>
      <c r="D58" s="221">
        <f t="shared" ref="D58:F60" si="1">D55/C55-1</f>
        <v>1</v>
      </c>
      <c r="E58" s="221">
        <f t="shared" si="1"/>
        <v>0</v>
      </c>
      <c r="F58" s="221">
        <f t="shared" si="1"/>
        <v>0</v>
      </c>
    </row>
    <row r="59" spans="2:6" ht="16.5" thickBot="1" x14ac:dyDescent="0.3">
      <c r="B59" s="211" t="s">
        <v>44</v>
      </c>
      <c r="C59" s="220" t="s">
        <v>43</v>
      </c>
      <c r="D59" s="221">
        <f t="shared" si="1"/>
        <v>0</v>
      </c>
      <c r="E59" s="221">
        <f t="shared" si="1"/>
        <v>0</v>
      </c>
      <c r="F59" s="221">
        <f t="shared" si="1"/>
        <v>0</v>
      </c>
    </row>
    <row r="60" spans="2:6" ht="32.25" thickBot="1" x14ac:dyDescent="0.3">
      <c r="B60" s="211" t="s">
        <v>45</v>
      </c>
      <c r="C60" s="220" t="s">
        <v>43</v>
      </c>
      <c r="D60" s="221">
        <f t="shared" si="1"/>
        <v>-0.5</v>
      </c>
      <c r="E60" s="221">
        <f t="shared" si="1"/>
        <v>0</v>
      </c>
      <c r="F60" s="221">
        <f t="shared" si="1"/>
        <v>0</v>
      </c>
    </row>
    <row r="61" spans="2:6" ht="24.75" customHeight="1" thickBot="1" x14ac:dyDescent="0.3">
      <c r="B61" s="589" t="s">
        <v>602</v>
      </c>
      <c r="C61" s="590"/>
      <c r="D61" s="590"/>
      <c r="E61" s="590"/>
      <c r="F61" s="591"/>
    </row>
    <row r="62" spans="2:6" ht="12.75" customHeight="1" x14ac:dyDescent="0.25">
      <c r="B62" s="587"/>
      <c r="C62" s="216">
        <v>2018</v>
      </c>
      <c r="D62" s="216">
        <v>2019</v>
      </c>
      <c r="E62" s="216">
        <v>2020</v>
      </c>
      <c r="F62" s="216">
        <v>2021</v>
      </c>
    </row>
    <row r="63" spans="2:6" ht="14.25" customHeight="1" thickBot="1" x14ac:dyDescent="0.3">
      <c r="B63" s="588"/>
      <c r="C63" s="217" t="s">
        <v>12</v>
      </c>
      <c r="D63" s="217" t="s">
        <v>13</v>
      </c>
      <c r="E63" s="217" t="s">
        <v>13</v>
      </c>
      <c r="F63" s="217" t="s">
        <v>13</v>
      </c>
    </row>
    <row r="64" spans="2:6" ht="24.75" customHeight="1" thickBot="1" x14ac:dyDescent="0.3">
      <c r="B64" s="223" t="s">
        <v>47</v>
      </c>
      <c r="C64" s="224">
        <v>22000</v>
      </c>
      <c r="D64" s="224">
        <v>22000</v>
      </c>
      <c r="E64" s="224">
        <v>22000</v>
      </c>
      <c r="F64" s="224">
        <v>22000</v>
      </c>
    </row>
    <row r="65" spans="2:6" ht="24.75" customHeight="1" thickBot="1" x14ac:dyDescent="0.3">
      <c r="B65" s="223" t="s">
        <v>48</v>
      </c>
      <c r="C65" s="224">
        <v>4000</v>
      </c>
      <c r="D65" s="224">
        <v>4000</v>
      </c>
      <c r="E65" s="224">
        <v>4000</v>
      </c>
      <c r="F65" s="224">
        <v>4000</v>
      </c>
    </row>
    <row r="66" spans="2:6" ht="24.75" customHeight="1" thickBot="1" x14ac:dyDescent="0.3">
      <c r="B66" s="223" t="s">
        <v>49</v>
      </c>
      <c r="C66" s="225">
        <v>5500</v>
      </c>
      <c r="D66" s="225">
        <v>5500</v>
      </c>
      <c r="E66" s="225">
        <v>5500</v>
      </c>
      <c r="F66" s="225">
        <v>5500</v>
      </c>
    </row>
    <row r="67" spans="2:6" ht="16.5" thickBot="1" x14ac:dyDescent="0.3">
      <c r="B67" s="223" t="s">
        <v>50</v>
      </c>
      <c r="C67" s="225"/>
      <c r="D67" s="224"/>
      <c r="E67" s="224"/>
      <c r="F67" s="224"/>
    </row>
    <row r="68" spans="2:6" ht="16.5" thickBot="1" x14ac:dyDescent="0.3">
      <c r="B68" s="223" t="s">
        <v>51</v>
      </c>
      <c r="C68" s="225"/>
      <c r="D68" s="224"/>
      <c r="E68" s="224"/>
      <c r="F68" s="224"/>
    </row>
    <row r="69" spans="2:6" ht="16.5" thickBot="1" x14ac:dyDescent="0.3">
      <c r="B69" s="223" t="s">
        <v>52</v>
      </c>
      <c r="C69" s="225"/>
      <c r="D69" s="224"/>
      <c r="E69" s="224"/>
      <c r="F69" s="224"/>
    </row>
    <row r="70" spans="2:6" ht="32.25" thickBot="1" x14ac:dyDescent="0.3">
      <c r="B70" s="223" t="s">
        <v>53</v>
      </c>
      <c r="C70" s="225"/>
      <c r="D70" s="224"/>
      <c r="E70" s="224"/>
      <c r="F70" s="224"/>
    </row>
    <row r="71" spans="2:6" ht="16.5" thickBot="1" x14ac:dyDescent="0.3">
      <c r="B71" s="228" t="s">
        <v>60</v>
      </c>
      <c r="C71" s="225">
        <f>C70+C69+C68+C67+C66+C65+C64</f>
        <v>31500</v>
      </c>
      <c r="D71" s="225">
        <f>D70+D69+D68+D67+D66+D65+D64</f>
        <v>31500</v>
      </c>
      <c r="E71" s="225">
        <f>E70+E69+E68+E67+E66+E65+E64</f>
        <v>31500</v>
      </c>
      <c r="F71" s="225">
        <f>F70+F69+F68+F67+F66+F65+F64</f>
        <v>31500</v>
      </c>
    </row>
    <row r="72" spans="2:6" ht="17.25" customHeight="1" thickBot="1" x14ac:dyDescent="0.3">
      <c r="B72" s="229" t="s">
        <v>55</v>
      </c>
      <c r="C72" s="230">
        <f>IF(C71-C56=0,0,"Error")</f>
        <v>0</v>
      </c>
      <c r="D72" s="230">
        <f>IF(D71-D56=0,0,"Error")</f>
        <v>0</v>
      </c>
      <c r="E72" s="230">
        <f>IF(E71-E56=0,0,"Error")</f>
        <v>0</v>
      </c>
      <c r="F72" s="230">
        <f>IF(F71-F56=0,0,"Error")</f>
        <v>0</v>
      </c>
    </row>
    <row r="73" spans="2:6" ht="17.25" customHeight="1" thickBot="1" x14ac:dyDescent="0.3">
      <c r="B73" s="212" t="s">
        <v>95</v>
      </c>
      <c r="C73" s="594" t="s">
        <v>603</v>
      </c>
      <c r="D73" s="595"/>
      <c r="E73" s="595"/>
      <c r="F73" s="596"/>
    </row>
    <row r="74" spans="2:6" ht="33" customHeight="1" thickBot="1" x14ac:dyDescent="0.3">
      <c r="B74" s="211" t="s">
        <v>35</v>
      </c>
      <c r="C74" s="581" t="s">
        <v>604</v>
      </c>
      <c r="D74" s="582"/>
      <c r="E74" s="582"/>
      <c r="F74" s="583"/>
    </row>
    <row r="75" spans="2:6" ht="17.25" customHeight="1" thickBot="1" x14ac:dyDescent="0.3">
      <c r="B75" s="211" t="s">
        <v>37</v>
      </c>
      <c r="C75" s="597" t="s">
        <v>605</v>
      </c>
      <c r="D75" s="592"/>
      <c r="E75" s="592"/>
      <c r="F75" s="593"/>
    </row>
    <row r="76" spans="2:6" ht="17.25" customHeight="1" x14ac:dyDescent="0.25">
      <c r="B76" s="587"/>
      <c r="C76" s="216">
        <v>2018</v>
      </c>
      <c r="D76" s="216">
        <v>2019</v>
      </c>
      <c r="E76" s="216">
        <v>2020</v>
      </c>
      <c r="F76" s="216">
        <v>2021</v>
      </c>
    </row>
    <row r="77" spans="2:6" ht="17.25" customHeight="1" thickBot="1" x14ac:dyDescent="0.3">
      <c r="B77" s="588"/>
      <c r="C77" s="217" t="s">
        <v>12</v>
      </c>
      <c r="D77" s="217" t="s">
        <v>13</v>
      </c>
      <c r="E77" s="217" t="s">
        <v>13</v>
      </c>
      <c r="F77" s="217" t="s">
        <v>13</v>
      </c>
    </row>
    <row r="78" spans="2:6" ht="17.25" customHeight="1" thickBot="1" x14ac:dyDescent="0.3">
      <c r="B78" s="211" t="s">
        <v>39</v>
      </c>
      <c r="C78" s="218">
        <v>1</v>
      </c>
      <c r="D78" s="218">
        <v>2</v>
      </c>
      <c r="E78" s="218">
        <v>2</v>
      </c>
      <c r="F78" s="218">
        <v>2</v>
      </c>
    </row>
    <row r="79" spans="2:6" ht="16.5" thickBot="1" x14ac:dyDescent="0.3">
      <c r="B79" s="211" t="s">
        <v>40</v>
      </c>
      <c r="C79" s="219">
        <v>34000</v>
      </c>
      <c r="D79" s="219">
        <v>34000</v>
      </c>
      <c r="E79" s="219">
        <v>37000</v>
      </c>
      <c r="F79" s="219">
        <v>38000</v>
      </c>
    </row>
    <row r="80" spans="2:6" ht="17.25" customHeight="1" thickBot="1" x14ac:dyDescent="0.3">
      <c r="B80" s="211" t="s">
        <v>41</v>
      </c>
      <c r="C80" s="219">
        <f>C79/C78</f>
        <v>34000</v>
      </c>
      <c r="D80" s="219">
        <f>D79/D78</f>
        <v>17000</v>
      </c>
      <c r="E80" s="219">
        <f>E79/E78</f>
        <v>18500</v>
      </c>
      <c r="F80" s="219">
        <f>F79/F78</f>
        <v>19000</v>
      </c>
    </row>
    <row r="81" spans="2:6" ht="16.5" thickBot="1" x14ac:dyDescent="0.3">
      <c r="B81" s="211" t="s">
        <v>42</v>
      </c>
      <c r="C81" s="220" t="s">
        <v>43</v>
      </c>
      <c r="D81" s="221">
        <f t="shared" ref="D81:F83" si="2">D78/C78-1</f>
        <v>1</v>
      </c>
      <c r="E81" s="221">
        <f t="shared" si="2"/>
        <v>0</v>
      </c>
      <c r="F81" s="221">
        <f t="shared" si="2"/>
        <v>0</v>
      </c>
    </row>
    <row r="82" spans="2:6" ht="27.75" customHeight="1" thickBot="1" x14ac:dyDescent="0.3">
      <c r="B82" s="211" t="s">
        <v>44</v>
      </c>
      <c r="C82" s="220" t="s">
        <v>43</v>
      </c>
      <c r="D82" s="221">
        <f t="shared" si="2"/>
        <v>0</v>
      </c>
      <c r="E82" s="221">
        <f t="shared" si="2"/>
        <v>8.8235294117646967E-2</v>
      </c>
      <c r="F82" s="221">
        <f t="shared" si="2"/>
        <v>2.7027027027026973E-2</v>
      </c>
    </row>
    <row r="83" spans="2:6" ht="35.25" customHeight="1" thickBot="1" x14ac:dyDescent="0.3">
      <c r="B83" s="211" t="s">
        <v>45</v>
      </c>
      <c r="C83" s="220" t="s">
        <v>43</v>
      </c>
      <c r="D83" s="221">
        <f t="shared" si="2"/>
        <v>-0.5</v>
      </c>
      <c r="E83" s="221">
        <f t="shared" si="2"/>
        <v>8.8235294117646967E-2</v>
      </c>
      <c r="F83" s="221">
        <f t="shared" si="2"/>
        <v>2.7027027027026973E-2</v>
      </c>
    </row>
    <row r="84" spans="2:6" ht="17.25" customHeight="1" thickBot="1" x14ac:dyDescent="0.3">
      <c r="B84" s="589" t="s">
        <v>606</v>
      </c>
      <c r="C84" s="590"/>
      <c r="D84" s="590"/>
      <c r="E84" s="590"/>
      <c r="F84" s="591"/>
    </row>
    <row r="85" spans="2:6" ht="17.25" customHeight="1" x14ac:dyDescent="0.25">
      <c r="B85" s="587"/>
      <c r="C85" s="216">
        <v>2018</v>
      </c>
      <c r="D85" s="216">
        <v>2019</v>
      </c>
      <c r="E85" s="216">
        <v>2020</v>
      </c>
      <c r="F85" s="216">
        <v>2021</v>
      </c>
    </row>
    <row r="86" spans="2:6" ht="17.25" customHeight="1" thickBot="1" x14ac:dyDescent="0.3">
      <c r="B86" s="588"/>
      <c r="C86" s="217" t="s">
        <v>12</v>
      </c>
      <c r="D86" s="217" t="s">
        <v>13</v>
      </c>
      <c r="E86" s="217" t="s">
        <v>13</v>
      </c>
      <c r="F86" s="217" t="s">
        <v>13</v>
      </c>
    </row>
    <row r="87" spans="2:6" ht="17.25" customHeight="1" thickBot="1" x14ac:dyDescent="0.3">
      <c r="B87" s="223" t="s">
        <v>47</v>
      </c>
      <c r="C87" s="224">
        <v>21000</v>
      </c>
      <c r="D87" s="224">
        <v>21000</v>
      </c>
      <c r="E87" s="224">
        <v>21000</v>
      </c>
      <c r="F87" s="224">
        <v>21000</v>
      </c>
    </row>
    <row r="88" spans="2:6" ht="32.25" thickBot="1" x14ac:dyDescent="0.3">
      <c r="B88" s="223" t="s">
        <v>48</v>
      </c>
      <c r="C88" s="224">
        <v>3000</v>
      </c>
      <c r="D88" s="224">
        <v>3000</v>
      </c>
      <c r="E88" s="224">
        <v>3000</v>
      </c>
      <c r="F88" s="224">
        <v>3000</v>
      </c>
    </row>
    <row r="89" spans="2:6" ht="17.25" customHeight="1" thickBot="1" x14ac:dyDescent="0.3">
      <c r="B89" s="223" t="s">
        <v>49</v>
      </c>
      <c r="C89" s="225">
        <v>10000</v>
      </c>
      <c r="D89" s="225">
        <v>10000</v>
      </c>
      <c r="E89" s="225">
        <v>13000</v>
      </c>
      <c r="F89" s="225">
        <v>14000</v>
      </c>
    </row>
    <row r="90" spans="2:6" ht="17.25" customHeight="1" thickBot="1" x14ac:dyDescent="0.3">
      <c r="B90" s="223" t="s">
        <v>50</v>
      </c>
      <c r="C90" s="225"/>
      <c r="D90" s="224"/>
      <c r="E90" s="224"/>
      <c r="F90" s="224"/>
    </row>
    <row r="91" spans="2:6" ht="17.25" customHeight="1" thickBot="1" x14ac:dyDescent="0.3">
      <c r="B91" s="223" t="s">
        <v>51</v>
      </c>
      <c r="C91" s="225"/>
      <c r="D91" s="224"/>
      <c r="E91" s="224"/>
      <c r="F91" s="224"/>
    </row>
    <row r="92" spans="2:6" ht="16.5" thickBot="1" x14ac:dyDescent="0.3">
      <c r="B92" s="223" t="s">
        <v>52</v>
      </c>
      <c r="C92" s="225"/>
      <c r="D92" s="224"/>
      <c r="E92" s="224"/>
      <c r="F92" s="224"/>
    </row>
    <row r="93" spans="2:6" ht="32.25" thickBot="1" x14ac:dyDescent="0.3">
      <c r="B93" s="223" t="s">
        <v>53</v>
      </c>
      <c r="C93" s="225"/>
      <c r="D93" s="224"/>
      <c r="E93" s="224"/>
      <c r="F93" s="224"/>
    </row>
    <row r="94" spans="2:6" ht="17.25" customHeight="1" thickBot="1" x14ac:dyDescent="0.3">
      <c r="B94" s="228" t="s">
        <v>78</v>
      </c>
      <c r="C94" s="225">
        <f>C93+C92+C91+C90+C89+C88+C87</f>
        <v>34000</v>
      </c>
      <c r="D94" s="225">
        <f>D93+D92+D91+D90+D89+D88+D87</f>
        <v>34000</v>
      </c>
      <c r="E94" s="225">
        <f>E93+E92+E91+E90+E89+E88+E87</f>
        <v>37000</v>
      </c>
      <c r="F94" s="225">
        <f>F93+F92+F91+F90+F89+F88+F87</f>
        <v>38000</v>
      </c>
    </row>
    <row r="95" spans="2:6" ht="17.25" customHeight="1" thickBot="1" x14ac:dyDescent="0.3">
      <c r="B95" s="229" t="s">
        <v>55</v>
      </c>
      <c r="C95" s="230">
        <f>IF(C94-C79=0,0,"Error")</f>
        <v>0</v>
      </c>
      <c r="D95" s="230">
        <f>IF(D94-D79=0,0,"Error")</f>
        <v>0</v>
      </c>
      <c r="E95" s="230">
        <f>IF(E94-E79=0,0,"Error")</f>
        <v>0</v>
      </c>
      <c r="F95" s="230">
        <f>IF(F94-F79=0,0,"Error")</f>
        <v>0</v>
      </c>
    </row>
    <row r="96" spans="2:6" ht="16.5" thickBot="1" x14ac:dyDescent="0.3">
      <c r="B96" s="578" t="s">
        <v>110</v>
      </c>
      <c r="C96" s="579"/>
      <c r="D96" s="579"/>
      <c r="E96" s="579"/>
      <c r="F96" s="580"/>
    </row>
    <row r="97" spans="2:12" ht="16.5" thickBot="1" x14ac:dyDescent="0.3">
      <c r="B97" s="578" t="s">
        <v>82</v>
      </c>
      <c r="C97" s="579"/>
      <c r="D97" s="579"/>
      <c r="E97" s="579"/>
      <c r="F97" s="580"/>
    </row>
    <row r="98" spans="2:12" ht="32.25" thickBot="1" x14ac:dyDescent="0.3">
      <c r="B98" s="211" t="s">
        <v>461</v>
      </c>
      <c r="C98" s="613" t="s">
        <v>153</v>
      </c>
      <c r="D98" s="614"/>
      <c r="E98" s="614"/>
      <c r="F98" s="615"/>
    </row>
    <row r="99" spans="2:12" ht="16.5" thickBot="1" x14ac:dyDescent="0.3">
      <c r="B99" s="215" t="s">
        <v>33</v>
      </c>
      <c r="C99" s="584" t="s">
        <v>607</v>
      </c>
      <c r="D99" s="585"/>
      <c r="E99" s="585"/>
      <c r="F99" s="586"/>
    </row>
    <row r="100" spans="2:12" ht="17.25" customHeight="1" thickBot="1" x14ac:dyDescent="0.3">
      <c r="B100" s="211" t="s">
        <v>35</v>
      </c>
      <c r="C100" s="572" t="s">
        <v>607</v>
      </c>
      <c r="D100" s="573"/>
      <c r="E100" s="573"/>
      <c r="F100" s="574"/>
    </row>
    <row r="101" spans="2:12" ht="16.5" thickBot="1" x14ac:dyDescent="0.3">
      <c r="B101" s="211" t="s">
        <v>37</v>
      </c>
      <c r="C101" s="584" t="s">
        <v>607</v>
      </c>
      <c r="D101" s="585"/>
      <c r="E101" s="585"/>
      <c r="F101" s="586"/>
    </row>
    <row r="102" spans="2:12" ht="12.75" customHeight="1" x14ac:dyDescent="0.25">
      <c r="B102" s="587"/>
      <c r="C102" s="216">
        <v>2018</v>
      </c>
      <c r="D102" s="216">
        <v>2019</v>
      </c>
      <c r="E102" s="216">
        <v>2020</v>
      </c>
      <c r="F102" s="216">
        <v>2021</v>
      </c>
    </row>
    <row r="103" spans="2:12" ht="9" customHeight="1" thickBot="1" x14ac:dyDescent="0.3">
      <c r="B103" s="588"/>
      <c r="C103" s="217" t="s">
        <v>12</v>
      </c>
      <c r="D103" s="217" t="s">
        <v>13</v>
      </c>
      <c r="E103" s="217" t="s">
        <v>13</v>
      </c>
      <c r="F103" s="217" t="s">
        <v>13</v>
      </c>
    </row>
    <row r="104" spans="2:12" ht="16.5" thickBot="1" x14ac:dyDescent="0.3">
      <c r="B104" s="211" t="s">
        <v>39</v>
      </c>
      <c r="C104" s="218"/>
      <c r="D104" s="218"/>
      <c r="E104" s="218"/>
      <c r="F104" s="218"/>
    </row>
    <row r="105" spans="2:12" ht="16.5" thickBot="1" x14ac:dyDescent="0.3">
      <c r="B105" s="211" t="s">
        <v>40</v>
      </c>
      <c r="C105" s="218"/>
      <c r="D105" s="218"/>
      <c r="E105" s="218"/>
      <c r="F105" s="218"/>
    </row>
    <row r="106" spans="2:12" ht="16.5" thickBot="1" x14ac:dyDescent="0.3">
      <c r="B106" s="211" t="s">
        <v>41</v>
      </c>
      <c r="C106" s="218" t="e">
        <f>C105/C104</f>
        <v>#DIV/0!</v>
      </c>
      <c r="D106" s="218" t="e">
        <f>D105/D104</f>
        <v>#DIV/0!</v>
      </c>
      <c r="E106" s="218" t="e">
        <f>E105/E104</f>
        <v>#DIV/0!</v>
      </c>
      <c r="F106" s="218" t="e">
        <f>F105/F104</f>
        <v>#DIV/0!</v>
      </c>
    </row>
    <row r="107" spans="2:12" ht="16.5" thickBot="1" x14ac:dyDescent="0.3">
      <c r="B107" s="211" t="s">
        <v>42</v>
      </c>
      <c r="C107" s="231" t="s">
        <v>43</v>
      </c>
      <c r="D107" s="232" t="e">
        <f>D104/C104-1</f>
        <v>#DIV/0!</v>
      </c>
      <c r="E107" s="232" t="e">
        <f t="shared" ref="E107:F109" si="3">E104/D104-1</f>
        <v>#DIV/0!</v>
      </c>
      <c r="F107" s="232" t="e">
        <f t="shared" si="3"/>
        <v>#DIV/0!</v>
      </c>
      <c r="H107" s="222"/>
      <c r="I107" s="222"/>
      <c r="J107" s="222"/>
      <c r="K107" s="222"/>
      <c r="L107" s="222"/>
    </row>
    <row r="108" spans="2:12" ht="16.5" thickBot="1" x14ac:dyDescent="0.3">
      <c r="B108" s="211" t="s">
        <v>44</v>
      </c>
      <c r="C108" s="231" t="s">
        <v>43</v>
      </c>
      <c r="D108" s="232" t="e">
        <f>D105/C105-1</f>
        <v>#DIV/0!</v>
      </c>
      <c r="E108" s="232" t="e">
        <f t="shared" si="3"/>
        <v>#DIV/0!</v>
      </c>
      <c r="F108" s="232" t="e">
        <f t="shared" si="3"/>
        <v>#DIV/0!</v>
      </c>
    </row>
    <row r="109" spans="2:12" ht="32.25" thickBot="1" x14ac:dyDescent="0.3">
      <c r="B109" s="211" t="s">
        <v>45</v>
      </c>
      <c r="C109" s="231" t="s">
        <v>43</v>
      </c>
      <c r="D109" s="232" t="e">
        <f>D106/C106-1</f>
        <v>#DIV/0!</v>
      </c>
      <c r="E109" s="232" t="e">
        <f t="shared" si="3"/>
        <v>#DIV/0!</v>
      </c>
      <c r="F109" s="232" t="e">
        <f t="shared" si="3"/>
        <v>#DIV/0!</v>
      </c>
    </row>
    <row r="110" spans="2:12" ht="15.75" customHeight="1" thickBot="1" x14ac:dyDescent="0.3">
      <c r="B110" s="589" t="s">
        <v>598</v>
      </c>
      <c r="C110" s="590"/>
      <c r="D110" s="590"/>
      <c r="E110" s="590"/>
      <c r="F110" s="591"/>
    </row>
    <row r="111" spans="2:12" ht="12.75" customHeight="1" x14ac:dyDescent="0.25">
      <c r="B111" s="587"/>
      <c r="C111" s="216">
        <v>2018</v>
      </c>
      <c r="D111" s="216">
        <v>2019</v>
      </c>
      <c r="E111" s="216">
        <v>2020</v>
      </c>
      <c r="F111" s="216">
        <v>2021</v>
      </c>
    </row>
    <row r="112" spans="2:12" ht="9" customHeight="1" thickBot="1" x14ac:dyDescent="0.3">
      <c r="B112" s="588"/>
      <c r="C112" s="217" t="s">
        <v>12</v>
      </c>
      <c r="D112" s="217" t="s">
        <v>13</v>
      </c>
      <c r="E112" s="217" t="s">
        <v>13</v>
      </c>
      <c r="F112" s="217" t="s">
        <v>13</v>
      </c>
    </row>
    <row r="113" spans="2:12" ht="16.5" thickBot="1" x14ac:dyDescent="0.3">
      <c r="B113" s="223" t="s">
        <v>86</v>
      </c>
      <c r="C113" s="224"/>
      <c r="D113" s="224"/>
      <c r="E113" s="224"/>
      <c r="F113" s="224"/>
    </row>
    <row r="114" spans="2:12" ht="16.5" thickBot="1" x14ac:dyDescent="0.3">
      <c r="B114" s="223" t="s">
        <v>87</v>
      </c>
      <c r="C114" s="225"/>
      <c r="D114" s="224"/>
      <c r="E114" s="224"/>
      <c r="F114" s="224"/>
    </row>
    <row r="115" spans="2:12" ht="16.5" thickBot="1" x14ac:dyDescent="0.3">
      <c r="B115" s="226" t="s">
        <v>54</v>
      </c>
      <c r="C115" s="225">
        <f>C114+C113</f>
        <v>0</v>
      </c>
      <c r="D115" s="225">
        <f>D114+D113</f>
        <v>0</v>
      </c>
      <c r="E115" s="225">
        <f>E114+E113</f>
        <v>0</v>
      </c>
      <c r="F115" s="225">
        <f>F114+F113</f>
        <v>0</v>
      </c>
    </row>
    <row r="116" spans="2:12" x14ac:dyDescent="0.25">
      <c r="B116" s="601" t="s">
        <v>88</v>
      </c>
      <c r="C116" s="604"/>
      <c r="D116" s="605"/>
      <c r="E116" s="605"/>
      <c r="F116" s="606"/>
    </row>
    <row r="117" spans="2:12" x14ac:dyDescent="0.25">
      <c r="B117" s="602"/>
      <c r="C117" s="607"/>
      <c r="D117" s="608"/>
      <c r="E117" s="608"/>
      <c r="F117" s="609"/>
    </row>
    <row r="118" spans="2:12" ht="16.5" thickBot="1" x14ac:dyDescent="0.3">
      <c r="B118" s="603"/>
      <c r="C118" s="610"/>
      <c r="D118" s="611"/>
      <c r="E118" s="611"/>
      <c r="F118" s="612"/>
    </row>
    <row r="119" spans="2:12" ht="16.5" thickBot="1" x14ac:dyDescent="0.3">
      <c r="B119" s="211" t="s">
        <v>93</v>
      </c>
      <c r="C119" s="613" t="s">
        <v>153</v>
      </c>
      <c r="D119" s="614"/>
      <c r="E119" s="614"/>
      <c r="F119" s="615"/>
    </row>
    <row r="120" spans="2:12" ht="32.25" thickBot="1" x14ac:dyDescent="0.3">
      <c r="B120" s="215" t="s">
        <v>608</v>
      </c>
      <c r="C120" s="584" t="s">
        <v>607</v>
      </c>
      <c r="D120" s="585"/>
      <c r="E120" s="585"/>
      <c r="F120" s="586"/>
    </row>
    <row r="121" spans="2:12" ht="17.25" customHeight="1" thickBot="1" x14ac:dyDescent="0.3">
      <c r="B121" s="211" t="s">
        <v>35</v>
      </c>
      <c r="C121" s="572" t="s">
        <v>607</v>
      </c>
      <c r="D121" s="573"/>
      <c r="E121" s="573"/>
      <c r="F121" s="574"/>
    </row>
    <row r="122" spans="2:12" ht="16.5" thickBot="1" x14ac:dyDescent="0.3">
      <c r="B122" s="211" t="s">
        <v>37</v>
      </c>
      <c r="C122" s="584" t="s">
        <v>607</v>
      </c>
      <c r="D122" s="585"/>
      <c r="E122" s="585"/>
      <c r="F122" s="586"/>
    </row>
    <row r="123" spans="2:12" ht="12.75" customHeight="1" x14ac:dyDescent="0.25">
      <c r="B123" s="587"/>
      <c r="C123" s="216">
        <v>2018</v>
      </c>
      <c r="D123" s="216">
        <v>2019</v>
      </c>
      <c r="E123" s="216">
        <v>2020</v>
      </c>
      <c r="F123" s="216">
        <v>2021</v>
      </c>
    </row>
    <row r="124" spans="2:12" ht="9" customHeight="1" thickBot="1" x14ac:dyDescent="0.3">
      <c r="B124" s="588"/>
      <c r="C124" s="217" t="s">
        <v>12</v>
      </c>
      <c r="D124" s="217" t="s">
        <v>13</v>
      </c>
      <c r="E124" s="217" t="s">
        <v>13</v>
      </c>
      <c r="F124" s="217" t="s">
        <v>13</v>
      </c>
    </row>
    <row r="125" spans="2:12" ht="16.5" thickBot="1" x14ac:dyDescent="0.3">
      <c r="B125" s="211" t="s">
        <v>39</v>
      </c>
      <c r="C125" s="218"/>
      <c r="D125" s="218"/>
      <c r="E125" s="218"/>
      <c r="F125" s="218"/>
    </row>
    <row r="126" spans="2:12" ht="16.5" thickBot="1" x14ac:dyDescent="0.3">
      <c r="B126" s="211" t="s">
        <v>40</v>
      </c>
      <c r="C126" s="218"/>
      <c r="D126" s="218"/>
      <c r="E126" s="218"/>
      <c r="F126" s="218"/>
    </row>
    <row r="127" spans="2:12" ht="16.5" thickBot="1" x14ac:dyDescent="0.3">
      <c r="B127" s="211" t="s">
        <v>41</v>
      </c>
      <c r="C127" s="218" t="e">
        <f>C126/C125</f>
        <v>#DIV/0!</v>
      </c>
      <c r="D127" s="218" t="e">
        <f>D126/D125</f>
        <v>#DIV/0!</v>
      </c>
      <c r="E127" s="218" t="e">
        <f>E126/E125</f>
        <v>#DIV/0!</v>
      </c>
      <c r="F127" s="218" t="e">
        <f>F126/F125</f>
        <v>#DIV/0!</v>
      </c>
    </row>
    <row r="128" spans="2:12" ht="16.5" thickBot="1" x14ac:dyDescent="0.3">
      <c r="B128" s="211" t="s">
        <v>42</v>
      </c>
      <c r="C128" s="231" t="s">
        <v>43</v>
      </c>
      <c r="D128" s="232" t="e">
        <f>D125/C125-1</f>
        <v>#DIV/0!</v>
      </c>
      <c r="E128" s="232" t="e">
        <f t="shared" ref="E128:F130" si="4">E125/D125-1</f>
        <v>#DIV/0!</v>
      </c>
      <c r="F128" s="232" t="e">
        <f t="shared" si="4"/>
        <v>#DIV/0!</v>
      </c>
      <c r="H128" s="222"/>
      <c r="I128" s="222"/>
      <c r="J128" s="222"/>
      <c r="K128" s="222"/>
      <c r="L128" s="222"/>
    </row>
    <row r="129" spans="2:6" ht="16.5" thickBot="1" x14ac:dyDescent="0.3">
      <c r="B129" s="211" t="s">
        <v>44</v>
      </c>
      <c r="C129" s="231" t="s">
        <v>43</v>
      </c>
      <c r="D129" s="232" t="e">
        <f>D126/C126-1</f>
        <v>#DIV/0!</v>
      </c>
      <c r="E129" s="232" t="e">
        <f t="shared" si="4"/>
        <v>#DIV/0!</v>
      </c>
      <c r="F129" s="232" t="e">
        <f t="shared" si="4"/>
        <v>#DIV/0!</v>
      </c>
    </row>
    <row r="130" spans="2:6" ht="32.25" thickBot="1" x14ac:dyDescent="0.3">
      <c r="B130" s="211" t="s">
        <v>45</v>
      </c>
      <c r="C130" s="231" t="s">
        <v>43</v>
      </c>
      <c r="D130" s="232" t="e">
        <f>D127/C127-1</f>
        <v>#DIV/0!</v>
      </c>
      <c r="E130" s="232" t="e">
        <f t="shared" si="4"/>
        <v>#DIV/0!</v>
      </c>
      <c r="F130" s="232" t="e">
        <f t="shared" si="4"/>
        <v>#DIV/0!</v>
      </c>
    </row>
    <row r="131" spans="2:6" ht="16.5" thickBot="1" x14ac:dyDescent="0.3">
      <c r="B131" s="589" t="s">
        <v>609</v>
      </c>
      <c r="C131" s="590"/>
      <c r="D131" s="590"/>
      <c r="E131" s="590"/>
      <c r="F131" s="591"/>
    </row>
    <row r="132" spans="2:6" ht="12.75" customHeight="1" x14ac:dyDescent="0.25">
      <c r="B132" s="587"/>
      <c r="C132" s="216">
        <v>2018</v>
      </c>
      <c r="D132" s="216">
        <v>2019</v>
      </c>
      <c r="E132" s="216">
        <v>2020</v>
      </c>
      <c r="F132" s="216">
        <v>2021</v>
      </c>
    </row>
    <row r="133" spans="2:6" ht="11.25" customHeight="1" thickBot="1" x14ac:dyDescent="0.3">
      <c r="B133" s="588"/>
      <c r="C133" s="217" t="s">
        <v>12</v>
      </c>
      <c r="D133" s="217" t="s">
        <v>13</v>
      </c>
      <c r="E133" s="217" t="s">
        <v>13</v>
      </c>
      <c r="F133" s="217" t="s">
        <v>13</v>
      </c>
    </row>
    <row r="134" spans="2:6" ht="16.5" thickBot="1" x14ac:dyDescent="0.3">
      <c r="B134" s="223" t="s">
        <v>86</v>
      </c>
      <c r="C134" s="224"/>
      <c r="D134" s="224"/>
      <c r="E134" s="224"/>
      <c r="F134" s="224"/>
    </row>
    <row r="135" spans="2:6" ht="16.5" thickBot="1" x14ac:dyDescent="0.3">
      <c r="B135" s="223" t="s">
        <v>87</v>
      </c>
      <c r="C135" s="225"/>
      <c r="D135" s="224"/>
      <c r="E135" s="224"/>
      <c r="F135" s="224"/>
    </row>
    <row r="136" spans="2:6" ht="16.5" thickBot="1" x14ac:dyDescent="0.3">
      <c r="B136" s="226" t="s">
        <v>527</v>
      </c>
      <c r="C136" s="225">
        <f>C135+C134</f>
        <v>0</v>
      </c>
      <c r="D136" s="225">
        <f>D135+D134</f>
        <v>0</v>
      </c>
      <c r="E136" s="225">
        <f>E135+E134</f>
        <v>0</v>
      </c>
      <c r="F136" s="225">
        <f>F135+F134</f>
        <v>0</v>
      </c>
    </row>
    <row r="137" spans="2:6" ht="16.5" thickBot="1" x14ac:dyDescent="0.3">
      <c r="B137" s="578" t="s">
        <v>110</v>
      </c>
      <c r="C137" s="579"/>
      <c r="D137" s="579"/>
      <c r="E137" s="579"/>
      <c r="F137" s="580"/>
    </row>
    <row r="138" spans="2:6" ht="16.5" thickBot="1" x14ac:dyDescent="0.3">
      <c r="B138" s="578" t="s">
        <v>111</v>
      </c>
      <c r="C138" s="579"/>
      <c r="D138" s="579"/>
      <c r="E138" s="579"/>
      <c r="F138" s="580"/>
    </row>
    <row r="139" spans="2:6" ht="16.5" thickBot="1" x14ac:dyDescent="0.3">
      <c r="B139" s="233" t="s">
        <v>93</v>
      </c>
      <c r="C139" s="616" t="s">
        <v>153</v>
      </c>
      <c r="D139" s="617"/>
      <c r="E139" s="617"/>
      <c r="F139" s="618"/>
    </row>
    <row r="140" spans="2:6" ht="16.5" thickBot="1" x14ac:dyDescent="0.3">
      <c r="B140" s="234" t="s">
        <v>33</v>
      </c>
      <c r="C140" s="619" t="s">
        <v>610</v>
      </c>
      <c r="D140" s="620"/>
      <c r="E140" s="620"/>
      <c r="F140" s="621"/>
    </row>
    <row r="141" spans="2:6" ht="60" customHeight="1" thickBot="1" x14ac:dyDescent="0.3">
      <c r="B141" s="235" t="s">
        <v>35</v>
      </c>
      <c r="C141" s="622" t="s">
        <v>611</v>
      </c>
      <c r="D141" s="623"/>
      <c r="E141" s="623"/>
      <c r="F141" s="624"/>
    </row>
    <row r="142" spans="2:6" ht="16.5" thickBot="1" x14ac:dyDescent="0.3">
      <c r="B142" s="235" t="s">
        <v>37</v>
      </c>
      <c r="C142" s="625" t="s">
        <v>612</v>
      </c>
      <c r="D142" s="626"/>
      <c r="E142" s="626"/>
      <c r="F142" s="627"/>
    </row>
    <row r="143" spans="2:6" ht="12.75" customHeight="1" x14ac:dyDescent="0.25">
      <c r="B143" s="628"/>
      <c r="C143" s="236">
        <v>2018</v>
      </c>
      <c r="D143" s="236">
        <v>2019</v>
      </c>
      <c r="E143" s="236">
        <v>2020</v>
      </c>
      <c r="F143" s="236">
        <v>2021</v>
      </c>
    </row>
    <row r="144" spans="2:6" ht="9" customHeight="1" thickBot="1" x14ac:dyDescent="0.3">
      <c r="B144" s="629"/>
      <c r="C144" s="237" t="s">
        <v>12</v>
      </c>
      <c r="D144" s="237" t="s">
        <v>13</v>
      </c>
      <c r="E144" s="237" t="s">
        <v>13</v>
      </c>
      <c r="F144" s="237" t="s">
        <v>13</v>
      </c>
    </row>
    <row r="145" spans="2:12" ht="16.5" thickBot="1" x14ac:dyDescent="0.3">
      <c r="B145" s="235" t="s">
        <v>39</v>
      </c>
      <c r="C145" s="219">
        <v>1</v>
      </c>
      <c r="D145" s="219">
        <v>0</v>
      </c>
      <c r="E145" s="219">
        <v>0</v>
      </c>
      <c r="F145" s="219">
        <v>0</v>
      </c>
    </row>
    <row r="146" spans="2:12" ht="16.5" thickBot="1" x14ac:dyDescent="0.3">
      <c r="B146" s="235" t="s">
        <v>40</v>
      </c>
      <c r="C146" s="219">
        <v>70407</v>
      </c>
      <c r="D146" s="219">
        <v>0</v>
      </c>
      <c r="E146" s="219">
        <v>0</v>
      </c>
      <c r="F146" s="219">
        <v>0</v>
      </c>
    </row>
    <row r="147" spans="2:12" ht="16.5" thickBot="1" x14ac:dyDescent="0.3">
      <c r="B147" s="235" t="s">
        <v>41</v>
      </c>
      <c r="C147" s="219">
        <f>C146/C145</f>
        <v>70407</v>
      </c>
      <c r="D147" s="219" t="e">
        <f>D146/D145</f>
        <v>#DIV/0!</v>
      </c>
      <c r="E147" s="219" t="e">
        <f>E146/E145</f>
        <v>#DIV/0!</v>
      </c>
      <c r="F147" s="219" t="e">
        <f>F146/F145</f>
        <v>#DIV/0!</v>
      </c>
    </row>
    <row r="148" spans="2:12" ht="16.5" thickBot="1" x14ac:dyDescent="0.3">
      <c r="B148" s="235" t="s">
        <v>42</v>
      </c>
      <c r="C148" s="220" t="s">
        <v>43</v>
      </c>
      <c r="D148" s="221">
        <f t="shared" ref="D148:F150" si="5">D145/C145-1</f>
        <v>-1</v>
      </c>
      <c r="E148" s="221" t="e">
        <f t="shared" si="5"/>
        <v>#DIV/0!</v>
      </c>
      <c r="F148" s="221" t="e">
        <f t="shared" si="5"/>
        <v>#DIV/0!</v>
      </c>
      <c r="H148" s="222"/>
      <c r="I148" s="222"/>
      <c r="J148" s="222"/>
      <c r="K148" s="222"/>
      <c r="L148" s="222"/>
    </row>
    <row r="149" spans="2:12" ht="16.5" thickBot="1" x14ac:dyDescent="0.3">
      <c r="B149" s="235" t="s">
        <v>44</v>
      </c>
      <c r="C149" s="220" t="s">
        <v>43</v>
      </c>
      <c r="D149" s="221">
        <f t="shared" si="5"/>
        <v>-1</v>
      </c>
      <c r="E149" s="221" t="e">
        <f t="shared" si="5"/>
        <v>#DIV/0!</v>
      </c>
      <c r="F149" s="221" t="e">
        <f t="shared" si="5"/>
        <v>#DIV/0!</v>
      </c>
    </row>
    <row r="150" spans="2:12" ht="32.25" thickBot="1" x14ac:dyDescent="0.3">
      <c r="B150" s="235" t="s">
        <v>45</v>
      </c>
      <c r="C150" s="220" t="s">
        <v>43</v>
      </c>
      <c r="D150" s="221" t="e">
        <f t="shared" si="5"/>
        <v>#DIV/0!</v>
      </c>
      <c r="E150" s="221" t="e">
        <f t="shared" si="5"/>
        <v>#DIV/0!</v>
      </c>
      <c r="F150" s="221" t="e">
        <f t="shared" si="5"/>
        <v>#DIV/0!</v>
      </c>
    </row>
    <row r="151" spans="2:12" ht="15.75" customHeight="1" thickBot="1" x14ac:dyDescent="0.3">
      <c r="B151" s="630" t="s">
        <v>640</v>
      </c>
      <c r="C151" s="631"/>
      <c r="D151" s="631"/>
      <c r="E151" s="631"/>
      <c r="F151" s="632"/>
    </row>
    <row r="152" spans="2:12" ht="12.75" customHeight="1" x14ac:dyDescent="0.25">
      <c r="B152" s="628"/>
      <c r="C152" s="236">
        <v>2018</v>
      </c>
      <c r="D152" s="236">
        <v>2019</v>
      </c>
      <c r="E152" s="236">
        <v>2020</v>
      </c>
      <c r="F152" s="236">
        <v>2021</v>
      </c>
    </row>
    <row r="153" spans="2:12" ht="13.5" customHeight="1" thickBot="1" x14ac:dyDescent="0.3">
      <c r="B153" s="629"/>
      <c r="C153" s="237" t="s">
        <v>12</v>
      </c>
      <c r="D153" s="237" t="s">
        <v>13</v>
      </c>
      <c r="E153" s="237" t="s">
        <v>13</v>
      </c>
      <c r="F153" s="237" t="s">
        <v>13</v>
      </c>
    </row>
    <row r="154" spans="2:12" ht="16.5" thickBot="1" x14ac:dyDescent="0.3">
      <c r="B154" s="238" t="s">
        <v>86</v>
      </c>
      <c r="C154" s="239">
        <f>C146</f>
        <v>70407</v>
      </c>
      <c r="D154" s="239">
        <v>0</v>
      </c>
      <c r="E154" s="239">
        <v>0</v>
      </c>
      <c r="F154" s="239">
        <v>0</v>
      </c>
    </row>
    <row r="155" spans="2:12" ht="16.5" thickBot="1" x14ac:dyDescent="0.3">
      <c r="B155" s="238" t="s">
        <v>87</v>
      </c>
      <c r="C155" s="240"/>
      <c r="D155" s="239"/>
      <c r="E155" s="239"/>
      <c r="F155" s="239"/>
    </row>
    <row r="156" spans="2:12" ht="24.75" customHeight="1" thickBot="1" x14ac:dyDescent="0.3">
      <c r="B156" s="241" t="s">
        <v>54</v>
      </c>
      <c r="C156" s="240">
        <f>C155+C154</f>
        <v>70407</v>
      </c>
      <c r="D156" s="240">
        <f>D155+D154</f>
        <v>0</v>
      </c>
      <c r="E156" s="240">
        <f>E155+E154</f>
        <v>0</v>
      </c>
      <c r="F156" s="240">
        <f>F155+F154</f>
        <v>0</v>
      </c>
    </row>
    <row r="157" spans="2:12" ht="31.5" x14ac:dyDescent="0.25">
      <c r="B157" s="242" t="s">
        <v>88</v>
      </c>
      <c r="C157" s="633"/>
      <c r="D157" s="634"/>
      <c r="E157" s="634"/>
      <c r="F157" s="635"/>
    </row>
    <row r="158" spans="2:12" x14ac:dyDescent="0.25">
      <c r="B158" s="243"/>
      <c r="C158" s="636"/>
      <c r="D158" s="637"/>
      <c r="E158" s="637"/>
      <c r="F158" s="638"/>
    </row>
    <row r="159" spans="2:12" ht="17.25" customHeight="1" thickBot="1" x14ac:dyDescent="0.3">
      <c r="B159" s="244"/>
      <c r="C159" s="639"/>
      <c r="D159" s="640"/>
      <c r="E159" s="640"/>
      <c r="F159" s="641"/>
    </row>
    <row r="160" spans="2:12" ht="16.5" thickBot="1" x14ac:dyDescent="0.3">
      <c r="B160" s="233" t="s">
        <v>93</v>
      </c>
      <c r="C160" s="616" t="s">
        <v>153</v>
      </c>
      <c r="D160" s="617"/>
      <c r="E160" s="617"/>
      <c r="F160" s="618"/>
    </row>
    <row r="161" spans="2:12" ht="12.75" customHeight="1" thickBot="1" x14ac:dyDescent="0.3">
      <c r="B161" s="234" t="s">
        <v>56</v>
      </c>
      <c r="C161" s="619" t="s">
        <v>613</v>
      </c>
      <c r="D161" s="620"/>
      <c r="E161" s="620"/>
      <c r="F161" s="621"/>
    </row>
    <row r="162" spans="2:12" ht="36.75" customHeight="1" thickBot="1" x14ac:dyDescent="0.3">
      <c r="B162" s="235" t="s">
        <v>35</v>
      </c>
      <c r="C162" s="622" t="s">
        <v>614</v>
      </c>
      <c r="D162" s="623"/>
      <c r="E162" s="623"/>
      <c r="F162" s="624"/>
    </row>
    <row r="163" spans="2:12" ht="16.5" thickBot="1" x14ac:dyDescent="0.3">
      <c r="B163" s="235" t="s">
        <v>37</v>
      </c>
      <c r="C163" s="625" t="s">
        <v>605</v>
      </c>
      <c r="D163" s="626"/>
      <c r="E163" s="626"/>
      <c r="F163" s="627"/>
    </row>
    <row r="164" spans="2:12" x14ac:dyDescent="0.25">
      <c r="B164" s="628"/>
      <c r="C164" s="236">
        <v>2018</v>
      </c>
      <c r="D164" s="236">
        <v>2019</v>
      </c>
      <c r="E164" s="236">
        <v>2020</v>
      </c>
      <c r="F164" s="236">
        <v>2021</v>
      </c>
    </row>
    <row r="165" spans="2:12" ht="16.5" thickBot="1" x14ac:dyDescent="0.3">
      <c r="B165" s="629"/>
      <c r="C165" s="237" t="s">
        <v>12</v>
      </c>
      <c r="D165" s="237" t="s">
        <v>13</v>
      </c>
      <c r="E165" s="237" t="s">
        <v>13</v>
      </c>
      <c r="F165" s="237" t="s">
        <v>13</v>
      </c>
    </row>
    <row r="166" spans="2:12" ht="16.5" thickBot="1" x14ac:dyDescent="0.3">
      <c r="B166" s="235" t="s">
        <v>39</v>
      </c>
      <c r="C166" s="219">
        <v>1</v>
      </c>
      <c r="D166" s="219">
        <v>0</v>
      </c>
      <c r="E166" s="219">
        <v>0</v>
      </c>
      <c r="F166" s="219">
        <v>0</v>
      </c>
      <c r="H166" s="222"/>
      <c r="I166" s="222"/>
      <c r="J166" s="222"/>
      <c r="K166" s="222"/>
      <c r="L166" s="222"/>
    </row>
    <row r="167" spans="2:12" ht="16.5" thickBot="1" x14ac:dyDescent="0.3">
      <c r="B167" s="235" t="s">
        <v>40</v>
      </c>
      <c r="C167" s="219">
        <v>40450</v>
      </c>
      <c r="D167" s="219">
        <v>0</v>
      </c>
      <c r="E167" s="219">
        <v>0</v>
      </c>
      <c r="F167" s="219">
        <v>0</v>
      </c>
    </row>
    <row r="168" spans="2:12" ht="16.5" thickBot="1" x14ac:dyDescent="0.3">
      <c r="B168" s="235" t="s">
        <v>41</v>
      </c>
      <c r="C168" s="219">
        <f>C167/C166</f>
        <v>40450</v>
      </c>
      <c r="D168" s="219" t="e">
        <f>D167/D166</f>
        <v>#DIV/0!</v>
      </c>
      <c r="E168" s="219" t="e">
        <f>E167/E166</f>
        <v>#DIV/0!</v>
      </c>
      <c r="F168" s="219" t="e">
        <f>F167/F166</f>
        <v>#DIV/0!</v>
      </c>
    </row>
    <row r="169" spans="2:12" ht="16.5" thickBot="1" x14ac:dyDescent="0.3">
      <c r="B169" s="235" t="s">
        <v>42</v>
      </c>
      <c r="C169" s="220" t="s">
        <v>43</v>
      </c>
      <c r="D169" s="221">
        <f t="shared" ref="D169:F171" si="6">D166/C166-1</f>
        <v>-1</v>
      </c>
      <c r="E169" s="221" t="e">
        <f t="shared" si="6"/>
        <v>#DIV/0!</v>
      </c>
      <c r="F169" s="221" t="e">
        <f t="shared" si="6"/>
        <v>#DIV/0!</v>
      </c>
    </row>
    <row r="170" spans="2:12" ht="16.5" thickBot="1" x14ac:dyDescent="0.3">
      <c r="B170" s="235" t="s">
        <v>44</v>
      </c>
      <c r="C170" s="220" t="s">
        <v>43</v>
      </c>
      <c r="D170" s="221">
        <f t="shared" si="6"/>
        <v>-1</v>
      </c>
      <c r="E170" s="221" t="e">
        <f t="shared" si="6"/>
        <v>#DIV/0!</v>
      </c>
      <c r="F170" s="221" t="e">
        <f t="shared" si="6"/>
        <v>#DIV/0!</v>
      </c>
    </row>
    <row r="171" spans="2:12" ht="32.25" thickBot="1" x14ac:dyDescent="0.3">
      <c r="B171" s="235" t="s">
        <v>45</v>
      </c>
      <c r="C171" s="220" t="s">
        <v>43</v>
      </c>
      <c r="D171" s="221" t="e">
        <f t="shared" si="6"/>
        <v>#DIV/0!</v>
      </c>
      <c r="E171" s="221" t="e">
        <f t="shared" si="6"/>
        <v>#DIV/0!</v>
      </c>
      <c r="F171" s="221" t="e">
        <f t="shared" si="6"/>
        <v>#DIV/0!</v>
      </c>
    </row>
    <row r="172" spans="2:12" ht="16.5" thickBot="1" x14ac:dyDescent="0.3">
      <c r="B172" s="630" t="s">
        <v>641</v>
      </c>
      <c r="C172" s="631"/>
      <c r="D172" s="631"/>
      <c r="E172" s="631"/>
      <c r="F172" s="632"/>
    </row>
    <row r="173" spans="2:12" x14ac:dyDescent="0.25">
      <c r="B173" s="628"/>
      <c r="C173" s="236">
        <v>2018</v>
      </c>
      <c r="D173" s="236">
        <v>2019</v>
      </c>
      <c r="E173" s="236">
        <v>2020</v>
      </c>
      <c r="F173" s="236">
        <v>2021</v>
      </c>
    </row>
    <row r="174" spans="2:12" ht="16.5" thickBot="1" x14ac:dyDescent="0.3">
      <c r="B174" s="629"/>
      <c r="C174" s="237" t="s">
        <v>12</v>
      </c>
      <c r="D174" s="237" t="s">
        <v>13</v>
      </c>
      <c r="E174" s="237" t="s">
        <v>13</v>
      </c>
      <c r="F174" s="237" t="s">
        <v>13</v>
      </c>
    </row>
    <row r="175" spans="2:12" ht="27" customHeight="1" thickBot="1" x14ac:dyDescent="0.3">
      <c r="B175" s="238" t="s">
        <v>86</v>
      </c>
      <c r="C175" s="239">
        <f>C167</f>
        <v>40450</v>
      </c>
      <c r="D175" s="239"/>
      <c r="E175" s="239"/>
      <c r="F175" s="239"/>
    </row>
    <row r="176" spans="2:12" ht="15.75" customHeight="1" thickBot="1" x14ac:dyDescent="0.3">
      <c r="B176" s="238" t="s">
        <v>87</v>
      </c>
      <c r="C176" s="240"/>
      <c r="D176" s="239"/>
      <c r="E176" s="239"/>
      <c r="F176" s="239"/>
    </row>
    <row r="177" spans="2:6" ht="16.5" thickBot="1" x14ac:dyDescent="0.3">
      <c r="B177" s="241" t="s">
        <v>60</v>
      </c>
      <c r="C177" s="240">
        <f>C176+C175</f>
        <v>40450</v>
      </c>
      <c r="D177" s="240">
        <f>D176+D175</f>
        <v>0</v>
      </c>
      <c r="E177" s="240">
        <f>E176+E175</f>
        <v>0</v>
      </c>
      <c r="F177" s="240">
        <f>F176+F175</f>
        <v>0</v>
      </c>
    </row>
    <row r="178" spans="2:6" ht="15.75" customHeight="1" x14ac:dyDescent="0.25">
      <c r="B178" s="642" t="s">
        <v>278</v>
      </c>
      <c r="C178" s="633"/>
      <c r="D178" s="634"/>
      <c r="E178" s="634"/>
      <c r="F178" s="635"/>
    </row>
    <row r="179" spans="2:6" ht="23.25" customHeight="1" x14ac:dyDescent="0.25">
      <c r="B179" s="643"/>
      <c r="C179" s="636"/>
      <c r="D179" s="637"/>
      <c r="E179" s="637"/>
      <c r="F179" s="638"/>
    </row>
    <row r="180" spans="2:6" ht="23.25" customHeight="1" thickBot="1" x14ac:dyDescent="0.3">
      <c r="B180" s="644"/>
      <c r="C180" s="639"/>
      <c r="D180" s="640"/>
      <c r="E180" s="640"/>
      <c r="F180" s="641"/>
    </row>
    <row r="181" spans="2:6" ht="23.25" customHeight="1" thickBot="1" x14ac:dyDescent="0.3">
      <c r="B181" s="244"/>
      <c r="C181" s="245"/>
      <c r="D181" s="245"/>
      <c r="E181" s="245"/>
      <c r="F181" s="246"/>
    </row>
    <row r="182" spans="2:6" ht="12.75" customHeight="1" thickBot="1" x14ac:dyDescent="0.3">
      <c r="B182" s="247"/>
      <c r="C182" s="248"/>
      <c r="D182" s="248"/>
      <c r="E182" s="248"/>
      <c r="F182" s="248"/>
    </row>
    <row r="183" spans="2:6" ht="12.75" customHeight="1" thickBot="1" x14ac:dyDescent="0.3">
      <c r="B183" s="233" t="s">
        <v>93</v>
      </c>
      <c r="C183" s="616" t="s">
        <v>153</v>
      </c>
      <c r="D183" s="617"/>
      <c r="E183" s="617"/>
      <c r="F183" s="618"/>
    </row>
    <row r="184" spans="2:6" ht="26.25" customHeight="1" thickBot="1" x14ac:dyDescent="0.3">
      <c r="B184" s="234" t="s">
        <v>95</v>
      </c>
      <c r="C184" s="619" t="s">
        <v>615</v>
      </c>
      <c r="D184" s="620"/>
      <c r="E184" s="620"/>
      <c r="F184" s="621"/>
    </row>
    <row r="185" spans="2:6" ht="16.5" customHeight="1" thickBot="1" x14ac:dyDescent="0.3">
      <c r="B185" s="235" t="s">
        <v>35</v>
      </c>
      <c r="C185" s="622" t="s">
        <v>616</v>
      </c>
      <c r="D185" s="623"/>
      <c r="E185" s="623"/>
      <c r="F185" s="624"/>
    </row>
    <row r="186" spans="2:6" ht="15.75" customHeight="1" thickBot="1" x14ac:dyDescent="0.3">
      <c r="B186" s="235" t="s">
        <v>37</v>
      </c>
      <c r="C186" s="625" t="s">
        <v>605</v>
      </c>
      <c r="D186" s="626"/>
      <c r="E186" s="626"/>
      <c r="F186" s="627"/>
    </row>
    <row r="187" spans="2:6" ht="12.75" customHeight="1" x14ac:dyDescent="0.25">
      <c r="B187" s="628"/>
      <c r="C187" s="236">
        <v>2018</v>
      </c>
      <c r="D187" s="236">
        <v>2019</v>
      </c>
      <c r="E187" s="236">
        <v>2020</v>
      </c>
      <c r="F187" s="236">
        <v>2021</v>
      </c>
    </row>
    <row r="188" spans="2:6" ht="9" customHeight="1" thickBot="1" x14ac:dyDescent="0.3">
      <c r="B188" s="629"/>
      <c r="C188" s="237" t="s">
        <v>12</v>
      </c>
      <c r="D188" s="237" t="s">
        <v>13</v>
      </c>
      <c r="E188" s="237" t="s">
        <v>13</v>
      </c>
      <c r="F188" s="237" t="s">
        <v>13</v>
      </c>
    </row>
    <row r="189" spans="2:6" ht="15.75" customHeight="1" thickBot="1" x14ac:dyDescent="0.3">
      <c r="B189" s="235" t="s">
        <v>39</v>
      </c>
      <c r="C189" s="219">
        <v>32</v>
      </c>
      <c r="D189" s="219">
        <v>0</v>
      </c>
      <c r="E189" s="219">
        <v>0</v>
      </c>
      <c r="F189" s="219">
        <v>0</v>
      </c>
    </row>
    <row r="190" spans="2:6" ht="16.5" thickBot="1" x14ac:dyDescent="0.3">
      <c r="B190" s="235" t="s">
        <v>40</v>
      </c>
      <c r="C190" s="219">
        <v>19972</v>
      </c>
      <c r="D190" s="219">
        <v>0</v>
      </c>
      <c r="E190" s="219">
        <v>0</v>
      </c>
      <c r="F190" s="219">
        <v>0</v>
      </c>
    </row>
    <row r="191" spans="2:6" ht="16.5" thickBot="1" x14ac:dyDescent="0.3">
      <c r="B191" s="235" t="s">
        <v>41</v>
      </c>
      <c r="C191" s="219">
        <f>C190/C189</f>
        <v>624.125</v>
      </c>
      <c r="D191" s="219" t="e">
        <f>D190/D189</f>
        <v>#DIV/0!</v>
      </c>
      <c r="E191" s="219" t="e">
        <f>E190/E189</f>
        <v>#DIV/0!</v>
      </c>
      <c r="F191" s="219" t="e">
        <f>F190/F189</f>
        <v>#DIV/0!</v>
      </c>
    </row>
    <row r="192" spans="2:6" ht="16.5" thickBot="1" x14ac:dyDescent="0.3">
      <c r="B192" s="235" t="s">
        <v>42</v>
      </c>
      <c r="C192" s="220" t="s">
        <v>43</v>
      </c>
      <c r="D192" s="221">
        <f t="shared" ref="D192:F194" si="7">D189/C189-1</f>
        <v>-1</v>
      </c>
      <c r="E192" s="221" t="e">
        <f t="shared" si="7"/>
        <v>#DIV/0!</v>
      </c>
      <c r="F192" s="221" t="e">
        <f t="shared" si="7"/>
        <v>#DIV/0!</v>
      </c>
    </row>
    <row r="193" spans="2:6" ht="15.75" customHeight="1" thickBot="1" x14ac:dyDescent="0.3">
      <c r="B193" s="235" t="s">
        <v>44</v>
      </c>
      <c r="C193" s="220" t="s">
        <v>43</v>
      </c>
      <c r="D193" s="221">
        <f t="shared" si="7"/>
        <v>-1</v>
      </c>
      <c r="E193" s="221" t="e">
        <f t="shared" si="7"/>
        <v>#DIV/0!</v>
      </c>
      <c r="F193" s="221" t="e">
        <f t="shared" si="7"/>
        <v>#DIV/0!</v>
      </c>
    </row>
    <row r="194" spans="2:6" ht="32.25" thickBot="1" x14ac:dyDescent="0.3">
      <c r="B194" s="235" t="s">
        <v>45</v>
      </c>
      <c r="C194" s="220" t="s">
        <v>43</v>
      </c>
      <c r="D194" s="221" t="e">
        <f t="shared" si="7"/>
        <v>#DIV/0!</v>
      </c>
      <c r="E194" s="221" t="e">
        <f t="shared" si="7"/>
        <v>#DIV/0!</v>
      </c>
      <c r="F194" s="221" t="e">
        <f t="shared" si="7"/>
        <v>#DIV/0!</v>
      </c>
    </row>
    <row r="195" spans="2:6" ht="12.75" customHeight="1" thickBot="1" x14ac:dyDescent="0.3">
      <c r="B195" s="630" t="s">
        <v>641</v>
      </c>
      <c r="C195" s="631"/>
      <c r="D195" s="631"/>
      <c r="E195" s="631"/>
      <c r="F195" s="632"/>
    </row>
    <row r="196" spans="2:6" ht="9" customHeight="1" x14ac:dyDescent="0.25">
      <c r="B196" s="628"/>
      <c r="C196" s="236">
        <v>2018</v>
      </c>
      <c r="D196" s="236">
        <v>2019</v>
      </c>
      <c r="E196" s="236">
        <v>2020</v>
      </c>
      <c r="F196" s="236">
        <v>2021</v>
      </c>
    </row>
    <row r="197" spans="2:6" ht="15.75" customHeight="1" thickBot="1" x14ac:dyDescent="0.3">
      <c r="B197" s="629"/>
      <c r="C197" s="237" t="s">
        <v>12</v>
      </c>
      <c r="D197" s="237" t="s">
        <v>13</v>
      </c>
      <c r="E197" s="237" t="s">
        <v>13</v>
      </c>
      <c r="F197" s="237" t="s">
        <v>13</v>
      </c>
    </row>
    <row r="198" spans="2:6" ht="16.5" thickBot="1" x14ac:dyDescent="0.3">
      <c r="B198" s="238" t="s">
        <v>86</v>
      </c>
      <c r="C198" s="239">
        <f>C190</f>
        <v>19972</v>
      </c>
      <c r="D198" s="239"/>
      <c r="E198" s="239"/>
      <c r="F198" s="239"/>
    </row>
    <row r="199" spans="2:6" ht="16.5" thickBot="1" x14ac:dyDescent="0.3">
      <c r="B199" s="238" t="s">
        <v>87</v>
      </c>
      <c r="C199" s="240"/>
      <c r="D199" s="239"/>
      <c r="E199" s="239"/>
      <c r="F199" s="239"/>
    </row>
    <row r="200" spans="2:6" ht="16.5" thickBot="1" x14ac:dyDescent="0.3">
      <c r="B200" s="241" t="s">
        <v>60</v>
      </c>
      <c r="C200" s="240">
        <f>C199+C198</f>
        <v>19972</v>
      </c>
      <c r="D200" s="240">
        <f>D199+D198</f>
        <v>0</v>
      </c>
      <c r="E200" s="240">
        <f>E199+E198</f>
        <v>0</v>
      </c>
      <c r="F200" s="240">
        <f>F199+F198</f>
        <v>0</v>
      </c>
    </row>
    <row r="201" spans="2:6" ht="32.25" thickBot="1" x14ac:dyDescent="0.3">
      <c r="B201" s="223" t="s">
        <v>48</v>
      </c>
      <c r="C201" s="224"/>
      <c r="D201" s="224"/>
      <c r="E201" s="224"/>
      <c r="F201" s="224"/>
    </row>
    <row r="202" spans="2:6" ht="16.5" thickBot="1" x14ac:dyDescent="0.3">
      <c r="B202" s="223" t="s">
        <v>49</v>
      </c>
      <c r="C202" s="225"/>
      <c r="D202" s="224"/>
      <c r="E202" s="224"/>
      <c r="F202" s="224"/>
    </row>
    <row r="203" spans="2:6" ht="16.5" thickBot="1" x14ac:dyDescent="0.3">
      <c r="B203" s="223" t="s">
        <v>50</v>
      </c>
      <c r="C203" s="225"/>
      <c r="D203" s="224"/>
      <c r="E203" s="224"/>
      <c r="F203" s="224"/>
    </row>
    <row r="204" spans="2:6" ht="16.5" thickBot="1" x14ac:dyDescent="0.3">
      <c r="B204" s="223" t="s">
        <v>51</v>
      </c>
      <c r="C204" s="225"/>
      <c r="D204" s="224"/>
      <c r="E204" s="224"/>
      <c r="F204" s="224"/>
    </row>
    <row r="205" spans="2:6" ht="16.5" thickBot="1" x14ac:dyDescent="0.3">
      <c r="B205" s="223" t="s">
        <v>52</v>
      </c>
      <c r="C205" s="225"/>
      <c r="D205" s="224"/>
      <c r="E205" s="224"/>
      <c r="F205" s="224"/>
    </row>
    <row r="206" spans="2:6" ht="32.25" thickBot="1" x14ac:dyDescent="0.3">
      <c r="B206" s="223" t="s">
        <v>53</v>
      </c>
      <c r="C206" s="225"/>
      <c r="D206" s="224"/>
      <c r="E206" s="224"/>
      <c r="F206" s="224"/>
    </row>
    <row r="207" spans="2:6" ht="32.25" thickBot="1" x14ac:dyDescent="0.3">
      <c r="B207" s="228" t="s">
        <v>109</v>
      </c>
      <c r="C207" s="227">
        <f>C206+C205+C204+C203+C202+C201+C200</f>
        <v>19972</v>
      </c>
      <c r="D207" s="227">
        <f>D206+D205+D204+D203+D202+D201+D200</f>
        <v>0</v>
      </c>
      <c r="E207" s="227">
        <f>E206+E205+E204+E203+E202+E201+E200</f>
        <v>0</v>
      </c>
      <c r="F207" s="227">
        <f>F206+F205+F204+F203+F202+F201+F200</f>
        <v>0</v>
      </c>
    </row>
    <row r="208" spans="2:6" ht="16.5" thickBot="1" x14ac:dyDescent="0.3">
      <c r="B208" s="212" t="s">
        <v>55</v>
      </c>
      <c r="C208" s="227">
        <f>IF(C207-C190=0,0,"Error")</f>
        <v>0</v>
      </c>
      <c r="D208" s="227">
        <f>IF(D207-D190=0,0,"Error")</f>
        <v>0</v>
      </c>
      <c r="E208" s="227">
        <f>IF(E207-E190=0,0,"Error")</f>
        <v>0</v>
      </c>
      <c r="F208" s="227">
        <f>IF(F207-F190=0,0,"Error")</f>
        <v>0</v>
      </c>
    </row>
    <row r="209" spans="2:6" ht="32.25" hidden="1" thickBot="1" x14ac:dyDescent="0.3">
      <c r="B209" s="214" t="s">
        <v>642</v>
      </c>
      <c r="C209" s="584" t="s">
        <v>607</v>
      </c>
      <c r="D209" s="585"/>
      <c r="E209" s="585"/>
      <c r="F209" s="586"/>
    </row>
    <row r="210" spans="2:6" ht="16.5" hidden="1" thickBot="1" x14ac:dyDescent="0.3">
      <c r="B210" s="211" t="s">
        <v>35</v>
      </c>
      <c r="C210" s="572" t="s">
        <v>607</v>
      </c>
      <c r="D210" s="573"/>
      <c r="E210" s="573"/>
      <c r="F210" s="574"/>
    </row>
    <row r="211" spans="2:6" ht="16.5" hidden="1" thickBot="1" x14ac:dyDescent="0.3">
      <c r="B211" s="211" t="s">
        <v>37</v>
      </c>
      <c r="C211" s="584" t="s">
        <v>607</v>
      </c>
      <c r="D211" s="585"/>
      <c r="E211" s="585"/>
      <c r="F211" s="586"/>
    </row>
    <row r="212" spans="2:6" ht="12.75" hidden="1" customHeight="1" x14ac:dyDescent="0.25">
      <c r="B212" s="587"/>
      <c r="C212" s="216">
        <v>2018</v>
      </c>
      <c r="D212" s="216">
        <v>2019</v>
      </c>
      <c r="E212" s="216">
        <v>2020</v>
      </c>
      <c r="F212" s="216">
        <v>2021</v>
      </c>
    </row>
    <row r="213" spans="2:6" ht="16.5" hidden="1" thickBot="1" x14ac:dyDescent="0.3">
      <c r="B213" s="588"/>
      <c r="C213" s="217" t="s">
        <v>12</v>
      </c>
      <c r="D213" s="217" t="s">
        <v>13</v>
      </c>
      <c r="E213" s="217" t="s">
        <v>13</v>
      </c>
      <c r="F213" s="217" t="s">
        <v>13</v>
      </c>
    </row>
    <row r="214" spans="2:6" ht="16.5" hidden="1" thickBot="1" x14ac:dyDescent="0.3">
      <c r="B214" s="211" t="s">
        <v>39</v>
      </c>
      <c r="C214" s="218"/>
      <c r="D214" s="218"/>
      <c r="E214" s="218"/>
      <c r="F214" s="218"/>
    </row>
    <row r="215" spans="2:6" ht="16.5" hidden="1" thickBot="1" x14ac:dyDescent="0.3">
      <c r="B215" s="211" t="s">
        <v>40</v>
      </c>
      <c r="C215" s="218"/>
      <c r="D215" s="218"/>
      <c r="E215" s="218"/>
      <c r="F215" s="218"/>
    </row>
    <row r="216" spans="2:6" ht="15.75" hidden="1" customHeight="1" thickBot="1" x14ac:dyDescent="0.3">
      <c r="B216" s="211" t="s">
        <v>41</v>
      </c>
      <c r="C216" s="218" t="e">
        <f>C215/C214</f>
        <v>#DIV/0!</v>
      </c>
      <c r="D216" s="218" t="e">
        <f>D215/D214</f>
        <v>#DIV/0!</v>
      </c>
      <c r="E216" s="218" t="e">
        <f>E215/E214</f>
        <v>#DIV/0!</v>
      </c>
      <c r="F216" s="218" t="e">
        <f>F215/F214</f>
        <v>#DIV/0!</v>
      </c>
    </row>
    <row r="217" spans="2:6" ht="16.5" hidden="1" thickBot="1" x14ac:dyDescent="0.3">
      <c r="B217" s="211" t="s">
        <v>42</v>
      </c>
      <c r="C217" s="231"/>
      <c r="D217" s="232" t="e">
        <f>D214/C214-1</f>
        <v>#DIV/0!</v>
      </c>
      <c r="E217" s="232" t="e">
        <f t="shared" ref="E217:F219" si="8">E214/D214-1</f>
        <v>#DIV/0!</v>
      </c>
      <c r="F217" s="232" t="e">
        <f t="shared" si="8"/>
        <v>#DIV/0!</v>
      </c>
    </row>
    <row r="218" spans="2:6" ht="16.5" hidden="1" thickBot="1" x14ac:dyDescent="0.3">
      <c r="B218" s="211" t="s">
        <v>44</v>
      </c>
      <c r="C218" s="231"/>
      <c r="D218" s="232" t="e">
        <f>D215/C215-1</f>
        <v>#DIV/0!</v>
      </c>
      <c r="E218" s="232" t="e">
        <f t="shared" si="8"/>
        <v>#DIV/0!</v>
      </c>
      <c r="F218" s="232" t="e">
        <f t="shared" si="8"/>
        <v>#DIV/0!</v>
      </c>
    </row>
    <row r="219" spans="2:6" ht="32.25" hidden="1" thickBot="1" x14ac:dyDescent="0.3">
      <c r="B219" s="211" t="s">
        <v>45</v>
      </c>
      <c r="C219" s="231"/>
      <c r="D219" s="232" t="e">
        <f>D216/C216-1</f>
        <v>#DIV/0!</v>
      </c>
      <c r="E219" s="232" t="e">
        <f t="shared" si="8"/>
        <v>#DIV/0!</v>
      </c>
      <c r="F219" s="232" t="e">
        <f t="shared" si="8"/>
        <v>#DIV/0!</v>
      </c>
    </row>
    <row r="220" spans="2:6" ht="15.75" hidden="1" customHeight="1" thickBot="1" x14ac:dyDescent="0.3">
      <c r="B220" s="589" t="s">
        <v>609</v>
      </c>
      <c r="C220" s="590"/>
      <c r="D220" s="590"/>
      <c r="E220" s="590"/>
      <c r="F220" s="591"/>
    </row>
    <row r="221" spans="2:6" ht="12.75" hidden="1" customHeight="1" x14ac:dyDescent="0.25">
      <c r="B221" s="587"/>
      <c r="C221" s="216">
        <v>2018</v>
      </c>
      <c r="D221" s="216">
        <v>2019</v>
      </c>
      <c r="E221" s="216">
        <v>2020</v>
      </c>
      <c r="F221" s="216">
        <v>2021</v>
      </c>
    </row>
    <row r="222" spans="2:6" ht="16.5" hidden="1" thickBot="1" x14ac:dyDescent="0.3">
      <c r="B222" s="588"/>
      <c r="C222" s="217" t="s">
        <v>12</v>
      </c>
      <c r="D222" s="217" t="s">
        <v>13</v>
      </c>
      <c r="E222" s="217" t="s">
        <v>13</v>
      </c>
      <c r="F222" s="217" t="s">
        <v>13</v>
      </c>
    </row>
    <row r="223" spans="2:6" ht="16.5" hidden="1" thickBot="1" x14ac:dyDescent="0.3">
      <c r="B223" s="223" t="s">
        <v>47</v>
      </c>
      <c r="C223" s="224"/>
      <c r="D223" s="224"/>
      <c r="E223" s="224"/>
      <c r="F223" s="224"/>
    </row>
    <row r="224" spans="2:6" ht="32.25" hidden="1" thickBot="1" x14ac:dyDescent="0.3">
      <c r="B224" s="223" t="s">
        <v>48</v>
      </c>
      <c r="C224" s="224"/>
      <c r="D224" s="224"/>
      <c r="E224" s="224"/>
      <c r="F224" s="224"/>
    </row>
    <row r="225" spans="2:6" ht="16.5" hidden="1" thickBot="1" x14ac:dyDescent="0.3">
      <c r="B225" s="223" t="s">
        <v>49</v>
      </c>
      <c r="C225" s="225"/>
      <c r="D225" s="224"/>
      <c r="E225" s="224"/>
      <c r="F225" s="224"/>
    </row>
    <row r="226" spans="2:6" ht="16.5" hidden="1" thickBot="1" x14ac:dyDescent="0.3">
      <c r="B226" s="223" t="s">
        <v>50</v>
      </c>
      <c r="C226" s="225"/>
      <c r="D226" s="224"/>
      <c r="E226" s="224"/>
      <c r="F226" s="224"/>
    </row>
    <row r="227" spans="2:6" ht="16.5" hidden="1" thickBot="1" x14ac:dyDescent="0.3">
      <c r="B227" s="223" t="s">
        <v>51</v>
      </c>
      <c r="C227" s="225"/>
      <c r="D227" s="224"/>
      <c r="E227" s="224"/>
      <c r="F227" s="224"/>
    </row>
    <row r="228" spans="2:6" ht="16.5" hidden="1" thickBot="1" x14ac:dyDescent="0.3">
      <c r="B228" s="223" t="s">
        <v>52</v>
      </c>
      <c r="C228" s="225"/>
      <c r="D228" s="224"/>
      <c r="E228" s="224"/>
      <c r="F228" s="224"/>
    </row>
    <row r="229" spans="2:6" ht="32.25" hidden="1" thickBot="1" x14ac:dyDescent="0.3">
      <c r="B229" s="223" t="s">
        <v>53</v>
      </c>
      <c r="C229" s="225"/>
      <c r="D229" s="224"/>
      <c r="E229" s="224"/>
      <c r="F229" s="224"/>
    </row>
    <row r="230" spans="2:6" ht="32.25" hidden="1" thickBot="1" x14ac:dyDescent="0.3">
      <c r="B230" s="228" t="s">
        <v>109</v>
      </c>
      <c r="C230" s="249">
        <f>C229+C227+C228+C226+C225+C224+C223</f>
        <v>0</v>
      </c>
      <c r="D230" s="249">
        <f>D229+D227+D228+D226+D225+D224+D223</f>
        <v>0</v>
      </c>
      <c r="E230" s="249">
        <f>E229+E227+E228+E226+E225+E224+E223</f>
        <v>0</v>
      </c>
      <c r="F230" s="249">
        <f>F229+F227+F228+F226+F225+F224+F223</f>
        <v>0</v>
      </c>
    </row>
    <row r="231" spans="2:6" ht="16.5" hidden="1" thickBot="1" x14ac:dyDescent="0.3">
      <c r="B231" s="212" t="s">
        <v>55</v>
      </c>
      <c r="C231" s="227">
        <f>IF(C230-C215=0,0,"Error")</f>
        <v>0</v>
      </c>
      <c r="D231" s="227">
        <f>IF(D230-D215=0,0,"Error")</f>
        <v>0</v>
      </c>
      <c r="E231" s="227">
        <f>IF(E230-E215=0,0,"Error")</f>
        <v>0</v>
      </c>
      <c r="F231" s="227">
        <f>IF(F230-F215=0,0,"Error")</f>
        <v>0</v>
      </c>
    </row>
    <row r="232" spans="2:6" ht="16.5" hidden="1" thickBot="1" x14ac:dyDescent="0.3">
      <c r="B232" s="578" t="s">
        <v>110</v>
      </c>
      <c r="C232" s="579"/>
      <c r="D232" s="579"/>
      <c r="E232" s="579"/>
      <c r="F232" s="580"/>
    </row>
    <row r="233" spans="2:6" ht="16.5" hidden="1" thickBot="1" x14ac:dyDescent="0.3">
      <c r="B233" s="578" t="s">
        <v>82</v>
      </c>
      <c r="C233" s="579"/>
      <c r="D233" s="579"/>
      <c r="E233" s="579"/>
      <c r="F233" s="580"/>
    </row>
    <row r="234" spans="2:6" ht="16.5" hidden="1" thickBot="1" x14ac:dyDescent="0.3">
      <c r="B234" s="211" t="s">
        <v>93</v>
      </c>
      <c r="C234" s="613" t="s">
        <v>153</v>
      </c>
      <c r="D234" s="614"/>
      <c r="E234" s="614"/>
      <c r="F234" s="615"/>
    </row>
    <row r="235" spans="2:6" ht="16.5" hidden="1" thickBot="1" x14ac:dyDescent="0.3">
      <c r="B235" s="215" t="s">
        <v>33</v>
      </c>
      <c r="C235" s="584" t="s">
        <v>607</v>
      </c>
      <c r="D235" s="585"/>
      <c r="E235" s="585"/>
      <c r="F235" s="586"/>
    </row>
    <row r="236" spans="2:6" ht="17.25" hidden="1" customHeight="1" thickBot="1" x14ac:dyDescent="0.3">
      <c r="B236" s="211" t="s">
        <v>35</v>
      </c>
      <c r="C236" s="572" t="s">
        <v>607</v>
      </c>
      <c r="D236" s="573"/>
      <c r="E236" s="573"/>
      <c r="F236" s="574"/>
    </row>
    <row r="237" spans="2:6" ht="16.5" hidden="1" thickBot="1" x14ac:dyDescent="0.3">
      <c r="B237" s="211" t="s">
        <v>37</v>
      </c>
      <c r="C237" s="584" t="s">
        <v>607</v>
      </c>
      <c r="D237" s="585"/>
      <c r="E237" s="585"/>
      <c r="F237" s="586"/>
    </row>
    <row r="238" spans="2:6" ht="12.75" hidden="1" customHeight="1" x14ac:dyDescent="0.25">
      <c r="B238" s="587"/>
      <c r="C238" s="216">
        <v>2018</v>
      </c>
      <c r="D238" s="216">
        <v>2019</v>
      </c>
      <c r="E238" s="216">
        <v>2020</v>
      </c>
      <c r="F238" s="216">
        <v>2021</v>
      </c>
    </row>
    <row r="239" spans="2:6" ht="9" hidden="1" customHeight="1" thickBot="1" x14ac:dyDescent="0.3">
      <c r="B239" s="588"/>
      <c r="C239" s="217" t="s">
        <v>12</v>
      </c>
      <c r="D239" s="217" t="s">
        <v>13</v>
      </c>
      <c r="E239" s="217" t="s">
        <v>13</v>
      </c>
      <c r="F239" s="217" t="s">
        <v>13</v>
      </c>
    </row>
    <row r="240" spans="2:6" ht="16.5" hidden="1" thickBot="1" x14ac:dyDescent="0.3">
      <c r="B240" s="211" t="s">
        <v>39</v>
      </c>
      <c r="C240" s="218"/>
      <c r="D240" s="218"/>
      <c r="E240" s="218"/>
      <c r="F240" s="218"/>
    </row>
    <row r="241" spans="2:12" ht="16.5" hidden="1" thickBot="1" x14ac:dyDescent="0.3">
      <c r="B241" s="211" t="s">
        <v>40</v>
      </c>
      <c r="C241" s="218"/>
      <c r="D241" s="218"/>
      <c r="E241" s="218"/>
      <c r="F241" s="218"/>
    </row>
    <row r="242" spans="2:12" ht="15.75" hidden="1" customHeight="1" thickBot="1" x14ac:dyDescent="0.3">
      <c r="B242" s="211" t="s">
        <v>41</v>
      </c>
      <c r="C242" s="218" t="e">
        <f>C241/C240</f>
        <v>#DIV/0!</v>
      </c>
      <c r="D242" s="218" t="e">
        <f>D241/D240</f>
        <v>#DIV/0!</v>
      </c>
      <c r="E242" s="218" t="e">
        <f>E241/E240</f>
        <v>#DIV/0!</v>
      </c>
      <c r="F242" s="218" t="e">
        <f>F241/F240</f>
        <v>#DIV/0!</v>
      </c>
    </row>
    <row r="243" spans="2:12" ht="16.5" hidden="1" thickBot="1" x14ac:dyDescent="0.3">
      <c r="B243" s="211" t="s">
        <v>42</v>
      </c>
      <c r="C243" s="231" t="s">
        <v>43</v>
      </c>
      <c r="D243" s="232" t="e">
        <f>D240/C240-1</f>
        <v>#DIV/0!</v>
      </c>
      <c r="E243" s="232" t="e">
        <f t="shared" ref="E243:F245" si="9">E240/D240-1</f>
        <v>#DIV/0!</v>
      </c>
      <c r="F243" s="232" t="e">
        <f t="shared" si="9"/>
        <v>#DIV/0!</v>
      </c>
      <c r="H243" s="222"/>
      <c r="I243" s="222"/>
      <c r="J243" s="222"/>
      <c r="K243" s="222"/>
      <c r="L243" s="222"/>
    </row>
    <row r="244" spans="2:12" ht="16.5" hidden="1" thickBot="1" x14ac:dyDescent="0.3">
      <c r="B244" s="211" t="s">
        <v>44</v>
      </c>
      <c r="C244" s="231" t="s">
        <v>43</v>
      </c>
      <c r="D244" s="232" t="e">
        <f>D241/C241-1</f>
        <v>#DIV/0!</v>
      </c>
      <c r="E244" s="232" t="e">
        <f t="shared" si="9"/>
        <v>#DIV/0!</v>
      </c>
      <c r="F244" s="232" t="e">
        <f t="shared" si="9"/>
        <v>#DIV/0!</v>
      </c>
    </row>
    <row r="245" spans="2:12" ht="32.25" hidden="1" thickBot="1" x14ac:dyDescent="0.3">
      <c r="B245" s="211" t="s">
        <v>45</v>
      </c>
      <c r="C245" s="231" t="s">
        <v>43</v>
      </c>
      <c r="D245" s="232" t="e">
        <f>D242/C242-1</f>
        <v>#DIV/0!</v>
      </c>
      <c r="E245" s="232" t="e">
        <f t="shared" si="9"/>
        <v>#DIV/0!</v>
      </c>
      <c r="F245" s="232" t="e">
        <f t="shared" si="9"/>
        <v>#DIV/0!</v>
      </c>
    </row>
    <row r="246" spans="2:12" ht="15.75" hidden="1" customHeight="1" thickBot="1" x14ac:dyDescent="0.3">
      <c r="B246" s="589" t="s">
        <v>598</v>
      </c>
      <c r="C246" s="590"/>
      <c r="D246" s="590"/>
      <c r="E246" s="590"/>
      <c r="F246" s="591"/>
    </row>
    <row r="247" spans="2:12" ht="12.75" hidden="1" customHeight="1" x14ac:dyDescent="0.25">
      <c r="B247" s="587"/>
      <c r="C247" s="216">
        <v>2018</v>
      </c>
      <c r="D247" s="216">
        <v>2019</v>
      </c>
      <c r="E247" s="216">
        <v>2020</v>
      </c>
      <c r="F247" s="216">
        <v>2021</v>
      </c>
    </row>
    <row r="248" spans="2:12" ht="9" hidden="1" customHeight="1" thickBot="1" x14ac:dyDescent="0.3">
      <c r="B248" s="588"/>
      <c r="C248" s="217" t="s">
        <v>12</v>
      </c>
      <c r="D248" s="217" t="s">
        <v>13</v>
      </c>
      <c r="E248" s="217" t="s">
        <v>13</v>
      </c>
      <c r="F248" s="217" t="s">
        <v>13</v>
      </c>
    </row>
    <row r="249" spans="2:12" ht="16.5" hidden="1" thickBot="1" x14ac:dyDescent="0.3">
      <c r="B249" s="223" t="s">
        <v>86</v>
      </c>
      <c r="C249" s="224"/>
      <c r="D249" s="224"/>
      <c r="E249" s="224"/>
      <c r="F249" s="224"/>
    </row>
    <row r="250" spans="2:12" ht="16.5" hidden="1" thickBot="1" x14ac:dyDescent="0.3">
      <c r="B250" s="223" t="s">
        <v>87</v>
      </c>
      <c r="C250" s="225"/>
      <c r="D250" s="224"/>
      <c r="E250" s="224"/>
      <c r="F250" s="224"/>
    </row>
    <row r="251" spans="2:12" ht="16.5" hidden="1" thickBot="1" x14ac:dyDescent="0.3">
      <c r="B251" s="226" t="s">
        <v>54</v>
      </c>
      <c r="C251" s="225">
        <f>C250+C249</f>
        <v>0</v>
      </c>
      <c r="D251" s="225">
        <f>D250+D249</f>
        <v>0</v>
      </c>
      <c r="E251" s="225">
        <f>E250+E249</f>
        <v>0</v>
      </c>
      <c r="F251" s="225">
        <f>F250+F249</f>
        <v>0</v>
      </c>
    </row>
    <row r="252" spans="2:12" ht="16.5" hidden="1" thickBot="1" x14ac:dyDescent="0.3">
      <c r="B252" s="211" t="s">
        <v>93</v>
      </c>
      <c r="C252" s="613" t="s">
        <v>153</v>
      </c>
      <c r="D252" s="614"/>
      <c r="E252" s="614"/>
      <c r="F252" s="615"/>
    </row>
    <row r="253" spans="2:12" ht="32.25" hidden="1" thickBot="1" x14ac:dyDescent="0.3">
      <c r="B253" s="215" t="s">
        <v>608</v>
      </c>
      <c r="C253" s="584" t="s">
        <v>607</v>
      </c>
      <c r="D253" s="585"/>
      <c r="E253" s="585"/>
      <c r="F253" s="586"/>
    </row>
    <row r="254" spans="2:12" ht="17.25" hidden="1" customHeight="1" thickBot="1" x14ac:dyDescent="0.3">
      <c r="B254" s="211" t="s">
        <v>35</v>
      </c>
      <c r="C254" s="572" t="s">
        <v>607</v>
      </c>
      <c r="D254" s="573"/>
      <c r="E254" s="573"/>
      <c r="F254" s="574"/>
    </row>
    <row r="255" spans="2:12" ht="16.5" hidden="1" thickBot="1" x14ac:dyDescent="0.3">
      <c r="B255" s="211" t="s">
        <v>37</v>
      </c>
      <c r="C255" s="584" t="s">
        <v>607</v>
      </c>
      <c r="D255" s="585"/>
      <c r="E255" s="585"/>
      <c r="F255" s="586"/>
    </row>
    <row r="256" spans="2:12" ht="12.75" hidden="1" customHeight="1" x14ac:dyDescent="0.25">
      <c r="B256" s="587"/>
      <c r="C256" s="216">
        <v>2018</v>
      </c>
      <c r="D256" s="216">
        <v>2019</v>
      </c>
      <c r="E256" s="216">
        <v>2020</v>
      </c>
      <c r="F256" s="216">
        <v>2021</v>
      </c>
    </row>
    <row r="257" spans="2:12" ht="9" hidden="1" customHeight="1" thickBot="1" x14ac:dyDescent="0.3">
      <c r="B257" s="588"/>
      <c r="C257" s="217" t="s">
        <v>12</v>
      </c>
      <c r="D257" s="217" t="s">
        <v>13</v>
      </c>
      <c r="E257" s="217" t="s">
        <v>13</v>
      </c>
      <c r="F257" s="217" t="s">
        <v>13</v>
      </c>
    </row>
    <row r="258" spans="2:12" ht="16.5" hidden="1" thickBot="1" x14ac:dyDescent="0.3">
      <c r="B258" s="211" t="s">
        <v>39</v>
      </c>
      <c r="C258" s="218"/>
      <c r="D258" s="218"/>
      <c r="E258" s="218"/>
      <c r="F258" s="218"/>
    </row>
    <row r="259" spans="2:12" ht="16.5" hidden="1" thickBot="1" x14ac:dyDescent="0.3">
      <c r="B259" s="211" t="s">
        <v>40</v>
      </c>
      <c r="C259" s="218"/>
      <c r="D259" s="218"/>
      <c r="E259" s="218"/>
      <c r="F259" s="218"/>
    </row>
    <row r="260" spans="2:12" ht="16.5" hidden="1" thickBot="1" x14ac:dyDescent="0.3">
      <c r="B260" s="211" t="s">
        <v>41</v>
      </c>
      <c r="C260" s="218" t="e">
        <f>C259/C258</f>
        <v>#DIV/0!</v>
      </c>
      <c r="D260" s="218" t="e">
        <f>D259/D258</f>
        <v>#DIV/0!</v>
      </c>
      <c r="E260" s="218" t="e">
        <f>E259/E258</f>
        <v>#DIV/0!</v>
      </c>
      <c r="F260" s="218" t="e">
        <f>F259/F258</f>
        <v>#DIV/0!</v>
      </c>
    </row>
    <row r="261" spans="2:12" ht="16.5" hidden="1" thickBot="1" x14ac:dyDescent="0.3">
      <c r="B261" s="211" t="s">
        <v>42</v>
      </c>
      <c r="C261" s="231" t="s">
        <v>43</v>
      </c>
      <c r="D261" s="232" t="e">
        <f>D258/C258-1</f>
        <v>#DIV/0!</v>
      </c>
      <c r="E261" s="232" t="e">
        <f t="shared" ref="E261:F263" si="10">E258/D258-1</f>
        <v>#DIV/0!</v>
      </c>
      <c r="F261" s="232" t="e">
        <f t="shared" si="10"/>
        <v>#DIV/0!</v>
      </c>
      <c r="H261" s="222"/>
      <c r="I261" s="222"/>
      <c r="J261" s="222"/>
      <c r="K261" s="222"/>
      <c r="L261" s="222"/>
    </row>
    <row r="262" spans="2:12" ht="16.5" hidden="1" thickBot="1" x14ac:dyDescent="0.3">
      <c r="B262" s="211" t="s">
        <v>44</v>
      </c>
      <c r="C262" s="231" t="s">
        <v>43</v>
      </c>
      <c r="D262" s="232" t="e">
        <f>D259/C259-1</f>
        <v>#DIV/0!</v>
      </c>
      <c r="E262" s="232" t="e">
        <f t="shared" si="10"/>
        <v>#DIV/0!</v>
      </c>
      <c r="F262" s="232" t="e">
        <f t="shared" si="10"/>
        <v>#DIV/0!</v>
      </c>
    </row>
    <row r="263" spans="2:12" ht="15.75" hidden="1" customHeight="1" thickBot="1" x14ac:dyDescent="0.3">
      <c r="B263" s="211" t="s">
        <v>45</v>
      </c>
      <c r="C263" s="231" t="s">
        <v>43</v>
      </c>
      <c r="D263" s="232" t="e">
        <f>D260/C260-1</f>
        <v>#DIV/0!</v>
      </c>
      <c r="E263" s="232" t="e">
        <f t="shared" si="10"/>
        <v>#DIV/0!</v>
      </c>
      <c r="F263" s="232" t="e">
        <f t="shared" si="10"/>
        <v>#DIV/0!</v>
      </c>
    </row>
    <row r="264" spans="2:12" ht="15.75" hidden="1" customHeight="1" thickBot="1" x14ac:dyDescent="0.3">
      <c r="B264" s="589" t="s">
        <v>609</v>
      </c>
      <c r="C264" s="590"/>
      <c r="D264" s="590"/>
      <c r="E264" s="590"/>
      <c r="F264" s="591"/>
    </row>
    <row r="265" spans="2:12" ht="12.75" hidden="1" customHeight="1" x14ac:dyDescent="0.25">
      <c r="B265" s="587"/>
      <c r="C265" s="216">
        <v>2018</v>
      </c>
      <c r="D265" s="216">
        <v>2019</v>
      </c>
      <c r="E265" s="216">
        <v>2020</v>
      </c>
      <c r="F265" s="216">
        <v>2021</v>
      </c>
    </row>
    <row r="266" spans="2:12" ht="9" hidden="1" customHeight="1" thickBot="1" x14ac:dyDescent="0.3">
      <c r="B266" s="588"/>
      <c r="C266" s="217" t="s">
        <v>12</v>
      </c>
      <c r="D266" s="217" t="s">
        <v>13</v>
      </c>
      <c r="E266" s="217" t="s">
        <v>13</v>
      </c>
      <c r="F266" s="217" t="s">
        <v>13</v>
      </c>
    </row>
    <row r="267" spans="2:12" ht="16.5" hidden="1" thickBot="1" x14ac:dyDescent="0.3">
      <c r="B267" s="223" t="s">
        <v>86</v>
      </c>
      <c r="C267" s="224"/>
      <c r="D267" s="224"/>
      <c r="E267" s="224"/>
      <c r="F267" s="224"/>
    </row>
    <row r="268" spans="2:12" ht="16.5" hidden="1" thickBot="1" x14ac:dyDescent="0.3">
      <c r="B268" s="223" t="s">
        <v>87</v>
      </c>
      <c r="C268" s="225"/>
      <c r="D268" s="224"/>
      <c r="E268" s="224"/>
      <c r="F268" s="224"/>
    </row>
    <row r="269" spans="2:12" ht="16.5" hidden="1" thickBot="1" x14ac:dyDescent="0.3">
      <c r="B269" s="226" t="s">
        <v>527</v>
      </c>
      <c r="C269" s="225">
        <f>C268+C267</f>
        <v>0</v>
      </c>
      <c r="D269" s="225">
        <f>D268+D267</f>
        <v>0</v>
      </c>
      <c r="E269" s="225">
        <f>E268+E267</f>
        <v>0</v>
      </c>
      <c r="F269" s="225">
        <f>F268+F267</f>
        <v>0</v>
      </c>
    </row>
    <row r="270" spans="2:12" ht="16.5" hidden="1" thickBot="1" x14ac:dyDescent="0.3">
      <c r="B270" s="578" t="s">
        <v>110</v>
      </c>
      <c r="C270" s="579"/>
      <c r="D270" s="579"/>
      <c r="E270" s="579"/>
      <c r="F270" s="580"/>
    </row>
    <row r="271" spans="2:12" ht="16.5" hidden="1" thickBot="1" x14ac:dyDescent="0.3">
      <c r="B271" s="578" t="s">
        <v>111</v>
      </c>
      <c r="C271" s="579"/>
      <c r="D271" s="579"/>
      <c r="E271" s="579"/>
      <c r="F271" s="580"/>
    </row>
    <row r="272" spans="2:12" ht="16.5" hidden="1" thickBot="1" x14ac:dyDescent="0.3">
      <c r="B272" s="211" t="s">
        <v>93</v>
      </c>
      <c r="C272" s="613" t="s">
        <v>153</v>
      </c>
      <c r="D272" s="614"/>
      <c r="E272" s="614"/>
      <c r="F272" s="615"/>
    </row>
    <row r="273" spans="2:12" ht="16.5" hidden="1" thickBot="1" x14ac:dyDescent="0.3">
      <c r="B273" s="215" t="s">
        <v>33</v>
      </c>
      <c r="C273" s="584" t="s">
        <v>607</v>
      </c>
      <c r="D273" s="585"/>
      <c r="E273" s="585"/>
      <c r="F273" s="586"/>
    </row>
    <row r="274" spans="2:12" ht="17.25" hidden="1" customHeight="1" thickBot="1" x14ac:dyDescent="0.3">
      <c r="B274" s="211" t="s">
        <v>35</v>
      </c>
      <c r="C274" s="572" t="s">
        <v>607</v>
      </c>
      <c r="D274" s="573"/>
      <c r="E274" s="573"/>
      <c r="F274" s="574"/>
    </row>
    <row r="275" spans="2:12" ht="16.5" hidden="1" thickBot="1" x14ac:dyDescent="0.3">
      <c r="B275" s="211" t="s">
        <v>37</v>
      </c>
      <c r="C275" s="584" t="s">
        <v>607</v>
      </c>
      <c r="D275" s="585"/>
      <c r="E275" s="585"/>
      <c r="F275" s="586"/>
    </row>
    <row r="276" spans="2:12" ht="12.75" hidden="1" customHeight="1" x14ac:dyDescent="0.25">
      <c r="B276" s="587"/>
      <c r="C276" s="216">
        <v>2018</v>
      </c>
      <c r="D276" s="216">
        <v>2019</v>
      </c>
      <c r="E276" s="216">
        <v>2020</v>
      </c>
      <c r="F276" s="216">
        <v>2021</v>
      </c>
    </row>
    <row r="277" spans="2:12" ht="9" hidden="1" customHeight="1" thickBot="1" x14ac:dyDescent="0.3">
      <c r="B277" s="588"/>
      <c r="C277" s="217" t="s">
        <v>12</v>
      </c>
      <c r="D277" s="217" t="s">
        <v>13</v>
      </c>
      <c r="E277" s="217" t="s">
        <v>13</v>
      </c>
      <c r="F277" s="217" t="s">
        <v>13</v>
      </c>
    </row>
    <row r="278" spans="2:12" ht="16.5" hidden="1" thickBot="1" x14ac:dyDescent="0.3">
      <c r="B278" s="211" t="s">
        <v>39</v>
      </c>
      <c r="C278" s="218"/>
      <c r="D278" s="218"/>
      <c r="E278" s="218"/>
      <c r="F278" s="218"/>
    </row>
    <row r="279" spans="2:12" ht="16.5" hidden="1" thickBot="1" x14ac:dyDescent="0.3">
      <c r="B279" s="211" t="s">
        <v>40</v>
      </c>
      <c r="C279" s="218"/>
      <c r="D279" s="218"/>
      <c r="E279" s="218"/>
      <c r="F279" s="218"/>
    </row>
    <row r="280" spans="2:12" ht="16.5" hidden="1" thickBot="1" x14ac:dyDescent="0.3">
      <c r="B280" s="211" t="s">
        <v>41</v>
      </c>
      <c r="C280" s="218" t="e">
        <f>C279/C278</f>
        <v>#DIV/0!</v>
      </c>
      <c r="D280" s="218" t="e">
        <f>D279/D278</f>
        <v>#DIV/0!</v>
      </c>
      <c r="E280" s="218" t="e">
        <f>E279/E278</f>
        <v>#DIV/0!</v>
      </c>
      <c r="F280" s="218" t="e">
        <f>F279/F278</f>
        <v>#DIV/0!</v>
      </c>
    </row>
    <row r="281" spans="2:12" ht="16.5" hidden="1" thickBot="1" x14ac:dyDescent="0.3">
      <c r="B281" s="211" t="s">
        <v>42</v>
      </c>
      <c r="C281" s="231" t="s">
        <v>43</v>
      </c>
      <c r="D281" s="232" t="e">
        <f>D278/C278-1</f>
        <v>#DIV/0!</v>
      </c>
      <c r="E281" s="232" t="e">
        <f t="shared" ref="E281:F283" si="11">E278/D278-1</f>
        <v>#DIV/0!</v>
      </c>
      <c r="F281" s="232" t="e">
        <f t="shared" si="11"/>
        <v>#DIV/0!</v>
      </c>
      <c r="H281" s="222"/>
      <c r="I281" s="222"/>
      <c r="J281" s="222"/>
      <c r="K281" s="222"/>
      <c r="L281" s="222"/>
    </row>
    <row r="282" spans="2:12" ht="16.5" hidden="1" thickBot="1" x14ac:dyDescent="0.3">
      <c r="B282" s="211" t="s">
        <v>44</v>
      </c>
      <c r="C282" s="231" t="s">
        <v>43</v>
      </c>
      <c r="D282" s="232" t="e">
        <f>D279/C279-1</f>
        <v>#DIV/0!</v>
      </c>
      <c r="E282" s="232" t="e">
        <f t="shared" si="11"/>
        <v>#DIV/0!</v>
      </c>
      <c r="F282" s="232" t="e">
        <f t="shared" si="11"/>
        <v>#DIV/0!</v>
      </c>
    </row>
    <row r="283" spans="2:12" ht="15.75" hidden="1" customHeight="1" thickBot="1" x14ac:dyDescent="0.3">
      <c r="B283" s="211" t="s">
        <v>45</v>
      </c>
      <c r="C283" s="231" t="s">
        <v>43</v>
      </c>
      <c r="D283" s="232" t="e">
        <f>D280/C280-1</f>
        <v>#DIV/0!</v>
      </c>
      <c r="E283" s="232" t="e">
        <f t="shared" si="11"/>
        <v>#DIV/0!</v>
      </c>
      <c r="F283" s="232" t="e">
        <f t="shared" si="11"/>
        <v>#DIV/0!</v>
      </c>
    </row>
    <row r="284" spans="2:12" ht="15.75" hidden="1" customHeight="1" thickBot="1" x14ac:dyDescent="0.3">
      <c r="B284" s="589" t="s">
        <v>598</v>
      </c>
      <c r="C284" s="590"/>
      <c r="D284" s="590"/>
      <c r="E284" s="590"/>
      <c r="F284" s="591"/>
    </row>
    <row r="285" spans="2:12" ht="12.75" hidden="1" customHeight="1" x14ac:dyDescent="0.25">
      <c r="B285" s="587"/>
      <c r="C285" s="216">
        <v>2018</v>
      </c>
      <c r="D285" s="216">
        <v>2019</v>
      </c>
      <c r="E285" s="216">
        <v>2020</v>
      </c>
      <c r="F285" s="216">
        <v>2021</v>
      </c>
    </row>
    <row r="286" spans="2:12" ht="9" hidden="1" customHeight="1" thickBot="1" x14ac:dyDescent="0.3">
      <c r="B286" s="588"/>
      <c r="C286" s="217" t="s">
        <v>12</v>
      </c>
      <c r="D286" s="217" t="s">
        <v>13</v>
      </c>
      <c r="E286" s="217" t="s">
        <v>13</v>
      </c>
      <c r="F286" s="217" t="s">
        <v>13</v>
      </c>
    </row>
    <row r="287" spans="2:12" ht="16.5" hidden="1" thickBot="1" x14ac:dyDescent="0.3">
      <c r="B287" s="223" t="s">
        <v>86</v>
      </c>
      <c r="C287" s="224"/>
      <c r="D287" s="224"/>
      <c r="E287" s="224"/>
      <c r="F287" s="224"/>
    </row>
    <row r="288" spans="2:12" ht="16.5" hidden="1" thickBot="1" x14ac:dyDescent="0.3">
      <c r="B288" s="223" t="s">
        <v>87</v>
      </c>
      <c r="C288" s="225"/>
      <c r="D288" s="224"/>
      <c r="E288" s="224"/>
      <c r="F288" s="224"/>
    </row>
    <row r="289" spans="2:12" ht="16.5" hidden="1" thickBot="1" x14ac:dyDescent="0.3">
      <c r="B289" s="226" t="s">
        <v>54</v>
      </c>
      <c r="C289" s="225">
        <f>C288+C287</f>
        <v>0</v>
      </c>
      <c r="D289" s="225">
        <f>D288+D287</f>
        <v>0</v>
      </c>
      <c r="E289" s="225">
        <f>E288+E287</f>
        <v>0</v>
      </c>
      <c r="F289" s="225">
        <f>F288+F287</f>
        <v>0</v>
      </c>
    </row>
    <row r="290" spans="2:12" ht="16.5" hidden="1" thickBot="1" x14ac:dyDescent="0.3">
      <c r="B290" s="211" t="s">
        <v>93</v>
      </c>
      <c r="C290" s="613" t="s">
        <v>153</v>
      </c>
      <c r="D290" s="614"/>
      <c r="E290" s="614"/>
      <c r="F290" s="615"/>
    </row>
    <row r="291" spans="2:12" ht="32.25" hidden="1" thickBot="1" x14ac:dyDescent="0.3">
      <c r="B291" s="215" t="s">
        <v>608</v>
      </c>
      <c r="C291" s="584" t="s">
        <v>607</v>
      </c>
      <c r="D291" s="585"/>
      <c r="E291" s="585"/>
      <c r="F291" s="586"/>
    </row>
    <row r="292" spans="2:12" ht="17.25" hidden="1" customHeight="1" thickBot="1" x14ac:dyDescent="0.3">
      <c r="B292" s="211" t="s">
        <v>35</v>
      </c>
      <c r="C292" s="572" t="s">
        <v>607</v>
      </c>
      <c r="D292" s="573"/>
      <c r="E292" s="573"/>
      <c r="F292" s="574"/>
    </row>
    <row r="293" spans="2:12" ht="16.5" hidden="1" thickBot="1" x14ac:dyDescent="0.3">
      <c r="B293" s="211" t="s">
        <v>37</v>
      </c>
      <c r="C293" s="584" t="s">
        <v>607</v>
      </c>
      <c r="D293" s="585"/>
      <c r="E293" s="585"/>
      <c r="F293" s="586"/>
    </row>
    <row r="294" spans="2:12" ht="12.75" hidden="1" customHeight="1" x14ac:dyDescent="0.25">
      <c r="B294" s="587"/>
      <c r="C294" s="216">
        <v>2018</v>
      </c>
      <c r="D294" s="216">
        <v>2019</v>
      </c>
      <c r="E294" s="216">
        <v>2020</v>
      </c>
      <c r="F294" s="216">
        <v>2021</v>
      </c>
    </row>
    <row r="295" spans="2:12" ht="9" hidden="1" customHeight="1" thickBot="1" x14ac:dyDescent="0.3">
      <c r="B295" s="588"/>
      <c r="C295" s="217" t="s">
        <v>12</v>
      </c>
      <c r="D295" s="217" t="s">
        <v>13</v>
      </c>
      <c r="E295" s="217" t="s">
        <v>13</v>
      </c>
      <c r="F295" s="217" t="s">
        <v>13</v>
      </c>
    </row>
    <row r="296" spans="2:12" ht="16.5" hidden="1" thickBot="1" x14ac:dyDescent="0.3">
      <c r="B296" s="211" t="s">
        <v>39</v>
      </c>
      <c r="C296" s="218"/>
      <c r="D296" s="218"/>
      <c r="E296" s="218"/>
      <c r="F296" s="218"/>
    </row>
    <row r="297" spans="2:12" ht="16.5" hidden="1" thickBot="1" x14ac:dyDescent="0.3">
      <c r="B297" s="211" t="s">
        <v>40</v>
      </c>
      <c r="C297" s="218"/>
      <c r="D297" s="218"/>
      <c r="E297" s="218"/>
      <c r="F297" s="218"/>
    </row>
    <row r="298" spans="2:12" ht="16.5" hidden="1" thickBot="1" x14ac:dyDescent="0.3">
      <c r="B298" s="211" t="s">
        <v>41</v>
      </c>
      <c r="C298" s="218" t="e">
        <f>C297/C296</f>
        <v>#DIV/0!</v>
      </c>
      <c r="D298" s="218" t="e">
        <f>D297/D296</f>
        <v>#DIV/0!</v>
      </c>
      <c r="E298" s="218" t="e">
        <f>E297/E296</f>
        <v>#DIV/0!</v>
      </c>
      <c r="F298" s="218" t="e">
        <f>F297/F296</f>
        <v>#DIV/0!</v>
      </c>
    </row>
    <row r="299" spans="2:12" ht="16.5" hidden="1" thickBot="1" x14ac:dyDescent="0.3">
      <c r="B299" s="211" t="s">
        <v>42</v>
      </c>
      <c r="C299" s="231" t="s">
        <v>43</v>
      </c>
      <c r="D299" s="232" t="e">
        <f>D296/C296-1</f>
        <v>#DIV/0!</v>
      </c>
      <c r="E299" s="232" t="e">
        <f t="shared" ref="E299:F301" si="12">E296/D296-1</f>
        <v>#DIV/0!</v>
      </c>
      <c r="F299" s="232" t="e">
        <f t="shared" si="12"/>
        <v>#DIV/0!</v>
      </c>
      <c r="H299" s="222"/>
      <c r="I299" s="222"/>
      <c r="J299" s="222"/>
      <c r="K299" s="222"/>
      <c r="L299" s="222"/>
    </row>
    <row r="300" spans="2:12" ht="16.5" hidden="1" thickBot="1" x14ac:dyDescent="0.3">
      <c r="B300" s="211" t="s">
        <v>44</v>
      </c>
      <c r="C300" s="231" t="s">
        <v>43</v>
      </c>
      <c r="D300" s="232" t="e">
        <f>D297/C297-1</f>
        <v>#DIV/0!</v>
      </c>
      <c r="E300" s="232" t="e">
        <f t="shared" si="12"/>
        <v>#DIV/0!</v>
      </c>
      <c r="F300" s="232" t="e">
        <f t="shared" si="12"/>
        <v>#DIV/0!</v>
      </c>
    </row>
    <row r="301" spans="2:12" ht="15.75" hidden="1" customHeight="1" thickBot="1" x14ac:dyDescent="0.3">
      <c r="B301" s="211" t="s">
        <v>45</v>
      </c>
      <c r="C301" s="231" t="s">
        <v>43</v>
      </c>
      <c r="D301" s="232" t="e">
        <f>D298/C298-1</f>
        <v>#DIV/0!</v>
      </c>
      <c r="E301" s="232" t="e">
        <f t="shared" si="12"/>
        <v>#DIV/0!</v>
      </c>
      <c r="F301" s="232" t="e">
        <f t="shared" si="12"/>
        <v>#DIV/0!</v>
      </c>
    </row>
    <row r="302" spans="2:12" ht="15.75" hidden="1" customHeight="1" thickBot="1" x14ac:dyDescent="0.3">
      <c r="B302" s="589" t="s">
        <v>609</v>
      </c>
      <c r="C302" s="590"/>
      <c r="D302" s="590"/>
      <c r="E302" s="590"/>
      <c r="F302" s="591"/>
    </row>
    <row r="303" spans="2:12" ht="12.75" hidden="1" customHeight="1" x14ac:dyDescent="0.25">
      <c r="B303" s="587"/>
      <c r="C303" s="216">
        <v>2018</v>
      </c>
      <c r="D303" s="216">
        <v>2019</v>
      </c>
      <c r="E303" s="216">
        <v>2020</v>
      </c>
      <c r="F303" s="216">
        <v>2021</v>
      </c>
    </row>
    <row r="304" spans="2:12" ht="9" hidden="1" customHeight="1" thickBot="1" x14ac:dyDescent="0.3">
      <c r="B304" s="588"/>
      <c r="C304" s="217" t="s">
        <v>12</v>
      </c>
      <c r="D304" s="217" t="s">
        <v>13</v>
      </c>
      <c r="E304" s="217" t="s">
        <v>13</v>
      </c>
      <c r="F304" s="217" t="s">
        <v>13</v>
      </c>
    </row>
    <row r="305" spans="2:6" ht="16.5" hidden="1" thickBot="1" x14ac:dyDescent="0.3">
      <c r="B305" s="223" t="s">
        <v>86</v>
      </c>
      <c r="C305" s="224"/>
      <c r="D305" s="224"/>
      <c r="E305" s="224"/>
      <c r="F305" s="224"/>
    </row>
    <row r="306" spans="2:6" ht="16.5" hidden="1" thickBot="1" x14ac:dyDescent="0.3">
      <c r="B306" s="223" t="s">
        <v>87</v>
      </c>
      <c r="C306" s="225"/>
      <c r="D306" s="224"/>
      <c r="E306" s="224"/>
      <c r="F306" s="224"/>
    </row>
    <row r="307" spans="2:6" ht="16.5" hidden="1" thickBot="1" x14ac:dyDescent="0.3">
      <c r="B307" s="226" t="s">
        <v>527</v>
      </c>
      <c r="C307" s="225">
        <f>C306+C305</f>
        <v>0</v>
      </c>
      <c r="D307" s="225">
        <f>D306+D305</f>
        <v>0</v>
      </c>
      <c r="E307" s="225">
        <f>E306+E305</f>
        <v>0</v>
      </c>
      <c r="F307" s="225">
        <f>F306+F305</f>
        <v>0</v>
      </c>
    </row>
    <row r="308" spans="2:6" ht="27.75" hidden="1" customHeight="1" thickBot="1" x14ac:dyDescent="0.3">
      <c r="B308" s="212"/>
      <c r="C308" s="227"/>
      <c r="D308" s="227"/>
      <c r="E308" s="227"/>
      <c r="F308" s="227"/>
    </row>
    <row r="309" spans="2:6" ht="63" customHeight="1" thickBot="1" x14ac:dyDescent="0.3">
      <c r="B309" s="247" t="s">
        <v>114</v>
      </c>
      <c r="C309" s="248">
        <f>C297+C279+C259+C241+C215+C190+C164+C146+C126+C105+C56+C33</f>
        <v>140397</v>
      </c>
      <c r="D309" s="248">
        <f>D297+D279+D259+D241+D215+D190+D164+D146+D126+D105+D56+D33</f>
        <v>50019</v>
      </c>
      <c r="E309" s="248">
        <f>E297+E279+E259+E241+E215+E190+E164+E146+E126+E105+E56+E33</f>
        <v>50020</v>
      </c>
      <c r="F309" s="248">
        <f>F297+F279+F259+F241+F215+F190+F164+F146+F126+F105+F56+F33</f>
        <v>50021</v>
      </c>
    </row>
    <row r="310" spans="2:6" ht="48" thickBot="1" x14ac:dyDescent="0.3">
      <c r="B310" s="247" t="s">
        <v>115</v>
      </c>
      <c r="C310" s="248">
        <f>C312+C314+C316+C318+C320+C322+C324+C326+C328</f>
        <v>140397</v>
      </c>
      <c r="D310" s="248">
        <f>D312+D314+D316+D318+D320+D322+D324+D326+D328</f>
        <v>50019</v>
      </c>
      <c r="E310" s="248">
        <f>E312+E314+E316+E318+E320+E322+E324+E326+E328</f>
        <v>50020</v>
      </c>
      <c r="F310" s="248">
        <f>F312+F314+F316+F318+F320+F322+F324+F326+F328</f>
        <v>50021</v>
      </c>
    </row>
    <row r="311" spans="2:6" ht="32.25" thickBot="1" x14ac:dyDescent="0.3">
      <c r="B311" s="250" t="s">
        <v>116</v>
      </c>
      <c r="C311" s="249"/>
      <c r="D311" s="251">
        <f>D310/C310-1</f>
        <v>-0.64373170366888188</v>
      </c>
      <c r="E311" s="251">
        <f>E310/D310-1</f>
        <v>1.999240288697024E-5</v>
      </c>
      <c r="F311" s="251">
        <f>F310/E310-1</f>
        <v>1.9992003198687769E-5</v>
      </c>
    </row>
    <row r="312" spans="2:6" ht="16.5" thickBot="1" x14ac:dyDescent="0.3">
      <c r="B312" s="223" t="s">
        <v>47</v>
      </c>
      <c r="C312" s="224">
        <f>C223+C200+C64+C41</f>
        <v>50972</v>
      </c>
      <c r="D312" s="224">
        <f>D223+D200+D64+D41</f>
        <v>31000</v>
      </c>
      <c r="E312" s="224">
        <f>E223+E200+E64+E41</f>
        <v>31000</v>
      </c>
      <c r="F312" s="224">
        <f>F223+F200+F64+F41</f>
        <v>31000</v>
      </c>
    </row>
    <row r="313" spans="2:6" ht="16.5" thickBot="1" x14ac:dyDescent="0.3">
      <c r="B313" s="252" t="s">
        <v>117</v>
      </c>
      <c r="C313" s="225"/>
      <c r="D313" s="253">
        <f>D312/C312-1</f>
        <v>-0.39182296162599073</v>
      </c>
      <c r="E313" s="253">
        <f>E312/D312-1</f>
        <v>0</v>
      </c>
      <c r="F313" s="253">
        <f>F312/E312-1</f>
        <v>0</v>
      </c>
    </row>
    <row r="314" spans="2:6" ht="32.25" thickBot="1" x14ac:dyDescent="0.3">
      <c r="B314" s="223" t="s">
        <v>48</v>
      </c>
      <c r="C314" s="224">
        <f>C224+C201+C65+C42</f>
        <v>7000</v>
      </c>
      <c r="D314" s="224">
        <f>D224+D201+D65+D42</f>
        <v>7000</v>
      </c>
      <c r="E314" s="224">
        <f>E224+E201+E65+E42</f>
        <v>7000</v>
      </c>
      <c r="F314" s="224">
        <f>F224+F201+F65+F42</f>
        <v>7000</v>
      </c>
    </row>
    <row r="315" spans="2:6" ht="32.25" thickBot="1" x14ac:dyDescent="0.3">
      <c r="B315" s="252" t="s">
        <v>118</v>
      </c>
      <c r="C315" s="225"/>
      <c r="D315" s="253">
        <f>D314/C314-1</f>
        <v>0</v>
      </c>
      <c r="E315" s="253">
        <f>E314/D314-1</f>
        <v>0</v>
      </c>
      <c r="F315" s="253">
        <f>F314/E314-1</f>
        <v>0</v>
      </c>
    </row>
    <row r="316" spans="2:6" ht="16.5" thickBot="1" x14ac:dyDescent="0.3">
      <c r="B316" s="223" t="s">
        <v>49</v>
      </c>
      <c r="C316" s="224">
        <f>C225+C202+C66+C43</f>
        <v>10000</v>
      </c>
      <c r="D316" s="224">
        <f>D225+D202+D66+D43</f>
        <v>10000</v>
      </c>
      <c r="E316" s="224">
        <f>E225+E202+E66+E43</f>
        <v>10000</v>
      </c>
      <c r="F316" s="224">
        <f>F225+F202+F66+F43</f>
        <v>10000</v>
      </c>
    </row>
    <row r="317" spans="2:6" ht="32.25" thickBot="1" x14ac:dyDescent="0.3">
      <c r="B317" s="252" t="s">
        <v>119</v>
      </c>
      <c r="C317" s="225"/>
      <c r="D317" s="253">
        <f>D316/C316-1</f>
        <v>0</v>
      </c>
      <c r="E317" s="253">
        <f>E316/D316-1</f>
        <v>0</v>
      </c>
      <c r="F317" s="253">
        <f>F316/E316-1</f>
        <v>0</v>
      </c>
    </row>
    <row r="318" spans="2:6" ht="16.5" thickBot="1" x14ac:dyDescent="0.3">
      <c r="B318" s="223" t="s">
        <v>50</v>
      </c>
      <c r="C318" s="224">
        <f>C226+C203+C67+C44</f>
        <v>0</v>
      </c>
      <c r="D318" s="224">
        <f>D226+D203+D67+D44</f>
        <v>0</v>
      </c>
      <c r="E318" s="224">
        <f>E226+E203+E67+E44</f>
        <v>0</v>
      </c>
      <c r="F318" s="224">
        <f>F226+F203+F67+F44</f>
        <v>0</v>
      </c>
    </row>
    <row r="319" spans="2:6" ht="16.5" thickBot="1" x14ac:dyDescent="0.3">
      <c r="B319" s="252" t="s">
        <v>120</v>
      </c>
      <c r="C319" s="225"/>
      <c r="D319" s="253" t="e">
        <f>D318/C318-1</f>
        <v>#DIV/0!</v>
      </c>
      <c r="E319" s="253" t="e">
        <f>E318/D318-1</f>
        <v>#DIV/0!</v>
      </c>
      <c r="F319" s="253" t="e">
        <f>F318/E318-1</f>
        <v>#DIV/0!</v>
      </c>
    </row>
    <row r="320" spans="2:6" ht="16.5" thickBot="1" x14ac:dyDescent="0.3">
      <c r="B320" s="223" t="s">
        <v>51</v>
      </c>
      <c r="C320" s="224">
        <f>C227+C204+C68+C45</f>
        <v>0</v>
      </c>
      <c r="D320" s="224">
        <f>D227+D204+D68+D45</f>
        <v>0</v>
      </c>
      <c r="E320" s="224">
        <f>E227+E204+E68+E45</f>
        <v>0</v>
      </c>
      <c r="F320" s="224">
        <f>F227+F204+F68+F45</f>
        <v>0</v>
      </c>
    </row>
    <row r="321" spans="1:6" ht="32.25" thickBot="1" x14ac:dyDescent="0.3">
      <c r="B321" s="252" t="s">
        <v>121</v>
      </c>
      <c r="C321" s="225"/>
      <c r="D321" s="253" t="e">
        <f>D320/C320-1</f>
        <v>#DIV/0!</v>
      </c>
      <c r="E321" s="253" t="e">
        <f>E320/D320-1</f>
        <v>#DIV/0!</v>
      </c>
      <c r="F321" s="253" t="e">
        <f>F320/E320-1</f>
        <v>#DIV/0!</v>
      </c>
    </row>
    <row r="322" spans="1:6" ht="16.5" thickBot="1" x14ac:dyDescent="0.3">
      <c r="B322" s="223" t="s">
        <v>52</v>
      </c>
      <c r="C322" s="224">
        <f>C228+C205+C69+C46</f>
        <v>0</v>
      </c>
      <c r="D322" s="224">
        <f>D228+D205+D69+D46</f>
        <v>0</v>
      </c>
      <c r="E322" s="224">
        <f>E228+E205+E69+E46</f>
        <v>0</v>
      </c>
      <c r="F322" s="224">
        <f>F228+F205+F69+F46</f>
        <v>0</v>
      </c>
    </row>
    <row r="323" spans="1:6" ht="32.25" thickBot="1" x14ac:dyDescent="0.3">
      <c r="B323" s="252" t="s">
        <v>122</v>
      </c>
      <c r="C323" s="225"/>
      <c r="D323" s="253" t="e">
        <f>D322/C322-1</f>
        <v>#DIV/0!</v>
      </c>
      <c r="E323" s="253" t="e">
        <f>E322/D322-1</f>
        <v>#DIV/0!</v>
      </c>
      <c r="F323" s="253" t="e">
        <f>F322/E322-1</f>
        <v>#DIV/0!</v>
      </c>
    </row>
    <row r="324" spans="1:6" ht="32.25" thickBot="1" x14ac:dyDescent="0.3">
      <c r="B324" s="223" t="s">
        <v>53</v>
      </c>
      <c r="C324" s="224">
        <f>C229+C206+C70+C47</f>
        <v>0</v>
      </c>
      <c r="D324" s="224">
        <f>D229+D206+D70+D47</f>
        <v>0</v>
      </c>
      <c r="E324" s="224">
        <f>E229+E206+E70+E47</f>
        <v>0</v>
      </c>
      <c r="F324" s="224">
        <f>F229+F206+F70+F47</f>
        <v>0</v>
      </c>
    </row>
    <row r="325" spans="1:6" ht="32.25" thickBot="1" x14ac:dyDescent="0.3">
      <c r="B325" s="252" t="s">
        <v>123</v>
      </c>
      <c r="C325" s="225"/>
      <c r="D325" s="253" t="e">
        <f>D324/C324-1</f>
        <v>#DIV/0!</v>
      </c>
      <c r="E325" s="253" t="e">
        <f>E324/D324-1</f>
        <v>#DIV/0!</v>
      </c>
      <c r="F325" s="253" t="e">
        <f>F324/E324-1</f>
        <v>#DIV/0!</v>
      </c>
    </row>
    <row r="326" spans="1:6" ht="16.5" thickBot="1" x14ac:dyDescent="0.3">
      <c r="B326" s="223" t="s">
        <v>124</v>
      </c>
      <c r="C326" s="224">
        <f>C113+C134+C154+C172+C249+C267+C287+C305</f>
        <v>70407</v>
      </c>
      <c r="D326" s="224">
        <f>D113+D134+D154+D172+D249+D267+D287+D305</f>
        <v>0</v>
      </c>
      <c r="E326" s="224">
        <f>E113+E134+E154+E172+E249+E267+E287+E305</f>
        <v>0</v>
      </c>
      <c r="F326" s="224">
        <f>F113+F134+F154+F172+F249+F267+F287+F305</f>
        <v>0</v>
      </c>
    </row>
    <row r="327" spans="1:6" ht="32.25" thickBot="1" x14ac:dyDescent="0.3">
      <c r="B327" s="252" t="s">
        <v>125</v>
      </c>
      <c r="C327" s="225"/>
      <c r="D327" s="253">
        <f>D326/C326-1</f>
        <v>-1</v>
      </c>
      <c r="E327" s="253" t="e">
        <f>E326/D326-1</f>
        <v>#DIV/0!</v>
      </c>
      <c r="F327" s="253" t="e">
        <f>F326/E326-1</f>
        <v>#DIV/0!</v>
      </c>
    </row>
    <row r="328" spans="1:6" ht="16.5" thickBot="1" x14ac:dyDescent="0.3">
      <c r="B328" s="223" t="s">
        <v>126</v>
      </c>
      <c r="C328" s="224">
        <f>C114+C135+C155+C173+C250+C268+C288+C306</f>
        <v>2018</v>
      </c>
      <c r="D328" s="224">
        <f>D114+D135+D155+D173+D250+D268+D288+D306</f>
        <v>2019</v>
      </c>
      <c r="E328" s="224">
        <f>E114+E135+E155+E173+E250+E268+E288+E306</f>
        <v>2020</v>
      </c>
      <c r="F328" s="224">
        <f>F114+F135+F155+F173+F250+F268+F288+F306</f>
        <v>2021</v>
      </c>
    </row>
    <row r="329" spans="1:6" ht="15.75" customHeight="1" thickBot="1" x14ac:dyDescent="0.3">
      <c r="B329" s="252" t="s">
        <v>127</v>
      </c>
      <c r="C329" s="225"/>
      <c r="D329" s="253">
        <f>D328/C328-1</f>
        <v>4.9554013875119374E-4</v>
      </c>
      <c r="E329" s="253">
        <f>E328/D328-1</f>
        <v>4.9529470034670453E-4</v>
      </c>
      <c r="F329" s="253">
        <f>F328/E328-1</f>
        <v>4.9504950495049549E-4</v>
      </c>
    </row>
    <row r="330" spans="1:6" ht="16.5" thickBot="1" x14ac:dyDescent="0.3">
      <c r="B330" s="212" t="s">
        <v>55</v>
      </c>
      <c r="C330" s="227">
        <f>IF(C310-C309=0,0,"Error")</f>
        <v>0</v>
      </c>
      <c r="D330" s="227">
        <f>IF(D310-D309=0,0,"Error")</f>
        <v>0</v>
      </c>
      <c r="E330" s="227">
        <f>IF(E310-E309=0,0,"Error")</f>
        <v>0</v>
      </c>
      <c r="F330" s="227">
        <f>IF(F310-F309=0,0,"Error")</f>
        <v>0</v>
      </c>
    </row>
    <row r="331" spans="1:6" ht="48" thickBot="1" x14ac:dyDescent="0.3">
      <c r="B331" s="254" t="s">
        <v>128</v>
      </c>
      <c r="C331" s="224" t="s">
        <v>43</v>
      </c>
      <c r="D331" s="224" t="s">
        <v>43</v>
      </c>
      <c r="E331" s="224" t="s">
        <v>43</v>
      </c>
      <c r="F331" s="224" t="s">
        <v>43</v>
      </c>
    </row>
    <row r="332" spans="1:6" ht="48" thickBot="1" x14ac:dyDescent="0.3">
      <c r="B332" s="254" t="s">
        <v>129</v>
      </c>
      <c r="C332" s="224" t="s">
        <v>43</v>
      </c>
      <c r="D332" s="224" t="s">
        <v>43</v>
      </c>
      <c r="E332" s="224" t="s">
        <v>43</v>
      </c>
      <c r="F332" s="224" t="s">
        <v>43</v>
      </c>
    </row>
    <row r="333" spans="1:6" x14ac:dyDescent="0.25">
      <c r="B333" s="255"/>
      <c r="C333" s="256"/>
      <c r="D333" s="256"/>
      <c r="E333" s="256"/>
      <c r="F333" s="256"/>
    </row>
    <row r="334" spans="1:6" x14ac:dyDescent="0.25">
      <c r="A334" s="257"/>
      <c r="B334" s="258"/>
      <c r="C334" s="259"/>
      <c r="D334" s="257"/>
      <c r="E334" s="258"/>
      <c r="F334" s="258"/>
    </row>
    <row r="335" spans="1:6" x14ac:dyDescent="0.25">
      <c r="A335" s="257"/>
    </row>
    <row r="336" spans="1:6" ht="39.75" customHeight="1" x14ac:dyDescent="0.25">
      <c r="A336" s="257"/>
    </row>
    <row r="337" spans="1:2" ht="40.5" customHeight="1" x14ac:dyDescent="0.25">
      <c r="A337" s="257"/>
    </row>
    <row r="338" spans="1:2" ht="28.5" customHeight="1" x14ac:dyDescent="0.25">
      <c r="B338" s="260"/>
    </row>
    <row r="339" spans="1:2" ht="18" customHeight="1" x14ac:dyDescent="0.25">
      <c r="B339" s="260"/>
    </row>
    <row r="340" spans="1:2" ht="36" customHeight="1" x14ac:dyDescent="0.25">
      <c r="B340" s="261"/>
    </row>
    <row r="341" spans="1:2" ht="27" customHeight="1" x14ac:dyDescent="0.25"/>
    <row r="342" spans="1:2" ht="47.25" customHeight="1" x14ac:dyDescent="0.25"/>
  </sheetData>
  <mergeCells count="112">
    <mergeCell ref="C292:F292"/>
    <mergeCell ref="C293:F293"/>
    <mergeCell ref="B294:B295"/>
    <mergeCell ref="B302:F302"/>
    <mergeCell ref="B303:B304"/>
    <mergeCell ref="C275:F275"/>
    <mergeCell ref="B276:B277"/>
    <mergeCell ref="B284:F284"/>
    <mergeCell ref="B285:B286"/>
    <mergeCell ref="C290:F290"/>
    <mergeCell ref="C291:F291"/>
    <mergeCell ref="B265:B266"/>
    <mergeCell ref="B270:F270"/>
    <mergeCell ref="B271:F271"/>
    <mergeCell ref="C272:F272"/>
    <mergeCell ref="C273:F273"/>
    <mergeCell ref="C274:F274"/>
    <mergeCell ref="C252:F252"/>
    <mergeCell ref="C253:F253"/>
    <mergeCell ref="C254:F254"/>
    <mergeCell ref="C255:F255"/>
    <mergeCell ref="B256:B257"/>
    <mergeCell ref="B264:F264"/>
    <mergeCell ref="C235:F235"/>
    <mergeCell ref="C236:F236"/>
    <mergeCell ref="C237:F237"/>
    <mergeCell ref="B238:B239"/>
    <mergeCell ref="B246:F246"/>
    <mergeCell ref="B247:B248"/>
    <mergeCell ref="B212:B213"/>
    <mergeCell ref="B220:F220"/>
    <mergeCell ref="B221:B222"/>
    <mergeCell ref="B232:F232"/>
    <mergeCell ref="B233:F233"/>
    <mergeCell ref="C234:F234"/>
    <mergeCell ref="B187:B188"/>
    <mergeCell ref="B195:F195"/>
    <mergeCell ref="B196:B197"/>
    <mergeCell ref="C209:F209"/>
    <mergeCell ref="C210:F210"/>
    <mergeCell ref="C211:F211"/>
    <mergeCell ref="B178:B180"/>
    <mergeCell ref="C178:F180"/>
    <mergeCell ref="C183:F183"/>
    <mergeCell ref="C184:F184"/>
    <mergeCell ref="C185:F185"/>
    <mergeCell ref="C186:F186"/>
    <mergeCell ref="C161:F161"/>
    <mergeCell ref="C162:F162"/>
    <mergeCell ref="C163:F163"/>
    <mergeCell ref="B164:B165"/>
    <mergeCell ref="B172:F172"/>
    <mergeCell ref="B173:B174"/>
    <mergeCell ref="C142:F142"/>
    <mergeCell ref="B143:B144"/>
    <mergeCell ref="B151:F151"/>
    <mergeCell ref="B152:B153"/>
    <mergeCell ref="C157:F159"/>
    <mergeCell ref="C160:F160"/>
    <mergeCell ref="B132:B133"/>
    <mergeCell ref="B137:F137"/>
    <mergeCell ref="B138:F138"/>
    <mergeCell ref="C139:F139"/>
    <mergeCell ref="C140:F140"/>
    <mergeCell ref="C141:F141"/>
    <mergeCell ref="C119:F119"/>
    <mergeCell ref="C120:F120"/>
    <mergeCell ref="C121:F121"/>
    <mergeCell ref="C122:F122"/>
    <mergeCell ref="B123:B124"/>
    <mergeCell ref="B131:F131"/>
    <mergeCell ref="C101:F101"/>
    <mergeCell ref="B102:B103"/>
    <mergeCell ref="B110:F110"/>
    <mergeCell ref="B111:B112"/>
    <mergeCell ref="B116:B118"/>
    <mergeCell ref="C116:F118"/>
    <mergeCell ref="B85:B86"/>
    <mergeCell ref="B96:F96"/>
    <mergeCell ref="B97:F97"/>
    <mergeCell ref="C98:F98"/>
    <mergeCell ref="C99:F99"/>
    <mergeCell ref="C100:F100"/>
    <mergeCell ref="C73:F73"/>
    <mergeCell ref="C74:F74"/>
    <mergeCell ref="C75:F75"/>
    <mergeCell ref="B76:B77"/>
    <mergeCell ref="B84:F84"/>
    <mergeCell ref="B39:B40"/>
    <mergeCell ref="C50:F50"/>
    <mergeCell ref="C51:F51"/>
    <mergeCell ref="C52:F52"/>
    <mergeCell ref="B53:B54"/>
    <mergeCell ref="B61:F61"/>
    <mergeCell ref="B30:B31"/>
    <mergeCell ref="B38:F38"/>
    <mergeCell ref="B8:F10"/>
    <mergeCell ref="C11:F11"/>
    <mergeCell ref="B12:B13"/>
    <mergeCell ref="C17:F17"/>
    <mergeCell ref="B18:F18"/>
    <mergeCell ref="B25:F25"/>
    <mergeCell ref="B62:B63"/>
    <mergeCell ref="B2:F2"/>
    <mergeCell ref="C4:F4"/>
    <mergeCell ref="C5:F5"/>
    <mergeCell ref="C6:F6"/>
    <mergeCell ref="B7:F7"/>
    <mergeCell ref="B26:F26"/>
    <mergeCell ref="C27:F27"/>
    <mergeCell ref="C28:F28"/>
    <mergeCell ref="C29:F29"/>
  </mergeCells>
  <pageMargins left="0.25" right="0.25" top="0.75" bottom="0.75" header="0.3" footer="0.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96"/>
  <sheetViews>
    <sheetView topLeftCell="A553" zoomScale="90" zoomScaleNormal="90" workbookViewId="0">
      <selection activeCell="F602" sqref="F602"/>
    </sheetView>
  </sheetViews>
  <sheetFormatPr defaultRowHeight="50.25" customHeight="1" x14ac:dyDescent="0.3"/>
  <cols>
    <col min="1" max="1" width="9.140625" style="263"/>
    <col min="2" max="2" width="28.5703125" style="263" customWidth="1"/>
    <col min="3" max="5" width="21.42578125" style="263" customWidth="1"/>
    <col min="6" max="6" width="39.5703125" style="263" customWidth="1"/>
    <col min="7" max="7" width="9.140625" style="263"/>
    <col min="8" max="8" width="18.42578125" style="263" customWidth="1"/>
    <col min="9" max="9" width="11" style="263" customWidth="1"/>
    <col min="10" max="10" width="11" style="263" bestFit="1" customWidth="1"/>
    <col min="11" max="16384" width="9.140625" style="263"/>
  </cols>
  <sheetData>
    <row r="2" spans="2:7" ht="50.25" customHeight="1" x14ac:dyDescent="0.3">
      <c r="B2" s="567" t="s">
        <v>0</v>
      </c>
      <c r="C2" s="567"/>
      <c r="D2" s="567"/>
      <c r="E2" s="567"/>
      <c r="F2" s="567"/>
      <c r="G2" s="262"/>
    </row>
    <row r="3" spans="2:7" ht="50.25" customHeight="1" thickBot="1" x14ac:dyDescent="0.35">
      <c r="G3" s="264"/>
    </row>
    <row r="4" spans="2:7" ht="20.100000000000001" customHeight="1" thickBot="1" x14ac:dyDescent="0.35">
      <c r="B4" s="265" t="s">
        <v>1</v>
      </c>
      <c r="C4" s="645" t="s">
        <v>494</v>
      </c>
      <c r="D4" s="645"/>
      <c r="E4" s="645"/>
      <c r="F4" s="646"/>
    </row>
    <row r="5" spans="2:7" ht="20.100000000000001" customHeight="1" thickBot="1" x14ac:dyDescent="0.35">
      <c r="B5" s="265" t="s">
        <v>3</v>
      </c>
      <c r="C5" s="647" t="s">
        <v>495</v>
      </c>
      <c r="D5" s="648"/>
      <c r="E5" s="648"/>
      <c r="F5" s="649"/>
    </row>
    <row r="6" spans="2:7" ht="20.100000000000001" customHeight="1" thickBot="1" x14ac:dyDescent="0.35">
      <c r="B6" s="265" t="s">
        <v>5</v>
      </c>
      <c r="C6" s="650" t="s">
        <v>6</v>
      </c>
      <c r="D6" s="651"/>
      <c r="E6" s="651"/>
      <c r="F6" s="652"/>
    </row>
    <row r="7" spans="2:7" ht="20.100000000000001" customHeight="1" thickBot="1" x14ac:dyDescent="0.35">
      <c r="B7" s="653" t="s">
        <v>7</v>
      </c>
      <c r="C7" s="654"/>
      <c r="D7" s="654"/>
      <c r="E7" s="654"/>
      <c r="F7" s="655"/>
    </row>
    <row r="8" spans="2:7" ht="20.100000000000001" customHeight="1" thickBot="1" x14ac:dyDescent="0.35">
      <c r="B8" s="656" t="s">
        <v>496</v>
      </c>
      <c r="C8" s="657"/>
      <c r="D8" s="657"/>
      <c r="E8" s="657"/>
      <c r="F8" s="658"/>
    </row>
    <row r="9" spans="2:7" ht="20.100000000000001" customHeight="1" thickBot="1" x14ac:dyDescent="0.35">
      <c r="B9" s="656"/>
      <c r="C9" s="657"/>
      <c r="D9" s="657"/>
      <c r="E9" s="657"/>
      <c r="F9" s="658"/>
    </row>
    <row r="10" spans="2:7" ht="20.100000000000001" customHeight="1" thickBot="1" x14ac:dyDescent="0.35">
      <c r="B10" s="656"/>
      <c r="C10" s="657"/>
      <c r="D10" s="657"/>
      <c r="E10" s="657"/>
      <c r="F10" s="658"/>
    </row>
    <row r="11" spans="2:7" ht="20.100000000000001" customHeight="1" thickBot="1" x14ac:dyDescent="0.35">
      <c r="B11" s="266" t="s">
        <v>9</v>
      </c>
      <c r="C11" s="651" t="s">
        <v>497</v>
      </c>
      <c r="D11" s="663"/>
      <c r="E11" s="663"/>
      <c r="F11" s="664"/>
    </row>
    <row r="12" spans="2:7" ht="20.100000000000001" customHeight="1" x14ac:dyDescent="0.3">
      <c r="B12" s="665" t="s">
        <v>136</v>
      </c>
      <c r="C12" s="267">
        <v>2018</v>
      </c>
      <c r="D12" s="267">
        <v>2019</v>
      </c>
      <c r="E12" s="267">
        <v>2020</v>
      </c>
      <c r="F12" s="268">
        <v>2021</v>
      </c>
    </row>
    <row r="13" spans="2:7" ht="20.100000000000001" customHeight="1" thickBot="1" x14ac:dyDescent="0.35">
      <c r="B13" s="666"/>
      <c r="C13" s="269" t="s">
        <v>12</v>
      </c>
      <c r="D13" s="269" t="s">
        <v>13</v>
      </c>
      <c r="E13" s="269" t="s">
        <v>13</v>
      </c>
      <c r="F13" s="270" t="s">
        <v>13</v>
      </c>
    </row>
    <row r="14" spans="2:7" ht="20.100000000000001" customHeight="1" thickBot="1" x14ac:dyDescent="0.35">
      <c r="B14" s="271" t="s">
        <v>498</v>
      </c>
      <c r="C14" s="272">
        <v>0.22</v>
      </c>
      <c r="D14" s="269" t="s">
        <v>15</v>
      </c>
      <c r="E14" s="269" t="s">
        <v>15</v>
      </c>
      <c r="F14" s="270" t="s">
        <v>15</v>
      </c>
    </row>
    <row r="15" spans="2:7" ht="20.100000000000001" customHeight="1" thickBot="1" x14ac:dyDescent="0.35">
      <c r="B15" s="273" t="s">
        <v>499</v>
      </c>
      <c r="C15" s="274">
        <v>0.06</v>
      </c>
      <c r="D15" s="274" t="s">
        <v>15</v>
      </c>
      <c r="E15" s="274" t="s">
        <v>15</v>
      </c>
      <c r="F15" s="275" t="s">
        <v>15</v>
      </c>
    </row>
    <row r="16" spans="2:7" ht="20.100000000000001" customHeight="1" thickBot="1" x14ac:dyDescent="0.35">
      <c r="B16" s="271" t="s">
        <v>500</v>
      </c>
      <c r="C16" s="276">
        <v>0.21</v>
      </c>
      <c r="D16" s="274" t="s">
        <v>15</v>
      </c>
      <c r="E16" s="274" t="s">
        <v>15</v>
      </c>
      <c r="F16" s="275" t="s">
        <v>15</v>
      </c>
    </row>
    <row r="17" spans="2:11" ht="20.100000000000001" customHeight="1" thickBot="1" x14ac:dyDescent="0.35">
      <c r="B17" s="271" t="s">
        <v>501</v>
      </c>
      <c r="C17" s="276">
        <v>0.9</v>
      </c>
      <c r="D17" s="274" t="s">
        <v>15</v>
      </c>
      <c r="E17" s="274" t="s">
        <v>15</v>
      </c>
      <c r="F17" s="275" t="s">
        <v>15</v>
      </c>
    </row>
    <row r="18" spans="2:11" ht="20.100000000000001" customHeight="1" thickBot="1" x14ac:dyDescent="0.35">
      <c r="B18" s="271" t="s">
        <v>502</v>
      </c>
      <c r="C18" s="276">
        <v>0.1</v>
      </c>
      <c r="D18" s="274" t="s">
        <v>15</v>
      </c>
      <c r="E18" s="274" t="s">
        <v>15</v>
      </c>
      <c r="F18" s="275" t="s">
        <v>15</v>
      </c>
    </row>
    <row r="19" spans="2:11" ht="20.100000000000001" customHeight="1" thickBot="1" x14ac:dyDescent="0.35">
      <c r="B19" s="271" t="s">
        <v>503</v>
      </c>
      <c r="C19" s="274">
        <v>0.9</v>
      </c>
      <c r="D19" s="274" t="s">
        <v>15</v>
      </c>
      <c r="E19" s="274" t="s">
        <v>15</v>
      </c>
      <c r="F19" s="275" t="s">
        <v>15</v>
      </c>
      <c r="I19" s="277"/>
      <c r="K19" s="277"/>
    </row>
    <row r="20" spans="2:11" ht="20.100000000000001" customHeight="1" thickBot="1" x14ac:dyDescent="0.35">
      <c r="B20" s="278" t="s">
        <v>19</v>
      </c>
      <c r="C20" s="659" t="s">
        <v>504</v>
      </c>
      <c r="D20" s="660"/>
      <c r="E20" s="660"/>
      <c r="F20" s="661"/>
    </row>
    <row r="21" spans="2:11" ht="20.100000000000001" customHeight="1" thickBot="1" x14ac:dyDescent="0.35">
      <c r="B21" s="650" t="s">
        <v>21</v>
      </c>
      <c r="C21" s="670"/>
      <c r="D21" s="670"/>
      <c r="E21" s="670"/>
      <c r="F21" s="671"/>
    </row>
    <row r="22" spans="2:11" ht="20.100000000000001" customHeight="1" thickBot="1" x14ac:dyDescent="0.35">
      <c r="B22" s="279" t="s">
        <v>505</v>
      </c>
      <c r="C22" s="280">
        <v>15</v>
      </c>
      <c r="D22" s="280" t="s">
        <v>15</v>
      </c>
      <c r="E22" s="280" t="s">
        <v>15</v>
      </c>
      <c r="F22" s="280" t="s">
        <v>15</v>
      </c>
    </row>
    <row r="23" spans="2:11" ht="20.100000000000001" customHeight="1" thickBot="1" x14ac:dyDescent="0.35">
      <c r="B23" s="273" t="s">
        <v>506</v>
      </c>
      <c r="C23" s="274">
        <v>0.13300000000000001</v>
      </c>
      <c r="D23" s="274" t="s">
        <v>15</v>
      </c>
      <c r="E23" s="274" t="s">
        <v>15</v>
      </c>
      <c r="F23" s="275" t="s">
        <v>15</v>
      </c>
    </row>
    <row r="24" spans="2:11" ht="20.100000000000001" customHeight="1" thickBot="1" x14ac:dyDescent="0.35">
      <c r="B24" s="281" t="s">
        <v>507</v>
      </c>
      <c r="C24" s="282">
        <v>0.21</v>
      </c>
      <c r="D24" s="283" t="s">
        <v>15</v>
      </c>
      <c r="E24" s="283" t="s">
        <v>15</v>
      </c>
      <c r="F24" s="284" t="s">
        <v>15</v>
      </c>
    </row>
    <row r="25" spans="2:11" ht="20.100000000000001" customHeight="1" thickBot="1" x14ac:dyDescent="0.35">
      <c r="B25" s="271" t="s">
        <v>508</v>
      </c>
      <c r="C25" s="276">
        <v>0.9</v>
      </c>
      <c r="D25" s="274" t="s">
        <v>15</v>
      </c>
      <c r="E25" s="274" t="s">
        <v>15</v>
      </c>
      <c r="F25" s="275" t="s">
        <v>15</v>
      </c>
    </row>
    <row r="26" spans="2:11" ht="20.100000000000001" customHeight="1" thickBot="1" x14ac:dyDescent="0.35">
      <c r="B26" s="271" t="s">
        <v>509</v>
      </c>
      <c r="C26" s="274">
        <v>0.1</v>
      </c>
      <c r="D26" s="274" t="s">
        <v>15</v>
      </c>
      <c r="E26" s="274" t="s">
        <v>15</v>
      </c>
      <c r="F26" s="275" t="s">
        <v>15</v>
      </c>
    </row>
    <row r="27" spans="2:11" ht="20.100000000000001" customHeight="1" thickBot="1" x14ac:dyDescent="0.35">
      <c r="B27" s="271" t="s">
        <v>510</v>
      </c>
      <c r="C27" s="274">
        <v>0.9</v>
      </c>
      <c r="D27" s="274" t="s">
        <v>15</v>
      </c>
      <c r="E27" s="274" t="s">
        <v>15</v>
      </c>
      <c r="F27" s="275" t="s">
        <v>15</v>
      </c>
    </row>
    <row r="28" spans="2:11" ht="20.100000000000001" customHeight="1" thickBot="1" x14ac:dyDescent="0.35">
      <c r="B28" s="672" t="s">
        <v>31</v>
      </c>
      <c r="C28" s="673"/>
      <c r="D28" s="673"/>
      <c r="E28" s="673"/>
      <c r="F28" s="674"/>
    </row>
    <row r="29" spans="2:11" ht="20.100000000000001" customHeight="1" thickBot="1" x14ac:dyDescent="0.35">
      <c r="B29" s="672" t="s">
        <v>239</v>
      </c>
      <c r="C29" s="673"/>
      <c r="D29" s="673"/>
      <c r="E29" s="673"/>
      <c r="F29" s="674"/>
    </row>
    <row r="30" spans="2:11" ht="20.100000000000001" customHeight="1" thickBot="1" x14ac:dyDescent="0.35">
      <c r="B30" s="285" t="s">
        <v>33</v>
      </c>
      <c r="C30" s="659" t="s">
        <v>511</v>
      </c>
      <c r="D30" s="660"/>
      <c r="E30" s="660"/>
      <c r="F30" s="661"/>
    </row>
    <row r="31" spans="2:11" ht="20.100000000000001" customHeight="1" thickBot="1" x14ac:dyDescent="0.35">
      <c r="B31" s="271" t="s">
        <v>512</v>
      </c>
      <c r="C31" s="650" t="s">
        <v>513</v>
      </c>
      <c r="D31" s="651"/>
      <c r="E31" s="651"/>
      <c r="F31" s="652"/>
    </row>
    <row r="32" spans="2:11" ht="20.100000000000001" customHeight="1" thickBot="1" x14ac:dyDescent="0.35">
      <c r="B32" s="271" t="s">
        <v>37</v>
      </c>
      <c r="C32" s="662" t="s">
        <v>514</v>
      </c>
      <c r="D32" s="663"/>
      <c r="E32" s="663"/>
      <c r="F32" s="664"/>
    </row>
    <row r="33" spans="2:12" ht="20.100000000000001" customHeight="1" x14ac:dyDescent="0.3">
      <c r="B33" s="665"/>
      <c r="C33" s="286">
        <v>2018</v>
      </c>
      <c r="D33" s="286">
        <v>2019</v>
      </c>
      <c r="E33" s="286">
        <v>2020</v>
      </c>
      <c r="F33" s="287">
        <v>2021</v>
      </c>
      <c r="H33" s="288"/>
      <c r="I33" s="288"/>
      <c r="J33" s="288"/>
      <c r="K33" s="288"/>
      <c r="L33" s="288"/>
    </row>
    <row r="34" spans="2:12" ht="20.100000000000001" customHeight="1" thickBot="1" x14ac:dyDescent="0.35">
      <c r="B34" s="666"/>
      <c r="C34" s="289" t="s">
        <v>12</v>
      </c>
      <c r="D34" s="289" t="s">
        <v>13</v>
      </c>
      <c r="E34" s="289" t="s">
        <v>13</v>
      </c>
      <c r="F34" s="290" t="s">
        <v>13</v>
      </c>
    </row>
    <row r="35" spans="2:12" ht="20.100000000000001" customHeight="1" thickBot="1" x14ac:dyDescent="0.35">
      <c r="B35" s="271" t="s">
        <v>39</v>
      </c>
      <c r="C35" s="291">
        <v>18000</v>
      </c>
      <c r="D35" s="291">
        <v>19000</v>
      </c>
      <c r="E35" s="291">
        <v>20000</v>
      </c>
      <c r="F35" s="292">
        <v>21000</v>
      </c>
    </row>
    <row r="36" spans="2:12" ht="20.100000000000001" customHeight="1" thickBot="1" x14ac:dyDescent="0.35">
      <c r="B36" s="271" t="s">
        <v>40</v>
      </c>
      <c r="C36" s="291">
        <v>128275</v>
      </c>
      <c r="D36" s="291">
        <v>130025</v>
      </c>
      <c r="E36" s="291">
        <v>150955</v>
      </c>
      <c r="F36" s="292">
        <v>157885</v>
      </c>
    </row>
    <row r="37" spans="2:12" ht="20.100000000000001" customHeight="1" thickBot="1" x14ac:dyDescent="0.35">
      <c r="B37" s="271" t="s">
        <v>41</v>
      </c>
      <c r="C37" s="293">
        <f>C36/C35</f>
        <v>7.1263888888888891</v>
      </c>
      <c r="D37" s="293">
        <f t="shared" ref="D37:F37" si="0">D36/D35</f>
        <v>6.8434210526315793</v>
      </c>
      <c r="E37" s="293">
        <f t="shared" si="0"/>
        <v>7.5477499999999997</v>
      </c>
      <c r="F37" s="294">
        <f t="shared" si="0"/>
        <v>7.5183333333333335</v>
      </c>
    </row>
    <row r="38" spans="2:12" ht="20.100000000000001" customHeight="1" thickBot="1" x14ac:dyDescent="0.35">
      <c r="B38" s="271" t="s">
        <v>42</v>
      </c>
      <c r="C38" s="295" t="s">
        <v>43</v>
      </c>
      <c r="D38" s="296">
        <f>D35/C35-1</f>
        <v>5.555555555555558E-2</v>
      </c>
      <c r="E38" s="296">
        <f t="shared" ref="E38:F40" si="1">E35/D35-1</f>
        <v>5.2631578947368363E-2</v>
      </c>
      <c r="F38" s="297">
        <f t="shared" si="1"/>
        <v>5.0000000000000044E-2</v>
      </c>
    </row>
    <row r="39" spans="2:12" ht="20.100000000000001" customHeight="1" thickBot="1" x14ac:dyDescent="0.35">
      <c r="B39" s="271" t="s">
        <v>44</v>
      </c>
      <c r="C39" s="295" t="s">
        <v>43</v>
      </c>
      <c r="D39" s="296">
        <f>D36/C36-1</f>
        <v>1.3642564802182733E-2</v>
      </c>
      <c r="E39" s="296">
        <f t="shared" si="1"/>
        <v>0.16096904441453574</v>
      </c>
      <c r="F39" s="297">
        <f t="shared" si="1"/>
        <v>4.590772084396022E-2</v>
      </c>
    </row>
    <row r="40" spans="2:12" ht="20.100000000000001" customHeight="1" thickBot="1" x14ac:dyDescent="0.35">
      <c r="B40" s="271" t="s">
        <v>45</v>
      </c>
      <c r="C40" s="295" t="s">
        <v>43</v>
      </c>
      <c r="D40" s="296">
        <f>D37/C37-1</f>
        <v>-3.9707043871616277E-2</v>
      </c>
      <c r="E40" s="296">
        <f t="shared" si="1"/>
        <v>0.10292059219380878</v>
      </c>
      <c r="F40" s="297">
        <f t="shared" si="1"/>
        <v>-3.8974087200379648E-3</v>
      </c>
    </row>
    <row r="41" spans="2:12" ht="20.100000000000001" customHeight="1" thickBot="1" x14ac:dyDescent="0.35">
      <c r="B41" s="667" t="s">
        <v>643</v>
      </c>
      <c r="C41" s="668"/>
      <c r="D41" s="668"/>
      <c r="E41" s="668"/>
      <c r="F41" s="669"/>
    </row>
    <row r="42" spans="2:12" ht="20.100000000000001" customHeight="1" x14ac:dyDescent="0.3">
      <c r="B42" s="665"/>
      <c r="C42" s="286">
        <v>2018</v>
      </c>
      <c r="D42" s="286">
        <v>2019</v>
      </c>
      <c r="E42" s="286">
        <v>2020</v>
      </c>
      <c r="F42" s="287">
        <v>2021</v>
      </c>
    </row>
    <row r="43" spans="2:12" ht="20.100000000000001" customHeight="1" thickBot="1" x14ac:dyDescent="0.35">
      <c r="B43" s="666"/>
      <c r="C43" s="289" t="s">
        <v>12</v>
      </c>
      <c r="D43" s="289" t="s">
        <v>13</v>
      </c>
      <c r="E43" s="289" t="s">
        <v>13</v>
      </c>
      <c r="F43" s="290" t="s">
        <v>13</v>
      </c>
    </row>
    <row r="44" spans="2:12" ht="20.100000000000001" customHeight="1" thickBot="1" x14ac:dyDescent="0.35">
      <c r="B44" s="298" t="s">
        <v>47</v>
      </c>
      <c r="C44" s="299">
        <v>83265</v>
      </c>
      <c r="D44" s="299">
        <v>83265</v>
      </c>
      <c r="E44" s="299">
        <v>83265</v>
      </c>
      <c r="F44" s="300">
        <v>83265</v>
      </c>
    </row>
    <row r="45" spans="2:12" ht="20.100000000000001" customHeight="1" thickBot="1" x14ac:dyDescent="0.35">
      <c r="B45" s="301" t="s">
        <v>64</v>
      </c>
      <c r="C45" s="302"/>
      <c r="D45" s="303"/>
      <c r="E45" s="303"/>
      <c r="F45" s="304"/>
    </row>
    <row r="46" spans="2:12" ht="20.100000000000001" customHeight="1" thickBot="1" x14ac:dyDescent="0.35">
      <c r="B46" s="301" t="s">
        <v>644</v>
      </c>
      <c r="C46" s="302"/>
      <c r="D46" s="305"/>
      <c r="E46" s="305"/>
      <c r="F46" s="306"/>
    </row>
    <row r="47" spans="2:12" ht="20.100000000000001" customHeight="1" thickBot="1" x14ac:dyDescent="0.35">
      <c r="B47" s="298" t="s">
        <v>48</v>
      </c>
      <c r="C47" s="299">
        <v>15540</v>
      </c>
      <c r="D47" s="299">
        <v>15540</v>
      </c>
      <c r="E47" s="299">
        <v>15540</v>
      </c>
      <c r="F47" s="300">
        <v>15540</v>
      </c>
    </row>
    <row r="48" spans="2:12" ht="20.100000000000001" customHeight="1" thickBot="1" x14ac:dyDescent="0.35">
      <c r="B48" s="301" t="s">
        <v>66</v>
      </c>
      <c r="C48" s="302"/>
      <c r="D48" s="299"/>
      <c r="E48" s="299"/>
      <c r="F48" s="300"/>
    </row>
    <row r="49" spans="2:6" ht="20.100000000000001" customHeight="1" thickBot="1" x14ac:dyDescent="0.35">
      <c r="B49" s="301" t="s">
        <v>645</v>
      </c>
      <c r="C49" s="302"/>
      <c r="D49" s="299"/>
      <c r="E49" s="299"/>
      <c r="F49" s="300"/>
    </row>
    <row r="50" spans="2:6" ht="20.100000000000001" customHeight="1" thickBot="1" x14ac:dyDescent="0.35">
      <c r="B50" s="298" t="s">
        <v>49</v>
      </c>
      <c r="C50" s="299">
        <v>29470</v>
      </c>
      <c r="D50" s="299">
        <v>31220</v>
      </c>
      <c r="E50" s="299">
        <v>52150</v>
      </c>
      <c r="F50" s="300">
        <v>59080</v>
      </c>
    </row>
    <row r="51" spans="2:6" ht="20.100000000000001" customHeight="1" thickBot="1" x14ac:dyDescent="0.35">
      <c r="B51" s="301" t="s">
        <v>68</v>
      </c>
      <c r="C51" s="302"/>
      <c r="D51" s="299"/>
      <c r="E51" s="299"/>
      <c r="F51" s="300"/>
    </row>
    <row r="52" spans="2:6" ht="20.100000000000001" customHeight="1" thickBot="1" x14ac:dyDescent="0.35">
      <c r="B52" s="301" t="s">
        <v>646</v>
      </c>
      <c r="C52" s="302"/>
      <c r="D52" s="299"/>
      <c r="E52" s="299"/>
      <c r="F52" s="300"/>
    </row>
    <row r="53" spans="2:6" ht="20.100000000000001" customHeight="1" thickBot="1" x14ac:dyDescent="0.35">
      <c r="B53" s="298" t="s">
        <v>50</v>
      </c>
      <c r="C53" s="302"/>
      <c r="D53" s="299"/>
      <c r="E53" s="299"/>
      <c r="F53" s="300"/>
    </row>
    <row r="54" spans="2:6" ht="20.100000000000001" customHeight="1" thickBot="1" x14ac:dyDescent="0.35">
      <c r="B54" s="301" t="s">
        <v>70</v>
      </c>
      <c r="C54" s="302"/>
      <c r="D54" s="299"/>
      <c r="E54" s="299"/>
      <c r="F54" s="300"/>
    </row>
    <row r="55" spans="2:6" ht="20.100000000000001" customHeight="1" thickBot="1" x14ac:dyDescent="0.35">
      <c r="B55" s="301" t="s">
        <v>647</v>
      </c>
      <c r="C55" s="302"/>
      <c r="D55" s="299"/>
      <c r="E55" s="299"/>
      <c r="F55" s="300"/>
    </row>
    <row r="56" spans="2:6" ht="20.100000000000001" customHeight="1" thickBot="1" x14ac:dyDescent="0.35">
      <c r="B56" s="298" t="s">
        <v>51</v>
      </c>
      <c r="C56" s="302"/>
      <c r="D56" s="299"/>
      <c r="E56" s="299"/>
      <c r="F56" s="300"/>
    </row>
    <row r="57" spans="2:6" ht="20.100000000000001" customHeight="1" thickBot="1" x14ac:dyDescent="0.35">
      <c r="B57" s="301" t="s">
        <v>72</v>
      </c>
      <c r="C57" s="302"/>
      <c r="D57" s="299"/>
      <c r="E57" s="299"/>
      <c r="F57" s="300"/>
    </row>
    <row r="58" spans="2:6" ht="20.100000000000001" customHeight="1" thickBot="1" x14ac:dyDescent="0.35">
      <c r="B58" s="301" t="s">
        <v>648</v>
      </c>
      <c r="C58" s="302"/>
      <c r="D58" s="299"/>
      <c r="E58" s="299"/>
      <c r="F58" s="300"/>
    </row>
    <row r="59" spans="2:6" ht="20.100000000000001" customHeight="1" thickBot="1" x14ac:dyDescent="0.35">
      <c r="B59" s="307" t="s">
        <v>52</v>
      </c>
      <c r="C59" s="302"/>
      <c r="D59" s="299"/>
      <c r="E59" s="299"/>
      <c r="F59" s="300"/>
    </row>
    <row r="60" spans="2:6" ht="20.100000000000001" customHeight="1" thickBot="1" x14ac:dyDescent="0.35">
      <c r="B60" s="301" t="s">
        <v>74</v>
      </c>
      <c r="C60" s="302"/>
      <c r="D60" s="299"/>
      <c r="E60" s="299"/>
      <c r="F60" s="300"/>
    </row>
    <row r="61" spans="2:6" ht="20.100000000000001" customHeight="1" thickBot="1" x14ac:dyDescent="0.35">
      <c r="B61" s="301" t="s">
        <v>649</v>
      </c>
      <c r="C61" s="302"/>
      <c r="D61" s="299"/>
      <c r="E61" s="299"/>
      <c r="F61" s="300"/>
    </row>
    <row r="62" spans="2:6" ht="20.100000000000001" customHeight="1" thickBot="1" x14ac:dyDescent="0.35">
      <c r="B62" s="298" t="s">
        <v>53</v>
      </c>
      <c r="C62" s="302"/>
      <c r="D62" s="299"/>
      <c r="E62" s="299"/>
      <c r="F62" s="300"/>
    </row>
    <row r="63" spans="2:6" ht="20.100000000000001" customHeight="1" thickBot="1" x14ac:dyDescent="0.35">
      <c r="B63" s="308" t="s">
        <v>76</v>
      </c>
      <c r="C63" s="302"/>
      <c r="D63" s="299"/>
      <c r="E63" s="299"/>
      <c r="F63" s="300"/>
    </row>
    <row r="64" spans="2:6" ht="20.100000000000001" customHeight="1" thickBot="1" x14ac:dyDescent="0.35">
      <c r="B64" s="301" t="s">
        <v>650</v>
      </c>
      <c r="C64" s="302"/>
      <c r="D64" s="299"/>
      <c r="E64" s="299"/>
      <c r="F64" s="300"/>
    </row>
    <row r="65" spans="2:6" ht="20.100000000000001" customHeight="1" thickBot="1" x14ac:dyDescent="0.35">
      <c r="B65" s="309" t="s">
        <v>54</v>
      </c>
      <c r="C65" s="302">
        <f>C62+C59+C56+C53+C50+C47+C44</f>
        <v>128275</v>
      </c>
      <c r="D65" s="302">
        <f t="shared" ref="D65:F65" si="2">D62+D59+D56+D53+D50+D47+D44</f>
        <v>130025</v>
      </c>
      <c r="E65" s="302">
        <f t="shared" si="2"/>
        <v>150955</v>
      </c>
      <c r="F65" s="310">
        <f t="shared" si="2"/>
        <v>157885</v>
      </c>
    </row>
    <row r="66" spans="2:6" ht="20.100000000000001" customHeight="1" x14ac:dyDescent="0.3">
      <c r="B66" s="675" t="s">
        <v>651</v>
      </c>
      <c r="C66" s="689"/>
      <c r="D66" s="678"/>
      <c r="E66" s="678"/>
      <c r="F66" s="679"/>
    </row>
    <row r="67" spans="2:6" ht="20.100000000000001" customHeight="1" x14ac:dyDescent="0.3">
      <c r="B67" s="687"/>
      <c r="C67" s="690"/>
      <c r="D67" s="680"/>
      <c r="E67" s="680"/>
      <c r="F67" s="681"/>
    </row>
    <row r="68" spans="2:6" ht="20.100000000000001" customHeight="1" thickBot="1" x14ac:dyDescent="0.35">
      <c r="B68" s="688"/>
      <c r="C68" s="691"/>
      <c r="D68" s="682"/>
      <c r="E68" s="682"/>
      <c r="F68" s="683"/>
    </row>
    <row r="69" spans="2:6" ht="20.100000000000001" customHeight="1" thickBot="1" x14ac:dyDescent="0.35">
      <c r="B69" s="311" t="s">
        <v>55</v>
      </c>
      <c r="C69" s="312">
        <f>IF(C65-C36=0,0,"Error")</f>
        <v>0</v>
      </c>
      <c r="D69" s="312">
        <f>IF(D65-D36=0,0,"Error")</f>
        <v>0</v>
      </c>
      <c r="E69" s="312">
        <f>IF(E65-E36=0,0,"Error")</f>
        <v>0</v>
      </c>
      <c r="F69" s="313">
        <f>IF(F65-F36=0,0,"Error")</f>
        <v>0</v>
      </c>
    </row>
    <row r="70" spans="2:6" ht="20.100000000000001" customHeight="1" thickBot="1" x14ac:dyDescent="0.35">
      <c r="B70" s="314" t="s">
        <v>56</v>
      </c>
      <c r="C70" s="684" t="s">
        <v>515</v>
      </c>
      <c r="D70" s="685"/>
      <c r="E70" s="685"/>
      <c r="F70" s="686"/>
    </row>
    <row r="71" spans="2:6" ht="20.100000000000001" customHeight="1" thickBot="1" x14ac:dyDescent="0.35">
      <c r="B71" s="271" t="s">
        <v>35</v>
      </c>
      <c r="C71" s="650" t="s">
        <v>516</v>
      </c>
      <c r="D71" s="651"/>
      <c r="E71" s="651"/>
      <c r="F71" s="652"/>
    </row>
    <row r="72" spans="2:6" ht="20.100000000000001" customHeight="1" thickBot="1" x14ac:dyDescent="0.35">
      <c r="B72" s="271" t="s">
        <v>37</v>
      </c>
      <c r="C72" s="662" t="s">
        <v>514</v>
      </c>
      <c r="D72" s="663"/>
      <c r="E72" s="663"/>
      <c r="F72" s="664"/>
    </row>
    <row r="73" spans="2:6" ht="20.100000000000001" customHeight="1" thickBot="1" x14ac:dyDescent="0.35">
      <c r="B73" s="271" t="s">
        <v>39</v>
      </c>
      <c r="C73" s="291">
        <v>70000</v>
      </c>
      <c r="D73" s="291">
        <v>71000</v>
      </c>
      <c r="E73" s="291">
        <v>72000</v>
      </c>
      <c r="F73" s="292">
        <v>73000</v>
      </c>
    </row>
    <row r="74" spans="2:6" ht="20.100000000000001" customHeight="1" x14ac:dyDescent="0.3">
      <c r="B74" s="665"/>
      <c r="C74" s="286">
        <v>2018</v>
      </c>
      <c r="D74" s="286">
        <v>2019</v>
      </c>
      <c r="E74" s="286">
        <v>2020</v>
      </c>
      <c r="F74" s="287">
        <v>2021</v>
      </c>
    </row>
    <row r="75" spans="2:6" ht="20.100000000000001" customHeight="1" thickBot="1" x14ac:dyDescent="0.35">
      <c r="B75" s="666"/>
      <c r="C75" s="289" t="s">
        <v>12</v>
      </c>
      <c r="D75" s="289" t="s">
        <v>13</v>
      </c>
      <c r="E75" s="289" t="s">
        <v>13</v>
      </c>
      <c r="F75" s="290" t="s">
        <v>13</v>
      </c>
    </row>
    <row r="76" spans="2:6" ht="20.100000000000001" customHeight="1" thickBot="1" x14ac:dyDescent="0.35">
      <c r="B76" s="271" t="s">
        <v>40</v>
      </c>
      <c r="C76" s="315">
        <v>54975</v>
      </c>
      <c r="D76" s="291">
        <v>270775</v>
      </c>
      <c r="E76" s="291">
        <v>279745</v>
      </c>
      <c r="F76" s="292">
        <v>282715</v>
      </c>
    </row>
    <row r="77" spans="2:6" ht="20.100000000000001" customHeight="1" thickBot="1" x14ac:dyDescent="0.35">
      <c r="B77" s="271" t="s">
        <v>41</v>
      </c>
      <c r="C77" s="291">
        <f>C76/C73</f>
        <v>0.78535714285714286</v>
      </c>
      <c r="D77" s="316">
        <f>D76/D73</f>
        <v>3.8137323943661974</v>
      </c>
      <c r="E77" s="316">
        <f>E76/E73</f>
        <v>3.8853472222222223</v>
      </c>
      <c r="F77" s="317">
        <f>F76/F73</f>
        <v>3.8728082191780824</v>
      </c>
    </row>
    <row r="78" spans="2:6" ht="20.100000000000001" customHeight="1" thickBot="1" x14ac:dyDescent="0.35">
      <c r="B78" s="271" t="s">
        <v>42</v>
      </c>
      <c r="C78" s="295"/>
      <c r="D78" s="296">
        <f>D73/C73-1</f>
        <v>1.4285714285714235E-2</v>
      </c>
      <c r="E78" s="296">
        <f>E73/D73-1</f>
        <v>1.4084507042253502E-2</v>
      </c>
      <c r="F78" s="297">
        <f>F73/E73-1</f>
        <v>1.388888888888884E-2</v>
      </c>
    </row>
    <row r="79" spans="2:6" ht="20.100000000000001" customHeight="1" thickBot="1" x14ac:dyDescent="0.35">
      <c r="B79" s="271" t="s">
        <v>44</v>
      </c>
      <c r="C79" s="295"/>
      <c r="D79" s="296">
        <f>D76/C76-1</f>
        <v>3.9254206457480674</v>
      </c>
      <c r="E79" s="296">
        <f t="shared" ref="E79:F80" si="3">E76/D76-1</f>
        <v>3.3127135075246894E-2</v>
      </c>
      <c r="F79" s="297">
        <f t="shared" si="3"/>
        <v>1.0616811739262433E-2</v>
      </c>
    </row>
    <row r="80" spans="2:6" ht="20.100000000000001" customHeight="1" thickBot="1" x14ac:dyDescent="0.35">
      <c r="B80" s="271" t="s">
        <v>45</v>
      </c>
      <c r="C80" s="295"/>
      <c r="D80" s="296">
        <f>D77/C77-1</f>
        <v>3.856048523976968</v>
      </c>
      <c r="E80" s="296">
        <f t="shared" si="3"/>
        <v>1.877814708809078E-2</v>
      </c>
      <c r="F80" s="297">
        <f t="shared" si="3"/>
        <v>-3.227254174973937E-3</v>
      </c>
    </row>
    <row r="81" spans="2:12" ht="20.100000000000001" customHeight="1" thickBot="1" x14ac:dyDescent="0.35">
      <c r="B81" s="667" t="s">
        <v>652</v>
      </c>
      <c r="C81" s="668"/>
      <c r="D81" s="668"/>
      <c r="E81" s="668"/>
      <c r="F81" s="669"/>
    </row>
    <row r="82" spans="2:12" ht="20.100000000000001" customHeight="1" x14ac:dyDescent="0.3">
      <c r="B82" s="665"/>
      <c r="C82" s="286">
        <v>2018</v>
      </c>
      <c r="D82" s="286">
        <v>2019</v>
      </c>
      <c r="E82" s="286">
        <v>2020</v>
      </c>
      <c r="F82" s="287">
        <v>2021</v>
      </c>
      <c r="H82" s="288"/>
      <c r="I82" s="288"/>
      <c r="J82" s="288"/>
      <c r="K82" s="288"/>
      <c r="L82" s="288"/>
    </row>
    <row r="83" spans="2:12" ht="20.100000000000001" customHeight="1" thickBot="1" x14ac:dyDescent="0.35">
      <c r="B83" s="666"/>
      <c r="C83" s="289" t="s">
        <v>12</v>
      </c>
      <c r="D83" s="289" t="s">
        <v>13</v>
      </c>
      <c r="E83" s="289" t="s">
        <v>13</v>
      </c>
      <c r="F83" s="290" t="s">
        <v>13</v>
      </c>
    </row>
    <row r="84" spans="2:12" ht="20.100000000000001" customHeight="1" thickBot="1" x14ac:dyDescent="0.35">
      <c r="B84" s="298" t="s">
        <v>47</v>
      </c>
      <c r="C84" s="318">
        <v>35685</v>
      </c>
      <c r="D84" s="319">
        <v>185685</v>
      </c>
      <c r="E84" s="319">
        <v>185685</v>
      </c>
      <c r="F84" s="320">
        <v>185685</v>
      </c>
    </row>
    <row r="85" spans="2:12" ht="20.100000000000001" customHeight="1" thickBot="1" x14ac:dyDescent="0.35">
      <c r="B85" s="301" t="s">
        <v>64</v>
      </c>
      <c r="C85" s="321"/>
      <c r="D85" s="322"/>
      <c r="E85" s="322"/>
      <c r="F85" s="323"/>
    </row>
    <row r="86" spans="2:12" ht="20.100000000000001" customHeight="1" thickBot="1" x14ac:dyDescent="0.35">
      <c r="B86" s="301" t="s">
        <v>65</v>
      </c>
      <c r="C86" s="321"/>
      <c r="D86" s="322"/>
      <c r="E86" s="322"/>
      <c r="F86" s="323"/>
    </row>
    <row r="87" spans="2:12" ht="20.100000000000001" customHeight="1" thickBot="1" x14ac:dyDescent="0.35">
      <c r="B87" s="307" t="s">
        <v>48</v>
      </c>
      <c r="C87" s="318">
        <v>6660</v>
      </c>
      <c r="D87" s="319">
        <v>31710</v>
      </c>
      <c r="E87" s="319">
        <v>31710</v>
      </c>
      <c r="F87" s="320">
        <v>31710</v>
      </c>
    </row>
    <row r="88" spans="2:12" ht="20.100000000000001" customHeight="1" thickBot="1" x14ac:dyDescent="0.35">
      <c r="B88" s="301" t="s">
        <v>66</v>
      </c>
      <c r="C88" s="302"/>
      <c r="D88" s="299"/>
      <c r="E88" s="299"/>
      <c r="F88" s="300"/>
    </row>
    <row r="89" spans="2:12" ht="20.100000000000001" customHeight="1" thickBot="1" x14ac:dyDescent="0.35">
      <c r="B89" s="301" t="s">
        <v>67</v>
      </c>
      <c r="C89" s="302"/>
      <c r="D89" s="299"/>
      <c r="E89" s="299"/>
      <c r="F89" s="300"/>
    </row>
    <row r="90" spans="2:12" ht="20.100000000000001" customHeight="1" thickBot="1" x14ac:dyDescent="0.35">
      <c r="B90" s="298" t="s">
        <v>49</v>
      </c>
      <c r="C90" s="302">
        <v>12630</v>
      </c>
      <c r="D90" s="299">
        <v>53380</v>
      </c>
      <c r="E90" s="299">
        <v>62350</v>
      </c>
      <c r="F90" s="300">
        <v>65320</v>
      </c>
    </row>
    <row r="91" spans="2:12" ht="20.100000000000001" customHeight="1" thickBot="1" x14ac:dyDescent="0.35">
      <c r="B91" s="301" t="s">
        <v>68</v>
      </c>
      <c r="C91" s="302"/>
      <c r="D91" s="299"/>
      <c r="E91" s="299"/>
      <c r="F91" s="300"/>
    </row>
    <row r="92" spans="2:12" ht="20.100000000000001" customHeight="1" thickBot="1" x14ac:dyDescent="0.35">
      <c r="B92" s="301" t="s">
        <v>69</v>
      </c>
      <c r="C92" s="302"/>
      <c r="D92" s="299"/>
      <c r="E92" s="299"/>
      <c r="F92" s="300"/>
    </row>
    <row r="93" spans="2:12" ht="20.100000000000001" customHeight="1" thickBot="1" x14ac:dyDescent="0.35">
      <c r="B93" s="298" t="s">
        <v>50</v>
      </c>
      <c r="C93" s="302"/>
      <c r="D93" s="299"/>
      <c r="E93" s="299"/>
      <c r="F93" s="300"/>
    </row>
    <row r="94" spans="2:12" ht="20.100000000000001" customHeight="1" thickBot="1" x14ac:dyDescent="0.35">
      <c r="B94" s="308" t="s">
        <v>70</v>
      </c>
      <c r="C94" s="302"/>
      <c r="D94" s="299"/>
      <c r="E94" s="299"/>
      <c r="F94" s="300"/>
    </row>
    <row r="95" spans="2:12" ht="20.100000000000001" customHeight="1" thickBot="1" x14ac:dyDescent="0.35">
      <c r="B95" s="301" t="s">
        <v>71</v>
      </c>
      <c r="C95" s="302"/>
      <c r="D95" s="299"/>
      <c r="E95" s="299"/>
      <c r="F95" s="300"/>
    </row>
    <row r="96" spans="2:12" ht="20.100000000000001" customHeight="1" thickBot="1" x14ac:dyDescent="0.35">
      <c r="B96" s="298" t="s">
        <v>51</v>
      </c>
      <c r="C96" s="302"/>
      <c r="D96" s="299"/>
      <c r="E96" s="299"/>
      <c r="F96" s="300"/>
    </row>
    <row r="97" spans="2:12" ht="20.100000000000001" customHeight="1" thickBot="1" x14ac:dyDescent="0.35">
      <c r="B97" s="301" t="s">
        <v>72</v>
      </c>
      <c r="C97" s="302"/>
      <c r="D97" s="299"/>
      <c r="E97" s="299"/>
      <c r="F97" s="300"/>
    </row>
    <row r="98" spans="2:12" ht="20.100000000000001" customHeight="1" thickBot="1" x14ac:dyDescent="0.35">
      <c r="B98" s="308" t="s">
        <v>73</v>
      </c>
      <c r="C98" s="302"/>
      <c r="D98" s="299"/>
      <c r="E98" s="299"/>
      <c r="F98" s="300"/>
    </row>
    <row r="99" spans="2:12" ht="20.100000000000001" customHeight="1" thickBot="1" x14ac:dyDescent="0.35">
      <c r="B99" s="298" t="s">
        <v>52</v>
      </c>
      <c r="C99" s="302"/>
      <c r="D99" s="299"/>
      <c r="E99" s="299"/>
      <c r="F99" s="300"/>
    </row>
    <row r="100" spans="2:12" ht="20.100000000000001" customHeight="1" thickBot="1" x14ac:dyDescent="0.35">
      <c r="B100" s="301" t="s">
        <v>74</v>
      </c>
      <c r="C100" s="302"/>
      <c r="D100" s="299"/>
      <c r="E100" s="299"/>
      <c r="F100" s="300"/>
    </row>
    <row r="101" spans="2:12" ht="20.100000000000001" customHeight="1" thickBot="1" x14ac:dyDescent="0.35">
      <c r="B101" s="301" t="s">
        <v>75</v>
      </c>
      <c r="C101" s="302"/>
      <c r="D101" s="299"/>
      <c r="E101" s="299"/>
      <c r="F101" s="300"/>
    </row>
    <row r="102" spans="2:12" ht="20.100000000000001" customHeight="1" thickBot="1" x14ac:dyDescent="0.35">
      <c r="B102" s="298" t="s">
        <v>53</v>
      </c>
      <c r="C102" s="302"/>
      <c r="D102" s="299"/>
      <c r="E102" s="299"/>
      <c r="F102" s="300"/>
    </row>
    <row r="103" spans="2:12" ht="20.100000000000001" customHeight="1" thickBot="1" x14ac:dyDescent="0.35">
      <c r="B103" s="301" t="s">
        <v>76</v>
      </c>
      <c r="C103" s="302"/>
      <c r="D103" s="299"/>
      <c r="E103" s="299"/>
      <c r="F103" s="300"/>
      <c r="H103" s="288"/>
      <c r="I103" s="288"/>
      <c r="J103" s="288"/>
      <c r="K103" s="288"/>
      <c r="L103" s="288"/>
    </row>
    <row r="104" spans="2:12" ht="20.100000000000001" customHeight="1" thickBot="1" x14ac:dyDescent="0.35">
      <c r="B104" s="301" t="s">
        <v>77</v>
      </c>
      <c r="C104" s="302"/>
      <c r="D104" s="299"/>
      <c r="E104" s="299"/>
      <c r="F104" s="300"/>
    </row>
    <row r="105" spans="2:12" ht="20.100000000000001" customHeight="1" thickBot="1" x14ac:dyDescent="0.35">
      <c r="B105" s="324" t="s">
        <v>60</v>
      </c>
      <c r="C105" s="302">
        <f>C102+C99+C96+C93+C90+C87+C84</f>
        <v>54975</v>
      </c>
      <c r="D105" s="302">
        <f t="shared" ref="D105:F105" si="4">D102+D99+D96+D93+D90+D87+D84</f>
        <v>270775</v>
      </c>
      <c r="E105" s="302">
        <f t="shared" si="4"/>
        <v>279745</v>
      </c>
      <c r="F105" s="310">
        <f t="shared" si="4"/>
        <v>282715</v>
      </c>
    </row>
    <row r="106" spans="2:12" ht="20.100000000000001" customHeight="1" x14ac:dyDescent="0.3">
      <c r="B106" s="675" t="s">
        <v>178</v>
      </c>
      <c r="C106" s="678"/>
      <c r="D106" s="678"/>
      <c r="E106" s="678"/>
      <c r="F106" s="679"/>
    </row>
    <row r="107" spans="2:12" ht="20.100000000000001" customHeight="1" x14ac:dyDescent="0.3">
      <c r="B107" s="676"/>
      <c r="C107" s="680"/>
      <c r="D107" s="680"/>
      <c r="E107" s="680"/>
      <c r="F107" s="681"/>
    </row>
    <row r="108" spans="2:12" ht="20.100000000000001" customHeight="1" thickBot="1" x14ac:dyDescent="0.35">
      <c r="B108" s="677"/>
      <c r="C108" s="682"/>
      <c r="D108" s="682"/>
      <c r="E108" s="682"/>
      <c r="F108" s="683"/>
    </row>
    <row r="109" spans="2:12" ht="20.100000000000001" customHeight="1" thickBot="1" x14ac:dyDescent="0.35">
      <c r="B109" s="311" t="s">
        <v>55</v>
      </c>
      <c r="C109" s="312">
        <f>IF(C105-C76=0,0,"Error")</f>
        <v>0</v>
      </c>
      <c r="D109" s="312">
        <f>IF(D105-D76=0,0,"Error")</f>
        <v>0</v>
      </c>
      <c r="E109" s="312">
        <f>IF(E105-E76=0,0,"Error")</f>
        <v>0</v>
      </c>
      <c r="F109" s="313">
        <f>IF(F105-F76=0,0,"Error")</f>
        <v>0</v>
      </c>
    </row>
    <row r="110" spans="2:12" ht="20.100000000000001" customHeight="1" thickBot="1" x14ac:dyDescent="0.35">
      <c r="B110" s="314" t="s">
        <v>95</v>
      </c>
      <c r="C110" s="684" t="s">
        <v>517</v>
      </c>
      <c r="D110" s="685"/>
      <c r="E110" s="685"/>
      <c r="F110" s="686"/>
    </row>
    <row r="111" spans="2:12" ht="20.100000000000001" customHeight="1" thickBot="1" x14ac:dyDescent="0.35">
      <c r="B111" s="325" t="s">
        <v>35</v>
      </c>
      <c r="C111" s="650" t="s">
        <v>518</v>
      </c>
      <c r="D111" s="651"/>
      <c r="E111" s="651"/>
      <c r="F111" s="652"/>
    </row>
    <row r="112" spans="2:12" ht="20.100000000000001" customHeight="1" thickBot="1" x14ac:dyDescent="0.35">
      <c r="B112" s="271" t="s">
        <v>37</v>
      </c>
      <c r="C112" s="662" t="s">
        <v>519</v>
      </c>
      <c r="D112" s="663"/>
      <c r="E112" s="663"/>
      <c r="F112" s="664"/>
    </row>
    <row r="113" spans="2:12" ht="20.100000000000001" customHeight="1" thickBot="1" x14ac:dyDescent="0.35">
      <c r="B113" s="271" t="s">
        <v>39</v>
      </c>
      <c r="C113" s="291">
        <v>229</v>
      </c>
      <c r="D113" s="291">
        <v>229</v>
      </c>
      <c r="E113" s="291">
        <v>229</v>
      </c>
      <c r="F113" s="292">
        <v>229</v>
      </c>
    </row>
    <row r="114" spans="2:12" ht="20.100000000000001" customHeight="1" x14ac:dyDescent="0.3">
      <c r="B114" s="665"/>
      <c r="C114" s="286">
        <v>2018</v>
      </c>
      <c r="D114" s="286">
        <v>2019</v>
      </c>
      <c r="E114" s="286">
        <v>2020</v>
      </c>
      <c r="F114" s="287">
        <v>2021</v>
      </c>
    </row>
    <row r="115" spans="2:12" ht="20.100000000000001" customHeight="1" thickBot="1" x14ac:dyDescent="0.35">
      <c r="B115" s="666"/>
      <c r="C115" s="289" t="s">
        <v>12</v>
      </c>
      <c r="D115" s="289" t="s">
        <v>13</v>
      </c>
      <c r="E115" s="289" t="s">
        <v>13</v>
      </c>
      <c r="F115" s="290" t="s">
        <v>13</v>
      </c>
    </row>
    <row r="116" spans="2:12" ht="20.100000000000001" customHeight="1" thickBot="1" x14ac:dyDescent="0.35">
      <c r="B116" s="271" t="s">
        <v>40</v>
      </c>
      <c r="C116" s="291">
        <v>1500</v>
      </c>
      <c r="D116" s="291">
        <v>1550</v>
      </c>
      <c r="E116" s="291">
        <v>1600</v>
      </c>
      <c r="F116" s="292">
        <v>1650</v>
      </c>
    </row>
    <row r="117" spans="2:12" ht="20.100000000000001" customHeight="1" thickBot="1" x14ac:dyDescent="0.35">
      <c r="B117" s="271" t="s">
        <v>41</v>
      </c>
      <c r="C117" s="293">
        <f>C116/C113</f>
        <v>6.5502183406113534</v>
      </c>
      <c r="D117" s="293">
        <f t="shared" ref="D117:F117" si="5">D116/D113</f>
        <v>6.7685589519650655</v>
      </c>
      <c r="E117" s="293">
        <f t="shared" si="5"/>
        <v>6.9868995633187776</v>
      </c>
      <c r="F117" s="294">
        <f t="shared" si="5"/>
        <v>7.2052401746724888</v>
      </c>
    </row>
    <row r="118" spans="2:12" ht="20.100000000000001" customHeight="1" thickBot="1" x14ac:dyDescent="0.35">
      <c r="B118" s="271" t="s">
        <v>42</v>
      </c>
      <c r="C118" s="295"/>
      <c r="D118" s="296">
        <f>D113/C113-1</f>
        <v>0</v>
      </c>
      <c r="E118" s="296">
        <f>E113/D113-1</f>
        <v>0</v>
      </c>
      <c r="F118" s="297">
        <f>F113/E113-1</f>
        <v>0</v>
      </c>
    </row>
    <row r="119" spans="2:12" ht="20.100000000000001" customHeight="1" thickBot="1" x14ac:dyDescent="0.35">
      <c r="B119" s="271" t="s">
        <v>44</v>
      </c>
      <c r="C119" s="295"/>
      <c r="D119" s="296">
        <f>D116/C116-1</f>
        <v>3.3333333333333437E-2</v>
      </c>
      <c r="E119" s="296">
        <f t="shared" ref="E119:F120" si="6">E116/D116-1</f>
        <v>3.2258064516129004E-2</v>
      </c>
      <c r="F119" s="297">
        <f t="shared" si="6"/>
        <v>3.125E-2</v>
      </c>
    </row>
    <row r="120" spans="2:12" ht="20.100000000000001" customHeight="1" thickBot="1" x14ac:dyDescent="0.35">
      <c r="B120" s="271" t="s">
        <v>45</v>
      </c>
      <c r="C120" s="295"/>
      <c r="D120" s="296">
        <f>D117/C117-1</f>
        <v>3.3333333333333437E-2</v>
      </c>
      <c r="E120" s="296">
        <f t="shared" si="6"/>
        <v>3.2258064516129004E-2</v>
      </c>
      <c r="F120" s="297">
        <f t="shared" si="6"/>
        <v>3.125E-2</v>
      </c>
    </row>
    <row r="121" spans="2:12" ht="20.100000000000001" customHeight="1" thickBot="1" x14ac:dyDescent="0.35">
      <c r="B121" s="667" t="s">
        <v>653</v>
      </c>
      <c r="C121" s="668"/>
      <c r="D121" s="668"/>
      <c r="E121" s="668"/>
      <c r="F121" s="669"/>
    </row>
    <row r="122" spans="2:12" ht="20.100000000000001" customHeight="1" x14ac:dyDescent="0.3">
      <c r="B122" s="665"/>
      <c r="C122" s="286">
        <v>2018</v>
      </c>
      <c r="D122" s="286">
        <v>2019</v>
      </c>
      <c r="E122" s="286">
        <v>2020</v>
      </c>
      <c r="F122" s="287">
        <v>2021</v>
      </c>
    </row>
    <row r="123" spans="2:12" ht="20.100000000000001" customHeight="1" thickBot="1" x14ac:dyDescent="0.35">
      <c r="B123" s="666"/>
      <c r="C123" s="289" t="s">
        <v>12</v>
      </c>
      <c r="D123" s="289" t="s">
        <v>13</v>
      </c>
      <c r="E123" s="289" t="s">
        <v>13</v>
      </c>
      <c r="F123" s="290" t="s">
        <v>13</v>
      </c>
      <c r="H123" s="288"/>
      <c r="I123" s="288"/>
      <c r="J123" s="288"/>
      <c r="K123" s="288"/>
      <c r="L123" s="288"/>
    </row>
    <row r="124" spans="2:12" ht="20.100000000000001" customHeight="1" thickBot="1" x14ac:dyDescent="0.35">
      <c r="B124" s="298" t="s">
        <v>47</v>
      </c>
      <c r="C124" s="299"/>
      <c r="D124" s="299"/>
      <c r="E124" s="299"/>
      <c r="F124" s="300"/>
    </row>
    <row r="125" spans="2:12" ht="20.100000000000001" customHeight="1" thickBot="1" x14ac:dyDescent="0.35">
      <c r="B125" s="301" t="s">
        <v>64</v>
      </c>
      <c r="C125" s="302"/>
      <c r="D125" s="305"/>
      <c r="E125" s="305"/>
      <c r="F125" s="306"/>
    </row>
    <row r="126" spans="2:12" ht="20.100000000000001" customHeight="1" thickBot="1" x14ac:dyDescent="0.35">
      <c r="B126" s="308" t="s">
        <v>65</v>
      </c>
      <c r="C126" s="302"/>
      <c r="D126" s="305"/>
      <c r="E126" s="305"/>
      <c r="F126" s="306"/>
    </row>
    <row r="127" spans="2:12" ht="20.100000000000001" customHeight="1" thickBot="1" x14ac:dyDescent="0.35">
      <c r="B127" s="298" t="s">
        <v>48</v>
      </c>
      <c r="C127" s="299"/>
      <c r="D127" s="299"/>
      <c r="E127" s="299"/>
      <c r="F127" s="300"/>
    </row>
    <row r="128" spans="2:12" ht="20.100000000000001" customHeight="1" thickBot="1" x14ac:dyDescent="0.35">
      <c r="B128" s="308" t="s">
        <v>66</v>
      </c>
      <c r="C128" s="302"/>
      <c r="D128" s="299"/>
      <c r="E128" s="299"/>
      <c r="F128" s="300"/>
    </row>
    <row r="129" spans="2:12" ht="20.100000000000001" customHeight="1" thickBot="1" x14ac:dyDescent="0.35">
      <c r="B129" s="301" t="s">
        <v>67</v>
      </c>
      <c r="C129" s="302"/>
      <c r="D129" s="299"/>
      <c r="E129" s="299"/>
      <c r="F129" s="300"/>
    </row>
    <row r="130" spans="2:12" ht="20.100000000000001" customHeight="1" thickBot="1" x14ac:dyDescent="0.35">
      <c r="B130" s="298" t="s">
        <v>49</v>
      </c>
      <c r="C130" s="302">
        <v>1500</v>
      </c>
      <c r="D130" s="299">
        <v>1550</v>
      </c>
      <c r="E130" s="299">
        <v>1600</v>
      </c>
      <c r="F130" s="300">
        <v>1650</v>
      </c>
    </row>
    <row r="131" spans="2:12" ht="20.100000000000001" customHeight="1" thickBot="1" x14ac:dyDescent="0.35">
      <c r="B131" s="308" t="s">
        <v>68</v>
      </c>
      <c r="C131" s="302"/>
      <c r="D131" s="299"/>
      <c r="E131" s="299"/>
      <c r="F131" s="300"/>
    </row>
    <row r="132" spans="2:12" ht="20.100000000000001" customHeight="1" thickBot="1" x14ac:dyDescent="0.35">
      <c r="B132" s="301" t="s">
        <v>69</v>
      </c>
      <c r="C132" s="302"/>
      <c r="D132" s="299"/>
      <c r="E132" s="299"/>
      <c r="F132" s="300"/>
    </row>
    <row r="133" spans="2:12" ht="20.100000000000001" customHeight="1" thickBot="1" x14ac:dyDescent="0.35">
      <c r="B133" s="298" t="s">
        <v>50</v>
      </c>
      <c r="C133" s="302"/>
      <c r="D133" s="299"/>
      <c r="E133" s="299"/>
      <c r="F133" s="300"/>
    </row>
    <row r="134" spans="2:12" ht="20.100000000000001" customHeight="1" thickBot="1" x14ac:dyDescent="0.35">
      <c r="B134" s="301" t="s">
        <v>70</v>
      </c>
      <c r="C134" s="302"/>
      <c r="D134" s="299"/>
      <c r="E134" s="299"/>
      <c r="F134" s="300"/>
    </row>
    <row r="135" spans="2:12" ht="20.100000000000001" customHeight="1" thickBot="1" x14ac:dyDescent="0.35">
      <c r="B135" s="308" t="s">
        <v>71</v>
      </c>
      <c r="C135" s="302"/>
      <c r="D135" s="299"/>
      <c r="E135" s="299"/>
      <c r="F135" s="300"/>
    </row>
    <row r="136" spans="2:12" ht="20.100000000000001" customHeight="1" thickBot="1" x14ac:dyDescent="0.35">
      <c r="B136" s="298" t="s">
        <v>51</v>
      </c>
      <c r="C136" s="302"/>
      <c r="D136" s="299"/>
      <c r="E136" s="299"/>
      <c r="F136" s="300"/>
    </row>
    <row r="137" spans="2:12" ht="20.100000000000001" customHeight="1" thickBot="1" x14ac:dyDescent="0.35">
      <c r="B137" s="301" t="s">
        <v>72</v>
      </c>
      <c r="C137" s="302"/>
      <c r="D137" s="299"/>
      <c r="E137" s="299"/>
      <c r="F137" s="300"/>
    </row>
    <row r="138" spans="2:12" ht="20.100000000000001" customHeight="1" thickBot="1" x14ac:dyDescent="0.35">
      <c r="B138" s="308" t="s">
        <v>73</v>
      </c>
      <c r="C138" s="302"/>
      <c r="D138" s="299"/>
      <c r="E138" s="299"/>
      <c r="F138" s="300"/>
    </row>
    <row r="139" spans="2:12" ht="20.100000000000001" customHeight="1" thickBot="1" x14ac:dyDescent="0.35">
      <c r="B139" s="298" t="s">
        <v>52</v>
      </c>
      <c r="C139" s="302"/>
      <c r="D139" s="299"/>
      <c r="E139" s="299"/>
      <c r="F139" s="300"/>
    </row>
    <row r="140" spans="2:12" ht="20.100000000000001" customHeight="1" thickBot="1" x14ac:dyDescent="0.35">
      <c r="B140" s="308" t="s">
        <v>74</v>
      </c>
      <c r="C140" s="302"/>
      <c r="D140" s="299"/>
      <c r="E140" s="299"/>
      <c r="F140" s="300"/>
    </row>
    <row r="141" spans="2:12" ht="20.100000000000001" customHeight="1" thickBot="1" x14ac:dyDescent="0.35">
      <c r="B141" s="308" t="s">
        <v>75</v>
      </c>
      <c r="C141" s="302"/>
      <c r="D141" s="299"/>
      <c r="E141" s="299"/>
      <c r="F141" s="300"/>
      <c r="H141" s="288"/>
      <c r="I141" s="288"/>
      <c r="J141" s="288"/>
      <c r="K141" s="288"/>
      <c r="L141" s="288"/>
    </row>
    <row r="142" spans="2:12" ht="20.100000000000001" customHeight="1" thickBot="1" x14ac:dyDescent="0.35">
      <c r="B142" s="298" t="s">
        <v>53</v>
      </c>
      <c r="C142" s="302"/>
      <c r="D142" s="299"/>
      <c r="E142" s="299"/>
      <c r="F142" s="300"/>
    </row>
    <row r="143" spans="2:12" ht="20.100000000000001" customHeight="1" thickBot="1" x14ac:dyDescent="0.35">
      <c r="B143" s="308" t="s">
        <v>76</v>
      </c>
      <c r="C143" s="302"/>
      <c r="D143" s="299"/>
      <c r="E143" s="299"/>
      <c r="F143" s="300"/>
    </row>
    <row r="144" spans="2:12" ht="20.100000000000001" customHeight="1" thickBot="1" x14ac:dyDescent="0.35">
      <c r="B144" s="301" t="s">
        <v>77</v>
      </c>
      <c r="C144" s="302"/>
      <c r="D144" s="299"/>
      <c r="E144" s="299"/>
      <c r="F144" s="300"/>
    </row>
    <row r="145" spans="2:6" ht="20.100000000000001" customHeight="1" thickBot="1" x14ac:dyDescent="0.35">
      <c r="B145" s="324" t="s">
        <v>78</v>
      </c>
      <c r="C145" s="302">
        <f>C142+C139+C136+C133+C130+C127+C124</f>
        <v>1500</v>
      </c>
      <c r="D145" s="302">
        <f t="shared" ref="D145:F145" si="7">D142+D139+D136+D133+D130+D127+D124</f>
        <v>1550</v>
      </c>
      <c r="E145" s="302">
        <f t="shared" si="7"/>
        <v>1600</v>
      </c>
      <c r="F145" s="310">
        <f t="shared" si="7"/>
        <v>1650</v>
      </c>
    </row>
    <row r="146" spans="2:6" ht="20.100000000000001" customHeight="1" x14ac:dyDescent="0.3">
      <c r="B146" s="675" t="s">
        <v>178</v>
      </c>
      <c r="C146" s="678"/>
      <c r="D146" s="678"/>
      <c r="E146" s="678"/>
      <c r="F146" s="679"/>
    </row>
    <row r="147" spans="2:6" ht="20.100000000000001" customHeight="1" x14ac:dyDescent="0.3">
      <c r="B147" s="676"/>
      <c r="C147" s="680"/>
      <c r="D147" s="680"/>
      <c r="E147" s="680"/>
      <c r="F147" s="681"/>
    </row>
    <row r="148" spans="2:6" ht="20.100000000000001" customHeight="1" thickBot="1" x14ac:dyDescent="0.35">
      <c r="B148" s="677"/>
      <c r="C148" s="682"/>
      <c r="D148" s="682"/>
      <c r="E148" s="682"/>
      <c r="F148" s="683"/>
    </row>
    <row r="149" spans="2:6" ht="20.100000000000001" customHeight="1" thickBot="1" x14ac:dyDescent="0.35">
      <c r="B149" s="311" t="s">
        <v>55</v>
      </c>
      <c r="C149" s="312">
        <f>IF(C145-C116=0,0,"Error")</f>
        <v>0</v>
      </c>
      <c r="D149" s="312">
        <f>IF(D145-D116=0,0,"Error")</f>
        <v>0</v>
      </c>
      <c r="E149" s="312">
        <f>IF(E145-E116=0,0,"Error")</f>
        <v>0</v>
      </c>
      <c r="F149" s="313">
        <f>IF(F145-F116=0,0,"Error")</f>
        <v>0</v>
      </c>
    </row>
    <row r="150" spans="2:6" ht="20.100000000000001" customHeight="1" thickBot="1" x14ac:dyDescent="0.35">
      <c r="B150" s="351" t="s">
        <v>261</v>
      </c>
      <c r="C150" s="659" t="s">
        <v>520</v>
      </c>
      <c r="D150" s="660"/>
      <c r="E150" s="660"/>
      <c r="F150" s="661"/>
    </row>
    <row r="151" spans="2:6" ht="20.100000000000001" customHeight="1" thickBot="1" x14ac:dyDescent="0.35">
      <c r="B151" s="271" t="s">
        <v>35</v>
      </c>
      <c r="C151" s="650" t="s">
        <v>521</v>
      </c>
      <c r="D151" s="651"/>
      <c r="E151" s="651"/>
      <c r="F151" s="652"/>
    </row>
    <row r="152" spans="2:6" ht="20.100000000000001" customHeight="1" thickBot="1" x14ac:dyDescent="0.35">
      <c r="B152" s="271" t="s">
        <v>37</v>
      </c>
      <c r="C152" s="650" t="s">
        <v>514</v>
      </c>
      <c r="D152" s="651"/>
      <c r="E152" s="651"/>
      <c r="F152" s="652"/>
    </row>
    <row r="153" spans="2:6" ht="20.100000000000001" customHeight="1" thickBot="1" x14ac:dyDescent="0.35">
      <c r="B153" s="271" t="s">
        <v>39</v>
      </c>
      <c r="C153" s="291"/>
      <c r="D153" s="291">
        <v>4210</v>
      </c>
      <c r="E153" s="291">
        <v>4230</v>
      </c>
      <c r="F153" s="292">
        <v>4250</v>
      </c>
    </row>
    <row r="154" spans="2:6" ht="20.100000000000001" customHeight="1" x14ac:dyDescent="0.3">
      <c r="B154" s="665"/>
      <c r="C154" s="286">
        <v>2018</v>
      </c>
      <c r="D154" s="286">
        <v>2019</v>
      </c>
      <c r="E154" s="286">
        <v>2020</v>
      </c>
      <c r="F154" s="287">
        <v>2021</v>
      </c>
    </row>
    <row r="155" spans="2:6" ht="20.100000000000001" customHeight="1" thickBot="1" x14ac:dyDescent="0.35">
      <c r="B155" s="666"/>
      <c r="C155" s="289" t="s">
        <v>12</v>
      </c>
      <c r="D155" s="289" t="s">
        <v>13</v>
      </c>
      <c r="E155" s="289" t="s">
        <v>13</v>
      </c>
      <c r="F155" s="290" t="s">
        <v>13</v>
      </c>
    </row>
    <row r="156" spans="2:6" ht="20.100000000000001" customHeight="1" thickBot="1" x14ac:dyDescent="0.35">
      <c r="B156" s="271" t="s">
        <v>40</v>
      </c>
      <c r="C156" s="291"/>
      <c r="D156" s="291">
        <v>53763</v>
      </c>
      <c r="E156" s="291">
        <v>53763</v>
      </c>
      <c r="F156" s="292">
        <v>53763</v>
      </c>
    </row>
    <row r="157" spans="2:6" ht="20.100000000000001" customHeight="1" thickBot="1" x14ac:dyDescent="0.35">
      <c r="B157" s="271" t="s">
        <v>41</v>
      </c>
      <c r="C157" s="316" t="e">
        <f>C156/C153</f>
        <v>#DIV/0!</v>
      </c>
      <c r="D157" s="291">
        <f>D156/D153</f>
        <v>12.770308788598575</v>
      </c>
      <c r="E157" s="291">
        <f>E156/E153</f>
        <v>12.709929078014184</v>
      </c>
      <c r="F157" s="292">
        <f>F156/F153</f>
        <v>12.650117647058824</v>
      </c>
    </row>
    <row r="158" spans="2:6" ht="20.100000000000001" customHeight="1" thickBot="1" x14ac:dyDescent="0.35">
      <c r="B158" s="271" t="s">
        <v>42</v>
      </c>
      <c r="C158" s="295"/>
      <c r="D158" s="296" t="e">
        <f>D153/C153-1</f>
        <v>#DIV/0!</v>
      </c>
      <c r="E158" s="296">
        <f>E153/D153-1</f>
        <v>4.7505938242280443E-3</v>
      </c>
      <c r="F158" s="297">
        <f>F153/E153-1</f>
        <v>4.7281323877068626E-3</v>
      </c>
    </row>
    <row r="159" spans="2:6" ht="20.100000000000001" customHeight="1" thickBot="1" x14ac:dyDescent="0.35">
      <c r="B159" s="271" t="s">
        <v>44</v>
      </c>
      <c r="C159" s="295"/>
      <c r="D159" s="296" t="e">
        <f>D156/C156-1</f>
        <v>#DIV/0!</v>
      </c>
      <c r="E159" s="296">
        <f t="shared" ref="E159:F160" si="8">E156/D156-1</f>
        <v>0</v>
      </c>
      <c r="F159" s="297">
        <f t="shared" si="8"/>
        <v>0</v>
      </c>
    </row>
    <row r="160" spans="2:6" ht="20.100000000000001" customHeight="1" thickBot="1" x14ac:dyDescent="0.35">
      <c r="B160" s="271" t="s">
        <v>45</v>
      </c>
      <c r="C160" s="295"/>
      <c r="D160" s="296" t="e">
        <f>D157/C157-1</f>
        <v>#DIV/0!</v>
      </c>
      <c r="E160" s="296">
        <f t="shared" si="8"/>
        <v>-4.7281323877068626E-3</v>
      </c>
      <c r="F160" s="297">
        <f t="shared" si="8"/>
        <v>-4.7058823529411153E-3</v>
      </c>
    </row>
    <row r="161" spans="2:6" ht="20.100000000000001" customHeight="1" thickBot="1" x14ac:dyDescent="0.35">
      <c r="B161" s="667" t="s">
        <v>654</v>
      </c>
      <c r="C161" s="668"/>
      <c r="D161" s="668"/>
      <c r="E161" s="668"/>
      <c r="F161" s="669"/>
    </row>
    <row r="162" spans="2:6" ht="20.100000000000001" customHeight="1" x14ac:dyDescent="0.3">
      <c r="B162" s="665"/>
      <c r="C162" s="286">
        <v>2018</v>
      </c>
      <c r="D162" s="286">
        <v>2019</v>
      </c>
      <c r="E162" s="286">
        <v>2020</v>
      </c>
      <c r="F162" s="287">
        <v>2021</v>
      </c>
    </row>
    <row r="163" spans="2:6" ht="20.100000000000001" customHeight="1" thickBot="1" x14ac:dyDescent="0.35">
      <c r="B163" s="666"/>
      <c r="C163" s="289" t="s">
        <v>12</v>
      </c>
      <c r="D163" s="289" t="s">
        <v>13</v>
      </c>
      <c r="E163" s="289" t="s">
        <v>13</v>
      </c>
      <c r="F163" s="290" t="s">
        <v>13</v>
      </c>
    </row>
    <row r="164" spans="2:6" ht="20.100000000000001" customHeight="1" thickBot="1" x14ac:dyDescent="0.35">
      <c r="B164" s="298" t="s">
        <v>47</v>
      </c>
      <c r="C164" s="299"/>
      <c r="D164" s="299">
        <v>37500</v>
      </c>
      <c r="E164" s="299">
        <v>37500</v>
      </c>
      <c r="F164" s="300">
        <v>37500</v>
      </c>
    </row>
    <row r="165" spans="2:6" ht="20.100000000000001" customHeight="1" thickBot="1" x14ac:dyDescent="0.35">
      <c r="B165" s="308" t="s">
        <v>64</v>
      </c>
      <c r="C165" s="302"/>
      <c r="D165" s="305"/>
      <c r="E165" s="305"/>
      <c r="F165" s="306"/>
    </row>
    <row r="166" spans="2:6" ht="20.100000000000001" customHeight="1" thickBot="1" x14ac:dyDescent="0.35">
      <c r="B166" s="301" t="s">
        <v>65</v>
      </c>
      <c r="C166" s="302"/>
      <c r="D166" s="305"/>
      <c r="E166" s="305"/>
      <c r="F166" s="306"/>
    </row>
    <row r="167" spans="2:6" ht="20.100000000000001" customHeight="1" thickBot="1" x14ac:dyDescent="0.35">
      <c r="B167" s="298" t="s">
        <v>48</v>
      </c>
      <c r="C167" s="299"/>
      <c r="D167" s="326">
        <v>6263</v>
      </c>
      <c r="E167" s="326">
        <v>6263</v>
      </c>
      <c r="F167" s="327">
        <v>6263</v>
      </c>
    </row>
    <row r="168" spans="2:6" ht="20.100000000000001" customHeight="1" thickBot="1" x14ac:dyDescent="0.35">
      <c r="B168" s="301" t="s">
        <v>66</v>
      </c>
      <c r="C168" s="302"/>
      <c r="D168" s="299"/>
      <c r="E168" s="299"/>
      <c r="F168" s="300"/>
    </row>
    <row r="169" spans="2:6" ht="20.100000000000001" customHeight="1" thickBot="1" x14ac:dyDescent="0.35">
      <c r="B169" s="301" t="s">
        <v>67</v>
      </c>
      <c r="C169" s="302"/>
      <c r="D169" s="299"/>
      <c r="E169" s="299"/>
      <c r="F169" s="300"/>
    </row>
    <row r="170" spans="2:6" ht="20.100000000000001" customHeight="1" thickBot="1" x14ac:dyDescent="0.35">
      <c r="B170" s="298" t="s">
        <v>49</v>
      </c>
      <c r="C170" s="302"/>
      <c r="D170" s="299">
        <v>10000</v>
      </c>
      <c r="E170" s="299">
        <v>10000</v>
      </c>
      <c r="F170" s="300">
        <v>10000</v>
      </c>
    </row>
    <row r="171" spans="2:6" ht="20.100000000000001" customHeight="1" thickBot="1" x14ac:dyDescent="0.35">
      <c r="B171" s="301" t="s">
        <v>68</v>
      </c>
      <c r="C171" s="302"/>
      <c r="D171" s="299"/>
      <c r="E171" s="299"/>
      <c r="F171" s="300"/>
    </row>
    <row r="172" spans="2:6" ht="20.100000000000001" customHeight="1" thickBot="1" x14ac:dyDescent="0.35">
      <c r="B172" s="308" t="s">
        <v>69</v>
      </c>
      <c r="C172" s="302"/>
      <c r="D172" s="299"/>
      <c r="E172" s="299"/>
      <c r="F172" s="300"/>
    </row>
    <row r="173" spans="2:6" ht="20.100000000000001" customHeight="1" thickBot="1" x14ac:dyDescent="0.35">
      <c r="B173" s="298" t="s">
        <v>50</v>
      </c>
      <c r="C173" s="302"/>
      <c r="D173" s="299"/>
      <c r="E173" s="299"/>
      <c r="F173" s="300"/>
    </row>
    <row r="174" spans="2:6" ht="20.100000000000001" customHeight="1" thickBot="1" x14ac:dyDescent="0.35">
      <c r="B174" s="308" t="s">
        <v>70</v>
      </c>
      <c r="C174" s="302"/>
      <c r="D174" s="299"/>
      <c r="E174" s="299"/>
      <c r="F174" s="300"/>
    </row>
    <row r="175" spans="2:6" ht="20.100000000000001" customHeight="1" thickBot="1" x14ac:dyDescent="0.35">
      <c r="B175" s="308" t="s">
        <v>71</v>
      </c>
      <c r="C175" s="302"/>
      <c r="D175" s="299"/>
      <c r="E175" s="299"/>
      <c r="F175" s="300"/>
    </row>
    <row r="176" spans="2:6" ht="20.100000000000001" customHeight="1" thickBot="1" x14ac:dyDescent="0.35">
      <c r="B176" s="298" t="s">
        <v>51</v>
      </c>
      <c r="C176" s="302"/>
      <c r="D176" s="299"/>
      <c r="E176" s="299"/>
      <c r="F176" s="300"/>
    </row>
    <row r="177" spans="2:6" ht="20.100000000000001" customHeight="1" thickBot="1" x14ac:dyDescent="0.35">
      <c r="B177" s="308" t="s">
        <v>72</v>
      </c>
      <c r="C177" s="302"/>
      <c r="D177" s="299"/>
      <c r="E177" s="299"/>
      <c r="F177" s="300"/>
    </row>
    <row r="178" spans="2:6" ht="20.100000000000001" customHeight="1" thickBot="1" x14ac:dyDescent="0.35">
      <c r="B178" s="308" t="s">
        <v>73</v>
      </c>
      <c r="C178" s="302"/>
      <c r="D178" s="299"/>
      <c r="E178" s="299"/>
      <c r="F178" s="300"/>
    </row>
    <row r="179" spans="2:6" ht="20.100000000000001" customHeight="1" thickBot="1" x14ac:dyDescent="0.35">
      <c r="B179" s="298" t="s">
        <v>52</v>
      </c>
      <c r="C179" s="302"/>
      <c r="D179" s="299"/>
      <c r="E179" s="299"/>
      <c r="F179" s="300"/>
    </row>
    <row r="180" spans="2:6" ht="20.100000000000001" customHeight="1" thickBot="1" x14ac:dyDescent="0.35">
      <c r="B180" s="301" t="s">
        <v>74</v>
      </c>
      <c r="C180" s="302"/>
      <c r="D180" s="299"/>
      <c r="E180" s="299"/>
      <c r="F180" s="300"/>
    </row>
    <row r="181" spans="2:6" ht="20.100000000000001" customHeight="1" thickBot="1" x14ac:dyDescent="0.35">
      <c r="B181" s="301" t="s">
        <v>75</v>
      </c>
      <c r="C181" s="302"/>
      <c r="D181" s="299"/>
      <c r="E181" s="299"/>
      <c r="F181" s="300"/>
    </row>
    <row r="182" spans="2:6" ht="20.100000000000001" customHeight="1" thickBot="1" x14ac:dyDescent="0.35">
      <c r="B182" s="298" t="s">
        <v>53</v>
      </c>
      <c r="C182" s="302"/>
      <c r="D182" s="299"/>
      <c r="E182" s="299"/>
      <c r="F182" s="300"/>
    </row>
    <row r="183" spans="2:6" ht="20.100000000000001" customHeight="1" thickBot="1" x14ac:dyDescent="0.35">
      <c r="B183" s="308" t="s">
        <v>76</v>
      </c>
      <c r="C183" s="302"/>
      <c r="D183" s="299"/>
      <c r="E183" s="299"/>
      <c r="F183" s="300"/>
    </row>
    <row r="184" spans="2:6" ht="20.100000000000001" customHeight="1" thickBot="1" x14ac:dyDescent="0.35">
      <c r="B184" s="301" t="s">
        <v>77</v>
      </c>
      <c r="C184" s="302"/>
      <c r="D184" s="299"/>
      <c r="E184" s="299"/>
      <c r="F184" s="300"/>
    </row>
    <row r="185" spans="2:6" ht="20.100000000000001" customHeight="1" thickBot="1" x14ac:dyDescent="0.35">
      <c r="B185" s="324" t="s">
        <v>266</v>
      </c>
      <c r="C185" s="302">
        <f>C182+C179+C176+C173+C170+C167+C164</f>
        <v>0</v>
      </c>
      <c r="D185" s="302">
        <f>D164+D167+D170+D173+D176+D179+D182</f>
        <v>53763</v>
      </c>
      <c r="E185" s="302">
        <f t="shared" ref="E185:F185" si="9">E182+E179+E176+E173+E170+E167+E164</f>
        <v>53763</v>
      </c>
      <c r="F185" s="310">
        <f t="shared" si="9"/>
        <v>53763</v>
      </c>
    </row>
    <row r="186" spans="2:6" ht="20.100000000000001" customHeight="1" x14ac:dyDescent="0.3">
      <c r="B186" s="675" t="s">
        <v>178</v>
      </c>
      <c r="C186" s="678"/>
      <c r="D186" s="678"/>
      <c r="E186" s="678"/>
      <c r="F186" s="679"/>
    </row>
    <row r="187" spans="2:6" ht="20.100000000000001" customHeight="1" x14ac:dyDescent="0.3">
      <c r="B187" s="676"/>
      <c r="C187" s="680"/>
      <c r="D187" s="680"/>
      <c r="E187" s="680"/>
      <c r="F187" s="681"/>
    </row>
    <row r="188" spans="2:6" ht="20.100000000000001" customHeight="1" thickBot="1" x14ac:dyDescent="0.35">
      <c r="B188" s="677"/>
      <c r="C188" s="682"/>
      <c r="D188" s="682"/>
      <c r="E188" s="682"/>
      <c r="F188" s="683"/>
    </row>
    <row r="189" spans="2:6" ht="20.100000000000001" customHeight="1" thickBot="1" x14ac:dyDescent="0.35">
      <c r="B189" s="311" t="s">
        <v>55</v>
      </c>
      <c r="C189" s="312">
        <f>IF(C185-C156=0,0,"Error")</f>
        <v>0</v>
      </c>
      <c r="D189" s="312">
        <f>IF(D185-D156=0,0,"Error")</f>
        <v>0</v>
      </c>
      <c r="E189" s="312">
        <f>IF(E185-E156=0,0,"Error")</f>
        <v>0</v>
      </c>
      <c r="F189" s="313">
        <f>IF(F185-F156=0,0,"Error")</f>
        <v>0</v>
      </c>
    </row>
    <row r="190" spans="2:6" ht="20.100000000000001" customHeight="1" thickBot="1" x14ac:dyDescent="0.35">
      <c r="B190" s="309" t="s">
        <v>266</v>
      </c>
      <c r="C190" s="302">
        <f>C189+C188</f>
        <v>0</v>
      </c>
      <c r="D190" s="302">
        <f t="shared" ref="D190:F190" si="10">D189+D188</f>
        <v>0</v>
      </c>
      <c r="E190" s="302">
        <f t="shared" si="10"/>
        <v>0</v>
      </c>
      <c r="F190" s="310">
        <f t="shared" si="10"/>
        <v>0</v>
      </c>
    </row>
    <row r="191" spans="2:6" ht="20.100000000000001" customHeight="1" x14ac:dyDescent="0.3">
      <c r="B191" s="675" t="s">
        <v>278</v>
      </c>
      <c r="C191" s="689"/>
      <c r="D191" s="678"/>
      <c r="E191" s="678"/>
      <c r="F191" s="679"/>
    </row>
    <row r="192" spans="2:6" ht="20.100000000000001" customHeight="1" x14ac:dyDescent="0.3">
      <c r="B192" s="676"/>
      <c r="C192" s="690"/>
      <c r="D192" s="680"/>
      <c r="E192" s="680"/>
      <c r="F192" s="681"/>
    </row>
    <row r="193" spans="2:6" ht="20.100000000000001" customHeight="1" thickBot="1" x14ac:dyDescent="0.35">
      <c r="B193" s="677"/>
      <c r="C193" s="691"/>
      <c r="D193" s="682"/>
      <c r="E193" s="682"/>
      <c r="F193" s="683"/>
    </row>
    <row r="194" spans="2:6" ht="20.100000000000001" customHeight="1" thickBot="1" x14ac:dyDescent="0.35">
      <c r="B194" s="314" t="s">
        <v>420</v>
      </c>
      <c r="C194" s="684" t="s">
        <v>522</v>
      </c>
      <c r="D194" s="685"/>
      <c r="E194" s="685"/>
      <c r="F194" s="686"/>
    </row>
    <row r="195" spans="2:6" ht="20.100000000000001" customHeight="1" thickBot="1" x14ac:dyDescent="0.35">
      <c r="B195" s="271" t="s">
        <v>35</v>
      </c>
      <c r="C195" s="650" t="s">
        <v>523</v>
      </c>
      <c r="D195" s="651"/>
      <c r="E195" s="651"/>
      <c r="F195" s="652"/>
    </row>
    <row r="196" spans="2:6" ht="20.100000000000001" customHeight="1" thickBot="1" x14ac:dyDescent="0.35">
      <c r="B196" s="271" t="s">
        <v>37</v>
      </c>
      <c r="C196" s="650" t="s">
        <v>519</v>
      </c>
      <c r="D196" s="651"/>
      <c r="E196" s="651"/>
      <c r="F196" s="652"/>
    </row>
    <row r="197" spans="2:6" ht="20.100000000000001" customHeight="1" thickBot="1" x14ac:dyDescent="0.35">
      <c r="B197" s="271" t="s">
        <v>39</v>
      </c>
      <c r="C197" s="291">
        <v>250</v>
      </c>
      <c r="D197" s="291">
        <v>270</v>
      </c>
      <c r="E197" s="291">
        <v>290</v>
      </c>
      <c r="F197" s="292">
        <v>320</v>
      </c>
    </row>
    <row r="198" spans="2:6" ht="20.100000000000001" customHeight="1" x14ac:dyDescent="0.3">
      <c r="B198" s="665"/>
      <c r="C198" s="286">
        <v>2018</v>
      </c>
      <c r="D198" s="286">
        <v>2019</v>
      </c>
      <c r="E198" s="286">
        <v>2020</v>
      </c>
      <c r="F198" s="287">
        <v>2021</v>
      </c>
    </row>
    <row r="199" spans="2:6" ht="20.100000000000001" customHeight="1" thickBot="1" x14ac:dyDescent="0.35">
      <c r="B199" s="666"/>
      <c r="C199" s="289" t="s">
        <v>12</v>
      </c>
      <c r="D199" s="289" t="s">
        <v>13</v>
      </c>
      <c r="E199" s="289" t="s">
        <v>13</v>
      </c>
      <c r="F199" s="290" t="s">
        <v>13</v>
      </c>
    </row>
    <row r="200" spans="2:6" ht="20.100000000000001" customHeight="1" thickBot="1" x14ac:dyDescent="0.35">
      <c r="B200" s="271" t="s">
        <v>40</v>
      </c>
      <c r="C200" s="291">
        <v>1400</v>
      </c>
      <c r="D200" s="291">
        <v>1550</v>
      </c>
      <c r="E200" s="291">
        <v>1600</v>
      </c>
      <c r="F200" s="292">
        <v>1650</v>
      </c>
    </row>
    <row r="201" spans="2:6" ht="20.100000000000001" customHeight="1" thickBot="1" x14ac:dyDescent="0.35">
      <c r="B201" s="271" t="s">
        <v>41</v>
      </c>
      <c r="C201" s="293">
        <f>C200/C197</f>
        <v>5.6</v>
      </c>
      <c r="D201" s="293">
        <f>D200/D197</f>
        <v>5.7407407407407405</v>
      </c>
      <c r="E201" s="293">
        <f>E200/E197</f>
        <v>5.5172413793103452</v>
      </c>
      <c r="F201" s="294">
        <f>F200/F197</f>
        <v>5.15625</v>
      </c>
    </row>
    <row r="202" spans="2:6" ht="20.100000000000001" customHeight="1" thickBot="1" x14ac:dyDescent="0.35">
      <c r="B202" s="271" t="s">
        <v>42</v>
      </c>
      <c r="C202" s="295"/>
      <c r="D202" s="296">
        <f>D197/C197-1</f>
        <v>8.0000000000000071E-2</v>
      </c>
      <c r="E202" s="296">
        <f>E197/D197-1</f>
        <v>7.4074074074074181E-2</v>
      </c>
      <c r="F202" s="297">
        <f>F197/E197-1</f>
        <v>0.10344827586206895</v>
      </c>
    </row>
    <row r="203" spans="2:6" ht="20.100000000000001" customHeight="1" thickBot="1" x14ac:dyDescent="0.35">
      <c r="B203" s="271" t="s">
        <v>44</v>
      </c>
      <c r="C203" s="295"/>
      <c r="D203" s="296">
        <f>D200/C200-1</f>
        <v>0.10714285714285721</v>
      </c>
      <c r="E203" s="296">
        <f t="shared" ref="E203:F204" si="11">E200/D200-1</f>
        <v>3.2258064516129004E-2</v>
      </c>
      <c r="F203" s="297">
        <f t="shared" si="11"/>
        <v>3.125E-2</v>
      </c>
    </row>
    <row r="204" spans="2:6" ht="20.100000000000001" customHeight="1" thickBot="1" x14ac:dyDescent="0.35">
      <c r="B204" s="271" t="s">
        <v>45</v>
      </c>
      <c r="C204" s="295"/>
      <c r="D204" s="296">
        <f>D201/C201-1</f>
        <v>2.5132275132275117E-2</v>
      </c>
      <c r="E204" s="296">
        <f t="shared" si="11"/>
        <v>-3.8932146829810832E-2</v>
      </c>
      <c r="F204" s="297">
        <f t="shared" si="11"/>
        <v>-6.5429687500000111E-2</v>
      </c>
    </row>
    <row r="205" spans="2:6" ht="20.100000000000001" customHeight="1" thickBot="1" x14ac:dyDescent="0.35">
      <c r="B205" s="667" t="s">
        <v>655</v>
      </c>
      <c r="C205" s="668"/>
      <c r="D205" s="668"/>
      <c r="E205" s="668"/>
      <c r="F205" s="669"/>
    </row>
    <row r="206" spans="2:6" ht="20.100000000000001" customHeight="1" x14ac:dyDescent="0.3">
      <c r="B206" s="665"/>
      <c r="C206" s="286">
        <v>2018</v>
      </c>
      <c r="D206" s="286">
        <v>2019</v>
      </c>
      <c r="E206" s="286">
        <v>2020</v>
      </c>
      <c r="F206" s="287">
        <v>2021</v>
      </c>
    </row>
    <row r="207" spans="2:6" ht="20.100000000000001" customHeight="1" thickBot="1" x14ac:dyDescent="0.35">
      <c r="B207" s="666"/>
      <c r="C207" s="289" t="s">
        <v>12</v>
      </c>
      <c r="D207" s="289" t="s">
        <v>13</v>
      </c>
      <c r="E207" s="289" t="s">
        <v>13</v>
      </c>
      <c r="F207" s="290" t="s">
        <v>13</v>
      </c>
    </row>
    <row r="208" spans="2:6" ht="20.100000000000001" customHeight="1" thickBot="1" x14ac:dyDescent="0.35">
      <c r="B208" s="298" t="s">
        <v>47</v>
      </c>
      <c r="C208" s="299"/>
      <c r="D208" s="299"/>
      <c r="E208" s="299"/>
      <c r="F208" s="300"/>
    </row>
    <row r="209" spans="2:12" ht="20.100000000000001" customHeight="1" thickBot="1" x14ac:dyDescent="0.35">
      <c r="B209" s="301" t="s">
        <v>64</v>
      </c>
      <c r="C209" s="302"/>
      <c r="D209" s="305"/>
      <c r="E209" s="305"/>
      <c r="F209" s="306"/>
    </row>
    <row r="210" spans="2:12" ht="20.100000000000001" customHeight="1" thickBot="1" x14ac:dyDescent="0.35">
      <c r="B210" s="301" t="s">
        <v>65</v>
      </c>
      <c r="C210" s="302"/>
      <c r="D210" s="305"/>
      <c r="E210" s="305"/>
      <c r="F210" s="306"/>
    </row>
    <row r="211" spans="2:12" ht="20.100000000000001" customHeight="1" thickBot="1" x14ac:dyDescent="0.35">
      <c r="B211" s="298" t="s">
        <v>48</v>
      </c>
      <c r="C211" s="299"/>
      <c r="D211" s="299"/>
      <c r="E211" s="299"/>
      <c r="F211" s="300"/>
    </row>
    <row r="212" spans="2:12" ht="20.100000000000001" customHeight="1" thickBot="1" x14ac:dyDescent="0.35">
      <c r="B212" s="308" t="s">
        <v>66</v>
      </c>
      <c r="C212" s="302"/>
      <c r="D212" s="299"/>
      <c r="E212" s="299"/>
      <c r="F212" s="300"/>
    </row>
    <row r="213" spans="2:12" ht="20.100000000000001" customHeight="1" thickBot="1" x14ac:dyDescent="0.35">
      <c r="B213" s="308" t="s">
        <v>67</v>
      </c>
      <c r="C213" s="302"/>
      <c r="D213" s="299"/>
      <c r="E213" s="299"/>
      <c r="F213" s="300"/>
    </row>
    <row r="214" spans="2:12" ht="20.100000000000001" customHeight="1" thickBot="1" x14ac:dyDescent="0.35">
      <c r="B214" s="298" t="s">
        <v>49</v>
      </c>
      <c r="C214" s="291">
        <v>1400</v>
      </c>
      <c r="D214" s="291">
        <v>1550</v>
      </c>
      <c r="E214" s="291">
        <v>1600</v>
      </c>
      <c r="F214" s="292">
        <v>1650</v>
      </c>
    </row>
    <row r="215" spans="2:12" ht="20.100000000000001" customHeight="1" thickBot="1" x14ac:dyDescent="0.35">
      <c r="B215" s="308" t="s">
        <v>68</v>
      </c>
      <c r="C215" s="302"/>
      <c r="D215" s="299"/>
      <c r="E215" s="299"/>
      <c r="F215" s="300"/>
    </row>
    <row r="216" spans="2:12" ht="20.100000000000001" customHeight="1" thickBot="1" x14ac:dyDescent="0.35">
      <c r="B216" s="308" t="s">
        <v>69</v>
      </c>
      <c r="C216" s="302"/>
      <c r="D216" s="299"/>
      <c r="E216" s="299"/>
      <c r="F216" s="300"/>
    </row>
    <row r="217" spans="2:12" ht="20.100000000000001" customHeight="1" thickBot="1" x14ac:dyDescent="0.35">
      <c r="B217" s="298" t="s">
        <v>50</v>
      </c>
      <c r="C217" s="302"/>
      <c r="D217" s="299"/>
      <c r="E217" s="299"/>
      <c r="F217" s="300"/>
    </row>
    <row r="218" spans="2:12" ht="20.100000000000001" customHeight="1" thickBot="1" x14ac:dyDescent="0.35">
      <c r="B218" s="308" t="s">
        <v>70</v>
      </c>
      <c r="C218" s="302"/>
      <c r="D218" s="299"/>
      <c r="E218" s="299"/>
      <c r="F218" s="300"/>
      <c r="H218" s="288"/>
      <c r="I218" s="288"/>
      <c r="J218" s="288"/>
      <c r="K218" s="288"/>
      <c r="L218" s="288"/>
    </row>
    <row r="219" spans="2:12" ht="20.100000000000001" customHeight="1" thickBot="1" x14ac:dyDescent="0.35">
      <c r="B219" s="301" t="s">
        <v>71</v>
      </c>
      <c r="C219" s="302"/>
      <c r="D219" s="299"/>
      <c r="E219" s="299"/>
      <c r="F219" s="300"/>
    </row>
    <row r="220" spans="2:12" ht="20.100000000000001" customHeight="1" thickBot="1" x14ac:dyDescent="0.35">
      <c r="B220" s="298" t="s">
        <v>51</v>
      </c>
      <c r="C220" s="302"/>
      <c r="D220" s="299"/>
      <c r="E220" s="299"/>
      <c r="F220" s="300"/>
    </row>
    <row r="221" spans="2:12" ht="20.100000000000001" customHeight="1" thickBot="1" x14ac:dyDescent="0.35">
      <c r="B221" s="301" t="s">
        <v>72</v>
      </c>
      <c r="C221" s="302"/>
      <c r="D221" s="299"/>
      <c r="E221" s="299"/>
      <c r="F221" s="300"/>
    </row>
    <row r="222" spans="2:12" ht="20.100000000000001" customHeight="1" thickBot="1" x14ac:dyDescent="0.35">
      <c r="B222" s="308" t="s">
        <v>73</v>
      </c>
      <c r="C222" s="302"/>
      <c r="D222" s="299"/>
      <c r="E222" s="299"/>
      <c r="F222" s="300"/>
    </row>
    <row r="223" spans="2:12" ht="20.100000000000001" customHeight="1" thickBot="1" x14ac:dyDescent="0.35">
      <c r="B223" s="298" t="s">
        <v>52</v>
      </c>
      <c r="C223" s="302"/>
      <c r="D223" s="299"/>
      <c r="E223" s="299"/>
      <c r="F223" s="300"/>
    </row>
    <row r="224" spans="2:12" ht="20.100000000000001" customHeight="1" thickBot="1" x14ac:dyDescent="0.35">
      <c r="B224" s="308" t="s">
        <v>74</v>
      </c>
      <c r="C224" s="302"/>
      <c r="D224" s="299"/>
      <c r="E224" s="299"/>
      <c r="F224" s="300"/>
    </row>
    <row r="225" spans="2:12" ht="20.100000000000001" customHeight="1" thickBot="1" x14ac:dyDescent="0.35">
      <c r="B225" s="308" t="s">
        <v>75</v>
      </c>
      <c r="C225" s="302"/>
      <c r="D225" s="299"/>
      <c r="E225" s="299"/>
      <c r="F225" s="300"/>
    </row>
    <row r="226" spans="2:12" ht="20.100000000000001" customHeight="1" thickBot="1" x14ac:dyDescent="0.35">
      <c r="B226" s="307" t="s">
        <v>53</v>
      </c>
      <c r="C226" s="302"/>
      <c r="D226" s="299"/>
      <c r="E226" s="299"/>
      <c r="F226" s="300"/>
    </row>
    <row r="227" spans="2:12" ht="20.100000000000001" customHeight="1" thickBot="1" x14ac:dyDescent="0.35">
      <c r="B227" s="308" t="s">
        <v>76</v>
      </c>
      <c r="C227" s="302"/>
      <c r="D227" s="299"/>
      <c r="E227" s="299"/>
      <c r="F227" s="300"/>
    </row>
    <row r="228" spans="2:12" ht="20.100000000000001" customHeight="1" thickBot="1" x14ac:dyDescent="0.35">
      <c r="B228" s="308" t="s">
        <v>77</v>
      </c>
      <c r="C228" s="302"/>
      <c r="D228" s="299"/>
      <c r="E228" s="299"/>
      <c r="F228" s="300"/>
    </row>
    <row r="229" spans="2:12" ht="20.100000000000001" customHeight="1" thickBot="1" x14ac:dyDescent="0.35">
      <c r="B229" s="324" t="s">
        <v>424</v>
      </c>
      <c r="C229" s="302">
        <f>C226+C223+C220+C217+C214+C211+C208</f>
        <v>1400</v>
      </c>
      <c r="D229" s="302">
        <f t="shared" ref="D229:F229" si="12">D226+D223+D220+D217+D214+D211+D208</f>
        <v>1550</v>
      </c>
      <c r="E229" s="302">
        <f t="shared" si="12"/>
        <v>1600</v>
      </c>
      <c r="F229" s="310">
        <f t="shared" si="12"/>
        <v>1650</v>
      </c>
    </row>
    <row r="230" spans="2:12" ht="20.100000000000001" customHeight="1" x14ac:dyDescent="0.3">
      <c r="B230" s="675" t="s">
        <v>178</v>
      </c>
      <c r="C230" s="678"/>
      <c r="D230" s="678"/>
      <c r="E230" s="678"/>
      <c r="F230" s="679"/>
    </row>
    <row r="231" spans="2:12" ht="20.100000000000001" customHeight="1" x14ac:dyDescent="0.3">
      <c r="B231" s="676"/>
      <c r="C231" s="680"/>
      <c r="D231" s="680"/>
      <c r="E231" s="680"/>
      <c r="F231" s="681"/>
    </row>
    <row r="232" spans="2:12" ht="20.100000000000001" customHeight="1" thickBot="1" x14ac:dyDescent="0.35">
      <c r="B232" s="677"/>
      <c r="C232" s="682"/>
      <c r="D232" s="682"/>
      <c r="E232" s="682"/>
      <c r="F232" s="683"/>
    </row>
    <row r="233" spans="2:12" ht="20.100000000000001" customHeight="1" thickBot="1" x14ac:dyDescent="0.35">
      <c r="B233" s="311" t="s">
        <v>55</v>
      </c>
      <c r="C233" s="312">
        <f>IF(C229-C200=0,0,"Error")</f>
        <v>0</v>
      </c>
      <c r="D233" s="312">
        <f>IF(D229-D200=0,0,"Error")</f>
        <v>0</v>
      </c>
      <c r="E233" s="312">
        <f>IF(E229-E200=0,0,"Error")</f>
        <v>0</v>
      </c>
      <c r="F233" s="313">
        <f>IF(F229-F200=0,0,"Error")</f>
        <v>0</v>
      </c>
    </row>
    <row r="234" spans="2:12" ht="20.100000000000001" customHeight="1" thickBot="1" x14ac:dyDescent="0.35">
      <c r="B234" s="285" t="s">
        <v>425</v>
      </c>
      <c r="C234" s="695" t="s">
        <v>524</v>
      </c>
      <c r="D234" s="696"/>
      <c r="E234" s="696"/>
      <c r="F234" s="697"/>
    </row>
    <row r="235" spans="2:12" ht="20.100000000000001" customHeight="1" thickBot="1" x14ac:dyDescent="0.35">
      <c r="B235" s="271" t="s">
        <v>512</v>
      </c>
      <c r="C235" s="650" t="s">
        <v>525</v>
      </c>
      <c r="D235" s="651"/>
      <c r="E235" s="651"/>
      <c r="F235" s="652"/>
    </row>
    <row r="236" spans="2:12" ht="20.100000000000001" customHeight="1" thickBot="1" x14ac:dyDescent="0.35">
      <c r="B236" s="271" t="s">
        <v>37</v>
      </c>
      <c r="C236" s="662" t="s">
        <v>526</v>
      </c>
      <c r="D236" s="663"/>
      <c r="E236" s="663"/>
      <c r="F236" s="664"/>
      <c r="H236" s="288"/>
      <c r="I236" s="288"/>
      <c r="J236" s="288"/>
      <c r="K236" s="288"/>
      <c r="L236" s="288"/>
    </row>
    <row r="237" spans="2:12" ht="20.100000000000001" customHeight="1" x14ac:dyDescent="0.3">
      <c r="B237" s="665"/>
      <c r="C237" s="286">
        <v>2018</v>
      </c>
      <c r="D237" s="286">
        <v>2019</v>
      </c>
      <c r="E237" s="286">
        <v>2020</v>
      </c>
      <c r="F237" s="287">
        <v>2021</v>
      </c>
    </row>
    <row r="238" spans="2:12" ht="20.100000000000001" customHeight="1" thickBot="1" x14ac:dyDescent="0.35">
      <c r="B238" s="666"/>
      <c r="C238" s="289" t="s">
        <v>12</v>
      </c>
      <c r="D238" s="289" t="s">
        <v>13</v>
      </c>
      <c r="E238" s="289" t="s">
        <v>13</v>
      </c>
      <c r="F238" s="290" t="s">
        <v>13</v>
      </c>
    </row>
    <row r="239" spans="2:12" ht="20.100000000000001" customHeight="1" thickBot="1" x14ac:dyDescent="0.35">
      <c r="B239" s="271" t="s">
        <v>39</v>
      </c>
      <c r="C239" s="291">
        <v>7000</v>
      </c>
      <c r="D239" s="291">
        <v>7000</v>
      </c>
      <c r="E239" s="291">
        <v>7000</v>
      </c>
      <c r="F239" s="292">
        <v>7000</v>
      </c>
    </row>
    <row r="240" spans="2:12" ht="20.100000000000001" customHeight="1" thickBot="1" x14ac:dyDescent="0.35">
      <c r="B240" s="271" t="s">
        <v>40</v>
      </c>
      <c r="C240" s="291">
        <v>31150</v>
      </c>
      <c r="D240" s="291">
        <v>31150</v>
      </c>
      <c r="E240" s="291">
        <v>31150</v>
      </c>
      <c r="F240" s="292">
        <v>31150</v>
      </c>
    </row>
    <row r="241" spans="2:12" ht="20.100000000000001" customHeight="1" thickBot="1" x14ac:dyDescent="0.35">
      <c r="B241" s="271" t="s">
        <v>41</v>
      </c>
      <c r="C241" s="293">
        <f>C240/C239</f>
        <v>4.45</v>
      </c>
      <c r="D241" s="293">
        <f t="shared" ref="D241:F241" si="13">D240/D239</f>
        <v>4.45</v>
      </c>
      <c r="E241" s="293">
        <f t="shared" si="13"/>
        <v>4.45</v>
      </c>
      <c r="F241" s="294">
        <f t="shared" si="13"/>
        <v>4.45</v>
      </c>
    </row>
    <row r="242" spans="2:12" ht="20.100000000000001" customHeight="1" thickBot="1" x14ac:dyDescent="0.35">
      <c r="B242" s="271" t="s">
        <v>42</v>
      </c>
      <c r="C242" s="295" t="s">
        <v>43</v>
      </c>
      <c r="D242" s="296">
        <f>D239/C239-1</f>
        <v>0</v>
      </c>
      <c r="E242" s="296">
        <f t="shared" ref="E242:F244" si="14">E239/D239-1</f>
        <v>0</v>
      </c>
      <c r="F242" s="297">
        <f t="shared" si="14"/>
        <v>0</v>
      </c>
    </row>
    <row r="243" spans="2:12" ht="20.100000000000001" customHeight="1" thickBot="1" x14ac:dyDescent="0.35">
      <c r="B243" s="271" t="s">
        <v>44</v>
      </c>
      <c r="C243" s="295" t="s">
        <v>43</v>
      </c>
      <c r="D243" s="296">
        <f>D240/C240-1</f>
        <v>0</v>
      </c>
      <c r="E243" s="296">
        <f t="shared" si="14"/>
        <v>0</v>
      </c>
      <c r="F243" s="297">
        <f t="shared" si="14"/>
        <v>0</v>
      </c>
    </row>
    <row r="244" spans="2:12" ht="20.100000000000001" customHeight="1" thickBot="1" x14ac:dyDescent="0.35">
      <c r="B244" s="271" t="s">
        <v>45</v>
      </c>
      <c r="C244" s="295" t="s">
        <v>43</v>
      </c>
      <c r="D244" s="296">
        <f>D241/C241-1</f>
        <v>0</v>
      </c>
      <c r="E244" s="296">
        <f t="shared" si="14"/>
        <v>0</v>
      </c>
      <c r="F244" s="297">
        <f t="shared" si="14"/>
        <v>0</v>
      </c>
    </row>
    <row r="245" spans="2:12" ht="20.100000000000001" customHeight="1" thickBot="1" x14ac:dyDescent="0.35">
      <c r="B245" s="667" t="s">
        <v>643</v>
      </c>
      <c r="C245" s="668"/>
      <c r="D245" s="668"/>
      <c r="E245" s="668"/>
      <c r="F245" s="669"/>
    </row>
    <row r="246" spans="2:12" ht="20.100000000000001" customHeight="1" x14ac:dyDescent="0.3">
      <c r="B246" s="665"/>
      <c r="C246" s="286">
        <v>2018</v>
      </c>
      <c r="D246" s="286">
        <v>2019</v>
      </c>
      <c r="E246" s="286">
        <v>2020</v>
      </c>
      <c r="F246" s="287">
        <v>2021</v>
      </c>
    </row>
    <row r="247" spans="2:12" ht="20.100000000000001" customHeight="1" thickBot="1" x14ac:dyDescent="0.35">
      <c r="B247" s="666"/>
      <c r="C247" s="289" t="s">
        <v>12</v>
      </c>
      <c r="D247" s="289" t="s">
        <v>13</v>
      </c>
      <c r="E247" s="289" t="s">
        <v>13</v>
      </c>
      <c r="F247" s="290" t="s">
        <v>13</v>
      </c>
    </row>
    <row r="248" spans="2:12" ht="20.100000000000001" customHeight="1" thickBot="1" x14ac:dyDescent="0.35">
      <c r="B248" s="298" t="s">
        <v>47</v>
      </c>
      <c r="C248" s="299">
        <v>20700</v>
      </c>
      <c r="D248" s="299">
        <v>20700</v>
      </c>
      <c r="E248" s="299">
        <v>20700</v>
      </c>
      <c r="F248" s="300">
        <v>20700</v>
      </c>
    </row>
    <row r="249" spans="2:12" ht="20.100000000000001" customHeight="1" thickBot="1" x14ac:dyDescent="0.35">
      <c r="B249" s="308" t="s">
        <v>64</v>
      </c>
      <c r="C249" s="302"/>
      <c r="D249" s="303"/>
      <c r="E249" s="303"/>
      <c r="F249" s="304"/>
    </row>
    <row r="250" spans="2:12" ht="20.100000000000001" customHeight="1" thickBot="1" x14ac:dyDescent="0.35">
      <c r="B250" s="308" t="s">
        <v>644</v>
      </c>
      <c r="C250" s="302"/>
      <c r="D250" s="305"/>
      <c r="E250" s="305"/>
      <c r="F250" s="306"/>
    </row>
    <row r="251" spans="2:12" ht="20.100000000000001" customHeight="1" thickBot="1" x14ac:dyDescent="0.35">
      <c r="B251" s="298" t="s">
        <v>48</v>
      </c>
      <c r="C251" s="299">
        <v>3450</v>
      </c>
      <c r="D251" s="299">
        <v>3450</v>
      </c>
      <c r="E251" s="299">
        <v>3450</v>
      </c>
      <c r="F251" s="300">
        <v>3450</v>
      </c>
    </row>
    <row r="252" spans="2:12" ht="20.100000000000001" customHeight="1" thickBot="1" x14ac:dyDescent="0.35">
      <c r="B252" s="301" t="s">
        <v>66</v>
      </c>
      <c r="C252" s="302"/>
      <c r="D252" s="299"/>
      <c r="E252" s="299"/>
      <c r="F252" s="300"/>
    </row>
    <row r="253" spans="2:12" ht="20.100000000000001" customHeight="1" thickBot="1" x14ac:dyDescent="0.35">
      <c r="B253" s="301" t="s">
        <v>645</v>
      </c>
      <c r="C253" s="302"/>
      <c r="D253" s="299"/>
      <c r="E253" s="299"/>
      <c r="F253" s="300"/>
    </row>
    <row r="254" spans="2:12" ht="20.100000000000001" customHeight="1" thickBot="1" x14ac:dyDescent="0.35">
      <c r="B254" s="298" t="s">
        <v>49</v>
      </c>
      <c r="C254" s="299">
        <v>7000</v>
      </c>
      <c r="D254" s="299">
        <v>7000</v>
      </c>
      <c r="E254" s="299">
        <v>7000</v>
      </c>
      <c r="F254" s="300">
        <v>7000</v>
      </c>
    </row>
    <row r="255" spans="2:12" ht="20.100000000000001" customHeight="1" thickBot="1" x14ac:dyDescent="0.35">
      <c r="B255" s="301" t="s">
        <v>68</v>
      </c>
      <c r="C255" s="302"/>
      <c r="D255" s="299"/>
      <c r="E255" s="299"/>
      <c r="F255" s="300"/>
    </row>
    <row r="256" spans="2:12" ht="20.100000000000001" customHeight="1" thickBot="1" x14ac:dyDescent="0.35">
      <c r="B256" s="308" t="s">
        <v>646</v>
      </c>
      <c r="C256" s="302"/>
      <c r="D256" s="299"/>
      <c r="E256" s="299"/>
      <c r="F256" s="300"/>
      <c r="H256" s="288"/>
      <c r="I256" s="288"/>
      <c r="J256" s="288"/>
      <c r="K256" s="288"/>
      <c r="L256" s="288"/>
    </row>
    <row r="257" spans="2:6" ht="20.100000000000001" customHeight="1" thickBot="1" x14ac:dyDescent="0.35">
      <c r="B257" s="298" t="s">
        <v>50</v>
      </c>
      <c r="C257" s="302"/>
      <c r="D257" s="299"/>
      <c r="E257" s="299"/>
      <c r="F257" s="300"/>
    </row>
    <row r="258" spans="2:6" ht="20.100000000000001" customHeight="1" thickBot="1" x14ac:dyDescent="0.35">
      <c r="B258" s="301" t="s">
        <v>70</v>
      </c>
      <c r="C258" s="302"/>
      <c r="D258" s="299"/>
      <c r="E258" s="299"/>
      <c r="F258" s="300"/>
    </row>
    <row r="259" spans="2:6" ht="20.100000000000001" customHeight="1" thickBot="1" x14ac:dyDescent="0.35">
      <c r="B259" s="301" t="s">
        <v>647</v>
      </c>
      <c r="C259" s="302"/>
      <c r="D259" s="299"/>
      <c r="E259" s="299"/>
      <c r="F259" s="300"/>
    </row>
    <row r="260" spans="2:6" ht="20.100000000000001" customHeight="1" thickBot="1" x14ac:dyDescent="0.35">
      <c r="B260" s="298" t="s">
        <v>51</v>
      </c>
      <c r="C260" s="302"/>
      <c r="D260" s="299"/>
      <c r="E260" s="299"/>
      <c r="F260" s="300"/>
    </row>
    <row r="261" spans="2:6" ht="20.100000000000001" customHeight="1" thickBot="1" x14ac:dyDescent="0.35">
      <c r="B261" s="301" t="s">
        <v>72</v>
      </c>
      <c r="C261" s="302"/>
      <c r="D261" s="299"/>
      <c r="E261" s="299"/>
      <c r="F261" s="300"/>
    </row>
    <row r="262" spans="2:6" ht="20.100000000000001" customHeight="1" thickBot="1" x14ac:dyDescent="0.35">
      <c r="B262" s="308" t="s">
        <v>648</v>
      </c>
      <c r="C262" s="302"/>
      <c r="D262" s="299"/>
      <c r="E262" s="299"/>
      <c r="F262" s="300"/>
    </row>
    <row r="263" spans="2:6" ht="20.100000000000001" customHeight="1" thickBot="1" x14ac:dyDescent="0.35">
      <c r="B263" s="298" t="s">
        <v>52</v>
      </c>
      <c r="C263" s="302"/>
      <c r="D263" s="299"/>
      <c r="E263" s="299"/>
      <c r="F263" s="300"/>
    </row>
    <row r="264" spans="2:6" ht="20.100000000000001" customHeight="1" thickBot="1" x14ac:dyDescent="0.35">
      <c r="B264" s="308" t="s">
        <v>74</v>
      </c>
      <c r="C264" s="302"/>
      <c r="D264" s="299"/>
      <c r="E264" s="299"/>
      <c r="F264" s="300"/>
    </row>
    <row r="265" spans="2:6" ht="20.100000000000001" customHeight="1" thickBot="1" x14ac:dyDescent="0.35">
      <c r="B265" s="308" t="s">
        <v>649</v>
      </c>
      <c r="C265" s="302"/>
      <c r="D265" s="299"/>
      <c r="E265" s="299"/>
      <c r="F265" s="300"/>
    </row>
    <row r="266" spans="2:6" ht="20.100000000000001" customHeight="1" thickBot="1" x14ac:dyDescent="0.35">
      <c r="B266" s="298" t="s">
        <v>53</v>
      </c>
      <c r="C266" s="302"/>
      <c r="D266" s="299"/>
      <c r="E266" s="299"/>
      <c r="F266" s="300"/>
    </row>
    <row r="267" spans="2:6" ht="20.100000000000001" customHeight="1" thickBot="1" x14ac:dyDescent="0.35">
      <c r="B267" s="308" t="s">
        <v>76</v>
      </c>
      <c r="C267" s="302"/>
      <c r="D267" s="299"/>
      <c r="E267" s="299"/>
      <c r="F267" s="300"/>
    </row>
    <row r="268" spans="2:6" ht="20.100000000000001" customHeight="1" thickBot="1" x14ac:dyDescent="0.35">
      <c r="B268" s="301" t="s">
        <v>650</v>
      </c>
      <c r="C268" s="302"/>
      <c r="D268" s="299"/>
      <c r="E268" s="299"/>
      <c r="F268" s="300"/>
    </row>
    <row r="269" spans="2:6" ht="20.100000000000001" customHeight="1" thickBot="1" x14ac:dyDescent="0.35">
      <c r="B269" s="309" t="s">
        <v>54</v>
      </c>
      <c r="C269" s="302">
        <f>C266+C263+C260+C257+C254+C251+C248</f>
        <v>31150</v>
      </c>
      <c r="D269" s="302">
        <f t="shared" ref="D269:F269" si="15">D266+D263+D260+D257+D254+D251+D248</f>
        <v>31150</v>
      </c>
      <c r="E269" s="302">
        <f t="shared" si="15"/>
        <v>31150</v>
      </c>
      <c r="F269" s="310">
        <f t="shared" si="15"/>
        <v>31150</v>
      </c>
    </row>
    <row r="270" spans="2:6" ht="20.100000000000001" customHeight="1" x14ac:dyDescent="0.3">
      <c r="B270" s="692" t="s">
        <v>651</v>
      </c>
      <c r="C270" s="689"/>
      <c r="D270" s="678"/>
      <c r="E270" s="678"/>
      <c r="F270" s="679"/>
    </row>
    <row r="271" spans="2:6" ht="20.100000000000001" customHeight="1" x14ac:dyDescent="0.3">
      <c r="B271" s="693"/>
      <c r="C271" s="690"/>
      <c r="D271" s="680"/>
      <c r="E271" s="680"/>
      <c r="F271" s="681"/>
    </row>
    <row r="272" spans="2:6" ht="20.100000000000001" customHeight="1" thickBot="1" x14ac:dyDescent="0.35">
      <c r="B272" s="694"/>
      <c r="C272" s="691"/>
      <c r="D272" s="682"/>
      <c r="E272" s="682"/>
      <c r="F272" s="683"/>
    </row>
    <row r="273" spans="2:12" ht="20.100000000000001" customHeight="1" thickBot="1" x14ac:dyDescent="0.35">
      <c r="B273" s="311" t="s">
        <v>55</v>
      </c>
      <c r="C273" s="312">
        <f>IF(C269-C240=0,0,"Error")</f>
        <v>0</v>
      </c>
      <c r="D273" s="312">
        <f>IF(D269-D240=0,0,"Error")</f>
        <v>0</v>
      </c>
      <c r="E273" s="312">
        <f>IF(E269-E240=0,0,"Error")</f>
        <v>0</v>
      </c>
      <c r="F273" s="313">
        <f>IF(F269-F240=0,0,"Error")</f>
        <v>0</v>
      </c>
    </row>
    <row r="274" spans="2:12" ht="20.100000000000001" customHeight="1" thickBot="1" x14ac:dyDescent="0.35">
      <c r="B274" s="309" t="s">
        <v>527</v>
      </c>
      <c r="C274" s="302">
        <f>C273+C272</f>
        <v>0</v>
      </c>
      <c r="D274" s="302">
        <f t="shared" ref="D274:F274" si="16">D273+D272</f>
        <v>0</v>
      </c>
      <c r="E274" s="302">
        <f t="shared" si="16"/>
        <v>0</v>
      </c>
      <c r="F274" s="310">
        <f t="shared" si="16"/>
        <v>0</v>
      </c>
      <c r="H274" s="288"/>
      <c r="I274" s="288"/>
      <c r="J274" s="288"/>
      <c r="K274" s="288"/>
      <c r="L274" s="288"/>
    </row>
    <row r="275" spans="2:12" ht="20.100000000000001" customHeight="1" x14ac:dyDescent="0.3">
      <c r="B275" s="675" t="s">
        <v>278</v>
      </c>
      <c r="C275" s="689"/>
      <c r="D275" s="678"/>
      <c r="E275" s="678"/>
      <c r="F275" s="679"/>
    </row>
    <row r="276" spans="2:12" ht="20.100000000000001" customHeight="1" x14ac:dyDescent="0.3">
      <c r="B276" s="676"/>
      <c r="C276" s="690"/>
      <c r="D276" s="680"/>
      <c r="E276" s="680"/>
      <c r="F276" s="681"/>
    </row>
    <row r="277" spans="2:12" ht="20.100000000000001" customHeight="1" thickBot="1" x14ac:dyDescent="0.35">
      <c r="B277" s="677"/>
      <c r="C277" s="691"/>
      <c r="D277" s="682"/>
      <c r="E277" s="682"/>
      <c r="F277" s="683"/>
    </row>
    <row r="278" spans="2:12" ht="20.100000000000001" customHeight="1" thickBot="1" x14ac:dyDescent="0.35">
      <c r="B278" s="672" t="s">
        <v>110</v>
      </c>
      <c r="C278" s="673"/>
      <c r="D278" s="673"/>
      <c r="E278" s="673"/>
      <c r="F278" s="674"/>
    </row>
    <row r="279" spans="2:12" ht="20.100000000000001" customHeight="1" thickBot="1" x14ac:dyDescent="0.35">
      <c r="B279" s="672" t="s">
        <v>82</v>
      </c>
      <c r="C279" s="673"/>
      <c r="D279" s="673"/>
      <c r="E279" s="673"/>
      <c r="F279" s="674"/>
    </row>
    <row r="280" spans="2:12" ht="20.100000000000001" customHeight="1" thickBot="1" x14ac:dyDescent="0.35">
      <c r="B280" s="328" t="s">
        <v>93</v>
      </c>
      <c r="C280" s="698" t="s">
        <v>153</v>
      </c>
      <c r="D280" s="699"/>
      <c r="E280" s="699"/>
      <c r="F280" s="700"/>
    </row>
    <row r="281" spans="2:12" ht="20.100000000000001" customHeight="1" thickBot="1" x14ac:dyDescent="0.35">
      <c r="B281" s="285" t="s">
        <v>33</v>
      </c>
      <c r="C281" s="684" t="s">
        <v>528</v>
      </c>
      <c r="D281" s="685"/>
      <c r="E281" s="685"/>
      <c r="F281" s="686"/>
    </row>
    <row r="282" spans="2:12" ht="20.100000000000001" customHeight="1" thickBot="1" x14ac:dyDescent="0.35">
      <c r="B282" s="271" t="s">
        <v>35</v>
      </c>
      <c r="C282" s="650" t="s">
        <v>529</v>
      </c>
      <c r="D282" s="651"/>
      <c r="E282" s="651"/>
      <c r="F282" s="652"/>
    </row>
    <row r="283" spans="2:12" ht="20.100000000000001" customHeight="1" thickBot="1" x14ac:dyDescent="0.35">
      <c r="B283" s="271" t="s">
        <v>37</v>
      </c>
      <c r="C283" s="662" t="s">
        <v>530</v>
      </c>
      <c r="D283" s="663"/>
      <c r="E283" s="663"/>
      <c r="F283" s="664"/>
    </row>
    <row r="284" spans="2:12" ht="20.100000000000001" customHeight="1" x14ac:dyDescent="0.3">
      <c r="B284" s="665"/>
      <c r="C284" s="286">
        <v>2018</v>
      </c>
      <c r="D284" s="286">
        <v>2019</v>
      </c>
      <c r="E284" s="286">
        <v>2020</v>
      </c>
      <c r="F284" s="287">
        <v>2021</v>
      </c>
    </row>
    <row r="285" spans="2:12" ht="20.100000000000001" customHeight="1" thickBot="1" x14ac:dyDescent="0.35">
      <c r="B285" s="666"/>
      <c r="C285" s="289" t="s">
        <v>12</v>
      </c>
      <c r="D285" s="289" t="s">
        <v>13</v>
      </c>
      <c r="E285" s="289" t="s">
        <v>13</v>
      </c>
      <c r="F285" s="290" t="s">
        <v>13</v>
      </c>
    </row>
    <row r="286" spans="2:12" ht="20.100000000000001" customHeight="1" thickBot="1" x14ac:dyDescent="0.35">
      <c r="B286" s="271" t="s">
        <v>39</v>
      </c>
      <c r="C286" s="291"/>
      <c r="D286" s="291">
        <v>4</v>
      </c>
      <c r="E286" s="291"/>
      <c r="F286" s="292"/>
    </row>
    <row r="287" spans="2:12" ht="20.100000000000001" customHeight="1" thickBot="1" x14ac:dyDescent="0.35">
      <c r="B287" s="271" t="s">
        <v>40</v>
      </c>
      <c r="C287" s="291"/>
      <c r="D287" s="291">
        <v>1000</v>
      </c>
      <c r="E287" s="291"/>
      <c r="F287" s="292"/>
    </row>
    <row r="288" spans="2:12" ht="20.100000000000001" customHeight="1" thickBot="1" x14ac:dyDescent="0.35">
      <c r="B288" s="271" t="s">
        <v>41</v>
      </c>
      <c r="C288" s="291" t="e">
        <f>C287/C286</f>
        <v>#DIV/0!</v>
      </c>
      <c r="D288" s="291">
        <f t="shared" ref="D288:F288" si="17">D287/D286</f>
        <v>250</v>
      </c>
      <c r="E288" s="291" t="e">
        <f t="shared" si="17"/>
        <v>#DIV/0!</v>
      </c>
      <c r="F288" s="292" t="e">
        <f t="shared" si="17"/>
        <v>#DIV/0!</v>
      </c>
    </row>
    <row r="289" spans="2:6" ht="20.100000000000001" customHeight="1" thickBot="1" x14ac:dyDescent="0.35">
      <c r="B289" s="271" t="s">
        <v>42</v>
      </c>
      <c r="C289" s="295" t="s">
        <v>43</v>
      </c>
      <c r="D289" s="296" t="e">
        <f>D286/C286-1</f>
        <v>#DIV/0!</v>
      </c>
      <c r="E289" s="296">
        <f t="shared" ref="E289:E291" si="18">E286/D286-1</f>
        <v>-1</v>
      </c>
      <c r="F289" s="297" t="e">
        <f>F286/E286-1</f>
        <v>#DIV/0!</v>
      </c>
    </row>
    <row r="290" spans="2:6" ht="20.100000000000001" customHeight="1" thickBot="1" x14ac:dyDescent="0.35">
      <c r="B290" s="271" t="s">
        <v>44</v>
      </c>
      <c r="C290" s="295" t="s">
        <v>43</v>
      </c>
      <c r="D290" s="296" t="e">
        <f>D287/C287-1</f>
        <v>#DIV/0!</v>
      </c>
      <c r="E290" s="296">
        <f t="shared" si="18"/>
        <v>-1</v>
      </c>
      <c r="F290" s="297" t="e">
        <f>F287/E287-1</f>
        <v>#DIV/0!</v>
      </c>
    </row>
    <row r="291" spans="2:6" ht="20.100000000000001" customHeight="1" thickBot="1" x14ac:dyDescent="0.35">
      <c r="B291" s="271" t="s">
        <v>45</v>
      </c>
      <c r="C291" s="295" t="s">
        <v>43</v>
      </c>
      <c r="D291" s="296" t="e">
        <f>D288/C288-1</f>
        <v>#DIV/0!</v>
      </c>
      <c r="E291" s="296" t="e">
        <f t="shared" si="18"/>
        <v>#DIV/0!</v>
      </c>
      <c r="F291" s="297" t="e">
        <f>F288/E288-1</f>
        <v>#DIV/0!</v>
      </c>
    </row>
    <row r="292" spans="2:6" ht="20.100000000000001" customHeight="1" thickBot="1" x14ac:dyDescent="0.35">
      <c r="B292" s="667" t="s">
        <v>643</v>
      </c>
      <c r="C292" s="668"/>
      <c r="D292" s="668"/>
      <c r="E292" s="668"/>
      <c r="F292" s="669"/>
    </row>
    <row r="293" spans="2:6" ht="20.100000000000001" customHeight="1" x14ac:dyDescent="0.3">
      <c r="B293" s="665"/>
      <c r="C293" s="286">
        <v>2018</v>
      </c>
      <c r="D293" s="286">
        <v>2019</v>
      </c>
      <c r="E293" s="286">
        <v>2020</v>
      </c>
      <c r="F293" s="287">
        <v>2021</v>
      </c>
    </row>
    <row r="294" spans="2:6" ht="20.100000000000001" customHeight="1" thickBot="1" x14ac:dyDescent="0.35">
      <c r="B294" s="666"/>
      <c r="C294" s="289" t="s">
        <v>12</v>
      </c>
      <c r="D294" s="289" t="s">
        <v>13</v>
      </c>
      <c r="E294" s="289" t="s">
        <v>13</v>
      </c>
      <c r="F294" s="290" t="s">
        <v>13</v>
      </c>
    </row>
    <row r="295" spans="2:6" ht="20.100000000000001" customHeight="1" thickBot="1" x14ac:dyDescent="0.35">
      <c r="B295" s="298" t="s">
        <v>86</v>
      </c>
      <c r="C295" s="299"/>
      <c r="D295" s="299"/>
      <c r="E295" s="299"/>
      <c r="F295" s="300"/>
    </row>
    <row r="296" spans="2:6" ht="20.100000000000001" customHeight="1" thickBot="1" x14ac:dyDescent="0.35">
      <c r="B296" s="298" t="s">
        <v>87</v>
      </c>
      <c r="C296" s="302"/>
      <c r="D296" s="299">
        <v>1000</v>
      </c>
      <c r="E296" s="299"/>
      <c r="F296" s="300"/>
    </row>
    <row r="297" spans="2:6" ht="20.100000000000001" customHeight="1" thickBot="1" x14ac:dyDescent="0.35">
      <c r="B297" s="309" t="s">
        <v>54</v>
      </c>
      <c r="C297" s="302">
        <f>C296+C295</f>
        <v>0</v>
      </c>
      <c r="D297" s="302">
        <f t="shared" ref="D297:F297" si="19">D296+D295</f>
        <v>1000</v>
      </c>
      <c r="E297" s="302">
        <f t="shared" si="19"/>
        <v>0</v>
      </c>
      <c r="F297" s="310">
        <f t="shared" si="19"/>
        <v>0</v>
      </c>
    </row>
    <row r="298" spans="2:6" ht="20.100000000000001" customHeight="1" x14ac:dyDescent="0.3">
      <c r="B298" s="675" t="s">
        <v>88</v>
      </c>
      <c r="C298" s="689"/>
      <c r="D298" s="678"/>
      <c r="E298" s="678"/>
      <c r="F298" s="679"/>
    </row>
    <row r="299" spans="2:6" ht="20.100000000000001" customHeight="1" x14ac:dyDescent="0.3">
      <c r="B299" s="676"/>
      <c r="C299" s="690"/>
      <c r="D299" s="680"/>
      <c r="E299" s="680"/>
      <c r="F299" s="681"/>
    </row>
    <row r="300" spans="2:6" ht="20.100000000000001" customHeight="1" thickBot="1" x14ac:dyDescent="0.35">
      <c r="B300" s="677"/>
      <c r="C300" s="691"/>
      <c r="D300" s="682"/>
      <c r="E300" s="682"/>
      <c r="F300" s="683"/>
    </row>
    <row r="301" spans="2:6" ht="20.100000000000001" customHeight="1" thickBot="1" x14ac:dyDescent="0.35">
      <c r="B301" s="672" t="s">
        <v>110</v>
      </c>
      <c r="C301" s="673"/>
      <c r="D301" s="673"/>
      <c r="E301" s="673"/>
      <c r="F301" s="674"/>
    </row>
    <row r="302" spans="2:6" ht="20.100000000000001" customHeight="1" thickBot="1" x14ac:dyDescent="0.35">
      <c r="B302" s="672" t="s">
        <v>111</v>
      </c>
      <c r="C302" s="673"/>
      <c r="D302" s="673"/>
      <c r="E302" s="673"/>
      <c r="F302" s="674"/>
    </row>
    <row r="303" spans="2:6" ht="20.100000000000001" customHeight="1" thickBot="1" x14ac:dyDescent="0.35">
      <c r="B303" s="328" t="s">
        <v>93</v>
      </c>
      <c r="C303" s="698"/>
      <c r="D303" s="699"/>
      <c r="E303" s="699"/>
      <c r="F303" s="700"/>
    </row>
    <row r="304" spans="2:6" ht="20.100000000000001" customHeight="1" thickBot="1" x14ac:dyDescent="0.35">
      <c r="B304" s="285" t="s">
        <v>56</v>
      </c>
      <c r="C304" s="701" t="s">
        <v>531</v>
      </c>
      <c r="D304" s="702"/>
      <c r="E304" s="702"/>
      <c r="F304" s="703"/>
    </row>
    <row r="305" spans="2:8" ht="20.100000000000001" customHeight="1" thickBot="1" x14ac:dyDescent="0.35">
      <c r="B305" s="271" t="s">
        <v>35</v>
      </c>
      <c r="C305" s="650" t="s">
        <v>532</v>
      </c>
      <c r="D305" s="651"/>
      <c r="E305" s="651"/>
      <c r="F305" s="652"/>
    </row>
    <row r="306" spans="2:8" ht="20.100000000000001" customHeight="1" thickBot="1" x14ac:dyDescent="0.35">
      <c r="B306" s="271" t="s">
        <v>37</v>
      </c>
      <c r="C306" s="662" t="s">
        <v>530</v>
      </c>
      <c r="D306" s="663"/>
      <c r="E306" s="663"/>
      <c r="F306" s="664"/>
    </row>
    <row r="307" spans="2:8" ht="20.100000000000001" customHeight="1" x14ac:dyDescent="0.3">
      <c r="B307" s="665"/>
      <c r="C307" s="286">
        <v>2018</v>
      </c>
      <c r="D307" s="286">
        <v>2019</v>
      </c>
      <c r="E307" s="286">
        <v>2020</v>
      </c>
      <c r="F307" s="287">
        <v>2021</v>
      </c>
    </row>
    <row r="308" spans="2:8" ht="20.100000000000001" customHeight="1" thickBot="1" x14ac:dyDescent="0.35">
      <c r="B308" s="666"/>
      <c r="C308" s="289" t="s">
        <v>12</v>
      </c>
      <c r="D308" s="289" t="s">
        <v>13</v>
      </c>
      <c r="E308" s="289" t="s">
        <v>13</v>
      </c>
      <c r="F308" s="290" t="s">
        <v>13</v>
      </c>
    </row>
    <row r="309" spans="2:8" ht="20.100000000000001" customHeight="1" thickBot="1" x14ac:dyDescent="0.35">
      <c r="B309" s="271" t="s">
        <v>39</v>
      </c>
      <c r="C309" s="291">
        <v>11</v>
      </c>
      <c r="D309" s="291"/>
      <c r="E309" s="291"/>
      <c r="F309" s="292"/>
      <c r="G309" s="329"/>
      <c r="H309" s="329"/>
    </row>
    <row r="310" spans="2:8" ht="20.100000000000001" customHeight="1" thickBot="1" x14ac:dyDescent="0.35">
      <c r="B310" s="271" t="s">
        <v>40</v>
      </c>
      <c r="C310" s="291">
        <v>9000</v>
      </c>
      <c r="D310" s="302"/>
      <c r="E310" s="291"/>
      <c r="F310" s="292"/>
      <c r="G310" s="329"/>
      <c r="H310" s="329"/>
    </row>
    <row r="311" spans="2:8" ht="20.100000000000001" customHeight="1" thickBot="1" x14ac:dyDescent="0.35">
      <c r="B311" s="281" t="s">
        <v>41</v>
      </c>
      <c r="C311" s="291">
        <f>C310/C309</f>
        <v>818.18181818181813</v>
      </c>
      <c r="D311" s="291" t="e">
        <f t="shared" ref="D311:F311" si="20">D310/D309</f>
        <v>#DIV/0!</v>
      </c>
      <c r="E311" s="291" t="e">
        <f t="shared" si="20"/>
        <v>#DIV/0!</v>
      </c>
      <c r="F311" s="292" t="e">
        <f t="shared" si="20"/>
        <v>#DIV/0!</v>
      </c>
      <c r="G311" s="329"/>
      <c r="H311" s="329"/>
    </row>
    <row r="312" spans="2:8" ht="20.100000000000001" customHeight="1" thickBot="1" x14ac:dyDescent="0.35">
      <c r="B312" s="271" t="s">
        <v>42</v>
      </c>
      <c r="C312" s="295" t="s">
        <v>43</v>
      </c>
      <c r="D312" s="296">
        <f>D309/C309-1</f>
        <v>-1</v>
      </c>
      <c r="E312" s="296" t="e">
        <f t="shared" ref="E312:E314" si="21">E309/D309-1</f>
        <v>#DIV/0!</v>
      </c>
      <c r="F312" s="297" t="e">
        <f>F309/E309-1</f>
        <v>#DIV/0!</v>
      </c>
      <c r="G312" s="330"/>
      <c r="H312" s="330"/>
    </row>
    <row r="313" spans="2:8" ht="20.100000000000001" customHeight="1" thickBot="1" x14ac:dyDescent="0.35">
      <c r="B313" s="281" t="s">
        <v>44</v>
      </c>
      <c r="C313" s="295" t="s">
        <v>43</v>
      </c>
      <c r="D313" s="296">
        <f>D310/C310-1</f>
        <v>-1</v>
      </c>
      <c r="E313" s="296" t="e">
        <f t="shared" si="21"/>
        <v>#DIV/0!</v>
      </c>
      <c r="F313" s="297" t="e">
        <f>F310/E310-1</f>
        <v>#DIV/0!</v>
      </c>
    </row>
    <row r="314" spans="2:8" ht="20.100000000000001" customHeight="1" thickBot="1" x14ac:dyDescent="0.35">
      <c r="B314" s="271" t="s">
        <v>45</v>
      </c>
      <c r="C314" s="295" t="s">
        <v>43</v>
      </c>
      <c r="D314" s="296" t="e">
        <f>D311/C311-1</f>
        <v>#DIV/0!</v>
      </c>
      <c r="E314" s="296" t="e">
        <f t="shared" si="21"/>
        <v>#DIV/0!</v>
      </c>
      <c r="F314" s="297" t="e">
        <f>F311/E311-1</f>
        <v>#DIV/0!</v>
      </c>
    </row>
    <row r="315" spans="2:8" ht="20.100000000000001" customHeight="1" thickBot="1" x14ac:dyDescent="0.35">
      <c r="B315" s="667" t="s">
        <v>656</v>
      </c>
      <c r="C315" s="668"/>
      <c r="D315" s="668"/>
      <c r="E315" s="668"/>
      <c r="F315" s="669"/>
    </row>
    <row r="316" spans="2:8" ht="20.100000000000001" customHeight="1" x14ac:dyDescent="0.3">
      <c r="B316" s="665"/>
      <c r="C316" s="286">
        <v>2018</v>
      </c>
      <c r="D316" s="286">
        <v>2019</v>
      </c>
      <c r="E316" s="286">
        <v>2020</v>
      </c>
      <c r="F316" s="287">
        <v>2021</v>
      </c>
      <c r="G316" s="331"/>
    </row>
    <row r="317" spans="2:8" ht="20.100000000000001" customHeight="1" thickBot="1" x14ac:dyDescent="0.35">
      <c r="B317" s="666"/>
      <c r="C317" s="289" t="s">
        <v>12</v>
      </c>
      <c r="D317" s="289" t="s">
        <v>13</v>
      </c>
      <c r="E317" s="289" t="s">
        <v>13</v>
      </c>
      <c r="F317" s="290" t="s">
        <v>13</v>
      </c>
      <c r="G317" s="331"/>
    </row>
    <row r="318" spans="2:8" ht="20.100000000000001" customHeight="1" thickBot="1" x14ac:dyDescent="0.35">
      <c r="B318" s="307" t="s">
        <v>86</v>
      </c>
      <c r="C318" s="299"/>
      <c r="D318" s="299"/>
      <c r="E318" s="299"/>
      <c r="F318" s="300"/>
      <c r="G318" s="332"/>
    </row>
    <row r="319" spans="2:8" ht="20.100000000000001" customHeight="1" thickBot="1" x14ac:dyDescent="0.35">
      <c r="B319" s="307" t="s">
        <v>87</v>
      </c>
      <c r="C319" s="302">
        <v>9000</v>
      </c>
      <c r="D319" s="299"/>
      <c r="E319" s="299"/>
      <c r="F319" s="300"/>
    </row>
    <row r="320" spans="2:8" ht="20.100000000000001" customHeight="1" thickBot="1" x14ac:dyDescent="0.35">
      <c r="B320" s="309" t="s">
        <v>60</v>
      </c>
      <c r="C320" s="302">
        <f>C319+C318</f>
        <v>9000</v>
      </c>
      <c r="D320" s="302">
        <v>0</v>
      </c>
      <c r="E320" s="302">
        <f t="shared" ref="E320:F320" si="22">E319+E318</f>
        <v>0</v>
      </c>
      <c r="F320" s="310">
        <f t="shared" si="22"/>
        <v>0</v>
      </c>
    </row>
    <row r="321" spans="2:6" ht="20.100000000000001" customHeight="1" x14ac:dyDescent="0.3">
      <c r="B321" s="675" t="s">
        <v>88</v>
      </c>
      <c r="C321" s="689"/>
      <c r="D321" s="678"/>
      <c r="E321" s="678"/>
      <c r="F321" s="679"/>
    </row>
    <row r="322" spans="2:6" ht="20.100000000000001" customHeight="1" x14ac:dyDescent="0.3">
      <c r="B322" s="676"/>
      <c r="C322" s="690"/>
      <c r="D322" s="680"/>
      <c r="E322" s="680"/>
      <c r="F322" s="681"/>
    </row>
    <row r="323" spans="2:6" ht="20.100000000000001" customHeight="1" thickBot="1" x14ac:dyDescent="0.35">
      <c r="B323" s="677"/>
      <c r="C323" s="691"/>
      <c r="D323" s="682"/>
      <c r="E323" s="682"/>
      <c r="F323" s="683"/>
    </row>
    <row r="324" spans="2:6" ht="20.100000000000001" customHeight="1" thickBot="1" x14ac:dyDescent="0.35">
      <c r="B324" s="328" t="s">
        <v>93</v>
      </c>
      <c r="C324" s="698"/>
      <c r="D324" s="699"/>
      <c r="E324" s="699"/>
      <c r="F324" s="700"/>
    </row>
    <row r="325" spans="2:6" ht="20.100000000000001" customHeight="1" thickBot="1" x14ac:dyDescent="0.35">
      <c r="B325" s="328" t="s">
        <v>93</v>
      </c>
      <c r="C325" s="698"/>
      <c r="D325" s="699"/>
      <c r="E325" s="699"/>
      <c r="F325" s="700"/>
    </row>
    <row r="326" spans="2:6" ht="20.100000000000001" customHeight="1" thickBot="1" x14ac:dyDescent="0.35">
      <c r="B326" s="285" t="s">
        <v>95</v>
      </c>
      <c r="C326" s="701" t="s">
        <v>533</v>
      </c>
      <c r="D326" s="702"/>
      <c r="E326" s="702"/>
      <c r="F326" s="703"/>
    </row>
    <row r="327" spans="2:6" ht="20.100000000000001" customHeight="1" thickBot="1" x14ac:dyDescent="0.35">
      <c r="B327" s="271" t="s">
        <v>35</v>
      </c>
      <c r="C327" s="650" t="s">
        <v>534</v>
      </c>
      <c r="D327" s="651"/>
      <c r="E327" s="651"/>
      <c r="F327" s="652"/>
    </row>
    <row r="328" spans="2:6" ht="20.100000000000001" customHeight="1" thickBot="1" x14ac:dyDescent="0.35">
      <c r="B328" s="271" t="s">
        <v>37</v>
      </c>
      <c r="C328" s="662" t="s">
        <v>530</v>
      </c>
      <c r="D328" s="663"/>
      <c r="E328" s="663"/>
      <c r="F328" s="664"/>
    </row>
    <row r="329" spans="2:6" ht="20.100000000000001" customHeight="1" x14ac:dyDescent="0.3">
      <c r="B329" s="665"/>
      <c r="C329" s="286">
        <v>2018</v>
      </c>
      <c r="D329" s="286">
        <v>2019</v>
      </c>
      <c r="E329" s="286">
        <v>2020</v>
      </c>
      <c r="F329" s="287">
        <v>2021</v>
      </c>
    </row>
    <row r="330" spans="2:6" ht="20.100000000000001" customHeight="1" thickBot="1" x14ac:dyDescent="0.35">
      <c r="B330" s="666"/>
      <c r="C330" s="289" t="s">
        <v>12</v>
      </c>
      <c r="D330" s="289" t="s">
        <v>13</v>
      </c>
      <c r="E330" s="289" t="s">
        <v>13</v>
      </c>
      <c r="F330" s="290" t="s">
        <v>13</v>
      </c>
    </row>
    <row r="331" spans="2:6" ht="20.100000000000001" customHeight="1" thickBot="1" x14ac:dyDescent="0.35">
      <c r="B331" s="271" t="s">
        <v>39</v>
      </c>
      <c r="C331" s="291">
        <v>1</v>
      </c>
      <c r="D331" s="291"/>
      <c r="E331" s="291"/>
      <c r="F331" s="292"/>
    </row>
    <row r="332" spans="2:6" ht="20.100000000000001" customHeight="1" thickBot="1" x14ac:dyDescent="0.35">
      <c r="B332" s="271" t="s">
        <v>40</v>
      </c>
      <c r="C332" s="291">
        <v>1000</v>
      </c>
      <c r="D332" s="302"/>
      <c r="E332" s="291"/>
      <c r="F332" s="292"/>
    </row>
    <row r="333" spans="2:6" ht="20.100000000000001" customHeight="1" thickBot="1" x14ac:dyDescent="0.35">
      <c r="B333" s="281" t="s">
        <v>41</v>
      </c>
      <c r="C333" s="291">
        <f>C332/C331</f>
        <v>1000</v>
      </c>
      <c r="D333" s="291" t="e">
        <f t="shared" ref="D333:F333" si="23">D332/D331</f>
        <v>#DIV/0!</v>
      </c>
      <c r="E333" s="291" t="e">
        <f t="shared" si="23"/>
        <v>#DIV/0!</v>
      </c>
      <c r="F333" s="292" t="e">
        <f t="shared" si="23"/>
        <v>#DIV/0!</v>
      </c>
    </row>
    <row r="334" spans="2:6" ht="20.100000000000001" customHeight="1" thickBot="1" x14ac:dyDescent="0.35">
      <c r="B334" s="271" t="s">
        <v>42</v>
      </c>
      <c r="C334" s="295" t="s">
        <v>43</v>
      </c>
      <c r="D334" s="296">
        <f>D331/C331-1</f>
        <v>-1</v>
      </c>
      <c r="E334" s="296" t="e">
        <f t="shared" ref="E334:E336" si="24">E331/D331-1</f>
        <v>#DIV/0!</v>
      </c>
      <c r="F334" s="297" t="e">
        <f>F331/E331-1</f>
        <v>#DIV/0!</v>
      </c>
    </row>
    <row r="335" spans="2:6" ht="20.100000000000001" customHeight="1" thickBot="1" x14ac:dyDescent="0.35">
      <c r="B335" s="281" t="s">
        <v>44</v>
      </c>
      <c r="C335" s="295" t="s">
        <v>43</v>
      </c>
      <c r="D335" s="296">
        <f>D332/C332-1</f>
        <v>-1</v>
      </c>
      <c r="E335" s="296" t="e">
        <f t="shared" si="24"/>
        <v>#DIV/0!</v>
      </c>
      <c r="F335" s="297" t="e">
        <f>F332/E332-1</f>
        <v>#DIV/0!</v>
      </c>
    </row>
    <row r="336" spans="2:6" ht="20.100000000000001" customHeight="1" thickBot="1" x14ac:dyDescent="0.35">
      <c r="B336" s="271" t="s">
        <v>45</v>
      </c>
      <c r="C336" s="295" t="s">
        <v>43</v>
      </c>
      <c r="D336" s="296" t="e">
        <f>D333/C333-1</f>
        <v>#DIV/0!</v>
      </c>
      <c r="E336" s="296" t="e">
        <f t="shared" si="24"/>
        <v>#DIV/0!</v>
      </c>
      <c r="F336" s="297" t="e">
        <f>F333/E333-1</f>
        <v>#DIV/0!</v>
      </c>
    </row>
    <row r="337" spans="2:6" ht="20.100000000000001" customHeight="1" thickBot="1" x14ac:dyDescent="0.35">
      <c r="B337" s="667" t="s">
        <v>657</v>
      </c>
      <c r="C337" s="668"/>
      <c r="D337" s="668"/>
      <c r="E337" s="668"/>
      <c r="F337" s="669"/>
    </row>
    <row r="338" spans="2:6" ht="20.100000000000001" customHeight="1" x14ac:dyDescent="0.3">
      <c r="B338" s="665"/>
      <c r="C338" s="286">
        <v>2018</v>
      </c>
      <c r="D338" s="286">
        <v>2019</v>
      </c>
      <c r="E338" s="286">
        <v>2020</v>
      </c>
      <c r="F338" s="287">
        <v>2021</v>
      </c>
    </row>
    <row r="339" spans="2:6" ht="20.100000000000001" customHeight="1" thickBot="1" x14ac:dyDescent="0.35">
      <c r="B339" s="666"/>
      <c r="C339" s="289" t="s">
        <v>12</v>
      </c>
      <c r="D339" s="289" t="s">
        <v>13</v>
      </c>
      <c r="E339" s="289" t="s">
        <v>13</v>
      </c>
      <c r="F339" s="290" t="s">
        <v>13</v>
      </c>
    </row>
    <row r="340" spans="2:6" ht="20.100000000000001" customHeight="1" thickBot="1" x14ac:dyDescent="0.35">
      <c r="B340" s="307" t="s">
        <v>86</v>
      </c>
      <c r="C340" s="299"/>
      <c r="D340" s="299"/>
      <c r="E340" s="299"/>
      <c r="F340" s="300"/>
    </row>
    <row r="341" spans="2:6" ht="20.100000000000001" customHeight="1" thickBot="1" x14ac:dyDescent="0.35">
      <c r="B341" s="307" t="s">
        <v>87</v>
      </c>
      <c r="C341" s="302">
        <v>1000</v>
      </c>
      <c r="D341" s="299"/>
      <c r="E341" s="299"/>
      <c r="F341" s="300"/>
    </row>
    <row r="342" spans="2:6" ht="20.100000000000001" customHeight="1" thickBot="1" x14ac:dyDescent="0.35">
      <c r="B342" s="309" t="s">
        <v>78</v>
      </c>
      <c r="C342" s="302">
        <v>1000</v>
      </c>
      <c r="D342" s="302">
        <v>0</v>
      </c>
      <c r="E342" s="302">
        <f t="shared" ref="E342:F342" si="25">E341+E340</f>
        <v>0</v>
      </c>
      <c r="F342" s="310">
        <f t="shared" si="25"/>
        <v>0</v>
      </c>
    </row>
    <row r="343" spans="2:6" ht="20.100000000000001" customHeight="1" x14ac:dyDescent="0.3">
      <c r="B343" s="675" t="s">
        <v>88</v>
      </c>
      <c r="C343" s="689"/>
      <c r="D343" s="678"/>
      <c r="E343" s="678"/>
      <c r="F343" s="679"/>
    </row>
    <row r="344" spans="2:6" ht="20.100000000000001" customHeight="1" x14ac:dyDescent="0.3">
      <c r="B344" s="676"/>
      <c r="C344" s="690"/>
      <c r="D344" s="680"/>
      <c r="E344" s="680"/>
      <c r="F344" s="681"/>
    </row>
    <row r="345" spans="2:6" ht="20.100000000000001" customHeight="1" thickBot="1" x14ac:dyDescent="0.35">
      <c r="B345" s="677"/>
      <c r="C345" s="691"/>
      <c r="D345" s="682"/>
      <c r="E345" s="682"/>
      <c r="F345" s="683"/>
    </row>
    <row r="346" spans="2:6" ht="20.100000000000001" customHeight="1" thickBot="1" x14ac:dyDescent="0.35">
      <c r="B346" s="328" t="s">
        <v>93</v>
      </c>
      <c r="C346" s="698"/>
      <c r="D346" s="699"/>
      <c r="E346" s="699"/>
      <c r="F346" s="700"/>
    </row>
    <row r="347" spans="2:6" ht="20.100000000000001" customHeight="1" thickBot="1" x14ac:dyDescent="0.35">
      <c r="B347" s="285" t="s">
        <v>261</v>
      </c>
      <c r="C347" s="701" t="s">
        <v>535</v>
      </c>
      <c r="D347" s="702"/>
      <c r="E347" s="702"/>
      <c r="F347" s="703"/>
    </row>
    <row r="348" spans="2:6" ht="20.100000000000001" customHeight="1" thickBot="1" x14ac:dyDescent="0.35">
      <c r="B348" s="271" t="s">
        <v>35</v>
      </c>
      <c r="C348" s="650" t="s">
        <v>536</v>
      </c>
      <c r="D348" s="651"/>
      <c r="E348" s="651"/>
      <c r="F348" s="652"/>
    </row>
    <row r="349" spans="2:6" ht="20.100000000000001" customHeight="1" thickBot="1" x14ac:dyDescent="0.35">
      <c r="B349" s="271" t="s">
        <v>37</v>
      </c>
      <c r="C349" s="662" t="s">
        <v>537</v>
      </c>
      <c r="D349" s="663"/>
      <c r="E349" s="663"/>
      <c r="F349" s="664"/>
    </row>
    <row r="350" spans="2:6" ht="20.100000000000001" customHeight="1" x14ac:dyDescent="0.3">
      <c r="B350" s="665"/>
      <c r="C350" s="286">
        <v>2018</v>
      </c>
      <c r="D350" s="286">
        <v>2019</v>
      </c>
      <c r="E350" s="286">
        <v>2020</v>
      </c>
      <c r="F350" s="287">
        <v>2021</v>
      </c>
    </row>
    <row r="351" spans="2:6" ht="20.100000000000001" customHeight="1" thickBot="1" x14ac:dyDescent="0.35">
      <c r="B351" s="666"/>
      <c r="C351" s="289" t="s">
        <v>12</v>
      </c>
      <c r="D351" s="289" t="s">
        <v>13</v>
      </c>
      <c r="E351" s="289" t="s">
        <v>13</v>
      </c>
      <c r="F351" s="290" t="s">
        <v>13</v>
      </c>
    </row>
    <row r="352" spans="2:6" ht="20.100000000000001" customHeight="1" thickBot="1" x14ac:dyDescent="0.35">
      <c r="B352" s="271" t="s">
        <v>39</v>
      </c>
      <c r="C352" s="291"/>
      <c r="D352" s="291">
        <v>500</v>
      </c>
      <c r="E352" s="291"/>
      <c r="F352" s="292"/>
    </row>
    <row r="353" spans="2:6" ht="20.100000000000001" customHeight="1" thickBot="1" x14ac:dyDescent="0.35">
      <c r="B353" s="271" t="s">
        <v>40</v>
      </c>
      <c r="C353" s="291"/>
      <c r="D353" s="302">
        <v>8920</v>
      </c>
      <c r="E353" s="291"/>
      <c r="F353" s="292"/>
    </row>
    <row r="354" spans="2:6" ht="20.100000000000001" customHeight="1" thickBot="1" x14ac:dyDescent="0.35">
      <c r="B354" s="281" t="s">
        <v>41</v>
      </c>
      <c r="C354" s="291" t="e">
        <f>C353/C352</f>
        <v>#DIV/0!</v>
      </c>
      <c r="D354" s="291">
        <f t="shared" ref="D354:F354" si="26">D353/D352</f>
        <v>17.84</v>
      </c>
      <c r="E354" s="291" t="e">
        <f t="shared" si="26"/>
        <v>#DIV/0!</v>
      </c>
      <c r="F354" s="292" t="e">
        <f t="shared" si="26"/>
        <v>#DIV/0!</v>
      </c>
    </row>
    <row r="355" spans="2:6" ht="20.100000000000001" customHeight="1" thickBot="1" x14ac:dyDescent="0.35">
      <c r="B355" s="271" t="s">
        <v>42</v>
      </c>
      <c r="C355" s="295" t="s">
        <v>43</v>
      </c>
      <c r="D355" s="296" t="e">
        <f>D352/C352-1</f>
        <v>#DIV/0!</v>
      </c>
      <c r="E355" s="296">
        <f t="shared" ref="E355:E357" si="27">E352/D352-1</f>
        <v>-1</v>
      </c>
      <c r="F355" s="297" t="e">
        <f>F352/E352-1</f>
        <v>#DIV/0!</v>
      </c>
    </row>
    <row r="356" spans="2:6" ht="20.100000000000001" customHeight="1" thickBot="1" x14ac:dyDescent="0.35">
      <c r="B356" s="281" t="s">
        <v>44</v>
      </c>
      <c r="C356" s="295" t="s">
        <v>43</v>
      </c>
      <c r="D356" s="296" t="e">
        <f>D353/C353-1</f>
        <v>#DIV/0!</v>
      </c>
      <c r="E356" s="296">
        <f t="shared" si="27"/>
        <v>-1</v>
      </c>
      <c r="F356" s="297" t="e">
        <f>F353/E353-1</f>
        <v>#DIV/0!</v>
      </c>
    </row>
    <row r="357" spans="2:6" ht="20.100000000000001" customHeight="1" thickBot="1" x14ac:dyDescent="0.35">
      <c r="B357" s="271" t="s">
        <v>45</v>
      </c>
      <c r="C357" s="295" t="s">
        <v>43</v>
      </c>
      <c r="D357" s="296" t="e">
        <f>D354/C354-1</f>
        <v>#DIV/0!</v>
      </c>
      <c r="E357" s="296" t="e">
        <f t="shared" si="27"/>
        <v>#DIV/0!</v>
      </c>
      <c r="F357" s="297" t="e">
        <f>F354/E354-1</f>
        <v>#DIV/0!</v>
      </c>
    </row>
    <row r="358" spans="2:6" ht="20.100000000000001" customHeight="1" thickBot="1" x14ac:dyDescent="0.35">
      <c r="B358" s="667" t="s">
        <v>658</v>
      </c>
      <c r="C358" s="668"/>
      <c r="D358" s="668"/>
      <c r="E358" s="668"/>
      <c r="F358" s="669"/>
    </row>
    <row r="359" spans="2:6" ht="20.100000000000001" customHeight="1" x14ac:dyDescent="0.3">
      <c r="B359" s="665"/>
      <c r="C359" s="286">
        <v>2018</v>
      </c>
      <c r="D359" s="286">
        <v>2019</v>
      </c>
      <c r="E359" s="286">
        <v>2020</v>
      </c>
      <c r="F359" s="287">
        <v>2021</v>
      </c>
    </row>
    <row r="360" spans="2:6" ht="20.100000000000001" customHeight="1" thickBot="1" x14ac:dyDescent="0.35">
      <c r="B360" s="666"/>
      <c r="C360" s="289" t="s">
        <v>12</v>
      </c>
      <c r="D360" s="289" t="s">
        <v>13</v>
      </c>
      <c r="E360" s="289" t="s">
        <v>13</v>
      </c>
      <c r="F360" s="290" t="s">
        <v>13</v>
      </c>
    </row>
    <row r="361" spans="2:6" ht="20.100000000000001" customHeight="1" thickBot="1" x14ac:dyDescent="0.35">
      <c r="B361" s="307" t="s">
        <v>86</v>
      </c>
      <c r="C361" s="299"/>
      <c r="D361" s="299">
        <v>420</v>
      </c>
      <c r="E361" s="299"/>
      <c r="F361" s="300"/>
    </row>
    <row r="362" spans="2:6" ht="20.100000000000001" customHeight="1" thickBot="1" x14ac:dyDescent="0.35">
      <c r="B362" s="307" t="s">
        <v>87</v>
      </c>
      <c r="C362" s="302"/>
      <c r="D362" s="299">
        <v>8500</v>
      </c>
      <c r="E362" s="299"/>
      <c r="F362" s="300"/>
    </row>
    <row r="363" spans="2:6" ht="20.100000000000001" customHeight="1" thickBot="1" x14ac:dyDescent="0.35">
      <c r="B363" s="309" t="s">
        <v>266</v>
      </c>
      <c r="C363" s="302">
        <f>C362+C361</f>
        <v>0</v>
      </c>
      <c r="D363" s="302">
        <f>D362+D361</f>
        <v>8920</v>
      </c>
      <c r="E363" s="302">
        <f t="shared" ref="E363:F363" si="28">E362+E361</f>
        <v>0</v>
      </c>
      <c r="F363" s="310">
        <f t="shared" si="28"/>
        <v>0</v>
      </c>
    </row>
    <row r="364" spans="2:6" ht="20.100000000000001" customHeight="1" x14ac:dyDescent="0.3">
      <c r="B364" s="675" t="s">
        <v>88</v>
      </c>
      <c r="C364" s="689"/>
      <c r="D364" s="678"/>
      <c r="E364" s="678"/>
      <c r="F364" s="679"/>
    </row>
    <row r="365" spans="2:6" ht="20.100000000000001" customHeight="1" x14ac:dyDescent="0.3">
      <c r="B365" s="676"/>
      <c r="C365" s="690"/>
      <c r="D365" s="680"/>
      <c r="E365" s="680"/>
      <c r="F365" s="681"/>
    </row>
    <row r="366" spans="2:6" ht="20.100000000000001" customHeight="1" thickBot="1" x14ac:dyDescent="0.35">
      <c r="B366" s="677"/>
      <c r="C366" s="691"/>
      <c r="D366" s="682"/>
      <c r="E366" s="682"/>
      <c r="F366" s="683"/>
    </row>
    <row r="367" spans="2:6" ht="20.100000000000001" customHeight="1" thickBot="1" x14ac:dyDescent="0.35">
      <c r="B367" s="328" t="s">
        <v>93</v>
      </c>
      <c r="C367" s="698"/>
      <c r="D367" s="699"/>
      <c r="E367" s="699"/>
      <c r="F367" s="700"/>
    </row>
    <row r="368" spans="2:6" ht="20.100000000000001" customHeight="1" thickBot="1" x14ac:dyDescent="0.35">
      <c r="B368" s="285" t="s">
        <v>420</v>
      </c>
      <c r="C368" s="684" t="s">
        <v>538</v>
      </c>
      <c r="D368" s="685"/>
      <c r="E368" s="685"/>
      <c r="F368" s="686"/>
    </row>
    <row r="369" spans="2:6" ht="20.100000000000001" customHeight="1" thickBot="1" x14ac:dyDescent="0.35">
      <c r="B369" s="271" t="s">
        <v>35</v>
      </c>
      <c r="C369" s="659" t="s">
        <v>659</v>
      </c>
      <c r="D369" s="660"/>
      <c r="E369" s="660"/>
      <c r="F369" s="661"/>
    </row>
    <row r="370" spans="2:6" ht="20.100000000000001" customHeight="1" thickBot="1" x14ac:dyDescent="0.35">
      <c r="B370" s="271" t="s">
        <v>37</v>
      </c>
      <c r="C370" s="662" t="s">
        <v>530</v>
      </c>
      <c r="D370" s="663"/>
      <c r="E370" s="663"/>
      <c r="F370" s="664"/>
    </row>
    <row r="371" spans="2:6" ht="20.100000000000001" customHeight="1" x14ac:dyDescent="0.3">
      <c r="B371" s="665"/>
      <c r="C371" s="286">
        <v>2018</v>
      </c>
      <c r="D371" s="286">
        <v>2019</v>
      </c>
      <c r="E371" s="286">
        <v>2020</v>
      </c>
      <c r="F371" s="287">
        <v>2021</v>
      </c>
    </row>
    <row r="372" spans="2:6" ht="20.100000000000001" customHeight="1" thickBot="1" x14ac:dyDescent="0.35">
      <c r="B372" s="666"/>
      <c r="C372" s="289" t="s">
        <v>12</v>
      </c>
      <c r="D372" s="289" t="s">
        <v>13</v>
      </c>
      <c r="E372" s="289" t="s">
        <v>13</v>
      </c>
      <c r="F372" s="290" t="s">
        <v>13</v>
      </c>
    </row>
    <row r="373" spans="2:6" ht="20.100000000000001" customHeight="1" thickBot="1" x14ac:dyDescent="0.35">
      <c r="B373" s="271" t="s">
        <v>39</v>
      </c>
      <c r="C373" s="291"/>
      <c r="D373" s="291">
        <v>5</v>
      </c>
      <c r="E373" s="291"/>
      <c r="F373" s="292"/>
    </row>
    <row r="374" spans="2:6" ht="20.100000000000001" customHeight="1" thickBot="1" x14ac:dyDescent="0.35">
      <c r="B374" s="271" t="s">
        <v>40</v>
      </c>
      <c r="C374" s="291"/>
      <c r="D374" s="291">
        <v>5580</v>
      </c>
      <c r="E374" s="291"/>
      <c r="F374" s="292"/>
    </row>
    <row r="375" spans="2:6" ht="20.100000000000001" customHeight="1" thickBot="1" x14ac:dyDescent="0.35">
      <c r="B375" s="281" t="s">
        <v>41</v>
      </c>
      <c r="C375" s="291" t="e">
        <f>C374/C373</f>
        <v>#DIV/0!</v>
      </c>
      <c r="D375" s="291">
        <f t="shared" ref="D375:F375" si="29">D374/D373</f>
        <v>1116</v>
      </c>
      <c r="E375" s="291" t="e">
        <f t="shared" si="29"/>
        <v>#DIV/0!</v>
      </c>
      <c r="F375" s="292" t="e">
        <f t="shared" si="29"/>
        <v>#DIV/0!</v>
      </c>
    </row>
    <row r="376" spans="2:6" ht="20.100000000000001" customHeight="1" thickBot="1" x14ac:dyDescent="0.35">
      <c r="B376" s="271" t="s">
        <v>42</v>
      </c>
      <c r="C376" s="295" t="s">
        <v>43</v>
      </c>
      <c r="D376" s="296" t="e">
        <f>D373/C373-1</f>
        <v>#DIV/0!</v>
      </c>
      <c r="E376" s="296">
        <f t="shared" ref="E376:E378" si="30">E373/D373-1</f>
        <v>-1</v>
      </c>
      <c r="F376" s="297" t="e">
        <f>F373/E373-1</f>
        <v>#DIV/0!</v>
      </c>
    </row>
    <row r="377" spans="2:6" ht="20.100000000000001" customHeight="1" thickBot="1" x14ac:dyDescent="0.35">
      <c r="B377" s="281" t="s">
        <v>44</v>
      </c>
      <c r="C377" s="295" t="s">
        <v>43</v>
      </c>
      <c r="D377" s="296" t="e">
        <f>D374/C374-1</f>
        <v>#DIV/0!</v>
      </c>
      <c r="E377" s="296">
        <f t="shared" si="30"/>
        <v>-1</v>
      </c>
      <c r="F377" s="297" t="e">
        <f>F374/E374-1</f>
        <v>#DIV/0!</v>
      </c>
    </row>
    <row r="378" spans="2:6" ht="20.100000000000001" customHeight="1" thickBot="1" x14ac:dyDescent="0.35">
      <c r="B378" s="281" t="s">
        <v>45</v>
      </c>
      <c r="C378" s="295" t="s">
        <v>43</v>
      </c>
      <c r="D378" s="296" t="e">
        <f>D375/C375-1</f>
        <v>#DIV/0!</v>
      </c>
      <c r="E378" s="296" t="e">
        <f t="shared" si="30"/>
        <v>#DIV/0!</v>
      </c>
      <c r="F378" s="297" t="e">
        <f>F375/E375-1</f>
        <v>#DIV/0!</v>
      </c>
    </row>
    <row r="379" spans="2:6" ht="20.100000000000001" customHeight="1" thickBot="1" x14ac:dyDescent="0.35">
      <c r="B379" s="667" t="s">
        <v>660</v>
      </c>
      <c r="C379" s="668"/>
      <c r="D379" s="668"/>
      <c r="E379" s="668"/>
      <c r="F379" s="669"/>
    </row>
    <row r="380" spans="2:6" ht="20.100000000000001" customHeight="1" x14ac:dyDescent="0.3">
      <c r="B380" s="665"/>
      <c r="C380" s="286">
        <v>2018</v>
      </c>
      <c r="D380" s="286">
        <v>2019</v>
      </c>
      <c r="E380" s="286">
        <v>2020</v>
      </c>
      <c r="F380" s="287">
        <v>2021</v>
      </c>
    </row>
    <row r="381" spans="2:6" ht="20.100000000000001" customHeight="1" thickBot="1" x14ac:dyDescent="0.35">
      <c r="B381" s="666"/>
      <c r="C381" s="289" t="s">
        <v>12</v>
      </c>
      <c r="D381" s="289" t="s">
        <v>13</v>
      </c>
      <c r="E381" s="289" t="s">
        <v>13</v>
      </c>
      <c r="F381" s="290" t="s">
        <v>13</v>
      </c>
    </row>
    <row r="382" spans="2:6" ht="20.100000000000001" customHeight="1" thickBot="1" x14ac:dyDescent="0.35">
      <c r="B382" s="333" t="s">
        <v>86</v>
      </c>
      <c r="C382" s="334"/>
      <c r="D382" s="334"/>
      <c r="E382" s="334"/>
      <c r="F382" s="335"/>
    </row>
    <row r="383" spans="2:6" ht="20.100000000000001" customHeight="1" thickBot="1" x14ac:dyDescent="0.35">
      <c r="B383" s="333" t="s">
        <v>87</v>
      </c>
      <c r="C383" s="336"/>
      <c r="D383" s="334">
        <v>5580</v>
      </c>
      <c r="E383" s="334"/>
      <c r="F383" s="335"/>
    </row>
    <row r="384" spans="2:6" ht="20.100000000000001" customHeight="1" thickBot="1" x14ac:dyDescent="0.35">
      <c r="B384" s="337" t="s">
        <v>424</v>
      </c>
      <c r="C384" s="336">
        <f>C383+C382</f>
        <v>0</v>
      </c>
      <c r="D384" s="336">
        <f t="shared" ref="D384:F384" si="31">D383+D382</f>
        <v>5580</v>
      </c>
      <c r="E384" s="336">
        <f t="shared" si="31"/>
        <v>0</v>
      </c>
      <c r="F384" s="338">
        <f t="shared" si="31"/>
        <v>0</v>
      </c>
    </row>
    <row r="385" spans="2:6" ht="20.100000000000001" customHeight="1" x14ac:dyDescent="0.3">
      <c r="B385" s="675" t="s">
        <v>278</v>
      </c>
      <c r="C385" s="689"/>
      <c r="D385" s="678"/>
      <c r="E385" s="678"/>
      <c r="F385" s="679"/>
    </row>
    <row r="386" spans="2:6" ht="20.100000000000001" customHeight="1" x14ac:dyDescent="0.3">
      <c r="B386" s="676"/>
      <c r="C386" s="690"/>
      <c r="D386" s="680"/>
      <c r="E386" s="680"/>
      <c r="F386" s="681"/>
    </row>
    <row r="387" spans="2:6" ht="20.100000000000001" customHeight="1" thickBot="1" x14ac:dyDescent="0.35">
      <c r="B387" s="677"/>
      <c r="C387" s="691"/>
      <c r="D387" s="682"/>
      <c r="E387" s="682"/>
      <c r="F387" s="683"/>
    </row>
    <row r="388" spans="2:6" ht="20.100000000000001" customHeight="1" thickBot="1" x14ac:dyDescent="0.35">
      <c r="B388" s="328" t="s">
        <v>93</v>
      </c>
      <c r="C388" s="698"/>
      <c r="D388" s="699"/>
      <c r="E388" s="699"/>
      <c r="F388" s="700"/>
    </row>
    <row r="389" spans="2:6" ht="20.100000000000001" customHeight="1" thickBot="1" x14ac:dyDescent="0.35">
      <c r="B389" s="285" t="s">
        <v>425</v>
      </c>
      <c r="C389" s="684" t="s">
        <v>539</v>
      </c>
      <c r="D389" s="685"/>
      <c r="E389" s="685"/>
      <c r="F389" s="686"/>
    </row>
    <row r="390" spans="2:6" ht="20.100000000000001" customHeight="1" thickBot="1" x14ac:dyDescent="0.35">
      <c r="B390" s="271" t="s">
        <v>35</v>
      </c>
      <c r="C390" s="659" t="s">
        <v>540</v>
      </c>
      <c r="D390" s="660"/>
      <c r="E390" s="660"/>
      <c r="F390" s="661"/>
    </row>
    <row r="391" spans="2:6" ht="20.100000000000001" customHeight="1" thickBot="1" x14ac:dyDescent="0.35">
      <c r="B391" s="271" t="s">
        <v>37</v>
      </c>
      <c r="C391" s="662" t="s">
        <v>530</v>
      </c>
      <c r="D391" s="663"/>
      <c r="E391" s="663"/>
      <c r="F391" s="664"/>
    </row>
    <row r="392" spans="2:6" ht="20.100000000000001" customHeight="1" x14ac:dyDescent="0.3">
      <c r="B392" s="665"/>
      <c r="C392" s="286">
        <v>2018</v>
      </c>
      <c r="D392" s="286">
        <v>2019</v>
      </c>
      <c r="E392" s="286">
        <v>2020</v>
      </c>
      <c r="F392" s="287">
        <v>2021</v>
      </c>
    </row>
    <row r="393" spans="2:6" ht="20.100000000000001" customHeight="1" thickBot="1" x14ac:dyDescent="0.35">
      <c r="B393" s="666"/>
      <c r="C393" s="289" t="s">
        <v>12</v>
      </c>
      <c r="D393" s="289" t="s">
        <v>13</v>
      </c>
      <c r="E393" s="289" t="s">
        <v>13</v>
      </c>
      <c r="F393" s="290" t="s">
        <v>13</v>
      </c>
    </row>
    <row r="394" spans="2:6" ht="20.100000000000001" customHeight="1" thickBot="1" x14ac:dyDescent="0.35">
      <c r="B394" s="271" t="s">
        <v>39</v>
      </c>
      <c r="C394" s="291"/>
      <c r="D394" s="291">
        <v>2</v>
      </c>
      <c r="E394" s="291"/>
      <c r="F394" s="292"/>
    </row>
    <row r="395" spans="2:6" ht="20.100000000000001" customHeight="1" thickBot="1" x14ac:dyDescent="0.35">
      <c r="B395" s="271" t="s">
        <v>40</v>
      </c>
      <c r="C395" s="291"/>
      <c r="D395" s="291">
        <v>1500</v>
      </c>
      <c r="E395" s="291"/>
      <c r="F395" s="292"/>
    </row>
    <row r="396" spans="2:6" ht="20.100000000000001" customHeight="1" thickBot="1" x14ac:dyDescent="0.35">
      <c r="B396" s="281" t="s">
        <v>41</v>
      </c>
      <c r="C396" s="291" t="e">
        <f>C395/C394</f>
        <v>#DIV/0!</v>
      </c>
      <c r="D396" s="291">
        <f t="shared" ref="D396:F396" si="32">D395/D394</f>
        <v>750</v>
      </c>
      <c r="E396" s="291" t="e">
        <f t="shared" si="32"/>
        <v>#DIV/0!</v>
      </c>
      <c r="F396" s="292" t="e">
        <f t="shared" si="32"/>
        <v>#DIV/0!</v>
      </c>
    </row>
    <row r="397" spans="2:6" ht="20.100000000000001" customHeight="1" thickBot="1" x14ac:dyDescent="0.35">
      <c r="B397" s="271" t="s">
        <v>42</v>
      </c>
      <c r="C397" s="295" t="s">
        <v>43</v>
      </c>
      <c r="D397" s="296" t="e">
        <f>D394/C394-1</f>
        <v>#DIV/0!</v>
      </c>
      <c r="E397" s="296">
        <f t="shared" ref="E397:E399" si="33">E394/D394-1</f>
        <v>-1</v>
      </c>
      <c r="F397" s="297" t="e">
        <f>F394/E394-1</f>
        <v>#DIV/0!</v>
      </c>
    </row>
    <row r="398" spans="2:6" ht="20.100000000000001" customHeight="1" thickBot="1" x14ac:dyDescent="0.35">
      <c r="B398" s="281" t="s">
        <v>44</v>
      </c>
      <c r="C398" s="295" t="s">
        <v>43</v>
      </c>
      <c r="D398" s="296" t="e">
        <f>D395/C395-1</f>
        <v>#DIV/0!</v>
      </c>
      <c r="E398" s="296">
        <f t="shared" si="33"/>
        <v>-1</v>
      </c>
      <c r="F398" s="297" t="e">
        <f>F395/E395-1</f>
        <v>#DIV/0!</v>
      </c>
    </row>
    <row r="399" spans="2:6" ht="20.100000000000001" customHeight="1" thickBot="1" x14ac:dyDescent="0.35">
      <c r="B399" s="281" t="s">
        <v>45</v>
      </c>
      <c r="C399" s="295" t="s">
        <v>43</v>
      </c>
      <c r="D399" s="296" t="e">
        <f>D396/C396-1</f>
        <v>#DIV/0!</v>
      </c>
      <c r="E399" s="296" t="e">
        <f t="shared" si="33"/>
        <v>#DIV/0!</v>
      </c>
      <c r="F399" s="297" t="e">
        <f>F396/E396-1</f>
        <v>#DIV/0!</v>
      </c>
    </row>
    <row r="400" spans="2:6" ht="20.100000000000001" customHeight="1" thickBot="1" x14ac:dyDescent="0.35">
      <c r="B400" s="667" t="s">
        <v>661</v>
      </c>
      <c r="C400" s="668"/>
      <c r="D400" s="668"/>
      <c r="E400" s="668"/>
      <c r="F400" s="669"/>
    </row>
    <row r="401" spans="2:6" ht="20.100000000000001" customHeight="1" x14ac:dyDescent="0.3">
      <c r="B401" s="665"/>
      <c r="C401" s="286">
        <v>2018</v>
      </c>
      <c r="D401" s="286">
        <v>2019</v>
      </c>
      <c r="E401" s="286">
        <v>2020</v>
      </c>
      <c r="F401" s="287">
        <v>2021</v>
      </c>
    </row>
    <row r="402" spans="2:6" ht="20.100000000000001" customHeight="1" thickBot="1" x14ac:dyDescent="0.35">
      <c r="B402" s="666"/>
      <c r="C402" s="289" t="s">
        <v>12</v>
      </c>
      <c r="D402" s="289" t="s">
        <v>13</v>
      </c>
      <c r="E402" s="289" t="s">
        <v>13</v>
      </c>
      <c r="F402" s="290" t="s">
        <v>13</v>
      </c>
    </row>
    <row r="403" spans="2:6" ht="20.100000000000001" customHeight="1" thickBot="1" x14ac:dyDescent="0.35">
      <c r="B403" s="307" t="s">
        <v>86</v>
      </c>
      <c r="C403" s="299"/>
      <c r="D403" s="299"/>
      <c r="E403" s="299"/>
      <c r="F403" s="300"/>
    </row>
    <row r="404" spans="2:6" ht="20.100000000000001" customHeight="1" thickBot="1" x14ac:dyDescent="0.35">
      <c r="B404" s="307" t="s">
        <v>87</v>
      </c>
      <c r="C404" s="302"/>
      <c r="D404" s="299">
        <v>1500</v>
      </c>
      <c r="E404" s="299"/>
      <c r="F404" s="300"/>
    </row>
    <row r="405" spans="2:6" ht="20.100000000000001" customHeight="1" thickBot="1" x14ac:dyDescent="0.35">
      <c r="B405" s="339" t="s">
        <v>430</v>
      </c>
      <c r="C405" s="302"/>
      <c r="D405" s="302">
        <v>1500</v>
      </c>
      <c r="E405" s="302"/>
      <c r="F405" s="310"/>
    </row>
    <row r="406" spans="2:6" ht="20.100000000000001" customHeight="1" x14ac:dyDescent="0.3">
      <c r="B406" s="675" t="s">
        <v>278</v>
      </c>
      <c r="C406" s="689"/>
      <c r="D406" s="678"/>
      <c r="E406" s="678"/>
      <c r="F406" s="679"/>
    </row>
    <row r="407" spans="2:6" ht="20.100000000000001" customHeight="1" x14ac:dyDescent="0.3">
      <c r="B407" s="676"/>
      <c r="C407" s="690"/>
      <c r="D407" s="680"/>
      <c r="E407" s="680"/>
      <c r="F407" s="681"/>
    </row>
    <row r="408" spans="2:6" ht="20.100000000000001" customHeight="1" thickBot="1" x14ac:dyDescent="0.35">
      <c r="B408" s="677"/>
      <c r="C408" s="691"/>
      <c r="D408" s="682"/>
      <c r="E408" s="682"/>
      <c r="F408" s="683"/>
    </row>
    <row r="409" spans="2:6" ht="20.100000000000001" customHeight="1" thickBot="1" x14ac:dyDescent="0.35">
      <c r="B409" s="340" t="s">
        <v>93</v>
      </c>
      <c r="C409" s="698"/>
      <c r="D409" s="699"/>
      <c r="E409" s="699"/>
      <c r="F409" s="700"/>
    </row>
    <row r="410" spans="2:6" ht="20.100000000000001" customHeight="1" thickBot="1" x14ac:dyDescent="0.35">
      <c r="B410" s="285" t="s">
        <v>431</v>
      </c>
      <c r="C410" s="684" t="s">
        <v>541</v>
      </c>
      <c r="D410" s="685"/>
      <c r="E410" s="685"/>
      <c r="F410" s="686"/>
    </row>
    <row r="411" spans="2:6" ht="20.100000000000001" customHeight="1" thickBot="1" x14ac:dyDescent="0.35">
      <c r="B411" s="271" t="s">
        <v>35</v>
      </c>
      <c r="C411" s="659" t="s">
        <v>542</v>
      </c>
      <c r="D411" s="660"/>
      <c r="E411" s="660"/>
      <c r="F411" s="661"/>
    </row>
    <row r="412" spans="2:6" ht="20.100000000000001" customHeight="1" thickBot="1" x14ac:dyDescent="0.35">
      <c r="B412" s="271" t="s">
        <v>37</v>
      </c>
      <c r="C412" s="662" t="s">
        <v>543</v>
      </c>
      <c r="D412" s="663"/>
      <c r="E412" s="663"/>
      <c r="F412" s="664"/>
    </row>
    <row r="413" spans="2:6" ht="20.100000000000001" customHeight="1" x14ac:dyDescent="0.3">
      <c r="B413" s="665"/>
      <c r="C413" s="286">
        <v>2018</v>
      </c>
      <c r="D413" s="286">
        <v>2019</v>
      </c>
      <c r="E413" s="286">
        <v>2020</v>
      </c>
      <c r="F413" s="287">
        <v>2021</v>
      </c>
    </row>
    <row r="414" spans="2:6" ht="20.100000000000001" customHeight="1" thickBot="1" x14ac:dyDescent="0.35">
      <c r="B414" s="666"/>
      <c r="C414" s="289" t="s">
        <v>12</v>
      </c>
      <c r="D414" s="289" t="s">
        <v>13</v>
      </c>
      <c r="E414" s="289" t="s">
        <v>13</v>
      </c>
      <c r="F414" s="290" t="s">
        <v>13</v>
      </c>
    </row>
    <row r="415" spans="2:6" ht="20.100000000000001" customHeight="1" thickBot="1" x14ac:dyDescent="0.35">
      <c r="B415" s="271" t="s">
        <v>39</v>
      </c>
      <c r="C415" s="291"/>
      <c r="D415" s="291">
        <v>600</v>
      </c>
      <c r="E415" s="291"/>
      <c r="F415" s="292"/>
    </row>
    <row r="416" spans="2:6" ht="20.100000000000001" customHeight="1" thickBot="1" x14ac:dyDescent="0.35">
      <c r="B416" s="271" t="s">
        <v>40</v>
      </c>
      <c r="C416" s="291"/>
      <c r="D416" s="291">
        <v>3000</v>
      </c>
      <c r="E416" s="291"/>
      <c r="F416" s="292"/>
    </row>
    <row r="417" spans="2:6" ht="20.100000000000001" customHeight="1" thickBot="1" x14ac:dyDescent="0.35">
      <c r="B417" s="281" t="s">
        <v>41</v>
      </c>
      <c r="C417" s="291" t="e">
        <f>C416/C415</f>
        <v>#DIV/0!</v>
      </c>
      <c r="D417" s="291">
        <f t="shared" ref="D417:F417" si="34">D416/D415</f>
        <v>5</v>
      </c>
      <c r="E417" s="291" t="e">
        <f t="shared" si="34"/>
        <v>#DIV/0!</v>
      </c>
      <c r="F417" s="292" t="e">
        <f t="shared" si="34"/>
        <v>#DIV/0!</v>
      </c>
    </row>
    <row r="418" spans="2:6" ht="20.100000000000001" customHeight="1" thickBot="1" x14ac:dyDescent="0.35">
      <c r="B418" s="281" t="s">
        <v>42</v>
      </c>
      <c r="C418" s="295" t="s">
        <v>43</v>
      </c>
      <c r="D418" s="296" t="e">
        <f>D415/C415-1</f>
        <v>#DIV/0!</v>
      </c>
      <c r="E418" s="296">
        <f t="shared" ref="E418:E420" si="35">E415/D415-1</f>
        <v>-1</v>
      </c>
      <c r="F418" s="297" t="e">
        <f>F415/E415-1</f>
        <v>#DIV/0!</v>
      </c>
    </row>
    <row r="419" spans="2:6" ht="20.100000000000001" customHeight="1" thickBot="1" x14ac:dyDescent="0.35">
      <c r="B419" s="281" t="s">
        <v>44</v>
      </c>
      <c r="C419" s="295" t="s">
        <v>43</v>
      </c>
      <c r="D419" s="296" t="e">
        <f>D416/C416-1</f>
        <v>#DIV/0!</v>
      </c>
      <c r="E419" s="296">
        <f t="shared" si="35"/>
        <v>-1</v>
      </c>
      <c r="F419" s="297" t="e">
        <f>F416/E416-1</f>
        <v>#DIV/0!</v>
      </c>
    </row>
    <row r="420" spans="2:6" ht="20.100000000000001" customHeight="1" thickBot="1" x14ac:dyDescent="0.35">
      <c r="B420" s="281" t="s">
        <v>45</v>
      </c>
      <c r="C420" s="295" t="s">
        <v>43</v>
      </c>
      <c r="D420" s="296" t="e">
        <f>D417/C417-1</f>
        <v>#DIV/0!</v>
      </c>
      <c r="E420" s="296" t="e">
        <f t="shared" si="35"/>
        <v>#DIV/0!</v>
      </c>
      <c r="F420" s="297" t="e">
        <f>F417/E417-1</f>
        <v>#DIV/0!</v>
      </c>
    </row>
    <row r="421" spans="2:6" ht="20.100000000000001" customHeight="1" thickBot="1" x14ac:dyDescent="0.35">
      <c r="B421" s="667" t="s">
        <v>662</v>
      </c>
      <c r="C421" s="668"/>
      <c r="D421" s="668"/>
      <c r="E421" s="668"/>
      <c r="F421" s="669"/>
    </row>
    <row r="422" spans="2:6" ht="20.100000000000001" customHeight="1" x14ac:dyDescent="0.3">
      <c r="B422" s="665"/>
      <c r="C422" s="286">
        <v>2018</v>
      </c>
      <c r="D422" s="286">
        <v>2019</v>
      </c>
      <c r="E422" s="286">
        <v>2020</v>
      </c>
      <c r="F422" s="287">
        <v>2021</v>
      </c>
    </row>
    <row r="423" spans="2:6" ht="20.100000000000001" customHeight="1" thickBot="1" x14ac:dyDescent="0.35">
      <c r="B423" s="666"/>
      <c r="C423" s="289" t="s">
        <v>12</v>
      </c>
      <c r="D423" s="289" t="s">
        <v>13</v>
      </c>
      <c r="E423" s="289" t="s">
        <v>13</v>
      </c>
      <c r="F423" s="290" t="s">
        <v>13</v>
      </c>
    </row>
    <row r="424" spans="2:6" ht="20.100000000000001" customHeight="1" thickBot="1" x14ac:dyDescent="0.35">
      <c r="B424" s="307" t="s">
        <v>86</v>
      </c>
      <c r="C424" s="299"/>
      <c r="D424" s="299"/>
      <c r="E424" s="299"/>
      <c r="F424" s="300"/>
    </row>
    <row r="425" spans="2:6" ht="20.100000000000001" customHeight="1" thickBot="1" x14ac:dyDescent="0.35">
      <c r="B425" s="307" t="s">
        <v>87</v>
      </c>
      <c r="C425" s="302"/>
      <c r="D425" s="299">
        <v>3000</v>
      </c>
      <c r="E425" s="299"/>
      <c r="F425" s="300"/>
    </row>
    <row r="426" spans="2:6" ht="20.100000000000001" customHeight="1" thickBot="1" x14ac:dyDescent="0.35">
      <c r="B426" s="341" t="s">
        <v>436</v>
      </c>
      <c r="C426" s="302"/>
      <c r="D426" s="302">
        <v>3000</v>
      </c>
      <c r="E426" s="302"/>
      <c r="F426" s="310"/>
    </row>
    <row r="427" spans="2:6" ht="20.100000000000001" customHeight="1" x14ac:dyDescent="0.3">
      <c r="B427" s="675" t="s">
        <v>278</v>
      </c>
      <c r="C427" s="689"/>
      <c r="D427" s="678"/>
      <c r="E427" s="678"/>
      <c r="F427" s="679"/>
    </row>
    <row r="428" spans="2:6" ht="20.100000000000001" customHeight="1" x14ac:dyDescent="0.3">
      <c r="B428" s="676"/>
      <c r="C428" s="690"/>
      <c r="D428" s="680"/>
      <c r="E428" s="680"/>
      <c r="F428" s="681"/>
    </row>
    <row r="429" spans="2:6" ht="20.100000000000001" customHeight="1" thickBot="1" x14ac:dyDescent="0.35">
      <c r="B429" s="677"/>
      <c r="C429" s="691"/>
      <c r="D429" s="682"/>
      <c r="E429" s="682"/>
      <c r="F429" s="683"/>
    </row>
    <row r="430" spans="2:6" ht="20.100000000000001" customHeight="1" thickBot="1" x14ac:dyDescent="0.35">
      <c r="B430" s="328" t="s">
        <v>93</v>
      </c>
      <c r="C430" s="698"/>
      <c r="D430" s="699"/>
      <c r="E430" s="699"/>
      <c r="F430" s="700"/>
    </row>
    <row r="431" spans="2:6" ht="20.100000000000001" customHeight="1" thickBot="1" x14ac:dyDescent="0.35">
      <c r="B431" s="285" t="s">
        <v>437</v>
      </c>
      <c r="C431" s="684" t="s">
        <v>544</v>
      </c>
      <c r="D431" s="685"/>
      <c r="E431" s="685"/>
      <c r="F431" s="686"/>
    </row>
    <row r="432" spans="2:6" ht="20.100000000000001" customHeight="1" thickBot="1" x14ac:dyDescent="0.35">
      <c r="B432" s="271" t="s">
        <v>35</v>
      </c>
      <c r="C432" s="659" t="s">
        <v>545</v>
      </c>
      <c r="D432" s="660"/>
      <c r="E432" s="660"/>
      <c r="F432" s="661"/>
    </row>
    <row r="433" spans="2:6" ht="20.100000000000001" customHeight="1" thickBot="1" x14ac:dyDescent="0.35">
      <c r="B433" s="271" t="s">
        <v>37</v>
      </c>
      <c r="C433" s="662" t="s">
        <v>530</v>
      </c>
      <c r="D433" s="663"/>
      <c r="E433" s="663"/>
      <c r="F433" s="664"/>
    </row>
    <row r="434" spans="2:6" ht="20.100000000000001" customHeight="1" x14ac:dyDescent="0.3">
      <c r="B434" s="665"/>
      <c r="C434" s="286">
        <v>2018</v>
      </c>
      <c r="D434" s="286">
        <v>2019</v>
      </c>
      <c r="E434" s="286">
        <v>2020</v>
      </c>
      <c r="F434" s="287">
        <v>2021</v>
      </c>
    </row>
    <row r="435" spans="2:6" ht="20.100000000000001" customHeight="1" thickBot="1" x14ac:dyDescent="0.35">
      <c r="B435" s="666"/>
      <c r="C435" s="289" t="s">
        <v>12</v>
      </c>
      <c r="D435" s="289" t="s">
        <v>13</v>
      </c>
      <c r="E435" s="289" t="s">
        <v>13</v>
      </c>
      <c r="F435" s="290" t="s">
        <v>13</v>
      </c>
    </row>
    <row r="436" spans="2:6" ht="20.100000000000001" customHeight="1" thickBot="1" x14ac:dyDescent="0.35">
      <c r="B436" s="271" t="s">
        <v>39</v>
      </c>
      <c r="C436" s="291"/>
      <c r="D436" s="291"/>
      <c r="E436" s="291">
        <v>1</v>
      </c>
      <c r="F436" s="292"/>
    </row>
    <row r="437" spans="2:6" ht="20.100000000000001" customHeight="1" thickBot="1" x14ac:dyDescent="0.35">
      <c r="B437" s="271" t="s">
        <v>40</v>
      </c>
      <c r="C437" s="291"/>
      <c r="D437" s="291"/>
      <c r="E437" s="291">
        <v>10000</v>
      </c>
      <c r="F437" s="292"/>
    </row>
    <row r="438" spans="2:6" ht="20.100000000000001" customHeight="1" thickBot="1" x14ac:dyDescent="0.35">
      <c r="B438" s="281" t="s">
        <v>41</v>
      </c>
      <c r="C438" s="291" t="e">
        <f>C437/C436</f>
        <v>#DIV/0!</v>
      </c>
      <c r="D438" s="291" t="e">
        <f t="shared" ref="D438:F438" si="36">D437/D436</f>
        <v>#DIV/0!</v>
      </c>
      <c r="E438" s="291">
        <f t="shared" si="36"/>
        <v>10000</v>
      </c>
      <c r="F438" s="292" t="e">
        <f t="shared" si="36"/>
        <v>#DIV/0!</v>
      </c>
    </row>
    <row r="439" spans="2:6" ht="20.100000000000001" customHeight="1" thickBot="1" x14ac:dyDescent="0.35">
      <c r="B439" s="281" t="s">
        <v>42</v>
      </c>
      <c r="C439" s="295" t="s">
        <v>43</v>
      </c>
      <c r="D439" s="296" t="e">
        <f>D436/C436-1</f>
        <v>#DIV/0!</v>
      </c>
      <c r="E439" s="296" t="e">
        <f t="shared" ref="E439:E441" si="37">E436/D436-1</f>
        <v>#DIV/0!</v>
      </c>
      <c r="F439" s="297">
        <f>F436/E436-1</f>
        <v>-1</v>
      </c>
    </row>
    <row r="440" spans="2:6" ht="20.100000000000001" customHeight="1" thickBot="1" x14ac:dyDescent="0.35">
      <c r="B440" s="281" t="s">
        <v>44</v>
      </c>
      <c r="C440" s="295" t="s">
        <v>43</v>
      </c>
      <c r="D440" s="296" t="e">
        <f>D437/C437-1</f>
        <v>#DIV/0!</v>
      </c>
      <c r="E440" s="296" t="e">
        <f t="shared" si="37"/>
        <v>#DIV/0!</v>
      </c>
      <c r="F440" s="297">
        <f>F437/E437-1</f>
        <v>-1</v>
      </c>
    </row>
    <row r="441" spans="2:6" ht="20.100000000000001" customHeight="1" thickBot="1" x14ac:dyDescent="0.35">
      <c r="B441" s="281" t="s">
        <v>45</v>
      </c>
      <c r="C441" s="295" t="s">
        <v>43</v>
      </c>
      <c r="D441" s="296" t="e">
        <f>D438/C438-1</f>
        <v>#DIV/0!</v>
      </c>
      <c r="E441" s="296" t="e">
        <f t="shared" si="37"/>
        <v>#DIV/0!</v>
      </c>
      <c r="F441" s="297" t="e">
        <f>F438/E438-1</f>
        <v>#DIV/0!</v>
      </c>
    </row>
    <row r="442" spans="2:6" ht="20.100000000000001" customHeight="1" thickBot="1" x14ac:dyDescent="0.35">
      <c r="B442" s="667" t="s">
        <v>663</v>
      </c>
      <c r="C442" s="668"/>
      <c r="D442" s="668"/>
      <c r="E442" s="668"/>
      <c r="F442" s="669"/>
    </row>
    <row r="443" spans="2:6" ht="20.100000000000001" customHeight="1" x14ac:dyDescent="0.3">
      <c r="B443" s="665"/>
      <c r="C443" s="286">
        <v>2018</v>
      </c>
      <c r="D443" s="286">
        <v>2019</v>
      </c>
      <c r="E443" s="286">
        <v>2020</v>
      </c>
      <c r="F443" s="287">
        <v>2021</v>
      </c>
    </row>
    <row r="444" spans="2:6" ht="20.100000000000001" customHeight="1" thickBot="1" x14ac:dyDescent="0.35">
      <c r="B444" s="666"/>
      <c r="C444" s="289" t="s">
        <v>12</v>
      </c>
      <c r="D444" s="289" t="s">
        <v>13</v>
      </c>
      <c r="E444" s="289" t="s">
        <v>13</v>
      </c>
      <c r="F444" s="290" t="s">
        <v>13</v>
      </c>
    </row>
    <row r="445" spans="2:6" ht="20.100000000000001" customHeight="1" thickBot="1" x14ac:dyDescent="0.35">
      <c r="B445" s="307" t="s">
        <v>86</v>
      </c>
      <c r="C445" s="299"/>
      <c r="D445" s="299"/>
      <c r="E445" s="299"/>
      <c r="F445" s="300"/>
    </row>
    <row r="446" spans="2:6" ht="20.100000000000001" customHeight="1" thickBot="1" x14ac:dyDescent="0.35">
      <c r="B446" s="307" t="s">
        <v>87</v>
      </c>
      <c r="C446" s="302"/>
      <c r="D446" s="299"/>
      <c r="E446" s="299">
        <v>10000</v>
      </c>
      <c r="F446" s="300"/>
    </row>
    <row r="447" spans="2:6" ht="20.100000000000001" customHeight="1" thickBot="1" x14ac:dyDescent="0.35">
      <c r="B447" s="339" t="s">
        <v>442</v>
      </c>
      <c r="C447" s="302"/>
      <c r="D447" s="302"/>
      <c r="E447" s="302">
        <v>10000</v>
      </c>
      <c r="F447" s="310"/>
    </row>
    <row r="448" spans="2:6" ht="20.100000000000001" customHeight="1" x14ac:dyDescent="0.3">
      <c r="B448" s="692" t="s">
        <v>278</v>
      </c>
      <c r="C448" s="689"/>
      <c r="D448" s="678"/>
      <c r="E448" s="678"/>
      <c r="F448" s="679"/>
    </row>
    <row r="449" spans="2:6" ht="20.100000000000001" customHeight="1" x14ac:dyDescent="0.3">
      <c r="B449" s="704"/>
      <c r="C449" s="690"/>
      <c r="D449" s="680"/>
      <c r="E449" s="680"/>
      <c r="F449" s="681"/>
    </row>
    <row r="450" spans="2:6" ht="20.100000000000001" customHeight="1" thickBot="1" x14ac:dyDescent="0.35">
      <c r="B450" s="705"/>
      <c r="C450" s="691"/>
      <c r="D450" s="682"/>
      <c r="E450" s="682"/>
      <c r="F450" s="683"/>
    </row>
    <row r="451" spans="2:6" ht="20.100000000000001" customHeight="1" thickBot="1" x14ac:dyDescent="0.35">
      <c r="B451" s="328" t="s">
        <v>93</v>
      </c>
      <c r="C451" s="698"/>
      <c r="D451" s="699"/>
      <c r="E451" s="699"/>
      <c r="F451" s="700"/>
    </row>
    <row r="452" spans="2:6" ht="20.100000000000001" customHeight="1" thickBot="1" x14ac:dyDescent="0.35">
      <c r="B452" s="285" t="s">
        <v>443</v>
      </c>
      <c r="C452" s="698" t="s">
        <v>546</v>
      </c>
      <c r="D452" s="699"/>
      <c r="E452" s="699"/>
      <c r="F452" s="700"/>
    </row>
    <row r="453" spans="2:6" ht="20.100000000000001" customHeight="1" thickBot="1" x14ac:dyDescent="0.35">
      <c r="B453" s="271" t="s">
        <v>35</v>
      </c>
      <c r="C453" s="650" t="s">
        <v>547</v>
      </c>
      <c r="D453" s="651"/>
      <c r="E453" s="651"/>
      <c r="F453" s="652"/>
    </row>
    <row r="454" spans="2:6" ht="20.100000000000001" customHeight="1" thickBot="1" x14ac:dyDescent="0.35">
      <c r="B454" s="271" t="s">
        <v>37</v>
      </c>
      <c r="C454" s="662" t="s">
        <v>530</v>
      </c>
      <c r="D454" s="663"/>
      <c r="E454" s="663"/>
      <c r="F454" s="664"/>
    </row>
    <row r="455" spans="2:6" ht="20.100000000000001" customHeight="1" x14ac:dyDescent="0.3">
      <c r="B455" s="665"/>
      <c r="C455" s="286">
        <v>2018</v>
      </c>
      <c r="D455" s="286">
        <v>2019</v>
      </c>
      <c r="E455" s="286">
        <v>2020</v>
      </c>
      <c r="F455" s="287">
        <v>2021</v>
      </c>
    </row>
    <row r="456" spans="2:6" ht="20.100000000000001" customHeight="1" thickBot="1" x14ac:dyDescent="0.35">
      <c r="B456" s="666"/>
      <c r="C456" s="289" t="s">
        <v>12</v>
      </c>
      <c r="D456" s="289" t="s">
        <v>13</v>
      </c>
      <c r="E456" s="289" t="s">
        <v>13</v>
      </c>
      <c r="F456" s="290" t="s">
        <v>13</v>
      </c>
    </row>
    <row r="457" spans="2:6" ht="20.100000000000001" customHeight="1" thickBot="1" x14ac:dyDescent="0.35">
      <c r="B457" s="271" t="s">
        <v>39</v>
      </c>
      <c r="C457" s="291"/>
      <c r="D457" s="291"/>
      <c r="E457" s="291">
        <v>1</v>
      </c>
      <c r="F457" s="292"/>
    </row>
    <row r="458" spans="2:6" ht="20.100000000000001" customHeight="1" thickBot="1" x14ac:dyDescent="0.35">
      <c r="B458" s="271" t="s">
        <v>40</v>
      </c>
      <c r="C458" s="291"/>
      <c r="D458" s="302"/>
      <c r="E458" s="291">
        <v>500</v>
      </c>
      <c r="F458" s="292"/>
    </row>
    <row r="459" spans="2:6" ht="20.100000000000001" customHeight="1" thickBot="1" x14ac:dyDescent="0.35">
      <c r="B459" s="271" t="s">
        <v>41</v>
      </c>
      <c r="C459" s="291" t="e">
        <f>C458/C457</f>
        <v>#DIV/0!</v>
      </c>
      <c r="D459" s="291" t="e">
        <f t="shared" ref="D459:F459" si="38">D458/D457</f>
        <v>#DIV/0!</v>
      </c>
      <c r="E459" s="291">
        <f t="shared" si="38"/>
        <v>500</v>
      </c>
      <c r="F459" s="292" t="e">
        <f t="shared" si="38"/>
        <v>#DIV/0!</v>
      </c>
    </row>
    <row r="460" spans="2:6" ht="20.100000000000001" customHeight="1" thickBot="1" x14ac:dyDescent="0.35">
      <c r="B460" s="271" t="s">
        <v>42</v>
      </c>
      <c r="C460" s="295" t="s">
        <v>43</v>
      </c>
      <c r="D460" s="296" t="e">
        <f>D457/C457-1</f>
        <v>#DIV/0!</v>
      </c>
      <c r="E460" s="296" t="e">
        <f t="shared" ref="E460:E462" si="39">E457/D457-1</f>
        <v>#DIV/0!</v>
      </c>
      <c r="F460" s="297">
        <f>F457/E457-1</f>
        <v>-1</v>
      </c>
    </row>
    <row r="461" spans="2:6" ht="20.100000000000001" customHeight="1" thickBot="1" x14ac:dyDescent="0.35">
      <c r="B461" s="281" t="s">
        <v>44</v>
      </c>
      <c r="C461" s="295" t="s">
        <v>43</v>
      </c>
      <c r="D461" s="296" t="e">
        <f>D458/C458-1</f>
        <v>#DIV/0!</v>
      </c>
      <c r="E461" s="296" t="e">
        <f t="shared" si="39"/>
        <v>#DIV/0!</v>
      </c>
      <c r="F461" s="297">
        <f>F458/E458-1</f>
        <v>-1</v>
      </c>
    </row>
    <row r="462" spans="2:6" ht="20.100000000000001" customHeight="1" thickBot="1" x14ac:dyDescent="0.35">
      <c r="B462" s="281" t="s">
        <v>45</v>
      </c>
      <c r="C462" s="295" t="s">
        <v>43</v>
      </c>
      <c r="D462" s="296" t="e">
        <f>D459/C459-1</f>
        <v>#DIV/0!</v>
      </c>
      <c r="E462" s="296" t="e">
        <f t="shared" si="39"/>
        <v>#DIV/0!</v>
      </c>
      <c r="F462" s="297" t="e">
        <f>F459/E459-1</f>
        <v>#DIV/0!</v>
      </c>
    </row>
    <row r="463" spans="2:6" ht="20.100000000000001" customHeight="1" thickBot="1" x14ac:dyDescent="0.35">
      <c r="B463" s="667" t="s">
        <v>664</v>
      </c>
      <c r="C463" s="668"/>
      <c r="D463" s="668"/>
      <c r="E463" s="668"/>
      <c r="F463" s="669"/>
    </row>
    <row r="464" spans="2:6" ht="20.100000000000001" customHeight="1" x14ac:dyDescent="0.3">
      <c r="B464" s="665"/>
      <c r="C464" s="286">
        <v>2018</v>
      </c>
      <c r="D464" s="286">
        <v>2019</v>
      </c>
      <c r="E464" s="286">
        <v>2020</v>
      </c>
      <c r="F464" s="287">
        <v>2021</v>
      </c>
    </row>
    <row r="465" spans="2:6" ht="20.100000000000001" customHeight="1" thickBot="1" x14ac:dyDescent="0.35">
      <c r="B465" s="666"/>
      <c r="C465" s="289" t="s">
        <v>12</v>
      </c>
      <c r="D465" s="289" t="s">
        <v>13</v>
      </c>
      <c r="E465" s="289" t="s">
        <v>13</v>
      </c>
      <c r="F465" s="290" t="s">
        <v>13</v>
      </c>
    </row>
    <row r="466" spans="2:6" ht="20.100000000000001" customHeight="1" thickBot="1" x14ac:dyDescent="0.35">
      <c r="B466" s="298" t="s">
        <v>86</v>
      </c>
      <c r="C466" s="299"/>
      <c r="D466" s="299"/>
      <c r="E466" s="299"/>
      <c r="F466" s="300"/>
    </row>
    <row r="467" spans="2:6" ht="20.100000000000001" customHeight="1" thickBot="1" x14ac:dyDescent="0.35">
      <c r="B467" s="298" t="s">
        <v>87</v>
      </c>
      <c r="C467" s="302"/>
      <c r="D467" s="299"/>
      <c r="E467" s="299">
        <v>500</v>
      </c>
      <c r="F467" s="300"/>
    </row>
    <row r="468" spans="2:6" ht="20.100000000000001" customHeight="1" thickBot="1" x14ac:dyDescent="0.35">
      <c r="B468" s="342" t="s">
        <v>448</v>
      </c>
      <c r="C468" s="302">
        <f>C467+C466</f>
        <v>0</v>
      </c>
      <c r="D468" s="302"/>
      <c r="E468" s="302">
        <f t="shared" ref="E468:F468" si="40">E467+E466</f>
        <v>500</v>
      </c>
      <c r="F468" s="310">
        <f t="shared" si="40"/>
        <v>0</v>
      </c>
    </row>
    <row r="469" spans="2:6" ht="20.100000000000001" customHeight="1" thickBot="1" x14ac:dyDescent="0.35">
      <c r="B469" s="328" t="s">
        <v>93</v>
      </c>
      <c r="C469" s="698"/>
      <c r="D469" s="699"/>
      <c r="E469" s="699"/>
      <c r="F469" s="700"/>
    </row>
    <row r="470" spans="2:6" ht="20.100000000000001" customHeight="1" thickBot="1" x14ac:dyDescent="0.35">
      <c r="B470" s="285" t="s">
        <v>449</v>
      </c>
      <c r="C470" s="701" t="s">
        <v>548</v>
      </c>
      <c r="D470" s="702"/>
      <c r="E470" s="702"/>
      <c r="F470" s="703"/>
    </row>
    <row r="471" spans="2:6" ht="20.100000000000001" customHeight="1" thickBot="1" x14ac:dyDescent="0.35">
      <c r="B471" s="271" t="s">
        <v>35</v>
      </c>
      <c r="C471" s="650" t="s">
        <v>549</v>
      </c>
      <c r="D471" s="651"/>
      <c r="E471" s="651"/>
      <c r="F471" s="652"/>
    </row>
    <row r="472" spans="2:6" ht="20.100000000000001" customHeight="1" thickBot="1" x14ac:dyDescent="0.35">
      <c r="B472" s="271" t="s">
        <v>37</v>
      </c>
      <c r="C472" s="662" t="s">
        <v>530</v>
      </c>
      <c r="D472" s="663"/>
      <c r="E472" s="663"/>
      <c r="F472" s="664"/>
    </row>
    <row r="473" spans="2:6" ht="20.100000000000001" customHeight="1" x14ac:dyDescent="0.3">
      <c r="B473" s="665"/>
      <c r="C473" s="286">
        <v>2018</v>
      </c>
      <c r="D473" s="286">
        <v>2019</v>
      </c>
      <c r="E473" s="286">
        <v>2020</v>
      </c>
      <c r="F473" s="287">
        <v>2021</v>
      </c>
    </row>
    <row r="474" spans="2:6" ht="20.100000000000001" customHeight="1" thickBot="1" x14ac:dyDescent="0.35">
      <c r="B474" s="666"/>
      <c r="C474" s="289" t="s">
        <v>12</v>
      </c>
      <c r="D474" s="289" t="s">
        <v>13</v>
      </c>
      <c r="E474" s="289" t="s">
        <v>13</v>
      </c>
      <c r="F474" s="290" t="s">
        <v>13</v>
      </c>
    </row>
    <row r="475" spans="2:6" ht="20.100000000000001" customHeight="1" thickBot="1" x14ac:dyDescent="0.35">
      <c r="B475" s="271" t="s">
        <v>39</v>
      </c>
      <c r="C475" s="291"/>
      <c r="D475" s="291"/>
      <c r="E475" s="291">
        <v>1</v>
      </c>
      <c r="F475" s="292"/>
    </row>
    <row r="476" spans="2:6" ht="20.100000000000001" customHeight="1" thickBot="1" x14ac:dyDescent="0.35">
      <c r="B476" s="271" t="s">
        <v>40</v>
      </c>
      <c r="C476" s="291"/>
      <c r="D476" s="302"/>
      <c r="E476" s="291">
        <v>2000</v>
      </c>
      <c r="F476" s="292"/>
    </row>
    <row r="477" spans="2:6" ht="20.100000000000001" customHeight="1" thickBot="1" x14ac:dyDescent="0.35">
      <c r="B477" s="281" t="s">
        <v>41</v>
      </c>
      <c r="C477" s="291" t="e">
        <f>C476/C475</f>
        <v>#DIV/0!</v>
      </c>
      <c r="D477" s="291" t="e">
        <f t="shared" ref="D477:F477" si="41">D476/D475</f>
        <v>#DIV/0!</v>
      </c>
      <c r="E477" s="291">
        <f t="shared" si="41"/>
        <v>2000</v>
      </c>
      <c r="F477" s="292" t="e">
        <f t="shared" si="41"/>
        <v>#DIV/0!</v>
      </c>
    </row>
    <row r="478" spans="2:6" ht="20.100000000000001" customHeight="1" thickBot="1" x14ac:dyDescent="0.35">
      <c r="B478" s="271" t="s">
        <v>42</v>
      </c>
      <c r="C478" s="295" t="s">
        <v>43</v>
      </c>
      <c r="D478" s="296" t="e">
        <f>D475/C475-1</f>
        <v>#DIV/0!</v>
      </c>
      <c r="E478" s="296" t="e">
        <f t="shared" ref="E478:E480" si="42">E475/D475-1</f>
        <v>#DIV/0!</v>
      </c>
      <c r="F478" s="297">
        <f>F475/E475-1</f>
        <v>-1</v>
      </c>
    </row>
    <row r="479" spans="2:6" ht="20.100000000000001" customHeight="1" thickBot="1" x14ac:dyDescent="0.35">
      <c r="B479" s="281" t="s">
        <v>44</v>
      </c>
      <c r="C479" s="295" t="s">
        <v>43</v>
      </c>
      <c r="D479" s="296" t="e">
        <f>D476/C476-1</f>
        <v>#DIV/0!</v>
      </c>
      <c r="E479" s="296" t="e">
        <f t="shared" si="42"/>
        <v>#DIV/0!</v>
      </c>
      <c r="F479" s="297">
        <f>F476/E476-1</f>
        <v>-1</v>
      </c>
    </row>
    <row r="480" spans="2:6" ht="20.100000000000001" customHeight="1" thickBot="1" x14ac:dyDescent="0.35">
      <c r="B480" s="281" t="s">
        <v>45</v>
      </c>
      <c r="C480" s="295" t="s">
        <v>43</v>
      </c>
      <c r="D480" s="296" t="e">
        <f>D477/C477-1</f>
        <v>#DIV/0!</v>
      </c>
      <c r="E480" s="296" t="e">
        <f t="shared" si="42"/>
        <v>#DIV/0!</v>
      </c>
      <c r="F480" s="297" t="e">
        <f>F477/E477-1</f>
        <v>#DIV/0!</v>
      </c>
    </row>
    <row r="481" spans="2:6" ht="20.100000000000001" customHeight="1" thickBot="1" x14ac:dyDescent="0.35">
      <c r="B481" s="667" t="s">
        <v>665</v>
      </c>
      <c r="C481" s="668"/>
      <c r="D481" s="668"/>
      <c r="E481" s="668"/>
      <c r="F481" s="669"/>
    </row>
    <row r="482" spans="2:6" ht="20.100000000000001" customHeight="1" x14ac:dyDescent="0.3">
      <c r="B482" s="665"/>
      <c r="C482" s="286">
        <v>2018</v>
      </c>
      <c r="D482" s="286">
        <v>2019</v>
      </c>
      <c r="E482" s="286">
        <v>2020</v>
      </c>
      <c r="F482" s="287">
        <v>2021</v>
      </c>
    </row>
    <row r="483" spans="2:6" ht="20.100000000000001" customHeight="1" thickBot="1" x14ac:dyDescent="0.35">
      <c r="B483" s="666"/>
      <c r="C483" s="289" t="s">
        <v>12</v>
      </c>
      <c r="D483" s="289" t="s">
        <v>13</v>
      </c>
      <c r="E483" s="289" t="s">
        <v>13</v>
      </c>
      <c r="F483" s="290" t="s">
        <v>13</v>
      </c>
    </row>
    <row r="484" spans="2:6" ht="20.100000000000001" customHeight="1" thickBot="1" x14ac:dyDescent="0.35">
      <c r="B484" s="307" t="s">
        <v>86</v>
      </c>
      <c r="C484" s="299"/>
      <c r="D484" s="299"/>
      <c r="E484" s="299"/>
      <c r="F484" s="300"/>
    </row>
    <row r="485" spans="2:6" ht="20.100000000000001" customHeight="1" thickBot="1" x14ac:dyDescent="0.35">
      <c r="B485" s="307" t="s">
        <v>87</v>
      </c>
      <c r="C485" s="302"/>
      <c r="D485" s="299"/>
      <c r="E485" s="299">
        <v>2000</v>
      </c>
      <c r="F485" s="300"/>
    </row>
    <row r="486" spans="2:6" ht="20.100000000000001" customHeight="1" thickBot="1" x14ac:dyDescent="0.35">
      <c r="B486" s="339" t="s">
        <v>454</v>
      </c>
      <c r="C486" s="302">
        <f>C485+C484</f>
        <v>0</v>
      </c>
      <c r="D486" s="302"/>
      <c r="E486" s="302">
        <f t="shared" ref="E486:F486" si="43">E485+E484</f>
        <v>2000</v>
      </c>
      <c r="F486" s="310">
        <f t="shared" si="43"/>
        <v>0</v>
      </c>
    </row>
    <row r="487" spans="2:6" ht="20.100000000000001" customHeight="1" thickBot="1" x14ac:dyDescent="0.35">
      <c r="B487" s="328" t="s">
        <v>93</v>
      </c>
      <c r="C487" s="698"/>
      <c r="D487" s="699"/>
      <c r="E487" s="699"/>
      <c r="F487" s="700"/>
    </row>
    <row r="488" spans="2:6" ht="20.100000000000001" customHeight="1" thickBot="1" x14ac:dyDescent="0.35">
      <c r="B488" s="285" t="s">
        <v>455</v>
      </c>
      <c r="C488" s="701" t="s">
        <v>550</v>
      </c>
      <c r="D488" s="702"/>
      <c r="E488" s="702"/>
      <c r="F488" s="703"/>
    </row>
    <row r="489" spans="2:6" ht="20.100000000000001" customHeight="1" thickBot="1" x14ac:dyDescent="0.35">
      <c r="B489" s="271" t="s">
        <v>35</v>
      </c>
      <c r="C489" s="650" t="s">
        <v>551</v>
      </c>
      <c r="D489" s="651"/>
      <c r="E489" s="651"/>
      <c r="F489" s="652"/>
    </row>
    <row r="490" spans="2:6" ht="20.100000000000001" customHeight="1" thickBot="1" x14ac:dyDescent="0.35">
      <c r="B490" s="271" t="s">
        <v>37</v>
      </c>
      <c r="C490" s="662" t="s">
        <v>530</v>
      </c>
      <c r="D490" s="663"/>
      <c r="E490" s="663"/>
      <c r="F490" s="664"/>
    </row>
    <row r="491" spans="2:6" ht="20.100000000000001" customHeight="1" x14ac:dyDescent="0.3">
      <c r="B491" s="665"/>
      <c r="C491" s="286">
        <v>2018</v>
      </c>
      <c r="D491" s="286">
        <v>2019</v>
      </c>
      <c r="E491" s="286">
        <v>2020</v>
      </c>
      <c r="F491" s="287">
        <v>2021</v>
      </c>
    </row>
    <row r="492" spans="2:6" ht="20.100000000000001" customHeight="1" thickBot="1" x14ac:dyDescent="0.35">
      <c r="B492" s="666"/>
      <c r="C492" s="289" t="s">
        <v>12</v>
      </c>
      <c r="D492" s="289" t="s">
        <v>13</v>
      </c>
      <c r="E492" s="289" t="s">
        <v>13</v>
      </c>
      <c r="F492" s="290" t="s">
        <v>13</v>
      </c>
    </row>
    <row r="493" spans="2:6" ht="20.100000000000001" customHeight="1" thickBot="1" x14ac:dyDescent="0.35">
      <c r="B493" s="271" t="s">
        <v>39</v>
      </c>
      <c r="C493" s="291"/>
      <c r="D493" s="291"/>
      <c r="E493" s="291">
        <v>3</v>
      </c>
      <c r="F493" s="292"/>
    </row>
    <row r="494" spans="2:6" ht="20.100000000000001" customHeight="1" thickBot="1" x14ac:dyDescent="0.35">
      <c r="B494" s="271" t="s">
        <v>40</v>
      </c>
      <c r="C494" s="291"/>
      <c r="D494" s="302"/>
      <c r="E494" s="291">
        <v>3000</v>
      </c>
      <c r="F494" s="292"/>
    </row>
    <row r="495" spans="2:6" ht="20.100000000000001" customHeight="1" thickBot="1" x14ac:dyDescent="0.35">
      <c r="B495" s="281" t="s">
        <v>41</v>
      </c>
      <c r="C495" s="291" t="e">
        <f>C494/C493</f>
        <v>#DIV/0!</v>
      </c>
      <c r="D495" s="291" t="e">
        <f t="shared" ref="D495:F495" si="44">D494/D493</f>
        <v>#DIV/0!</v>
      </c>
      <c r="E495" s="291">
        <f t="shared" si="44"/>
        <v>1000</v>
      </c>
      <c r="F495" s="292" t="e">
        <f t="shared" si="44"/>
        <v>#DIV/0!</v>
      </c>
    </row>
    <row r="496" spans="2:6" ht="20.100000000000001" customHeight="1" thickBot="1" x14ac:dyDescent="0.35">
      <c r="B496" s="271" t="s">
        <v>42</v>
      </c>
      <c r="C496" s="295" t="s">
        <v>43</v>
      </c>
      <c r="D496" s="296" t="e">
        <f>D493/C493-1</f>
        <v>#DIV/0!</v>
      </c>
      <c r="E496" s="296" t="e">
        <f t="shared" ref="E496:E498" si="45">E493/D493-1</f>
        <v>#DIV/0!</v>
      </c>
      <c r="F496" s="297">
        <f>F493/E493-1</f>
        <v>-1</v>
      </c>
    </row>
    <row r="497" spans="2:6" ht="20.100000000000001" customHeight="1" thickBot="1" x14ac:dyDescent="0.35">
      <c r="B497" s="281" t="s">
        <v>44</v>
      </c>
      <c r="C497" s="295" t="s">
        <v>43</v>
      </c>
      <c r="D497" s="296" t="e">
        <f>D494/C494-1</f>
        <v>#DIV/0!</v>
      </c>
      <c r="E497" s="296" t="e">
        <f t="shared" si="45"/>
        <v>#DIV/0!</v>
      </c>
      <c r="F497" s="297">
        <f>F494/E494-1</f>
        <v>-1</v>
      </c>
    </row>
    <row r="498" spans="2:6" ht="20.100000000000001" customHeight="1" thickBot="1" x14ac:dyDescent="0.35">
      <c r="B498" s="281" t="s">
        <v>45</v>
      </c>
      <c r="C498" s="295" t="s">
        <v>43</v>
      </c>
      <c r="D498" s="296" t="e">
        <f>D495/C495-1</f>
        <v>#DIV/0!</v>
      </c>
      <c r="E498" s="296" t="e">
        <f t="shared" si="45"/>
        <v>#DIV/0!</v>
      </c>
      <c r="F498" s="297" t="e">
        <f>F495/E495-1</f>
        <v>#DIV/0!</v>
      </c>
    </row>
    <row r="499" spans="2:6" ht="20.100000000000001" customHeight="1" thickBot="1" x14ac:dyDescent="0.35">
      <c r="B499" s="667" t="s">
        <v>666</v>
      </c>
      <c r="C499" s="668"/>
      <c r="D499" s="668"/>
      <c r="E499" s="668"/>
      <c r="F499" s="669"/>
    </row>
    <row r="500" spans="2:6" ht="20.100000000000001" customHeight="1" x14ac:dyDescent="0.3">
      <c r="B500" s="665"/>
      <c r="C500" s="286">
        <v>2018</v>
      </c>
      <c r="D500" s="286">
        <v>2019</v>
      </c>
      <c r="E500" s="286">
        <v>2020</v>
      </c>
      <c r="F500" s="287">
        <v>2021</v>
      </c>
    </row>
    <row r="501" spans="2:6" ht="20.100000000000001" customHeight="1" thickBot="1" x14ac:dyDescent="0.35">
      <c r="B501" s="666"/>
      <c r="C501" s="289" t="s">
        <v>12</v>
      </c>
      <c r="D501" s="289" t="s">
        <v>13</v>
      </c>
      <c r="E501" s="289" t="s">
        <v>13</v>
      </c>
      <c r="F501" s="290" t="s">
        <v>13</v>
      </c>
    </row>
    <row r="502" spans="2:6" ht="20.100000000000001" customHeight="1" thickBot="1" x14ac:dyDescent="0.35">
      <c r="B502" s="307" t="s">
        <v>86</v>
      </c>
      <c r="C502" s="299"/>
      <c r="D502" s="299"/>
      <c r="E502" s="299"/>
      <c r="F502" s="300"/>
    </row>
    <row r="503" spans="2:6" ht="20.100000000000001" customHeight="1" thickBot="1" x14ac:dyDescent="0.35">
      <c r="B503" s="307" t="s">
        <v>87</v>
      </c>
      <c r="C503" s="302"/>
      <c r="D503" s="299"/>
      <c r="E503" s="299">
        <v>3000</v>
      </c>
      <c r="F503" s="300"/>
    </row>
    <row r="504" spans="2:6" ht="20.100000000000001" customHeight="1" thickBot="1" x14ac:dyDescent="0.35">
      <c r="B504" s="339" t="s">
        <v>460</v>
      </c>
      <c r="C504" s="302">
        <f>C503+C502</f>
        <v>0</v>
      </c>
      <c r="D504" s="302"/>
      <c r="E504" s="302">
        <f t="shared" ref="E504:F504" si="46">E503+E502</f>
        <v>3000</v>
      </c>
      <c r="F504" s="310">
        <f t="shared" si="46"/>
        <v>0</v>
      </c>
    </row>
    <row r="505" spans="2:6" ht="20.100000000000001" customHeight="1" thickBot="1" x14ac:dyDescent="0.35">
      <c r="B505" s="328" t="s">
        <v>93</v>
      </c>
      <c r="C505" s="698"/>
      <c r="D505" s="699"/>
      <c r="E505" s="699"/>
      <c r="F505" s="700"/>
    </row>
    <row r="506" spans="2:6" ht="20.100000000000001" customHeight="1" thickBot="1" x14ac:dyDescent="0.35">
      <c r="B506" s="285" t="s">
        <v>552</v>
      </c>
      <c r="C506" s="701" t="s">
        <v>553</v>
      </c>
      <c r="D506" s="702"/>
      <c r="E506" s="702"/>
      <c r="F506" s="703"/>
    </row>
    <row r="507" spans="2:6" ht="20.100000000000001" customHeight="1" thickBot="1" x14ac:dyDescent="0.35">
      <c r="B507" s="271" t="s">
        <v>35</v>
      </c>
      <c r="C507" s="650" t="s">
        <v>554</v>
      </c>
      <c r="D507" s="651"/>
      <c r="E507" s="651"/>
      <c r="F507" s="652"/>
    </row>
    <row r="508" spans="2:6" ht="20.100000000000001" customHeight="1" thickBot="1" x14ac:dyDescent="0.35">
      <c r="B508" s="271" t="s">
        <v>37</v>
      </c>
      <c r="C508" s="662" t="s">
        <v>530</v>
      </c>
      <c r="D508" s="663"/>
      <c r="E508" s="663"/>
      <c r="F508" s="664"/>
    </row>
    <row r="509" spans="2:6" ht="20.100000000000001" customHeight="1" x14ac:dyDescent="0.3">
      <c r="B509" s="665"/>
      <c r="C509" s="286">
        <v>2018</v>
      </c>
      <c r="D509" s="286">
        <v>2019</v>
      </c>
      <c r="E509" s="286">
        <v>2020</v>
      </c>
      <c r="F509" s="287">
        <v>2021</v>
      </c>
    </row>
    <row r="510" spans="2:6" ht="20.100000000000001" customHeight="1" thickBot="1" x14ac:dyDescent="0.35">
      <c r="B510" s="666"/>
      <c r="C510" s="289" t="s">
        <v>12</v>
      </c>
      <c r="D510" s="289" t="s">
        <v>13</v>
      </c>
      <c r="E510" s="289" t="s">
        <v>13</v>
      </c>
      <c r="F510" s="290" t="s">
        <v>13</v>
      </c>
    </row>
    <row r="511" spans="2:6" ht="20.100000000000001" customHeight="1" thickBot="1" x14ac:dyDescent="0.35">
      <c r="B511" s="271" t="s">
        <v>39</v>
      </c>
      <c r="C511" s="291"/>
      <c r="D511" s="291"/>
      <c r="E511" s="291">
        <v>1</v>
      </c>
      <c r="F511" s="292"/>
    </row>
    <row r="512" spans="2:6" ht="20.100000000000001" customHeight="1" thickBot="1" x14ac:dyDescent="0.35">
      <c r="B512" s="271" t="s">
        <v>40</v>
      </c>
      <c r="C512" s="291"/>
      <c r="D512" s="302"/>
      <c r="E512" s="291">
        <v>2000</v>
      </c>
      <c r="F512" s="292"/>
    </row>
    <row r="513" spans="2:6" ht="20.100000000000001" customHeight="1" thickBot="1" x14ac:dyDescent="0.35">
      <c r="B513" s="281" t="s">
        <v>41</v>
      </c>
      <c r="C513" s="291" t="e">
        <f>C512/C511</f>
        <v>#DIV/0!</v>
      </c>
      <c r="D513" s="291" t="e">
        <f t="shared" ref="D513:F513" si="47">D512/D511</f>
        <v>#DIV/0!</v>
      </c>
      <c r="E513" s="291">
        <f t="shared" si="47"/>
        <v>2000</v>
      </c>
      <c r="F513" s="292" t="e">
        <f t="shared" si="47"/>
        <v>#DIV/0!</v>
      </c>
    </row>
    <row r="514" spans="2:6" ht="20.100000000000001" customHeight="1" thickBot="1" x14ac:dyDescent="0.35">
      <c r="B514" s="271" t="s">
        <v>42</v>
      </c>
      <c r="C514" s="295" t="s">
        <v>43</v>
      </c>
      <c r="D514" s="296" t="e">
        <f>D511/C511-1</f>
        <v>#DIV/0!</v>
      </c>
      <c r="E514" s="296" t="e">
        <f t="shared" ref="E514:E516" si="48">E511/D511-1</f>
        <v>#DIV/0!</v>
      </c>
      <c r="F514" s="297">
        <f>F511/E511-1</f>
        <v>-1</v>
      </c>
    </row>
    <row r="515" spans="2:6" ht="20.100000000000001" customHeight="1" thickBot="1" x14ac:dyDescent="0.35">
      <c r="B515" s="281" t="s">
        <v>44</v>
      </c>
      <c r="C515" s="295" t="s">
        <v>43</v>
      </c>
      <c r="D515" s="296" t="e">
        <f>D512/C512-1</f>
        <v>#DIV/0!</v>
      </c>
      <c r="E515" s="296" t="e">
        <f t="shared" si="48"/>
        <v>#DIV/0!</v>
      </c>
      <c r="F515" s="297">
        <f>F512/E512-1</f>
        <v>-1</v>
      </c>
    </row>
    <row r="516" spans="2:6" ht="20.100000000000001" customHeight="1" thickBot="1" x14ac:dyDescent="0.35">
      <c r="B516" s="281" t="s">
        <v>45</v>
      </c>
      <c r="C516" s="295" t="s">
        <v>43</v>
      </c>
      <c r="D516" s="296" t="e">
        <f>D513/C513-1</f>
        <v>#DIV/0!</v>
      </c>
      <c r="E516" s="296" t="e">
        <f t="shared" si="48"/>
        <v>#DIV/0!</v>
      </c>
      <c r="F516" s="297" t="e">
        <f>F513/E513-1</f>
        <v>#DIV/0!</v>
      </c>
    </row>
    <row r="517" spans="2:6" ht="20.100000000000001" customHeight="1" thickBot="1" x14ac:dyDescent="0.35">
      <c r="B517" s="667" t="s">
        <v>667</v>
      </c>
      <c r="C517" s="668"/>
      <c r="D517" s="668"/>
      <c r="E517" s="668"/>
      <c r="F517" s="669"/>
    </row>
    <row r="518" spans="2:6" ht="20.100000000000001" customHeight="1" x14ac:dyDescent="0.3">
      <c r="B518" s="665"/>
      <c r="C518" s="286">
        <v>2018</v>
      </c>
      <c r="D518" s="286">
        <v>2019</v>
      </c>
      <c r="E518" s="286">
        <v>2020</v>
      </c>
      <c r="F518" s="287">
        <v>2021</v>
      </c>
    </row>
    <row r="519" spans="2:6" ht="20.100000000000001" customHeight="1" thickBot="1" x14ac:dyDescent="0.35">
      <c r="B519" s="666"/>
      <c r="C519" s="289" t="s">
        <v>12</v>
      </c>
      <c r="D519" s="289" t="s">
        <v>13</v>
      </c>
      <c r="E519" s="289" t="s">
        <v>13</v>
      </c>
      <c r="F519" s="290" t="s">
        <v>13</v>
      </c>
    </row>
    <row r="520" spans="2:6" ht="20.100000000000001" customHeight="1" thickBot="1" x14ac:dyDescent="0.35">
      <c r="B520" s="333" t="s">
        <v>86</v>
      </c>
      <c r="C520" s="334"/>
      <c r="D520" s="334"/>
      <c r="E520" s="334"/>
      <c r="F520" s="335"/>
    </row>
    <row r="521" spans="2:6" ht="20.100000000000001" customHeight="1" thickBot="1" x14ac:dyDescent="0.35">
      <c r="B521" s="333" t="s">
        <v>87</v>
      </c>
      <c r="C521" s="336"/>
      <c r="D521" s="334"/>
      <c r="E521" s="334">
        <v>2000</v>
      </c>
      <c r="F521" s="335"/>
    </row>
    <row r="522" spans="2:6" ht="20.100000000000001" customHeight="1" thickBot="1" x14ac:dyDescent="0.35">
      <c r="B522" s="337" t="s">
        <v>555</v>
      </c>
      <c r="C522" s="336">
        <f>C521+C520</f>
        <v>0</v>
      </c>
      <c r="D522" s="336"/>
      <c r="E522" s="336">
        <f t="shared" ref="E522:F522" si="49">E521+E520</f>
        <v>2000</v>
      </c>
      <c r="F522" s="338">
        <f t="shared" si="49"/>
        <v>0</v>
      </c>
    </row>
    <row r="523" spans="2:6" ht="20.100000000000001" customHeight="1" thickBot="1" x14ac:dyDescent="0.35">
      <c r="B523" s="328" t="s">
        <v>93</v>
      </c>
      <c r="C523" s="698"/>
      <c r="D523" s="699"/>
      <c r="E523" s="699"/>
      <c r="F523" s="700"/>
    </row>
    <row r="524" spans="2:6" ht="20.100000000000001" customHeight="1" thickBot="1" x14ac:dyDescent="0.35">
      <c r="B524" s="285" t="s">
        <v>556</v>
      </c>
      <c r="C524" s="650" t="s">
        <v>557</v>
      </c>
      <c r="D524" s="651"/>
      <c r="E524" s="651"/>
      <c r="F524" s="652"/>
    </row>
    <row r="525" spans="2:6" ht="20.100000000000001" customHeight="1" thickBot="1" x14ac:dyDescent="0.35">
      <c r="B525" s="271" t="s">
        <v>35</v>
      </c>
      <c r="C525" s="650" t="s">
        <v>558</v>
      </c>
      <c r="D525" s="651"/>
      <c r="E525" s="651"/>
      <c r="F525" s="652"/>
    </row>
    <row r="526" spans="2:6" ht="20.100000000000001" customHeight="1" thickBot="1" x14ac:dyDescent="0.35">
      <c r="B526" s="271" t="s">
        <v>37</v>
      </c>
      <c r="C526" s="662" t="s">
        <v>537</v>
      </c>
      <c r="D526" s="663"/>
      <c r="E526" s="663"/>
      <c r="F526" s="664"/>
    </row>
    <row r="527" spans="2:6" ht="20.100000000000001" customHeight="1" x14ac:dyDescent="0.3">
      <c r="B527" s="665"/>
      <c r="C527" s="286">
        <v>2018</v>
      </c>
      <c r="D527" s="286">
        <v>2019</v>
      </c>
      <c r="E527" s="286">
        <v>2020</v>
      </c>
      <c r="F527" s="287">
        <v>2021</v>
      </c>
    </row>
    <row r="528" spans="2:6" ht="20.100000000000001" customHeight="1" thickBot="1" x14ac:dyDescent="0.35">
      <c r="B528" s="666"/>
      <c r="C528" s="289" t="s">
        <v>12</v>
      </c>
      <c r="D528" s="289" t="s">
        <v>13</v>
      </c>
      <c r="E528" s="289" t="s">
        <v>13</v>
      </c>
      <c r="F528" s="290" t="s">
        <v>13</v>
      </c>
    </row>
    <row r="529" spans="2:6" ht="20.100000000000001" customHeight="1" thickBot="1" x14ac:dyDescent="0.35">
      <c r="B529" s="271" t="s">
        <v>39</v>
      </c>
      <c r="C529" s="291"/>
      <c r="D529" s="291"/>
      <c r="E529" s="291">
        <v>1040</v>
      </c>
      <c r="F529" s="292"/>
    </row>
    <row r="530" spans="2:6" ht="20.100000000000001" customHeight="1" thickBot="1" x14ac:dyDescent="0.35">
      <c r="B530" s="271" t="s">
        <v>40</v>
      </c>
      <c r="C530" s="291"/>
      <c r="D530" s="302"/>
      <c r="E530" s="291">
        <v>2500</v>
      </c>
      <c r="F530" s="292"/>
    </row>
    <row r="531" spans="2:6" ht="20.100000000000001" customHeight="1" thickBot="1" x14ac:dyDescent="0.35">
      <c r="B531" s="281" t="s">
        <v>41</v>
      </c>
      <c r="C531" s="291" t="e">
        <f>C530/C529</f>
        <v>#DIV/0!</v>
      </c>
      <c r="D531" s="291" t="e">
        <f t="shared" ref="D531:F531" si="50">D530/D529</f>
        <v>#DIV/0!</v>
      </c>
      <c r="E531" s="291">
        <f t="shared" si="50"/>
        <v>2.4038461538461537</v>
      </c>
      <c r="F531" s="292" t="e">
        <f t="shared" si="50"/>
        <v>#DIV/0!</v>
      </c>
    </row>
    <row r="532" spans="2:6" ht="20.100000000000001" customHeight="1" thickBot="1" x14ac:dyDescent="0.35">
      <c r="B532" s="271" t="s">
        <v>42</v>
      </c>
      <c r="C532" s="295" t="s">
        <v>43</v>
      </c>
      <c r="D532" s="296" t="e">
        <f>D529/C529-1</f>
        <v>#DIV/0!</v>
      </c>
      <c r="E532" s="296" t="e">
        <f t="shared" ref="E532:E534" si="51">E529/D529-1</f>
        <v>#DIV/0!</v>
      </c>
      <c r="F532" s="297">
        <f>F529/E529-1</f>
        <v>-1</v>
      </c>
    </row>
    <row r="533" spans="2:6" ht="20.100000000000001" customHeight="1" thickBot="1" x14ac:dyDescent="0.35">
      <c r="B533" s="281" t="s">
        <v>44</v>
      </c>
      <c r="C533" s="295" t="s">
        <v>43</v>
      </c>
      <c r="D533" s="296" t="e">
        <f>D530/C530-1</f>
        <v>#DIV/0!</v>
      </c>
      <c r="E533" s="296" t="e">
        <f t="shared" si="51"/>
        <v>#DIV/0!</v>
      </c>
      <c r="F533" s="297">
        <f>F530/E530-1</f>
        <v>-1</v>
      </c>
    </row>
    <row r="534" spans="2:6" ht="20.100000000000001" customHeight="1" thickBot="1" x14ac:dyDescent="0.35">
      <c r="B534" s="281" t="s">
        <v>45</v>
      </c>
      <c r="C534" s="295" t="s">
        <v>43</v>
      </c>
      <c r="D534" s="296" t="e">
        <f>D531/C531-1</f>
        <v>#DIV/0!</v>
      </c>
      <c r="E534" s="296" t="e">
        <f t="shared" si="51"/>
        <v>#DIV/0!</v>
      </c>
      <c r="F534" s="297" t="e">
        <f>F531/E531-1</f>
        <v>#DIV/0!</v>
      </c>
    </row>
    <row r="535" spans="2:6" ht="20.100000000000001" customHeight="1" thickBot="1" x14ac:dyDescent="0.35">
      <c r="B535" s="667" t="s">
        <v>668</v>
      </c>
      <c r="C535" s="668"/>
      <c r="D535" s="668"/>
      <c r="E535" s="668"/>
      <c r="F535" s="669"/>
    </row>
    <row r="536" spans="2:6" ht="20.100000000000001" customHeight="1" x14ac:dyDescent="0.3">
      <c r="B536" s="665"/>
      <c r="C536" s="286">
        <v>2018</v>
      </c>
      <c r="D536" s="286">
        <v>2019</v>
      </c>
      <c r="E536" s="286">
        <v>2020</v>
      </c>
      <c r="F536" s="287">
        <v>2021</v>
      </c>
    </row>
    <row r="537" spans="2:6" ht="20.100000000000001" customHeight="1" thickBot="1" x14ac:dyDescent="0.35">
      <c r="B537" s="666"/>
      <c r="C537" s="289" t="s">
        <v>12</v>
      </c>
      <c r="D537" s="289" t="s">
        <v>13</v>
      </c>
      <c r="E537" s="289" t="s">
        <v>13</v>
      </c>
      <c r="F537" s="290" t="s">
        <v>13</v>
      </c>
    </row>
    <row r="538" spans="2:6" ht="20.100000000000001" customHeight="1" thickBot="1" x14ac:dyDescent="0.35">
      <c r="B538" s="307" t="s">
        <v>86</v>
      </c>
      <c r="C538" s="299"/>
      <c r="D538" s="299"/>
      <c r="E538" s="299"/>
      <c r="F538" s="300"/>
    </row>
    <row r="539" spans="2:6" ht="20.100000000000001" customHeight="1" thickBot="1" x14ac:dyDescent="0.35">
      <c r="B539" s="307" t="s">
        <v>87</v>
      </c>
      <c r="C539" s="302"/>
      <c r="D539" s="299"/>
      <c r="E539" s="299">
        <v>2500</v>
      </c>
      <c r="F539" s="300"/>
    </row>
    <row r="540" spans="2:6" ht="20.100000000000001" customHeight="1" thickBot="1" x14ac:dyDescent="0.35">
      <c r="B540" s="339" t="s">
        <v>559</v>
      </c>
      <c r="C540" s="302">
        <f>C539+C538</f>
        <v>0</v>
      </c>
      <c r="D540" s="302"/>
      <c r="E540" s="302">
        <f t="shared" ref="E540:F540" si="52">E539+E538</f>
        <v>2500</v>
      </c>
      <c r="F540" s="310">
        <f t="shared" si="52"/>
        <v>0</v>
      </c>
    </row>
    <row r="541" spans="2:6" ht="20.100000000000001" customHeight="1" thickBot="1" x14ac:dyDescent="0.35">
      <c r="B541" s="328" t="s">
        <v>93</v>
      </c>
      <c r="C541" s="698"/>
      <c r="D541" s="699"/>
      <c r="E541" s="699"/>
      <c r="F541" s="700"/>
    </row>
    <row r="542" spans="2:6" ht="20.100000000000001" customHeight="1" thickBot="1" x14ac:dyDescent="0.35">
      <c r="B542" s="285" t="s">
        <v>560</v>
      </c>
      <c r="C542" s="684" t="s">
        <v>561</v>
      </c>
      <c r="D542" s="685"/>
      <c r="E542" s="685"/>
      <c r="F542" s="686"/>
    </row>
    <row r="543" spans="2:6" ht="20.100000000000001" customHeight="1" thickBot="1" x14ac:dyDescent="0.35">
      <c r="B543" s="271" t="s">
        <v>35</v>
      </c>
      <c r="C543" s="659" t="s">
        <v>562</v>
      </c>
      <c r="D543" s="660"/>
      <c r="E543" s="660"/>
      <c r="F543" s="661"/>
    </row>
    <row r="544" spans="2:6" ht="20.100000000000001" customHeight="1" thickBot="1" x14ac:dyDescent="0.35">
      <c r="B544" s="271" t="s">
        <v>37</v>
      </c>
      <c r="C544" s="662" t="s">
        <v>543</v>
      </c>
      <c r="D544" s="663"/>
      <c r="E544" s="663"/>
      <c r="F544" s="664"/>
    </row>
    <row r="545" spans="2:6" ht="20.100000000000001" customHeight="1" x14ac:dyDescent="0.3">
      <c r="B545" s="665"/>
      <c r="C545" s="286">
        <v>2018</v>
      </c>
      <c r="D545" s="286">
        <v>2019</v>
      </c>
      <c r="E545" s="286">
        <v>2020</v>
      </c>
      <c r="F545" s="287">
        <v>2021</v>
      </c>
    </row>
    <row r="546" spans="2:6" ht="20.100000000000001" customHeight="1" thickBot="1" x14ac:dyDescent="0.35">
      <c r="B546" s="666"/>
      <c r="C546" s="289" t="s">
        <v>12</v>
      </c>
      <c r="D546" s="289" t="s">
        <v>13</v>
      </c>
      <c r="E546" s="289" t="s">
        <v>13</v>
      </c>
      <c r="F546" s="290" t="s">
        <v>13</v>
      </c>
    </row>
    <row r="547" spans="2:6" ht="20.100000000000001" customHeight="1" thickBot="1" x14ac:dyDescent="0.35">
      <c r="B547" s="271" t="s">
        <v>39</v>
      </c>
      <c r="C547" s="291"/>
      <c r="D547" s="291"/>
      <c r="E547" s="291"/>
      <c r="F547" s="292">
        <v>5500</v>
      </c>
    </row>
    <row r="548" spans="2:6" ht="20.100000000000001" customHeight="1" thickBot="1" x14ac:dyDescent="0.35">
      <c r="B548" s="271" t="s">
        <v>40</v>
      </c>
      <c r="C548" s="291"/>
      <c r="D548" s="302"/>
      <c r="E548" s="291"/>
      <c r="F548" s="292">
        <v>16000</v>
      </c>
    </row>
    <row r="549" spans="2:6" ht="20.100000000000001" customHeight="1" thickBot="1" x14ac:dyDescent="0.35">
      <c r="B549" s="281" t="s">
        <v>41</v>
      </c>
      <c r="C549" s="291" t="e">
        <f>C548/C547</f>
        <v>#DIV/0!</v>
      </c>
      <c r="D549" s="291" t="e">
        <f t="shared" ref="D549:F549" si="53">D548/D547</f>
        <v>#DIV/0!</v>
      </c>
      <c r="E549" s="291" t="e">
        <f t="shared" si="53"/>
        <v>#DIV/0!</v>
      </c>
      <c r="F549" s="292">
        <f t="shared" si="53"/>
        <v>2.9090909090909092</v>
      </c>
    </row>
    <row r="550" spans="2:6" ht="20.100000000000001" customHeight="1" thickBot="1" x14ac:dyDescent="0.35">
      <c r="B550" s="271" t="s">
        <v>42</v>
      </c>
      <c r="C550" s="295" t="s">
        <v>43</v>
      </c>
      <c r="D550" s="296" t="e">
        <f>D547/C547-1</f>
        <v>#DIV/0!</v>
      </c>
      <c r="E550" s="296" t="e">
        <f t="shared" ref="E550:E552" si="54">E547/D547-1</f>
        <v>#DIV/0!</v>
      </c>
      <c r="F550" s="297" t="e">
        <f>F547/E547-1</f>
        <v>#DIV/0!</v>
      </c>
    </row>
    <row r="551" spans="2:6" ht="20.100000000000001" customHeight="1" thickBot="1" x14ac:dyDescent="0.35">
      <c r="B551" s="281" t="s">
        <v>44</v>
      </c>
      <c r="C551" s="295" t="s">
        <v>43</v>
      </c>
      <c r="D551" s="296" t="e">
        <f>D548/C548-1</f>
        <v>#DIV/0!</v>
      </c>
      <c r="E551" s="296" t="e">
        <f t="shared" si="54"/>
        <v>#DIV/0!</v>
      </c>
      <c r="F551" s="297" t="e">
        <f>F548/E548-1</f>
        <v>#DIV/0!</v>
      </c>
    </row>
    <row r="552" spans="2:6" ht="20.100000000000001" customHeight="1" thickBot="1" x14ac:dyDescent="0.35">
      <c r="B552" s="281" t="s">
        <v>45</v>
      </c>
      <c r="C552" s="295" t="s">
        <v>43</v>
      </c>
      <c r="D552" s="296" t="e">
        <f>D549/C549-1</f>
        <v>#DIV/0!</v>
      </c>
      <c r="E552" s="296" t="e">
        <f t="shared" si="54"/>
        <v>#DIV/0!</v>
      </c>
      <c r="F552" s="297" t="e">
        <f>F549/E549-1</f>
        <v>#DIV/0!</v>
      </c>
    </row>
    <row r="553" spans="2:6" ht="20.100000000000001" customHeight="1" thickBot="1" x14ac:dyDescent="0.35">
      <c r="B553" s="667" t="s">
        <v>669</v>
      </c>
      <c r="C553" s="668"/>
      <c r="D553" s="668"/>
      <c r="E553" s="668"/>
      <c r="F553" s="669"/>
    </row>
    <row r="554" spans="2:6" ht="20.100000000000001" customHeight="1" x14ac:dyDescent="0.3">
      <c r="B554" s="665"/>
      <c r="C554" s="286">
        <v>2018</v>
      </c>
      <c r="D554" s="286">
        <v>2019</v>
      </c>
      <c r="E554" s="286">
        <v>2020</v>
      </c>
      <c r="F554" s="287">
        <v>2021</v>
      </c>
    </row>
    <row r="555" spans="2:6" ht="20.100000000000001" customHeight="1" thickBot="1" x14ac:dyDescent="0.35">
      <c r="B555" s="666"/>
      <c r="C555" s="289" t="s">
        <v>12</v>
      </c>
      <c r="D555" s="289" t="s">
        <v>13</v>
      </c>
      <c r="E555" s="289" t="s">
        <v>13</v>
      </c>
      <c r="F555" s="290" t="s">
        <v>13</v>
      </c>
    </row>
    <row r="556" spans="2:6" ht="20.100000000000001" customHeight="1" thickBot="1" x14ac:dyDescent="0.35">
      <c r="B556" s="307" t="s">
        <v>86</v>
      </c>
      <c r="C556" s="299"/>
      <c r="D556" s="299"/>
      <c r="E556" s="299"/>
      <c r="F556" s="300"/>
    </row>
    <row r="557" spans="2:6" ht="20.100000000000001" customHeight="1" thickBot="1" x14ac:dyDescent="0.35">
      <c r="B557" s="307" t="s">
        <v>87</v>
      </c>
      <c r="C557" s="302"/>
      <c r="D557" s="299"/>
      <c r="E557" s="299"/>
      <c r="F557" s="300">
        <v>16000</v>
      </c>
    </row>
    <row r="558" spans="2:6" ht="20.100000000000001" customHeight="1" thickBot="1" x14ac:dyDescent="0.35">
      <c r="B558" s="339" t="s">
        <v>563</v>
      </c>
      <c r="C558" s="302">
        <f>C557+C556</f>
        <v>0</v>
      </c>
      <c r="D558" s="302"/>
      <c r="E558" s="302">
        <f t="shared" ref="E558:F558" si="55">E557+E556</f>
        <v>0</v>
      </c>
      <c r="F558" s="310">
        <f t="shared" si="55"/>
        <v>16000</v>
      </c>
    </row>
    <row r="559" spans="2:6" ht="20.100000000000001" customHeight="1" thickBot="1" x14ac:dyDescent="0.35">
      <c r="B559" s="328" t="s">
        <v>93</v>
      </c>
      <c r="C559" s="698"/>
      <c r="D559" s="699"/>
      <c r="E559" s="699"/>
      <c r="F559" s="700"/>
    </row>
    <row r="560" spans="2:6" ht="20.100000000000001" customHeight="1" thickBot="1" x14ac:dyDescent="0.35">
      <c r="B560" s="285" t="s">
        <v>564</v>
      </c>
      <c r="C560" s="701" t="s">
        <v>565</v>
      </c>
      <c r="D560" s="702"/>
      <c r="E560" s="702"/>
      <c r="F560" s="703"/>
    </row>
    <row r="561" spans="2:6" ht="20.100000000000001" customHeight="1" thickBot="1" x14ac:dyDescent="0.35">
      <c r="B561" s="271" t="s">
        <v>35</v>
      </c>
      <c r="C561" s="650" t="s">
        <v>566</v>
      </c>
      <c r="D561" s="651"/>
      <c r="E561" s="651"/>
      <c r="F561" s="652"/>
    </row>
    <row r="562" spans="2:6" ht="20.100000000000001" customHeight="1" thickBot="1" x14ac:dyDescent="0.35">
      <c r="B562" s="271" t="s">
        <v>37</v>
      </c>
      <c r="C562" s="662" t="s">
        <v>530</v>
      </c>
      <c r="D562" s="663"/>
      <c r="E562" s="663"/>
      <c r="F562" s="664"/>
    </row>
    <row r="563" spans="2:6" ht="20.100000000000001" customHeight="1" x14ac:dyDescent="0.3">
      <c r="B563" s="665"/>
      <c r="C563" s="286">
        <v>2018</v>
      </c>
      <c r="D563" s="286">
        <v>2019</v>
      </c>
      <c r="E563" s="286">
        <v>2020</v>
      </c>
      <c r="F563" s="287">
        <v>2021</v>
      </c>
    </row>
    <row r="564" spans="2:6" ht="20.100000000000001" customHeight="1" thickBot="1" x14ac:dyDescent="0.35">
      <c r="B564" s="666"/>
      <c r="C564" s="289" t="s">
        <v>12</v>
      </c>
      <c r="D564" s="289" t="s">
        <v>13</v>
      </c>
      <c r="E564" s="289" t="s">
        <v>13</v>
      </c>
      <c r="F564" s="290" t="s">
        <v>13</v>
      </c>
    </row>
    <row r="565" spans="2:6" ht="20.100000000000001" customHeight="1" thickBot="1" x14ac:dyDescent="0.35">
      <c r="B565" s="271" t="s">
        <v>39</v>
      </c>
      <c r="C565" s="291"/>
      <c r="D565" s="291"/>
      <c r="E565" s="291"/>
      <c r="F565" s="292">
        <v>4</v>
      </c>
    </row>
    <row r="566" spans="2:6" ht="20.100000000000001" customHeight="1" thickBot="1" x14ac:dyDescent="0.35">
      <c r="B566" s="271" t="s">
        <v>40</v>
      </c>
      <c r="C566" s="291"/>
      <c r="D566" s="302"/>
      <c r="E566" s="291"/>
      <c r="F566" s="292">
        <v>4000</v>
      </c>
    </row>
    <row r="567" spans="2:6" ht="20.100000000000001" customHeight="1" thickBot="1" x14ac:dyDescent="0.35">
      <c r="B567" s="281" t="s">
        <v>41</v>
      </c>
      <c r="C567" s="291" t="e">
        <f>C566/C565</f>
        <v>#DIV/0!</v>
      </c>
      <c r="D567" s="291" t="e">
        <f t="shared" ref="D567:F567" si="56">D566/D565</f>
        <v>#DIV/0!</v>
      </c>
      <c r="E567" s="291" t="e">
        <f t="shared" si="56"/>
        <v>#DIV/0!</v>
      </c>
      <c r="F567" s="292">
        <f t="shared" si="56"/>
        <v>1000</v>
      </c>
    </row>
    <row r="568" spans="2:6" ht="20.100000000000001" customHeight="1" thickBot="1" x14ac:dyDescent="0.35">
      <c r="B568" s="271" t="s">
        <v>42</v>
      </c>
      <c r="C568" s="295" t="s">
        <v>43</v>
      </c>
      <c r="D568" s="296" t="e">
        <f>D565/C565-1</f>
        <v>#DIV/0!</v>
      </c>
      <c r="E568" s="296" t="e">
        <f t="shared" ref="E568:E570" si="57">E565/D565-1</f>
        <v>#DIV/0!</v>
      </c>
      <c r="F568" s="297" t="e">
        <f>F565/E565-1</f>
        <v>#DIV/0!</v>
      </c>
    </row>
    <row r="569" spans="2:6" ht="20.100000000000001" customHeight="1" thickBot="1" x14ac:dyDescent="0.35">
      <c r="B569" s="281" t="s">
        <v>44</v>
      </c>
      <c r="C569" s="295" t="s">
        <v>43</v>
      </c>
      <c r="D569" s="296" t="e">
        <f>D566/C566-1</f>
        <v>#DIV/0!</v>
      </c>
      <c r="E569" s="296" t="e">
        <f t="shared" si="57"/>
        <v>#DIV/0!</v>
      </c>
      <c r="F569" s="297" t="e">
        <f>F566/E566-1</f>
        <v>#DIV/0!</v>
      </c>
    </row>
    <row r="570" spans="2:6" ht="20.100000000000001" customHeight="1" thickBot="1" x14ac:dyDescent="0.35">
      <c r="B570" s="281" t="s">
        <v>45</v>
      </c>
      <c r="C570" s="295" t="s">
        <v>43</v>
      </c>
      <c r="D570" s="296" t="e">
        <f>D567/C567-1</f>
        <v>#DIV/0!</v>
      </c>
      <c r="E570" s="296" t="e">
        <f t="shared" si="57"/>
        <v>#DIV/0!</v>
      </c>
      <c r="F570" s="297" t="e">
        <f>F567/E567-1</f>
        <v>#DIV/0!</v>
      </c>
    </row>
    <row r="571" spans="2:6" ht="20.100000000000001" customHeight="1" thickBot="1" x14ac:dyDescent="0.35">
      <c r="B571" s="667" t="s">
        <v>670</v>
      </c>
      <c r="C571" s="668"/>
      <c r="D571" s="668"/>
      <c r="E571" s="668"/>
      <c r="F571" s="669"/>
    </row>
    <row r="572" spans="2:6" ht="20.100000000000001" customHeight="1" x14ac:dyDescent="0.3">
      <c r="B572" s="665"/>
      <c r="C572" s="286">
        <v>2018</v>
      </c>
      <c r="D572" s="286">
        <v>2019</v>
      </c>
      <c r="E572" s="286">
        <v>2020</v>
      </c>
      <c r="F572" s="287">
        <v>2021</v>
      </c>
    </row>
    <row r="573" spans="2:6" ht="20.100000000000001" customHeight="1" thickBot="1" x14ac:dyDescent="0.35">
      <c r="B573" s="666"/>
      <c r="C573" s="289" t="s">
        <v>12</v>
      </c>
      <c r="D573" s="289" t="s">
        <v>13</v>
      </c>
      <c r="E573" s="289" t="s">
        <v>13</v>
      </c>
      <c r="F573" s="290" t="s">
        <v>13</v>
      </c>
    </row>
    <row r="574" spans="2:6" ht="20.100000000000001" customHeight="1" thickBot="1" x14ac:dyDescent="0.35">
      <c r="B574" s="307" t="s">
        <v>86</v>
      </c>
      <c r="C574" s="299"/>
      <c r="D574" s="299"/>
      <c r="E574" s="299"/>
      <c r="F574" s="300"/>
    </row>
    <row r="575" spans="2:6" ht="20.100000000000001" customHeight="1" thickBot="1" x14ac:dyDescent="0.35">
      <c r="B575" s="307" t="s">
        <v>87</v>
      </c>
      <c r="C575" s="302"/>
      <c r="D575" s="299"/>
      <c r="E575" s="299"/>
      <c r="F575" s="300">
        <v>4000</v>
      </c>
    </row>
    <row r="576" spans="2:6" ht="20.100000000000001" customHeight="1" thickBot="1" x14ac:dyDescent="0.35">
      <c r="B576" s="339" t="s">
        <v>567</v>
      </c>
      <c r="C576" s="302">
        <f>C575+C574</f>
        <v>0</v>
      </c>
      <c r="D576" s="302"/>
      <c r="E576" s="302">
        <f t="shared" ref="E576:F576" si="58">E575+E574</f>
        <v>0</v>
      </c>
      <c r="F576" s="310">
        <f t="shared" si="58"/>
        <v>4000</v>
      </c>
    </row>
    <row r="577" spans="2:6" ht="20.100000000000001" customHeight="1" thickBot="1" x14ac:dyDescent="0.35">
      <c r="B577" s="328" t="s">
        <v>93</v>
      </c>
      <c r="C577" s="698"/>
      <c r="D577" s="699"/>
      <c r="E577" s="699"/>
      <c r="F577" s="700"/>
    </row>
    <row r="578" spans="2:6" ht="20.100000000000001" customHeight="1" thickBot="1" x14ac:dyDescent="0.35">
      <c r="B578" s="308" t="s">
        <v>127</v>
      </c>
      <c r="C578" s="302"/>
      <c r="D578" s="305" t="e">
        <f>D450/C450-1</f>
        <v>#DIV/0!</v>
      </c>
      <c r="E578" s="305" t="e">
        <f t="shared" ref="E578" si="59">E450/D450-1</f>
        <v>#DIV/0!</v>
      </c>
      <c r="F578" s="306" t="e">
        <f>F450/E450-1</f>
        <v>#DIV/0!</v>
      </c>
    </row>
    <row r="579" spans="2:6" ht="20.100000000000001" customHeight="1" x14ac:dyDescent="0.3">
      <c r="B579" s="706" t="s">
        <v>671</v>
      </c>
      <c r="C579" s="709"/>
      <c r="D579" s="710"/>
      <c r="E579" s="710"/>
      <c r="F579" s="711"/>
    </row>
    <row r="580" spans="2:6" ht="20.100000000000001" customHeight="1" x14ac:dyDescent="0.3">
      <c r="B580" s="707"/>
      <c r="C580" s="712"/>
      <c r="D580" s="713"/>
      <c r="E580" s="713"/>
      <c r="F580" s="714"/>
    </row>
    <row r="581" spans="2:6" ht="20.100000000000001" customHeight="1" thickBot="1" x14ac:dyDescent="0.35">
      <c r="B581" s="708"/>
      <c r="C581" s="715"/>
      <c r="D581" s="716"/>
      <c r="E581" s="716"/>
      <c r="F581" s="717"/>
    </row>
    <row r="582" spans="2:6" ht="20.100000000000001" customHeight="1" thickBot="1" x14ac:dyDescent="0.35">
      <c r="B582" s="343" t="s">
        <v>672</v>
      </c>
      <c r="C582" s="344">
        <f>C36+C105+C145+C185+C229+C269+C297+C363+C384+C405+C426+C447+C468+C486+C504+C522+C540+C558+C576+C319+C341</f>
        <v>227300</v>
      </c>
      <c r="D582" s="344">
        <f>D36+D105+D145+D185+D229+D269+D297+D363+D384+D405+D426+D447+D468+D486+D504+D522+D540+D558+D576</f>
        <v>508813</v>
      </c>
      <c r="E582" s="344">
        <f>E36+E105+E145+E185+E229+E269+E297+E363+E384+E405+E426+E447+E468+E486+E504+E522+E540+E558+E576</f>
        <v>538813</v>
      </c>
      <c r="F582" s="345">
        <f>F36+F105+F145+F185+F229+F269+F297+F363+F384+F405+F426+F447+F468+F486+F504+F522+F540+F558+F576</f>
        <v>548813</v>
      </c>
    </row>
    <row r="583" spans="2:6" ht="20.100000000000001" customHeight="1" thickBot="1" x14ac:dyDescent="0.35">
      <c r="B583" s="352" t="s">
        <v>673</v>
      </c>
      <c r="C583" s="344">
        <f>SUM(C584:C592)</f>
        <v>227300</v>
      </c>
      <c r="D583" s="344">
        <f t="shared" ref="D583:F583" si="60">SUM(D584:D592)</f>
        <v>508813</v>
      </c>
      <c r="E583" s="344">
        <f t="shared" si="60"/>
        <v>538813</v>
      </c>
      <c r="F583" s="345">
        <f t="shared" si="60"/>
        <v>548813</v>
      </c>
    </row>
    <row r="584" spans="2:6" ht="20.100000000000001" customHeight="1" thickBot="1" x14ac:dyDescent="0.35">
      <c r="B584" s="353" t="s">
        <v>47</v>
      </c>
      <c r="C584" s="299">
        <f>C44+C84+C124+C164+C208+C248</f>
        <v>139650</v>
      </c>
      <c r="D584" s="299">
        <f t="shared" ref="D584:F584" si="61">D44+D84+D124+D164+D208+D248</f>
        <v>327150</v>
      </c>
      <c r="E584" s="299">
        <f t="shared" si="61"/>
        <v>327150</v>
      </c>
      <c r="F584" s="300">
        <f t="shared" si="61"/>
        <v>327150</v>
      </c>
    </row>
    <row r="585" spans="2:6" ht="20.100000000000001" customHeight="1" thickBot="1" x14ac:dyDescent="0.35">
      <c r="B585" s="354" t="s">
        <v>568</v>
      </c>
      <c r="C585" s="299">
        <f>C47+C87+C127+C167+C211+C251</f>
        <v>25650</v>
      </c>
      <c r="D585" s="299">
        <f t="shared" ref="D585:F585" si="62">D47+D87+D127+D167+D211+D251</f>
        <v>56963</v>
      </c>
      <c r="E585" s="299">
        <f t="shared" si="62"/>
        <v>56963</v>
      </c>
      <c r="F585" s="300">
        <f t="shared" si="62"/>
        <v>56963</v>
      </c>
    </row>
    <row r="586" spans="2:6" ht="20.100000000000001" customHeight="1" thickBot="1" x14ac:dyDescent="0.35">
      <c r="B586" s="353" t="s">
        <v>49</v>
      </c>
      <c r="C586" s="299">
        <f>C50+C90+C130+C170+C214+C254</f>
        <v>52000</v>
      </c>
      <c r="D586" s="299">
        <f t="shared" ref="D586:F586" si="63">D50+D90+D130+D170+D214+D254</f>
        <v>104700</v>
      </c>
      <c r="E586" s="299">
        <f t="shared" si="63"/>
        <v>134700</v>
      </c>
      <c r="F586" s="300">
        <f t="shared" si="63"/>
        <v>144700</v>
      </c>
    </row>
    <row r="587" spans="2:6" ht="20.100000000000001" customHeight="1" thickBot="1" x14ac:dyDescent="0.35">
      <c r="B587" s="353" t="s">
        <v>50</v>
      </c>
      <c r="C587" s="299">
        <v>0</v>
      </c>
      <c r="D587" s="299"/>
      <c r="E587" s="299"/>
      <c r="F587" s="300"/>
    </row>
    <row r="588" spans="2:6" ht="20.100000000000001" customHeight="1" thickBot="1" x14ac:dyDescent="0.35">
      <c r="B588" s="354" t="s">
        <v>51</v>
      </c>
      <c r="C588" s="299">
        <v>0</v>
      </c>
      <c r="D588" s="299"/>
      <c r="E588" s="299"/>
      <c r="F588" s="300"/>
    </row>
    <row r="589" spans="2:6" ht="20.100000000000001" customHeight="1" thickBot="1" x14ac:dyDescent="0.35">
      <c r="B589" s="353" t="s">
        <v>52</v>
      </c>
      <c r="C589" s="299">
        <v>0</v>
      </c>
      <c r="D589" s="299"/>
      <c r="E589" s="299"/>
      <c r="F589" s="300"/>
    </row>
    <row r="590" spans="2:6" ht="20.100000000000001" customHeight="1" thickBot="1" x14ac:dyDescent="0.35">
      <c r="B590" s="354" t="s">
        <v>53</v>
      </c>
      <c r="C590" s="299">
        <v>0</v>
      </c>
      <c r="D590" s="299"/>
      <c r="E590" s="299"/>
      <c r="F590" s="300"/>
    </row>
    <row r="591" spans="2:6" ht="20.100000000000001" customHeight="1" thickBot="1" x14ac:dyDescent="0.35">
      <c r="B591" s="353" t="s">
        <v>124</v>
      </c>
      <c r="C591" s="299">
        <f>C361+C382+C403+C424+C445+C466+C484+C502+C520+C538+C556+C574</f>
        <v>0</v>
      </c>
      <c r="D591" s="299">
        <f t="shared" ref="D591:F592" si="64">D361+D382+D403+D424+D445+D466+D484+D502+D520+D538+D556+D574</f>
        <v>420</v>
      </c>
      <c r="E591" s="299">
        <f t="shared" si="64"/>
        <v>0</v>
      </c>
      <c r="F591" s="300">
        <f t="shared" si="64"/>
        <v>0</v>
      </c>
    </row>
    <row r="592" spans="2:6" ht="20.100000000000001" customHeight="1" thickBot="1" x14ac:dyDescent="0.35">
      <c r="B592" s="353" t="s">
        <v>126</v>
      </c>
      <c r="C592" s="299">
        <f>C362+C383+C404+C425+C446+C467+C485+C503+C521+C539+C557+C575+C319+C341</f>
        <v>10000</v>
      </c>
      <c r="D592" s="299">
        <f>D362+D383+D404+D425+D446+D467+D485+D503+D521+D539+D557+D575+D296</f>
        <v>19580</v>
      </c>
      <c r="E592" s="299">
        <f t="shared" si="64"/>
        <v>20000</v>
      </c>
      <c r="F592" s="300">
        <f t="shared" si="64"/>
        <v>20000</v>
      </c>
    </row>
    <row r="593" spans="2:6" ht="20.100000000000001" customHeight="1" thickBot="1" x14ac:dyDescent="0.35">
      <c r="B593" s="346" t="s">
        <v>55</v>
      </c>
      <c r="C593" s="312">
        <f>IF(C583-C582=0,0,"Error")</f>
        <v>0</v>
      </c>
      <c r="D593" s="312">
        <f t="shared" ref="D593:F593" si="65">IF(D583-D582=0,0,"Error")</f>
        <v>0</v>
      </c>
      <c r="E593" s="312">
        <f t="shared" si="65"/>
        <v>0</v>
      </c>
      <c r="F593" s="313">
        <f t="shared" si="65"/>
        <v>0</v>
      </c>
    </row>
    <row r="594" spans="2:6" ht="20.100000000000001" customHeight="1" thickBot="1" x14ac:dyDescent="0.35">
      <c r="B594" s="355" t="s">
        <v>128</v>
      </c>
      <c r="C594" s="347">
        <v>152</v>
      </c>
      <c r="D594" s="347">
        <f>C594+261</f>
        <v>413</v>
      </c>
      <c r="E594" s="347">
        <f>C594+261</f>
        <v>413</v>
      </c>
      <c r="F594" s="348">
        <f>C594+261</f>
        <v>413</v>
      </c>
    </row>
    <row r="595" spans="2:6" ht="20.100000000000001" customHeight="1" thickBot="1" x14ac:dyDescent="0.35">
      <c r="B595" s="355" t="s">
        <v>129</v>
      </c>
      <c r="C595" s="347">
        <v>98</v>
      </c>
      <c r="D595" s="347">
        <v>100</v>
      </c>
      <c r="E595" s="347">
        <v>100</v>
      </c>
      <c r="F595" s="348">
        <v>100</v>
      </c>
    </row>
    <row r="596" spans="2:6" ht="50.25" customHeight="1" x14ac:dyDescent="0.3">
      <c r="B596" s="349"/>
      <c r="C596" s="350"/>
      <c r="D596" s="350"/>
      <c r="E596" s="350"/>
      <c r="F596" s="350"/>
    </row>
  </sheetData>
  <mergeCells count="193">
    <mergeCell ref="C562:F562"/>
    <mergeCell ref="B563:B564"/>
    <mergeCell ref="B571:F571"/>
    <mergeCell ref="B572:B573"/>
    <mergeCell ref="C577:F577"/>
    <mergeCell ref="B579:B581"/>
    <mergeCell ref="C579:F581"/>
    <mergeCell ref="B545:B546"/>
    <mergeCell ref="B553:F553"/>
    <mergeCell ref="B554:B555"/>
    <mergeCell ref="C559:F559"/>
    <mergeCell ref="C560:F560"/>
    <mergeCell ref="C561:F561"/>
    <mergeCell ref="B535:F535"/>
    <mergeCell ref="B536:B537"/>
    <mergeCell ref="C541:F541"/>
    <mergeCell ref="C542:F542"/>
    <mergeCell ref="C543:F543"/>
    <mergeCell ref="C544:F544"/>
    <mergeCell ref="B518:B519"/>
    <mergeCell ref="C523:F523"/>
    <mergeCell ref="C524:F524"/>
    <mergeCell ref="C525:F525"/>
    <mergeCell ref="C526:F526"/>
    <mergeCell ref="B527:B528"/>
    <mergeCell ref="C505:F505"/>
    <mergeCell ref="C506:F506"/>
    <mergeCell ref="C507:F507"/>
    <mergeCell ref="C508:F508"/>
    <mergeCell ref="B509:B510"/>
    <mergeCell ref="B517:F517"/>
    <mergeCell ref="C488:F488"/>
    <mergeCell ref="C489:F489"/>
    <mergeCell ref="C490:F490"/>
    <mergeCell ref="B491:B492"/>
    <mergeCell ref="B499:F499"/>
    <mergeCell ref="B500:B501"/>
    <mergeCell ref="C471:F471"/>
    <mergeCell ref="C472:F472"/>
    <mergeCell ref="B473:B474"/>
    <mergeCell ref="B481:F481"/>
    <mergeCell ref="B482:B483"/>
    <mergeCell ref="C487:F487"/>
    <mergeCell ref="C454:F454"/>
    <mergeCell ref="B455:B456"/>
    <mergeCell ref="B463:F463"/>
    <mergeCell ref="B464:B465"/>
    <mergeCell ref="C469:F469"/>
    <mergeCell ref="C470:F470"/>
    <mergeCell ref="B443:B444"/>
    <mergeCell ref="B448:B450"/>
    <mergeCell ref="C448:F450"/>
    <mergeCell ref="C451:F451"/>
    <mergeCell ref="C452:F452"/>
    <mergeCell ref="C453:F453"/>
    <mergeCell ref="C430:F430"/>
    <mergeCell ref="C431:F431"/>
    <mergeCell ref="C432:F432"/>
    <mergeCell ref="C433:F433"/>
    <mergeCell ref="B434:B435"/>
    <mergeCell ref="B442:F442"/>
    <mergeCell ref="C412:F412"/>
    <mergeCell ref="B413:B414"/>
    <mergeCell ref="B421:F421"/>
    <mergeCell ref="B422:B423"/>
    <mergeCell ref="B427:B429"/>
    <mergeCell ref="C427:F429"/>
    <mergeCell ref="B401:B402"/>
    <mergeCell ref="B406:B408"/>
    <mergeCell ref="C406:F408"/>
    <mergeCell ref="C409:F409"/>
    <mergeCell ref="C410:F410"/>
    <mergeCell ref="C411:F411"/>
    <mergeCell ref="C388:F388"/>
    <mergeCell ref="C389:F389"/>
    <mergeCell ref="C390:F390"/>
    <mergeCell ref="C391:F391"/>
    <mergeCell ref="B392:B393"/>
    <mergeCell ref="B400:F400"/>
    <mergeCell ref="C370:F370"/>
    <mergeCell ref="B371:B372"/>
    <mergeCell ref="B379:F379"/>
    <mergeCell ref="B380:B381"/>
    <mergeCell ref="B385:B387"/>
    <mergeCell ref="C385:F387"/>
    <mergeCell ref="B359:B360"/>
    <mergeCell ref="B364:B366"/>
    <mergeCell ref="C364:F366"/>
    <mergeCell ref="C367:F367"/>
    <mergeCell ref="C368:F368"/>
    <mergeCell ref="C369:F369"/>
    <mergeCell ref="C346:F346"/>
    <mergeCell ref="C347:F347"/>
    <mergeCell ref="C348:F348"/>
    <mergeCell ref="C349:F349"/>
    <mergeCell ref="B350:B351"/>
    <mergeCell ref="B358:F358"/>
    <mergeCell ref="C328:F328"/>
    <mergeCell ref="B329:B330"/>
    <mergeCell ref="B337:F337"/>
    <mergeCell ref="B338:B339"/>
    <mergeCell ref="B343:B345"/>
    <mergeCell ref="C343:F345"/>
    <mergeCell ref="B321:B323"/>
    <mergeCell ref="C321:F323"/>
    <mergeCell ref="C324:F324"/>
    <mergeCell ref="C325:F325"/>
    <mergeCell ref="C326:F326"/>
    <mergeCell ref="C327:F327"/>
    <mergeCell ref="C304:F304"/>
    <mergeCell ref="C305:F305"/>
    <mergeCell ref="C306:F306"/>
    <mergeCell ref="B307:B308"/>
    <mergeCell ref="B315:F315"/>
    <mergeCell ref="B316:B317"/>
    <mergeCell ref="B293:B294"/>
    <mergeCell ref="B298:B300"/>
    <mergeCell ref="C298:F300"/>
    <mergeCell ref="B301:F301"/>
    <mergeCell ref="B302:F302"/>
    <mergeCell ref="C303:F303"/>
    <mergeCell ref="C280:F280"/>
    <mergeCell ref="C281:F281"/>
    <mergeCell ref="C282:F282"/>
    <mergeCell ref="C283:F283"/>
    <mergeCell ref="B284:B285"/>
    <mergeCell ref="B292:F292"/>
    <mergeCell ref="B270:B272"/>
    <mergeCell ref="C270:F272"/>
    <mergeCell ref="B275:B277"/>
    <mergeCell ref="C275:F277"/>
    <mergeCell ref="B278:F278"/>
    <mergeCell ref="B279:F279"/>
    <mergeCell ref="C234:F234"/>
    <mergeCell ref="C235:F235"/>
    <mergeCell ref="C236:F236"/>
    <mergeCell ref="B237:B238"/>
    <mergeCell ref="B245:F245"/>
    <mergeCell ref="B246:B247"/>
    <mergeCell ref="C196:F196"/>
    <mergeCell ref="B198:B199"/>
    <mergeCell ref="B205:F205"/>
    <mergeCell ref="B206:B207"/>
    <mergeCell ref="B230:B232"/>
    <mergeCell ref="C230:F232"/>
    <mergeCell ref="B186:B188"/>
    <mergeCell ref="C186:F188"/>
    <mergeCell ref="B191:B193"/>
    <mergeCell ref="C191:F193"/>
    <mergeCell ref="C194:F194"/>
    <mergeCell ref="C195:F195"/>
    <mergeCell ref="C150:F150"/>
    <mergeCell ref="C151:F151"/>
    <mergeCell ref="C152:F152"/>
    <mergeCell ref="B154:B155"/>
    <mergeCell ref="B161:F161"/>
    <mergeCell ref="B162:B163"/>
    <mergeCell ref="C112:F112"/>
    <mergeCell ref="B114:B115"/>
    <mergeCell ref="B121:F121"/>
    <mergeCell ref="B122:B123"/>
    <mergeCell ref="B146:B148"/>
    <mergeCell ref="C146:F148"/>
    <mergeCell ref="B81:F81"/>
    <mergeCell ref="B82:B83"/>
    <mergeCell ref="B106:B108"/>
    <mergeCell ref="C106:F108"/>
    <mergeCell ref="C110:F110"/>
    <mergeCell ref="C111:F111"/>
    <mergeCell ref="B66:B68"/>
    <mergeCell ref="C66:F68"/>
    <mergeCell ref="C70:F70"/>
    <mergeCell ref="C71:F71"/>
    <mergeCell ref="C72:F72"/>
    <mergeCell ref="B74:B75"/>
    <mergeCell ref="B33:B34"/>
    <mergeCell ref="B41:F41"/>
    <mergeCell ref="B42:B43"/>
    <mergeCell ref="C11:F11"/>
    <mergeCell ref="B12:B13"/>
    <mergeCell ref="C20:F20"/>
    <mergeCell ref="B21:F21"/>
    <mergeCell ref="B28:F28"/>
    <mergeCell ref="B29:F29"/>
    <mergeCell ref="B2:F2"/>
    <mergeCell ref="C4:F4"/>
    <mergeCell ref="C5:F5"/>
    <mergeCell ref="C6:F6"/>
    <mergeCell ref="B7:F7"/>
    <mergeCell ref="B8:F10"/>
    <mergeCell ref="C30:F30"/>
    <mergeCell ref="C31:F31"/>
    <mergeCell ref="C32:F32"/>
  </mergeCells>
  <printOptions horizontalCentered="1" verticalCentered="1"/>
  <pageMargins left="0.11811023622047245" right="0.11811023622047245" top="0.15748031496062992" bottom="0.15748031496062992" header="0.31496062992125984" footer="0.31496062992125984"/>
  <pageSetup scale="70" orientation="portrait" r:id="rId1"/>
  <rowBreaks count="4" manualBreakCount="4">
    <brk id="70" max="16383" man="1"/>
    <brk id="125" max="16383" man="1"/>
    <brk id="194" max="16383" man="1"/>
    <brk id="2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02"/>
  <sheetViews>
    <sheetView topLeftCell="B91" zoomScale="166" zoomScaleNormal="166" workbookViewId="0">
      <selection activeCell="C99" sqref="C99:G99"/>
    </sheetView>
  </sheetViews>
  <sheetFormatPr defaultRowHeight="15" x14ac:dyDescent="0.25"/>
  <cols>
    <col min="1" max="1" width="11" customWidth="1"/>
    <col min="2" max="2" width="8.85546875" customWidth="1"/>
    <col min="3" max="3" width="27" customWidth="1"/>
    <col min="4" max="7" width="21.42578125" customWidth="1"/>
    <col min="9" max="9" width="18.42578125" customWidth="1"/>
    <col min="10" max="10" width="11" customWidth="1"/>
    <col min="11" max="11" width="11" bestFit="1" customWidth="1"/>
  </cols>
  <sheetData>
    <row r="2" spans="3:8" ht="18" customHeight="1" x14ac:dyDescent="0.25">
      <c r="C2" s="373" t="s">
        <v>0</v>
      </c>
      <c r="D2" s="373"/>
      <c r="E2" s="373"/>
      <c r="F2" s="373"/>
      <c r="G2" s="373"/>
      <c r="H2" s="1"/>
    </row>
    <row r="3" spans="3:8" ht="15.75" thickBot="1" x14ac:dyDescent="0.3"/>
    <row r="4" spans="3:8" ht="15.75" thickBot="1" x14ac:dyDescent="0.3">
      <c r="C4" s="3" t="s">
        <v>1</v>
      </c>
      <c r="D4" s="374" t="s">
        <v>569</v>
      </c>
      <c r="E4" s="374"/>
      <c r="F4" s="374"/>
      <c r="G4" s="374"/>
    </row>
    <row r="5" spans="3:8" ht="15.75" thickBot="1" x14ac:dyDescent="0.3">
      <c r="C5" s="3" t="s">
        <v>3</v>
      </c>
      <c r="D5" s="375" t="s">
        <v>570</v>
      </c>
      <c r="E5" s="376"/>
      <c r="F5" s="376"/>
      <c r="G5" s="377"/>
    </row>
    <row r="6" spans="3:8" ht="15.75" thickBot="1" x14ac:dyDescent="0.3">
      <c r="C6" s="3" t="s">
        <v>5</v>
      </c>
      <c r="D6" s="356" t="s">
        <v>6</v>
      </c>
      <c r="E6" s="357"/>
      <c r="F6" s="357"/>
      <c r="G6" s="358"/>
    </row>
    <row r="7" spans="3:8" ht="15.75" thickBot="1" x14ac:dyDescent="0.3">
      <c r="C7" s="378" t="s">
        <v>7</v>
      </c>
      <c r="D7" s="379"/>
      <c r="E7" s="379"/>
      <c r="F7" s="379"/>
      <c r="G7" s="380"/>
    </row>
    <row r="8" spans="3:8" ht="15.75" thickBot="1" x14ac:dyDescent="0.3">
      <c r="C8" s="381" t="s">
        <v>571</v>
      </c>
      <c r="D8" s="382"/>
      <c r="E8" s="382"/>
      <c r="F8" s="382"/>
      <c r="G8" s="383"/>
    </row>
    <row r="9" spans="3:8" ht="36.75" customHeight="1" thickBot="1" x14ac:dyDescent="0.3">
      <c r="C9" s="381"/>
      <c r="D9" s="382"/>
      <c r="E9" s="382"/>
      <c r="F9" s="382"/>
      <c r="G9" s="383"/>
    </row>
    <row r="10" spans="3:8" ht="15.75" thickBot="1" x14ac:dyDescent="0.3">
      <c r="C10" s="381"/>
      <c r="D10" s="382"/>
      <c r="E10" s="382"/>
      <c r="F10" s="382"/>
      <c r="G10" s="383"/>
    </row>
    <row r="11" spans="3:8" ht="27.75" customHeight="1" thickBot="1" x14ac:dyDescent="0.3">
      <c r="C11" s="4" t="s">
        <v>9</v>
      </c>
      <c r="D11" s="384" t="s">
        <v>572</v>
      </c>
      <c r="E11" s="385"/>
      <c r="F11" s="385"/>
      <c r="G11" s="386"/>
    </row>
    <row r="12" spans="3:8" ht="23.25" customHeight="1" x14ac:dyDescent="0.25">
      <c r="C12" s="387" t="s">
        <v>136</v>
      </c>
      <c r="D12" s="5">
        <v>2018</v>
      </c>
      <c r="E12" s="5">
        <v>2019</v>
      </c>
      <c r="F12" s="5">
        <v>2020</v>
      </c>
      <c r="G12" s="5">
        <v>2021</v>
      </c>
    </row>
    <row r="13" spans="3:8" ht="15.75" thickBot="1" x14ac:dyDescent="0.3">
      <c r="C13" s="388"/>
      <c r="D13" s="6" t="s">
        <v>12</v>
      </c>
      <c r="E13" s="6" t="s">
        <v>13</v>
      </c>
      <c r="F13" s="6" t="s">
        <v>13</v>
      </c>
      <c r="G13" s="6" t="s">
        <v>13</v>
      </c>
    </row>
    <row r="14" spans="3:8" ht="23.25" customHeight="1" thickBot="1" x14ac:dyDescent="0.3">
      <c r="C14" s="16" t="s">
        <v>573</v>
      </c>
      <c r="D14" s="17">
        <v>0.56000000000000005</v>
      </c>
      <c r="E14" s="17">
        <v>0.65</v>
      </c>
      <c r="F14" s="17">
        <v>0.74</v>
      </c>
      <c r="G14" s="17">
        <v>0.83</v>
      </c>
    </row>
    <row r="15" spans="3:8" ht="23.25" thickBot="1" x14ac:dyDescent="0.3">
      <c r="C15" s="7" t="s">
        <v>574</v>
      </c>
      <c r="D15" s="8">
        <v>189</v>
      </c>
      <c r="E15" s="8">
        <v>209</v>
      </c>
      <c r="F15" s="8">
        <v>229</v>
      </c>
      <c r="G15" s="8">
        <v>249</v>
      </c>
    </row>
    <row r="16" spans="3:8" ht="28.5" customHeight="1" thickBot="1" x14ac:dyDescent="0.3">
      <c r="C16" s="7" t="s">
        <v>284</v>
      </c>
      <c r="D16" s="17" t="s">
        <v>235</v>
      </c>
      <c r="E16" s="17" t="s">
        <v>28</v>
      </c>
      <c r="F16" s="17" t="s">
        <v>28</v>
      </c>
      <c r="G16" s="17" t="s">
        <v>28</v>
      </c>
    </row>
    <row r="17" spans="3:13" ht="24.75" customHeight="1" thickBot="1" x14ac:dyDescent="0.3">
      <c r="C17" s="14" t="s">
        <v>19</v>
      </c>
      <c r="D17" s="428" t="s">
        <v>575</v>
      </c>
      <c r="E17" s="429"/>
      <c r="F17" s="429"/>
      <c r="G17" s="430"/>
    </row>
    <row r="18" spans="3:13" ht="23.25" customHeight="1" thickBot="1" x14ac:dyDescent="0.3">
      <c r="C18" s="392" t="s">
        <v>403</v>
      </c>
      <c r="D18" s="393"/>
      <c r="E18" s="393"/>
      <c r="F18" s="393"/>
      <c r="G18" s="394"/>
      <c r="J18" s="15"/>
      <c r="L18" s="15"/>
    </row>
    <row r="19" spans="3:13" ht="15.75" thickBot="1" x14ac:dyDescent="0.3">
      <c r="C19" s="16" t="s">
        <v>573</v>
      </c>
      <c r="D19" s="17">
        <v>0.56000000000000005</v>
      </c>
      <c r="E19" s="17">
        <v>0.65</v>
      </c>
      <c r="F19" s="17">
        <v>0.74</v>
      </c>
      <c r="G19" s="17">
        <v>0.83</v>
      </c>
    </row>
    <row r="20" spans="3:13" ht="23.25" thickBot="1" x14ac:dyDescent="0.3">
      <c r="C20" s="7" t="s">
        <v>576</v>
      </c>
      <c r="D20" s="8">
        <v>189</v>
      </c>
      <c r="E20" s="8">
        <v>209</v>
      </c>
      <c r="F20" s="8">
        <v>229</v>
      </c>
      <c r="G20" s="8">
        <v>249</v>
      </c>
    </row>
    <row r="21" spans="3:13" ht="23.25" thickBot="1" x14ac:dyDescent="0.3">
      <c r="C21" s="7" t="s">
        <v>284</v>
      </c>
      <c r="D21" s="17" t="s">
        <v>235</v>
      </c>
      <c r="E21" s="17" t="s">
        <v>28</v>
      </c>
      <c r="F21" s="17" t="s">
        <v>28</v>
      </c>
      <c r="G21" s="17" t="s">
        <v>28</v>
      </c>
    </row>
    <row r="22" spans="3:13" ht="15.75" thickBot="1" x14ac:dyDescent="0.3">
      <c r="C22" s="370" t="s">
        <v>31</v>
      </c>
      <c r="D22" s="371"/>
      <c r="E22" s="371"/>
      <c r="F22" s="371"/>
      <c r="G22" s="372"/>
    </row>
    <row r="23" spans="3:13" ht="15.75" thickBot="1" x14ac:dyDescent="0.3">
      <c r="C23" s="398" t="s">
        <v>32</v>
      </c>
      <c r="D23" s="399"/>
      <c r="E23" s="399"/>
      <c r="F23" s="399"/>
      <c r="G23" s="400"/>
    </row>
    <row r="24" spans="3:13" ht="15.75" thickBot="1" x14ac:dyDescent="0.3">
      <c r="C24" s="20" t="s">
        <v>33</v>
      </c>
      <c r="D24" s="407" t="s">
        <v>577</v>
      </c>
      <c r="E24" s="408"/>
      <c r="F24" s="408"/>
      <c r="G24" s="409"/>
    </row>
    <row r="25" spans="3:13" ht="25.5" customHeight="1" thickBot="1" x14ac:dyDescent="0.3">
      <c r="C25" s="7" t="s">
        <v>35</v>
      </c>
      <c r="D25" s="392" t="s">
        <v>578</v>
      </c>
      <c r="E25" s="393"/>
      <c r="F25" s="393"/>
      <c r="G25" s="394"/>
    </row>
    <row r="26" spans="3:13" ht="15.75" thickBot="1" x14ac:dyDescent="0.3">
      <c r="C26" s="7" t="s">
        <v>37</v>
      </c>
      <c r="D26" s="404" t="s">
        <v>579</v>
      </c>
      <c r="E26" s="405"/>
      <c r="F26" s="405"/>
      <c r="G26" s="406"/>
    </row>
    <row r="27" spans="3:13" ht="12.75" customHeight="1" x14ac:dyDescent="0.25">
      <c r="C27" s="387"/>
      <c r="D27" s="21">
        <v>2018</v>
      </c>
      <c r="E27" s="21">
        <v>2019</v>
      </c>
      <c r="F27" s="21">
        <v>2020</v>
      </c>
      <c r="G27" s="21">
        <v>2021</v>
      </c>
    </row>
    <row r="28" spans="3:13" ht="21" customHeight="1" thickBot="1" x14ac:dyDescent="0.3">
      <c r="C28" s="388"/>
      <c r="D28" s="22" t="s">
        <v>12</v>
      </c>
      <c r="E28" s="22" t="s">
        <v>13</v>
      </c>
      <c r="F28" s="22" t="s">
        <v>13</v>
      </c>
      <c r="G28" s="22" t="s">
        <v>13</v>
      </c>
    </row>
    <row r="29" spans="3:13" ht="15.75" thickBot="1" x14ac:dyDescent="0.3">
      <c r="C29" s="7" t="s">
        <v>39</v>
      </c>
      <c r="D29" s="23">
        <v>63000</v>
      </c>
      <c r="E29" s="23">
        <v>70000</v>
      </c>
      <c r="F29" s="23">
        <v>63000</v>
      </c>
      <c r="G29" s="23">
        <v>63000</v>
      </c>
    </row>
    <row r="30" spans="3:13" ht="15.75" thickBot="1" x14ac:dyDescent="0.3">
      <c r="C30" s="7" t="s">
        <v>40</v>
      </c>
      <c r="D30" s="23">
        <v>26000</v>
      </c>
      <c r="E30" s="23">
        <v>30000</v>
      </c>
      <c r="F30" s="23">
        <v>35000</v>
      </c>
      <c r="G30" s="23">
        <v>40000</v>
      </c>
    </row>
    <row r="31" spans="3:13" ht="15.75" thickBot="1" x14ac:dyDescent="0.3">
      <c r="C31" s="7" t="s">
        <v>41</v>
      </c>
      <c r="D31" s="143">
        <f>D30/D29</f>
        <v>0.41269841269841268</v>
      </c>
      <c r="E31" s="143">
        <f t="shared" ref="E31:G31" si="0">E30/E29</f>
        <v>0.42857142857142855</v>
      </c>
      <c r="F31" s="143">
        <f t="shared" si="0"/>
        <v>0.55555555555555558</v>
      </c>
      <c r="G31" s="143">
        <f t="shared" si="0"/>
        <v>0.63492063492063489</v>
      </c>
    </row>
    <row r="32" spans="3:13" ht="15.75" thickBot="1" x14ac:dyDescent="0.3">
      <c r="C32" s="7" t="s">
        <v>42</v>
      </c>
      <c r="D32" s="25" t="s">
        <v>43</v>
      </c>
      <c r="E32" s="26">
        <f>E29/D29-1</f>
        <v>0.11111111111111116</v>
      </c>
      <c r="F32" s="26">
        <f t="shared" ref="F32:G34" si="1">F29/E29-1</f>
        <v>-9.9999999999999978E-2</v>
      </c>
      <c r="G32" s="26">
        <f t="shared" si="1"/>
        <v>0</v>
      </c>
      <c r="I32" s="24"/>
      <c r="J32" s="24"/>
      <c r="K32" s="24"/>
      <c r="L32" s="24"/>
      <c r="M32" s="24"/>
    </row>
    <row r="33" spans="3:7" ht="15.75" thickBot="1" x14ac:dyDescent="0.3">
      <c r="C33" s="7" t="s">
        <v>44</v>
      </c>
      <c r="D33" s="25" t="s">
        <v>43</v>
      </c>
      <c r="E33" s="26">
        <f>E30/D30-1</f>
        <v>0.15384615384615374</v>
      </c>
      <c r="F33" s="26">
        <f t="shared" si="1"/>
        <v>0.16666666666666674</v>
      </c>
      <c r="G33" s="26">
        <f t="shared" si="1"/>
        <v>0.14285714285714279</v>
      </c>
    </row>
    <row r="34" spans="3:7" ht="23.25" customHeight="1" thickBot="1" x14ac:dyDescent="0.3">
      <c r="C34" s="7" t="s">
        <v>45</v>
      </c>
      <c r="D34" s="25" t="s">
        <v>43</v>
      </c>
      <c r="E34" s="26">
        <f>E31/D31-1</f>
        <v>3.8461538461538547E-2</v>
      </c>
      <c r="F34" s="26">
        <f t="shared" si="1"/>
        <v>0.2962962962962965</v>
      </c>
      <c r="G34" s="26">
        <f t="shared" si="1"/>
        <v>0.14285714285714279</v>
      </c>
    </row>
    <row r="35" spans="3:7" ht="15.75" thickBot="1" x14ac:dyDescent="0.3">
      <c r="C35" s="395" t="s">
        <v>46</v>
      </c>
      <c r="D35" s="396"/>
      <c r="E35" s="396"/>
      <c r="F35" s="396"/>
      <c r="G35" s="397"/>
    </row>
    <row r="36" spans="3:7" ht="12.75" customHeight="1" x14ac:dyDescent="0.25">
      <c r="C36" s="387"/>
      <c r="D36" s="21">
        <v>2018</v>
      </c>
      <c r="E36" s="21">
        <v>2019</v>
      </c>
      <c r="F36" s="21">
        <v>2020</v>
      </c>
      <c r="G36" s="21">
        <v>2021</v>
      </c>
    </row>
    <row r="37" spans="3:7" ht="15" customHeight="1" thickBot="1" x14ac:dyDescent="0.3">
      <c r="C37" s="388"/>
      <c r="D37" s="22" t="s">
        <v>12</v>
      </c>
      <c r="E37" s="22" t="s">
        <v>13</v>
      </c>
      <c r="F37" s="22" t="s">
        <v>13</v>
      </c>
      <c r="G37" s="22" t="s">
        <v>13</v>
      </c>
    </row>
    <row r="38" spans="3:7" ht="15.75" thickBot="1" x14ac:dyDescent="0.3">
      <c r="C38" s="27" t="s">
        <v>47</v>
      </c>
      <c r="D38" s="28"/>
      <c r="E38" s="28"/>
      <c r="F38" s="28"/>
      <c r="G38" s="28"/>
    </row>
    <row r="39" spans="3:7" ht="24.75" thickBot="1" x14ac:dyDescent="0.3">
      <c r="C39" s="27" t="s">
        <v>568</v>
      </c>
      <c r="D39" s="28"/>
      <c r="E39" s="28"/>
      <c r="F39" s="28"/>
      <c r="G39" s="28"/>
    </row>
    <row r="40" spans="3:7" ht="22.5" customHeight="1" thickBot="1" x14ac:dyDescent="0.3">
      <c r="C40" s="27" t="s">
        <v>49</v>
      </c>
      <c r="D40" s="29">
        <v>26000</v>
      </c>
      <c r="E40" s="28">
        <v>30000</v>
      </c>
      <c r="F40" s="28">
        <v>35000</v>
      </c>
      <c r="G40" s="28">
        <v>40000</v>
      </c>
    </row>
    <row r="41" spans="3:7" ht="15.75" thickBot="1" x14ac:dyDescent="0.3">
      <c r="C41" s="27" t="s">
        <v>50</v>
      </c>
      <c r="D41" s="29"/>
      <c r="E41" s="28"/>
      <c r="F41" s="28"/>
      <c r="G41" s="28"/>
    </row>
    <row r="42" spans="3:7" ht="15.75" thickBot="1" x14ac:dyDescent="0.3">
      <c r="C42" s="27" t="s">
        <v>51</v>
      </c>
      <c r="D42" s="29"/>
      <c r="E42" s="28"/>
      <c r="F42" s="28"/>
      <c r="G42" s="28"/>
    </row>
    <row r="43" spans="3:7" ht="15.75" thickBot="1" x14ac:dyDescent="0.3">
      <c r="C43" s="27" t="s">
        <v>52</v>
      </c>
      <c r="D43" s="29"/>
      <c r="E43" s="28"/>
      <c r="F43" s="28"/>
      <c r="G43" s="28"/>
    </row>
    <row r="44" spans="3:7" ht="24.75" thickBot="1" x14ac:dyDescent="0.3">
      <c r="C44" s="27" t="s">
        <v>53</v>
      </c>
      <c r="D44" s="29"/>
      <c r="E44" s="28"/>
      <c r="F44" s="28"/>
      <c r="G44" s="28"/>
    </row>
    <row r="45" spans="3:7" ht="15.75" thickBot="1" x14ac:dyDescent="0.3">
      <c r="C45" s="30" t="s">
        <v>54</v>
      </c>
      <c r="D45" s="29">
        <f>D44+D43+D42+D41+D40+D39+D38</f>
        <v>26000</v>
      </c>
      <c r="E45" s="29">
        <f>E44+E43+E42+E41+E40+E39+E38</f>
        <v>30000</v>
      </c>
      <c r="F45" s="29">
        <f>F44+F43+F42+F41+F40+F39+F38</f>
        <v>35000</v>
      </c>
      <c r="G45" s="29">
        <f>G44+G43+G42+G41+G40+G39+G38</f>
        <v>40000</v>
      </c>
    </row>
    <row r="46" spans="3:7" ht="15.75" thickBot="1" x14ac:dyDescent="0.3">
      <c r="C46" s="31" t="s">
        <v>55</v>
      </c>
      <c r="D46" s="32">
        <f>IF(D45-D30=0,0,"Error")</f>
        <v>0</v>
      </c>
      <c r="E46" s="32">
        <f>IF(E45-E30=0,0,"Error")</f>
        <v>0</v>
      </c>
      <c r="F46" s="32">
        <f>IF(F45-F30=0,0,"Error")</f>
        <v>0</v>
      </c>
      <c r="G46" s="32">
        <f>IF(G45-G30=0,0,"Error")</f>
        <v>0</v>
      </c>
    </row>
    <row r="47" spans="3:7" ht="15.75" thickBot="1" x14ac:dyDescent="0.3">
      <c r="C47" s="398" t="s">
        <v>111</v>
      </c>
      <c r="D47" s="399"/>
      <c r="E47" s="399"/>
      <c r="F47" s="399"/>
      <c r="G47" s="400"/>
    </row>
    <row r="48" spans="3:7" ht="15.75" thickBot="1" x14ac:dyDescent="0.3">
      <c r="C48" s="36" t="s">
        <v>93</v>
      </c>
      <c r="D48" s="410" t="s">
        <v>580</v>
      </c>
      <c r="E48" s="411"/>
      <c r="F48" s="411"/>
      <c r="G48" s="412"/>
    </row>
    <row r="49" spans="3:13" ht="15.75" thickBot="1" x14ac:dyDescent="0.3">
      <c r="C49" s="20" t="s">
        <v>33</v>
      </c>
      <c r="D49" s="410" t="s">
        <v>580</v>
      </c>
      <c r="E49" s="411"/>
      <c r="F49" s="411"/>
      <c r="G49" s="412"/>
    </row>
    <row r="50" spans="3:13" ht="17.25" customHeight="1" thickBot="1" x14ac:dyDescent="0.3">
      <c r="C50" s="7" t="s">
        <v>35</v>
      </c>
      <c r="D50" s="392" t="s">
        <v>581</v>
      </c>
      <c r="E50" s="393"/>
      <c r="F50" s="393"/>
      <c r="G50" s="394"/>
    </row>
    <row r="51" spans="3:13" ht="15.75" thickBot="1" x14ac:dyDescent="0.3">
      <c r="C51" s="7" t="s">
        <v>37</v>
      </c>
      <c r="D51" s="404" t="s">
        <v>530</v>
      </c>
      <c r="E51" s="405"/>
      <c r="F51" s="405"/>
      <c r="G51" s="406"/>
    </row>
    <row r="52" spans="3:13" ht="12.75" customHeight="1" x14ac:dyDescent="0.25">
      <c r="C52" s="387"/>
      <c r="D52" s="21">
        <v>2018</v>
      </c>
      <c r="E52" s="21">
        <v>2019</v>
      </c>
      <c r="F52" s="21">
        <v>2020</v>
      </c>
      <c r="G52" s="21">
        <v>2021</v>
      </c>
    </row>
    <row r="53" spans="3:13" ht="14.25" customHeight="1" thickBot="1" x14ac:dyDescent="0.3">
      <c r="C53" s="388"/>
      <c r="D53" s="22" t="s">
        <v>12</v>
      </c>
      <c r="E53" s="22" t="s">
        <v>13</v>
      </c>
      <c r="F53" s="22" t="s">
        <v>13</v>
      </c>
      <c r="G53" s="22" t="s">
        <v>13</v>
      </c>
    </row>
    <row r="54" spans="3:13" ht="15.75" thickBot="1" x14ac:dyDescent="0.3">
      <c r="C54" s="7" t="s">
        <v>39</v>
      </c>
      <c r="D54" s="23">
        <v>0</v>
      </c>
      <c r="E54" s="23">
        <v>20</v>
      </c>
      <c r="F54" s="23"/>
      <c r="G54" s="23"/>
    </row>
    <row r="55" spans="3:13" ht="15.75" thickBot="1" x14ac:dyDescent="0.3">
      <c r="C55" s="7" t="s">
        <v>40</v>
      </c>
      <c r="D55" s="23">
        <v>0</v>
      </c>
      <c r="E55" s="23">
        <v>10000</v>
      </c>
      <c r="F55" s="23">
        <v>0</v>
      </c>
      <c r="G55" s="23">
        <v>0</v>
      </c>
    </row>
    <row r="56" spans="3:13" ht="15.75" thickBot="1" x14ac:dyDescent="0.3">
      <c r="C56" s="7" t="s">
        <v>41</v>
      </c>
      <c r="D56" s="23">
        <v>0</v>
      </c>
      <c r="E56" s="23">
        <f t="shared" ref="E56" si="2">E55/E54</f>
        <v>500</v>
      </c>
      <c r="F56" s="23">
        <v>0</v>
      </c>
      <c r="G56" s="23">
        <v>0</v>
      </c>
    </row>
    <row r="57" spans="3:13" ht="15.75" thickBot="1" x14ac:dyDescent="0.3">
      <c r="C57" s="7" t="s">
        <v>42</v>
      </c>
      <c r="D57" s="25" t="s">
        <v>43</v>
      </c>
      <c r="E57" s="188">
        <v>0</v>
      </c>
      <c r="F57" s="26">
        <f t="shared" ref="F57:F58" si="3">F54/E54-1</f>
        <v>-1</v>
      </c>
      <c r="G57" s="188">
        <v>0</v>
      </c>
      <c r="I57" s="24"/>
      <c r="J57" s="24"/>
      <c r="K57" s="24"/>
      <c r="L57" s="24"/>
      <c r="M57" s="24"/>
    </row>
    <row r="58" spans="3:13" ht="15.75" thickBot="1" x14ac:dyDescent="0.3">
      <c r="C58" s="7" t="s">
        <v>44</v>
      </c>
      <c r="D58" s="25" t="s">
        <v>43</v>
      </c>
      <c r="E58" s="188">
        <v>0</v>
      </c>
      <c r="F58" s="26">
        <f t="shared" si="3"/>
        <v>-1</v>
      </c>
      <c r="G58" s="188">
        <v>0</v>
      </c>
    </row>
    <row r="59" spans="3:13" ht="15.75" thickBot="1" x14ac:dyDescent="0.3">
      <c r="C59" s="7" t="s">
        <v>45</v>
      </c>
      <c r="D59" s="25" t="s">
        <v>43</v>
      </c>
      <c r="E59" s="188">
        <v>0</v>
      </c>
      <c r="F59" s="26">
        <v>0</v>
      </c>
      <c r="G59" s="188">
        <v>0</v>
      </c>
    </row>
    <row r="60" spans="3:13" ht="15.75" thickBot="1" x14ac:dyDescent="0.3">
      <c r="C60" s="395" t="s">
        <v>46</v>
      </c>
      <c r="D60" s="396"/>
      <c r="E60" s="396"/>
      <c r="F60" s="396"/>
      <c r="G60" s="397"/>
    </row>
    <row r="61" spans="3:13" ht="12.75" customHeight="1" x14ac:dyDescent="0.25">
      <c r="C61" s="387"/>
      <c r="D61" s="21">
        <v>2018</v>
      </c>
      <c r="E61" s="21">
        <v>2019</v>
      </c>
      <c r="F61" s="21">
        <v>2020</v>
      </c>
      <c r="G61" s="21">
        <v>2021</v>
      </c>
    </row>
    <row r="62" spans="3:13" ht="19.5" customHeight="1" thickBot="1" x14ac:dyDescent="0.3">
      <c r="C62" s="388"/>
      <c r="D62" s="22" t="s">
        <v>12</v>
      </c>
      <c r="E62" s="22" t="s">
        <v>13</v>
      </c>
      <c r="F62" s="22" t="s">
        <v>13</v>
      </c>
      <c r="G62" s="22" t="s">
        <v>13</v>
      </c>
    </row>
    <row r="63" spans="3:13" ht="15.75" thickBot="1" x14ac:dyDescent="0.3">
      <c r="C63" s="27" t="s">
        <v>86</v>
      </c>
      <c r="D63" s="28"/>
      <c r="E63" s="28"/>
      <c r="F63" s="28"/>
      <c r="G63" s="28"/>
    </row>
    <row r="64" spans="3:13" ht="15.75" thickBot="1" x14ac:dyDescent="0.3">
      <c r="C64" s="27" t="s">
        <v>87</v>
      </c>
      <c r="D64" s="29"/>
      <c r="E64" s="29">
        <v>10000</v>
      </c>
      <c r="F64" s="28"/>
      <c r="G64" s="28"/>
    </row>
    <row r="65" spans="3:7" ht="15.75" thickBot="1" x14ac:dyDescent="0.3">
      <c r="C65" s="30" t="s">
        <v>54</v>
      </c>
      <c r="D65" s="29">
        <f>D64+D63</f>
        <v>0</v>
      </c>
      <c r="E65" s="29">
        <v>10000</v>
      </c>
      <c r="F65" s="29">
        <f t="shared" ref="F65:G65" si="4">F64+F63</f>
        <v>0</v>
      </c>
      <c r="G65" s="29">
        <f t="shared" si="4"/>
        <v>0</v>
      </c>
    </row>
    <row r="66" spans="3:7" ht="15.75" thickBot="1" x14ac:dyDescent="0.3">
      <c r="C66" s="31" t="s">
        <v>55</v>
      </c>
      <c r="D66" s="32">
        <v>0</v>
      </c>
      <c r="E66" s="32">
        <v>10000</v>
      </c>
      <c r="F66" s="32">
        <v>0</v>
      </c>
      <c r="G66" s="32">
        <v>0</v>
      </c>
    </row>
    <row r="67" spans="3:7" ht="27" customHeight="1" thickBot="1" x14ac:dyDescent="0.3">
      <c r="C67" s="14" t="s">
        <v>114</v>
      </c>
      <c r="D67" s="42">
        <f>D30+D55</f>
        <v>26000</v>
      </c>
      <c r="E67" s="42">
        <f t="shared" ref="E67:G67" si="5">E30+E55</f>
        <v>40000</v>
      </c>
      <c r="F67" s="42">
        <f t="shared" si="5"/>
        <v>35000</v>
      </c>
      <c r="G67" s="42">
        <f t="shared" si="5"/>
        <v>40000</v>
      </c>
    </row>
    <row r="68" spans="3:7" ht="24.75" thickBot="1" x14ac:dyDescent="0.3">
      <c r="C68" s="14" t="s">
        <v>115</v>
      </c>
      <c r="D68" s="42">
        <f>D70+D72+D74+D76+D78+D80+D82+D84+D86</f>
        <v>26000</v>
      </c>
      <c r="E68" s="42">
        <f t="shared" ref="E68:G68" si="6">E70+E72+E74+E76+E78+E80+E82+E84+E86</f>
        <v>40000</v>
      </c>
      <c r="F68" s="42">
        <f t="shared" si="6"/>
        <v>35000</v>
      </c>
      <c r="G68" s="42">
        <f t="shared" si="6"/>
        <v>40000</v>
      </c>
    </row>
    <row r="69" spans="3:7" ht="24.75" thickBot="1" x14ac:dyDescent="0.3">
      <c r="C69" s="43" t="s">
        <v>116</v>
      </c>
      <c r="D69" s="44"/>
      <c r="E69" s="45">
        <f>E68/D68-1</f>
        <v>0.53846153846153855</v>
      </c>
      <c r="F69" s="45">
        <f t="shared" ref="F69:G69" si="7">F68/E68-1</f>
        <v>-0.125</v>
      </c>
      <c r="G69" s="45">
        <f t="shared" si="7"/>
        <v>0.14285714285714279</v>
      </c>
    </row>
    <row r="70" spans="3:7" ht="15.75" thickBot="1" x14ac:dyDescent="0.3">
      <c r="C70" s="27" t="s">
        <v>47</v>
      </c>
      <c r="D70" s="35"/>
      <c r="E70" s="28"/>
      <c r="F70" s="28"/>
      <c r="G70" s="28"/>
    </row>
    <row r="71" spans="3:7" ht="15.75" thickBot="1" x14ac:dyDescent="0.3">
      <c r="C71" s="34" t="s">
        <v>117</v>
      </c>
      <c r="D71" s="28"/>
      <c r="E71" s="35"/>
      <c r="F71" s="35"/>
      <c r="G71" s="35"/>
    </row>
    <row r="72" spans="3:7" ht="24.75" thickBot="1" x14ac:dyDescent="0.3">
      <c r="C72" s="27" t="s">
        <v>48</v>
      </c>
      <c r="D72" s="35"/>
      <c r="E72" s="28"/>
      <c r="F72" s="28"/>
      <c r="G72" s="28"/>
    </row>
    <row r="73" spans="3:7" ht="24.75" thickBot="1" x14ac:dyDescent="0.3">
      <c r="C73" s="34" t="s">
        <v>118</v>
      </c>
      <c r="D73" s="29"/>
      <c r="E73" s="35"/>
      <c r="F73" s="35"/>
      <c r="G73" s="35"/>
    </row>
    <row r="74" spans="3:7" ht="15.75" thickBot="1" x14ac:dyDescent="0.3">
      <c r="C74" s="27" t="s">
        <v>49</v>
      </c>
      <c r="D74" s="28">
        <f>D40</f>
        <v>26000</v>
      </c>
      <c r="E74" s="28">
        <f t="shared" ref="E74:G74" si="8">E40</f>
        <v>30000</v>
      </c>
      <c r="F74" s="28">
        <f t="shared" si="8"/>
        <v>35000</v>
      </c>
      <c r="G74" s="28">
        <f t="shared" si="8"/>
        <v>40000</v>
      </c>
    </row>
    <row r="75" spans="3:7" ht="24.75" thickBot="1" x14ac:dyDescent="0.3">
      <c r="C75" s="34" t="s">
        <v>119</v>
      </c>
      <c r="D75" s="29"/>
      <c r="E75" s="35"/>
      <c r="F75" s="35"/>
      <c r="G75" s="35"/>
    </row>
    <row r="76" spans="3:7" ht="15.75" thickBot="1" x14ac:dyDescent="0.3">
      <c r="C76" s="27" t="s">
        <v>50</v>
      </c>
      <c r="D76" s="28"/>
      <c r="E76" s="28"/>
      <c r="F76" s="28"/>
      <c r="G76" s="28"/>
    </row>
    <row r="77" spans="3:7" ht="15.75" thickBot="1" x14ac:dyDescent="0.3">
      <c r="C77" s="34" t="s">
        <v>120</v>
      </c>
      <c r="D77" s="29"/>
      <c r="E77" s="35"/>
      <c r="F77" s="35"/>
      <c r="G77" s="35"/>
    </row>
    <row r="78" spans="3:7" ht="15.75" thickBot="1" x14ac:dyDescent="0.3">
      <c r="C78" s="27" t="s">
        <v>51</v>
      </c>
      <c r="D78" s="28"/>
      <c r="E78" s="28"/>
      <c r="F78" s="28"/>
      <c r="G78" s="28"/>
    </row>
    <row r="79" spans="3:7" ht="24.75" thickBot="1" x14ac:dyDescent="0.3">
      <c r="C79" s="34" t="s">
        <v>121</v>
      </c>
      <c r="D79" s="29"/>
      <c r="E79" s="35"/>
      <c r="F79" s="35"/>
      <c r="G79" s="35"/>
    </row>
    <row r="80" spans="3:7" ht="15.75" thickBot="1" x14ac:dyDescent="0.3">
      <c r="C80" s="27" t="s">
        <v>52</v>
      </c>
      <c r="D80" s="28"/>
      <c r="E80" s="28"/>
      <c r="F80" s="28"/>
      <c r="G80" s="28"/>
    </row>
    <row r="81" spans="1:14" ht="24.75" thickBot="1" x14ac:dyDescent="0.3">
      <c r="C81" s="34" t="s">
        <v>122</v>
      </c>
      <c r="D81" s="29"/>
      <c r="E81" s="35"/>
      <c r="F81" s="35"/>
      <c r="G81" s="35"/>
    </row>
    <row r="82" spans="1:14" ht="24.75" thickBot="1" x14ac:dyDescent="0.3">
      <c r="C82" s="27" t="s">
        <v>53</v>
      </c>
      <c r="D82" s="28"/>
      <c r="E82" s="35"/>
      <c r="F82" s="35"/>
      <c r="G82" s="35"/>
    </row>
    <row r="83" spans="1:14" ht="24.75" thickBot="1" x14ac:dyDescent="0.3">
      <c r="C83" s="34" t="s">
        <v>123</v>
      </c>
      <c r="D83" s="29"/>
      <c r="E83" s="28"/>
      <c r="F83" s="28"/>
      <c r="G83" s="28"/>
    </row>
    <row r="84" spans="1:14" ht="15.75" thickBot="1" x14ac:dyDescent="0.3">
      <c r="C84" s="27" t="s">
        <v>124</v>
      </c>
      <c r="D84" s="28"/>
      <c r="E84" s="35"/>
      <c r="F84" s="35"/>
      <c r="G84" s="35"/>
    </row>
    <row r="85" spans="1:14" ht="24.75" thickBot="1" x14ac:dyDescent="0.3">
      <c r="C85" s="34" t="s">
        <v>125</v>
      </c>
      <c r="D85" s="29"/>
      <c r="E85" s="35"/>
      <c r="F85" s="35"/>
      <c r="G85" s="35"/>
    </row>
    <row r="86" spans="1:14" ht="15.75" thickBot="1" x14ac:dyDescent="0.3">
      <c r="C86" s="27" t="s">
        <v>126</v>
      </c>
      <c r="D86" s="28">
        <f>D64</f>
        <v>0</v>
      </c>
      <c r="E86" s="28">
        <f t="shared" ref="E86:G86" si="9">E64</f>
        <v>10000</v>
      </c>
      <c r="F86" s="28">
        <f t="shared" si="9"/>
        <v>0</v>
      </c>
      <c r="G86" s="28">
        <f t="shared" si="9"/>
        <v>0</v>
      </c>
      <c r="I86" s="24"/>
      <c r="J86" s="24"/>
      <c r="K86" s="24"/>
    </row>
    <row r="87" spans="1:14" ht="24.75" thickBot="1" x14ac:dyDescent="0.3">
      <c r="C87" s="34" t="s">
        <v>127</v>
      </c>
      <c r="D87" s="29"/>
      <c r="E87" s="35"/>
      <c r="F87" s="35"/>
      <c r="G87" s="35"/>
    </row>
    <row r="88" spans="1:14" x14ac:dyDescent="0.25">
      <c r="C88" s="464" t="s">
        <v>222</v>
      </c>
      <c r="D88" s="467"/>
      <c r="E88" s="467"/>
      <c r="F88" s="467"/>
      <c r="G88" s="468"/>
      <c r="I88" s="24"/>
      <c r="J88" s="24"/>
      <c r="K88" s="24"/>
      <c r="L88" s="24"/>
      <c r="M88" s="24"/>
      <c r="N88" s="24"/>
    </row>
    <row r="89" spans="1:14" x14ac:dyDescent="0.25">
      <c r="C89" s="465"/>
      <c r="D89" s="469"/>
      <c r="E89" s="469"/>
      <c r="F89" s="469"/>
      <c r="G89" s="470"/>
    </row>
    <row r="90" spans="1:14" ht="15.75" thickBot="1" x14ac:dyDescent="0.3">
      <c r="C90" s="466"/>
      <c r="D90" s="471"/>
      <c r="E90" s="471"/>
      <c r="F90" s="471"/>
      <c r="G90" s="472"/>
      <c r="J90" s="24"/>
    </row>
    <row r="91" spans="1:14" ht="15.75" thickBot="1" x14ac:dyDescent="0.3">
      <c r="C91" s="31" t="s">
        <v>55</v>
      </c>
      <c r="D91" s="32">
        <f>IF(D68-D67=0,0,"Error")</f>
        <v>0</v>
      </c>
      <c r="E91" s="32">
        <f t="shared" ref="E91:G91" si="10">IF(E68-E67=0,0,"Error")</f>
        <v>0</v>
      </c>
      <c r="F91" s="32">
        <f t="shared" si="10"/>
        <v>0</v>
      </c>
      <c r="G91" s="32">
        <f t="shared" si="10"/>
        <v>0</v>
      </c>
    </row>
    <row r="92" spans="1:14" ht="24.75" thickBot="1" x14ac:dyDescent="0.3">
      <c r="C92" s="46" t="s">
        <v>128</v>
      </c>
      <c r="D92" s="28">
        <v>0</v>
      </c>
      <c r="E92" s="28">
        <v>0</v>
      </c>
      <c r="F92" s="28">
        <v>0</v>
      </c>
      <c r="G92" s="28">
        <v>0</v>
      </c>
    </row>
    <row r="93" spans="1:14" ht="24.75" thickBot="1" x14ac:dyDescent="0.3">
      <c r="C93" s="46" t="s">
        <v>129</v>
      </c>
      <c r="D93" s="28">
        <v>0</v>
      </c>
      <c r="E93" s="28">
        <v>0</v>
      </c>
      <c r="F93" s="28">
        <v>0</v>
      </c>
      <c r="G93" s="28">
        <v>0</v>
      </c>
    </row>
    <row r="94" spans="1:14" x14ac:dyDescent="0.25">
      <c r="C94" s="47"/>
      <c r="D94" s="48"/>
      <c r="E94" s="48"/>
      <c r="F94" s="48"/>
      <c r="G94" s="48"/>
    </row>
    <row r="95" spans="1:14" x14ac:dyDescent="0.25">
      <c r="A95" s="49"/>
      <c r="B95" s="50"/>
      <c r="C95" s="189"/>
      <c r="D95" s="190"/>
      <c r="E95" s="191"/>
      <c r="F95" s="192"/>
      <c r="G95" s="192"/>
    </row>
    <row r="96" spans="1:14" ht="39.75" customHeight="1" x14ac:dyDescent="0.25">
      <c r="A96" s="49"/>
      <c r="B96" s="50"/>
      <c r="C96" s="719"/>
      <c r="D96" s="719"/>
      <c r="E96" s="719"/>
      <c r="F96" s="719"/>
      <c r="G96" s="719"/>
    </row>
    <row r="97" spans="1:8" ht="40.5" customHeight="1" x14ac:dyDescent="0.25">
      <c r="A97" s="49"/>
      <c r="B97" s="50"/>
      <c r="C97" s="720"/>
      <c r="D97" s="718"/>
      <c r="E97" s="718"/>
      <c r="F97" s="718"/>
      <c r="G97" s="718"/>
    </row>
    <row r="98" spans="1:8" ht="28.5" customHeight="1" x14ac:dyDescent="0.25">
      <c r="C98" s="721"/>
      <c r="D98" s="721"/>
      <c r="E98" s="721"/>
      <c r="F98" s="721"/>
      <c r="G98" s="721"/>
      <c r="H98" s="76"/>
    </row>
    <row r="99" spans="1:8" ht="18" customHeight="1" x14ac:dyDescent="0.25">
      <c r="C99" s="721"/>
      <c r="D99" s="721"/>
      <c r="E99" s="721"/>
      <c r="F99" s="721"/>
      <c r="G99" s="721"/>
      <c r="H99" s="76"/>
    </row>
    <row r="100" spans="1:8" ht="36" customHeight="1" x14ac:dyDescent="0.25">
      <c r="C100" s="721"/>
      <c r="D100" s="721"/>
      <c r="E100" s="721"/>
      <c r="F100" s="721"/>
      <c r="G100" s="721"/>
      <c r="H100" s="77"/>
    </row>
    <row r="101" spans="1:8" ht="27" customHeight="1" x14ac:dyDescent="0.25">
      <c r="C101" s="718"/>
      <c r="D101" s="719"/>
      <c r="E101" s="719"/>
      <c r="F101" s="719"/>
      <c r="G101" s="719"/>
    </row>
    <row r="102" spans="1:8" ht="47.25" customHeight="1" x14ac:dyDescent="0.25">
      <c r="C102" s="718"/>
      <c r="D102" s="719"/>
      <c r="E102" s="719"/>
      <c r="F102" s="719"/>
      <c r="G102" s="719"/>
    </row>
  </sheetData>
  <mergeCells count="35">
    <mergeCell ref="C102:G102"/>
    <mergeCell ref="C96:G96"/>
    <mergeCell ref="C97:G97"/>
    <mergeCell ref="C98:G98"/>
    <mergeCell ref="C99:G99"/>
    <mergeCell ref="C100:G100"/>
    <mergeCell ref="C101:G101"/>
    <mergeCell ref="C36:C37"/>
    <mergeCell ref="C47:G47"/>
    <mergeCell ref="D48:G48"/>
    <mergeCell ref="D49:G49"/>
    <mergeCell ref="D50:G50"/>
    <mergeCell ref="D51:G51"/>
    <mergeCell ref="C52:C53"/>
    <mergeCell ref="C60:G60"/>
    <mergeCell ref="C61:C62"/>
    <mergeCell ref="C88:C90"/>
    <mergeCell ref="D88:G90"/>
    <mergeCell ref="C35:G35"/>
    <mergeCell ref="C8:G10"/>
    <mergeCell ref="D11:G11"/>
    <mergeCell ref="C12:C13"/>
    <mergeCell ref="D17:G17"/>
    <mergeCell ref="C18:G18"/>
    <mergeCell ref="C22:G22"/>
    <mergeCell ref="C23:G23"/>
    <mergeCell ref="D24:G24"/>
    <mergeCell ref="D25:G25"/>
    <mergeCell ref="D26:G26"/>
    <mergeCell ref="C27:C28"/>
    <mergeCell ref="C7:G7"/>
    <mergeCell ref="C2:G2"/>
    <mergeCell ref="D4:G4"/>
    <mergeCell ref="D5:G5"/>
    <mergeCell ref="D6:G6"/>
  </mergeCells>
  <printOptions horizontalCentered="1" verticalCentered="1"/>
  <pageMargins left="0.7" right="0.7" top="0.75" bottom="0.75" header="0.3" footer="0.3"/>
  <pageSetup scale="57"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Formati 1 Misioni</vt:lpstr>
      <vt:lpstr>Formati 2.1 01110</vt:lpstr>
      <vt:lpstr>Formati 2.1 Siguria Ushqimore</vt:lpstr>
      <vt:lpstr>Formati 2.1 Peshkimi</vt:lpstr>
      <vt:lpstr>Formati 2.1 Men.Ujitjes.Kull</vt:lpstr>
      <vt:lpstr>Formati 2.1 Zhvillimi Rural</vt:lpstr>
      <vt:lpstr>Formati 2.1 admins i ujerave</vt:lpstr>
      <vt:lpstr>Formati 2.1 Keshillim Bujqesor</vt:lpstr>
      <vt:lpstr>Formati 2.1 Menaxh i Tokes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2018-07-05T14:00:49Z</dcterms:modified>
</cp:coreProperties>
</file>