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filterPrivacy="1" defaultThemeVersion="124226"/>
  <bookViews>
    <workbookView xWindow="240" yWindow="105" windowWidth="14805" windowHeight="8010"/>
  </bookViews>
  <sheets>
    <sheet name="Formati 1 Misioni" sheetId="12" r:id="rId1"/>
    <sheet name="Formati 2.1 Programi 01110" sheetId="6" r:id="rId2"/>
    <sheet name="Formati 2.1 Programi 04560" sheetId="11" r:id="rId3"/>
    <sheet name="Formati 2.1 Programi 06370" sheetId="10" r:id="rId4"/>
    <sheet name="FORMATI 2.1 Programi 04520" sheetId="9" r:id="rId5"/>
    <sheet name="Formati 2.1 Programi 04550" sheetId="8" r:id="rId6"/>
    <sheet name="Formati 2.1 Programi 04540" sheetId="7" r:id="rId7"/>
    <sheet name="Formati 2.1 Programi 06222" sheetId="5" r:id="rId8"/>
    <sheet name="Formati 2.1 Programi 04440" sheetId="4" r:id="rId9"/>
    <sheet name="Formati 2.1 Programi 04430" sheetId="3" r:id="rId10"/>
    <sheet name="Formati 2.1 Programi 04320" sheetId="2" r:id="rId11"/>
  </sheets>
  <externalReferences>
    <externalReference r:id="rId12"/>
  </externalReferences>
  <definedNames>
    <definedName name="_xlnm._FilterDatabase" localSheetId="3" hidden="1">'Formati 2.1 Programi 06370'!$A$2:$A$1995</definedName>
    <definedName name="_xlnm.Print_Area" localSheetId="2">'Formati 2.1 Programi 04560'!$A$1:$G$282</definedName>
  </definedNames>
  <calcPr calcId="144525"/>
</workbook>
</file>

<file path=xl/calcChain.xml><?xml version="1.0" encoding="utf-8"?>
<calcChain xmlns="http://schemas.openxmlformats.org/spreadsheetml/2006/main">
  <c r="B377" i="2" l="1"/>
  <c r="C376" i="2"/>
  <c r="D376" i="2"/>
  <c r="E376" i="2"/>
  <c r="B376" i="2"/>
  <c r="B386" i="2"/>
  <c r="B668" i="2"/>
  <c r="C460" i="2"/>
  <c r="D460" i="2"/>
  <c r="E460" i="2"/>
  <c r="B460" i="2"/>
  <c r="G192" i="3"/>
  <c r="F183" i="3"/>
  <c r="G183" i="3"/>
  <c r="E183" i="3"/>
  <c r="E193" i="3"/>
  <c r="D765" i="9" l="1"/>
  <c r="D771" i="9"/>
  <c r="H765" i="9" s="1"/>
  <c r="E771" i="9"/>
  <c r="F771" i="9"/>
  <c r="F765" i="9" s="1"/>
  <c r="D769" i="9"/>
  <c r="E769" i="9"/>
  <c r="F769" i="9"/>
  <c r="D767" i="9"/>
  <c r="E767" i="9"/>
  <c r="F767" i="9"/>
  <c r="E765" i="9"/>
  <c r="C765" i="9"/>
  <c r="F770" i="9"/>
  <c r="E772" i="9"/>
  <c r="D781" i="9"/>
  <c r="E782" i="9" s="1"/>
  <c r="E781" i="9"/>
  <c r="F781" i="9"/>
  <c r="D783" i="9"/>
  <c r="E783" i="9"/>
  <c r="F783" i="9"/>
  <c r="C783" i="9"/>
  <c r="C781" i="9"/>
  <c r="C771" i="9"/>
  <c r="C769" i="9"/>
  <c r="C767" i="9"/>
  <c r="D105" i="9"/>
  <c r="E105" i="9"/>
  <c r="C105" i="9"/>
  <c r="D80" i="9"/>
  <c r="E80" i="9"/>
  <c r="F80" i="9"/>
  <c r="C80" i="9"/>
  <c r="C764" i="9" s="1"/>
  <c r="E56" i="9"/>
  <c r="E764" i="9" s="1"/>
  <c r="F56" i="9"/>
  <c r="D56" i="9"/>
  <c r="C56" i="9"/>
  <c r="F32" i="9"/>
  <c r="E32" i="9"/>
  <c r="D32" i="9"/>
  <c r="D764" i="9" s="1"/>
  <c r="F266" i="5"/>
  <c r="F289" i="5"/>
  <c r="C289" i="5"/>
  <c r="D289" i="5"/>
  <c r="E289" i="5"/>
  <c r="D288" i="5"/>
  <c r="E288" i="5"/>
  <c r="F288" i="5"/>
  <c r="C288" i="5"/>
  <c r="D297" i="7"/>
  <c r="E297" i="7"/>
  <c r="F297" i="7"/>
  <c r="F298" i="7" s="1"/>
  <c r="D299" i="7"/>
  <c r="E300" i="7" s="1"/>
  <c r="E299" i="7"/>
  <c r="F299" i="7"/>
  <c r="D301" i="7"/>
  <c r="E302" i="7" s="1"/>
  <c r="E301" i="7"/>
  <c r="F301" i="7"/>
  <c r="D303" i="7"/>
  <c r="E303" i="7"/>
  <c r="F303" i="7"/>
  <c r="D305" i="7"/>
  <c r="E305" i="7"/>
  <c r="F305" i="7"/>
  <c r="D307" i="7"/>
  <c r="E307" i="7"/>
  <c r="F307" i="7"/>
  <c r="D311" i="7"/>
  <c r="E311" i="7"/>
  <c r="F311" i="7"/>
  <c r="D313" i="7"/>
  <c r="E313" i="7"/>
  <c r="F313" i="7"/>
  <c r="F314" i="7" s="1"/>
  <c r="C313" i="7"/>
  <c r="C311" i="7"/>
  <c r="C307" i="7"/>
  <c r="C305" i="7"/>
  <c r="C303" i="7"/>
  <c r="C301" i="7"/>
  <c r="D302" i="7" s="1"/>
  <c r="C299" i="7"/>
  <c r="C297" i="7"/>
  <c r="D294" i="7"/>
  <c r="E294" i="7"/>
  <c r="F294" i="7"/>
  <c r="C294" i="7"/>
  <c r="F302" i="7"/>
  <c r="D300" i="7"/>
  <c r="D298" i="7"/>
  <c r="E295" i="7"/>
  <c r="E296" i="8"/>
  <c r="F296" i="8"/>
  <c r="G296" i="8"/>
  <c r="E298" i="8"/>
  <c r="F298" i="8"/>
  <c r="G298" i="8"/>
  <c r="E310" i="8"/>
  <c r="F310" i="8"/>
  <c r="G310" i="8"/>
  <c r="E312" i="8"/>
  <c r="F312" i="8"/>
  <c r="G312" i="8"/>
  <c r="D312" i="8"/>
  <c r="D310" i="8"/>
  <c r="D298" i="8"/>
  <c r="D296" i="8"/>
  <c r="E293" i="8"/>
  <c r="F293" i="8"/>
  <c r="G293" i="8"/>
  <c r="D293" i="8"/>
  <c r="F782" i="9"/>
  <c r="D782" i="9"/>
  <c r="F780" i="9"/>
  <c r="E780" i="9"/>
  <c r="D780" i="9"/>
  <c r="F778" i="9"/>
  <c r="E778" i="9"/>
  <c r="D778" i="9"/>
  <c r="F776" i="9"/>
  <c r="E776" i="9"/>
  <c r="D776" i="9"/>
  <c r="F772" i="9"/>
  <c r="D772" i="9" l="1"/>
  <c r="D770" i="9"/>
  <c r="C295" i="7"/>
  <c r="C315" i="7" s="1"/>
  <c r="E298" i="7"/>
  <c r="F300" i="7"/>
  <c r="E314" i="7"/>
  <c r="E315" i="7"/>
  <c r="D295" i="7"/>
  <c r="F295" i="7"/>
  <c r="D294" i="8"/>
  <c r="D768" i="9"/>
  <c r="F768" i="9"/>
  <c r="E768" i="9"/>
  <c r="E770" i="9"/>
  <c r="G276" i="11"/>
  <c r="F276" i="11"/>
  <c r="E276" i="11"/>
  <c r="G274" i="11"/>
  <c r="F274" i="11"/>
  <c r="E274" i="11"/>
  <c r="G272" i="11"/>
  <c r="F272" i="11"/>
  <c r="E272" i="11"/>
  <c r="G270" i="11"/>
  <c r="F270" i="11"/>
  <c r="E270" i="11"/>
  <c r="G266" i="11"/>
  <c r="F266" i="11"/>
  <c r="E266" i="11"/>
  <c r="G253" i="11"/>
  <c r="F253" i="11"/>
  <c r="E253" i="11"/>
  <c r="G246" i="11"/>
  <c r="F246" i="11"/>
  <c r="E246" i="11"/>
  <c r="G245" i="11"/>
  <c r="F245" i="11"/>
  <c r="E245" i="11"/>
  <c r="G244" i="11"/>
  <c r="F244" i="11"/>
  <c r="E244" i="11"/>
  <c r="D244" i="11"/>
  <c r="F231" i="11"/>
  <c r="E231" i="11"/>
  <c r="D231" i="11"/>
  <c r="C231" i="11"/>
  <c r="G230" i="11"/>
  <c r="F230" i="11"/>
  <c r="E230" i="11"/>
  <c r="D230" i="11"/>
  <c r="C230" i="11"/>
  <c r="G229" i="11"/>
  <c r="F229" i="11"/>
  <c r="E229" i="11"/>
  <c r="D229" i="11"/>
  <c r="G228" i="11"/>
  <c r="F228" i="11"/>
  <c r="E228" i="11"/>
  <c r="D228" i="11"/>
  <c r="C228" i="11"/>
  <c r="D226" i="11"/>
  <c r="C226" i="11"/>
  <c r="D225" i="11"/>
  <c r="C225" i="11"/>
  <c r="D224" i="11"/>
  <c r="C224" i="11"/>
  <c r="C223" i="11"/>
  <c r="D222" i="11"/>
  <c r="C222" i="11"/>
  <c r="D221" i="11"/>
  <c r="C221" i="11"/>
  <c r="G220" i="11"/>
  <c r="F220" i="11"/>
  <c r="E220" i="11"/>
  <c r="D220" i="11"/>
  <c r="G219" i="11"/>
  <c r="F219" i="11"/>
  <c r="E219" i="11"/>
  <c r="D219" i="11"/>
  <c r="D218" i="11"/>
  <c r="C218" i="11"/>
  <c r="C217" i="11"/>
  <c r="G211" i="11"/>
  <c r="E211" i="11"/>
  <c r="F210" i="11"/>
  <c r="E210" i="11"/>
  <c r="C210" i="11"/>
  <c r="G209" i="11"/>
  <c r="F209" i="11"/>
  <c r="E209" i="11"/>
  <c r="D209" i="11"/>
  <c r="D211" i="11" s="1"/>
  <c r="C209" i="11"/>
  <c r="G208" i="11"/>
  <c r="F208" i="11"/>
  <c r="E208" i="11"/>
  <c r="D208" i="11"/>
  <c r="G207" i="11"/>
  <c r="F207" i="11"/>
  <c r="E207" i="11"/>
  <c r="D207" i="11"/>
  <c r="D205" i="11"/>
  <c r="C205" i="11"/>
  <c r="D204" i="11"/>
  <c r="C204" i="11"/>
  <c r="D203" i="11"/>
  <c r="C203" i="11"/>
  <c r="C202" i="11"/>
  <c r="C201" i="11"/>
  <c r="C200" i="11"/>
  <c r="G199" i="11"/>
  <c r="F199" i="11"/>
  <c r="E199" i="11"/>
  <c r="D199" i="11"/>
  <c r="G198" i="11"/>
  <c r="F198" i="11"/>
  <c r="E198" i="11"/>
  <c r="D198" i="11"/>
  <c r="C198" i="11"/>
  <c r="D197" i="11"/>
  <c r="C197" i="11"/>
  <c r="D196" i="11"/>
  <c r="C196" i="11"/>
  <c r="D195" i="11"/>
  <c r="G183" i="11"/>
  <c r="G192" i="11" s="1"/>
  <c r="G193" i="11" s="1"/>
  <c r="G232" i="11" s="1"/>
  <c r="F183" i="11"/>
  <c r="E183" i="11"/>
  <c r="D183" i="11"/>
  <c r="G182" i="11"/>
  <c r="F182" i="11"/>
  <c r="E182" i="11"/>
  <c r="D182" i="11"/>
  <c r="D178" i="11"/>
  <c r="C178" i="11"/>
  <c r="D177" i="11"/>
  <c r="C177" i="11"/>
  <c r="D176" i="11"/>
  <c r="C176" i="11"/>
  <c r="G170" i="11"/>
  <c r="F170" i="11"/>
  <c r="E170" i="11"/>
  <c r="D170" i="11"/>
  <c r="G163" i="11"/>
  <c r="G225" i="11" s="1"/>
  <c r="F163" i="11"/>
  <c r="F225" i="11" s="1"/>
  <c r="E163" i="11"/>
  <c r="E225" i="11" s="1"/>
  <c r="G162" i="11"/>
  <c r="G224" i="11" s="1"/>
  <c r="F162" i="11"/>
  <c r="F224" i="11" s="1"/>
  <c r="E162" i="11"/>
  <c r="E224" i="11" s="1"/>
  <c r="G161" i="11"/>
  <c r="F161" i="11"/>
  <c r="E161" i="11"/>
  <c r="E223" i="11" s="1"/>
  <c r="D161" i="11"/>
  <c r="D223" i="11" s="1"/>
  <c r="G149" i="11"/>
  <c r="F149" i="11"/>
  <c r="E149" i="11"/>
  <c r="D149" i="11"/>
  <c r="G142" i="11"/>
  <c r="G204" i="11" s="1"/>
  <c r="F142" i="11"/>
  <c r="F204" i="11" s="1"/>
  <c r="E142" i="11"/>
  <c r="E204" i="11" s="1"/>
  <c r="G141" i="11"/>
  <c r="G203" i="11" s="1"/>
  <c r="F141" i="11"/>
  <c r="F203" i="11" s="1"/>
  <c r="E141" i="11"/>
  <c r="E203" i="11" s="1"/>
  <c r="G140" i="11"/>
  <c r="G202" i="11" s="1"/>
  <c r="F140" i="11"/>
  <c r="F202" i="11" s="1"/>
  <c r="E140" i="11"/>
  <c r="E202" i="11" s="1"/>
  <c r="D140" i="11"/>
  <c r="D202" i="11" s="1"/>
  <c r="G128" i="11"/>
  <c r="F128" i="11"/>
  <c r="E128" i="11"/>
  <c r="D128" i="11"/>
  <c r="G121" i="11"/>
  <c r="F121" i="11"/>
  <c r="E121" i="11"/>
  <c r="G120" i="11"/>
  <c r="F120" i="11"/>
  <c r="E120" i="11"/>
  <c r="G119" i="11"/>
  <c r="F119" i="11"/>
  <c r="F122" i="11" s="1"/>
  <c r="E119" i="11"/>
  <c r="E122" i="11" s="1"/>
  <c r="D119" i="11"/>
  <c r="F108" i="11"/>
  <c r="E108" i="11"/>
  <c r="D108" i="11"/>
  <c r="G107" i="11"/>
  <c r="G108" i="11" s="1"/>
  <c r="F101" i="11"/>
  <c r="E101" i="11"/>
  <c r="D99" i="11"/>
  <c r="G98" i="11"/>
  <c r="G97" i="11"/>
  <c r="F97" i="11"/>
  <c r="F99" i="11" s="1"/>
  <c r="E97" i="11"/>
  <c r="E100" i="11" s="1"/>
  <c r="C93" i="11"/>
  <c r="G86" i="11"/>
  <c r="G87" i="11" s="1"/>
  <c r="F86" i="11"/>
  <c r="F87" i="11" s="1"/>
  <c r="E86" i="11"/>
  <c r="E87" i="11" s="1"/>
  <c r="D86" i="11"/>
  <c r="D87" i="11" s="1"/>
  <c r="G77" i="11"/>
  <c r="F77" i="11"/>
  <c r="E77" i="11"/>
  <c r="D77" i="11"/>
  <c r="G76" i="11"/>
  <c r="F76" i="11"/>
  <c r="E76" i="11"/>
  <c r="D76" i="11"/>
  <c r="D70" i="11"/>
  <c r="C70" i="11"/>
  <c r="G65" i="11"/>
  <c r="G66" i="11" s="1"/>
  <c r="F65" i="11"/>
  <c r="F66" i="11" s="1"/>
  <c r="E65" i="11"/>
  <c r="E66" i="11" s="1"/>
  <c r="D65" i="11"/>
  <c r="D66" i="11" s="1"/>
  <c r="G56" i="11"/>
  <c r="F56" i="11"/>
  <c r="E56" i="11"/>
  <c r="D56" i="11"/>
  <c r="G55" i="11"/>
  <c r="F55" i="11"/>
  <c r="E55" i="11"/>
  <c r="D55" i="11"/>
  <c r="D49" i="11"/>
  <c r="C49" i="11"/>
  <c r="G40" i="11"/>
  <c r="F40" i="11"/>
  <c r="F267" i="11" s="1"/>
  <c r="E40" i="11"/>
  <c r="E267" i="11" s="1"/>
  <c r="D40" i="11"/>
  <c r="G39" i="11"/>
  <c r="G263" i="11" s="1"/>
  <c r="F39" i="11"/>
  <c r="F263" i="11" s="1"/>
  <c r="E39" i="11"/>
  <c r="E263" i="11" s="1"/>
  <c r="D39" i="11"/>
  <c r="D263" i="11" s="1"/>
  <c r="G38" i="11"/>
  <c r="G261" i="11" s="1"/>
  <c r="F38" i="11"/>
  <c r="F261" i="11" s="1"/>
  <c r="E38" i="11"/>
  <c r="E261" i="11" s="1"/>
  <c r="D38" i="11"/>
  <c r="D261" i="11" s="1"/>
  <c r="G32" i="11"/>
  <c r="F32" i="11"/>
  <c r="E32" i="11"/>
  <c r="G30" i="11"/>
  <c r="G31" i="11" s="1"/>
  <c r="F30" i="11"/>
  <c r="F31" i="11" s="1"/>
  <c r="E30" i="11"/>
  <c r="F33" i="11" s="1"/>
  <c r="D30" i="11"/>
  <c r="D31" i="11" s="1"/>
  <c r="F315" i="7" l="1"/>
  <c r="F296" i="7"/>
  <c r="D315" i="7"/>
  <c r="D296" i="7"/>
  <c r="E296" i="7"/>
  <c r="F232" i="11"/>
  <c r="G247" i="11"/>
  <c r="F211" i="11"/>
  <c r="E232" i="11"/>
  <c r="G99" i="11"/>
  <c r="E79" i="11"/>
  <c r="E99" i="11"/>
  <c r="E102" i="11" s="1"/>
  <c r="F164" i="11"/>
  <c r="F226" i="11" s="1"/>
  <c r="G164" i="11"/>
  <c r="G226" i="11" s="1"/>
  <c r="E58" i="11"/>
  <c r="E57" i="11"/>
  <c r="G79" i="11"/>
  <c r="G80" i="11"/>
  <c r="E143" i="11"/>
  <c r="E205" i="11" s="1"/>
  <c r="F185" i="11"/>
  <c r="F258" i="11"/>
  <c r="D232" i="11"/>
  <c r="F247" i="11"/>
  <c r="G57" i="11"/>
  <c r="F102" i="11"/>
  <c r="G102" i="11"/>
  <c r="G122" i="11"/>
  <c r="E78" i="11"/>
  <c r="F264" i="11"/>
  <c r="F268" i="11"/>
  <c r="D57" i="11"/>
  <c r="F79" i="11"/>
  <c r="F78" i="11"/>
  <c r="F81" i="11" s="1"/>
  <c r="G101" i="11"/>
  <c r="D184" i="11"/>
  <c r="D192" i="11"/>
  <c r="D193" i="11" s="1"/>
  <c r="G33" i="11"/>
  <c r="G45" i="11"/>
  <c r="G46" i="11" s="1"/>
  <c r="D45" i="11"/>
  <c r="D46" i="11" s="1"/>
  <c r="F58" i="11"/>
  <c r="G59" i="11"/>
  <c r="D78" i="11"/>
  <c r="E80" i="11"/>
  <c r="G100" i="11"/>
  <c r="E185" i="11"/>
  <c r="E184" i="11"/>
  <c r="E187" i="11" s="1"/>
  <c r="E192" i="11"/>
  <c r="E193" i="11" s="1"/>
  <c r="G34" i="11"/>
  <c r="G262" i="11"/>
  <c r="G264" i="11"/>
  <c r="F262" i="11"/>
  <c r="E264" i="11"/>
  <c r="E262" i="11"/>
  <c r="G78" i="11"/>
  <c r="F100" i="11"/>
  <c r="F184" i="11"/>
  <c r="G258" i="11"/>
  <c r="E45" i="11"/>
  <c r="E46" i="11" s="1"/>
  <c r="E59" i="11"/>
  <c r="F80" i="11"/>
  <c r="F143" i="11"/>
  <c r="F205" i="11" s="1"/>
  <c r="E164" i="11"/>
  <c r="E226" i="11" s="1"/>
  <c r="G184" i="11"/>
  <c r="E186" i="11"/>
  <c r="F192" i="11"/>
  <c r="F193" i="11" s="1"/>
  <c r="F223" i="11"/>
  <c r="E247" i="11"/>
  <c r="D267" i="11"/>
  <c r="G185" i="11"/>
  <c r="D252" i="11"/>
  <c r="G267" i="11"/>
  <c r="G268" i="11" s="1"/>
  <c r="E33" i="11"/>
  <c r="F45" i="11"/>
  <c r="F46" i="11" s="1"/>
  <c r="F59" i="11"/>
  <c r="G143" i="11"/>
  <c r="G205" i="11" s="1"/>
  <c r="F186" i="11"/>
  <c r="E258" i="11"/>
  <c r="E31" i="11"/>
  <c r="E34" i="11" s="1"/>
  <c r="F57" i="11"/>
  <c r="F60" i="11" s="1"/>
  <c r="G58" i="11"/>
  <c r="G186" i="11"/>
  <c r="G81" i="11" l="1"/>
  <c r="E277" i="11"/>
  <c r="E259" i="11" s="1"/>
  <c r="E279" i="11" s="1"/>
  <c r="E60" i="11"/>
  <c r="G259" i="11"/>
  <c r="F187" i="11"/>
  <c r="E81" i="11"/>
  <c r="E268" i="11"/>
  <c r="G279" i="11"/>
  <c r="G187" i="11"/>
  <c r="F277" i="11"/>
  <c r="D258" i="11"/>
  <c r="D253" i="11"/>
  <c r="G60" i="11"/>
  <c r="D277" i="11"/>
  <c r="E278" i="11" s="1"/>
  <c r="F34" i="11"/>
  <c r="F278" i="11" l="1"/>
  <c r="G278" i="11"/>
  <c r="F259" i="11"/>
  <c r="D259" i="11"/>
  <c r="D279" i="11" l="1"/>
  <c r="E260" i="11"/>
  <c r="F260" i="11"/>
  <c r="F279" i="11"/>
  <c r="G260" i="11"/>
  <c r="I1993" i="10" l="1"/>
  <c r="H1993" i="10"/>
  <c r="G1993" i="10"/>
  <c r="F1993" i="10"/>
  <c r="I1988" i="10"/>
  <c r="I1989" i="10" s="1"/>
  <c r="H1988" i="10"/>
  <c r="G1988" i="10"/>
  <c r="F1988" i="10"/>
  <c r="I1987" i="10"/>
  <c r="H1987" i="10"/>
  <c r="G1987" i="10"/>
  <c r="I1984" i="10"/>
  <c r="H1984" i="10"/>
  <c r="H1985" i="10" s="1"/>
  <c r="G1984" i="10"/>
  <c r="F1984" i="10"/>
  <c r="I1982" i="10"/>
  <c r="H1982" i="10"/>
  <c r="G1982" i="10"/>
  <c r="F1982" i="10"/>
  <c r="I1980" i="10"/>
  <c r="H1980" i="10"/>
  <c r="G1980" i="10"/>
  <c r="F1980" i="10"/>
  <c r="G1981" i="10" s="1"/>
  <c r="I1978" i="10"/>
  <c r="H1978" i="10"/>
  <c r="G1978" i="10"/>
  <c r="F1978" i="10"/>
  <c r="I1976" i="10"/>
  <c r="H1976" i="10"/>
  <c r="G1976" i="10"/>
  <c r="F1976" i="10"/>
  <c r="I1974" i="10"/>
  <c r="H1974" i="10"/>
  <c r="G1974" i="10"/>
  <c r="F1974" i="10"/>
  <c r="I1969" i="10"/>
  <c r="H1969" i="10"/>
  <c r="G1969" i="10"/>
  <c r="F1968" i="10"/>
  <c r="F1969" i="10" s="1"/>
  <c r="I1962" i="10"/>
  <c r="H1962" i="10"/>
  <c r="G1962" i="10"/>
  <c r="I1961" i="10"/>
  <c r="H1961" i="10"/>
  <c r="G1961" i="10"/>
  <c r="I1960" i="10"/>
  <c r="H1960" i="10"/>
  <c r="H1963" i="10" s="1"/>
  <c r="G1960" i="10"/>
  <c r="G1963" i="10" s="1"/>
  <c r="F1960" i="10"/>
  <c r="I1951" i="10"/>
  <c r="H1951" i="10"/>
  <c r="G1951" i="10"/>
  <c r="I1949" i="10"/>
  <c r="H1949" i="10"/>
  <c r="G1949" i="10"/>
  <c r="F1949" i="10"/>
  <c r="F1951" i="10" s="1"/>
  <c r="I1944" i="10"/>
  <c r="H1944" i="10"/>
  <c r="G1944" i="10"/>
  <c r="I1943" i="10"/>
  <c r="H1943" i="10"/>
  <c r="G1943" i="10"/>
  <c r="I1942" i="10"/>
  <c r="H1942" i="10"/>
  <c r="H1945" i="10" s="1"/>
  <c r="G1942" i="10"/>
  <c r="G1945" i="10" s="1"/>
  <c r="F1942" i="10"/>
  <c r="I1925" i="10"/>
  <c r="H1925" i="10"/>
  <c r="G1925" i="10"/>
  <c r="I1923" i="10"/>
  <c r="I1931" i="10" s="1"/>
  <c r="H1923" i="10"/>
  <c r="G1923" i="10"/>
  <c r="F1923" i="10"/>
  <c r="F1931" i="10" s="1"/>
  <c r="F1933" i="10" s="1"/>
  <c r="I1915" i="10"/>
  <c r="H1915" i="10"/>
  <c r="G1915" i="10"/>
  <c r="F1913" i="10"/>
  <c r="F1915" i="10" s="1"/>
  <c r="I1908" i="10"/>
  <c r="H1908" i="10"/>
  <c r="G1908" i="10"/>
  <c r="I1907" i="10"/>
  <c r="H1907" i="10"/>
  <c r="G1907" i="10"/>
  <c r="I1906" i="10"/>
  <c r="H1906" i="10"/>
  <c r="G1906" i="10"/>
  <c r="F1906" i="10"/>
  <c r="I1898" i="10"/>
  <c r="H1898" i="10"/>
  <c r="I1891" i="10"/>
  <c r="I1890" i="10"/>
  <c r="H1890" i="10"/>
  <c r="G1890" i="10"/>
  <c r="I1889" i="10"/>
  <c r="H1889" i="10"/>
  <c r="G1888" i="10"/>
  <c r="H1891" i="10" s="1"/>
  <c r="F1888" i="10"/>
  <c r="I1878" i="10"/>
  <c r="I1880" i="10" s="1"/>
  <c r="G1878" i="10"/>
  <c r="G1880" i="10" s="1"/>
  <c r="I1872" i="10"/>
  <c r="H1872" i="10"/>
  <c r="G1872" i="10"/>
  <c r="I1871" i="10"/>
  <c r="G1871" i="10"/>
  <c r="H1870" i="10"/>
  <c r="H1871" i="10" s="1"/>
  <c r="F1870" i="10"/>
  <c r="F1878" i="10" s="1"/>
  <c r="F1880" i="10" s="1"/>
  <c r="I1862" i="10"/>
  <c r="I1863" i="10" s="1"/>
  <c r="I1855" i="10"/>
  <c r="H1855" i="10"/>
  <c r="G1855" i="10"/>
  <c r="I1854" i="10"/>
  <c r="H1853" i="10"/>
  <c r="G1853" i="10"/>
  <c r="F1853" i="10"/>
  <c r="F1862" i="10" s="1"/>
  <c r="F1863" i="10" s="1"/>
  <c r="I1845" i="10"/>
  <c r="I1846" i="10" s="1"/>
  <c r="I1838" i="10"/>
  <c r="H1838" i="10"/>
  <c r="G1838" i="10"/>
  <c r="I1837" i="10"/>
  <c r="H1836" i="10"/>
  <c r="I1839" i="10" s="1"/>
  <c r="G1836" i="10"/>
  <c r="F1836" i="10"/>
  <c r="F1845" i="10" s="1"/>
  <c r="F1846" i="10" s="1"/>
  <c r="I1826" i="10"/>
  <c r="I1828" i="10" s="1"/>
  <c r="H1826" i="10"/>
  <c r="H1828" i="10" s="1"/>
  <c r="G1826" i="10"/>
  <c r="G1828" i="10" s="1"/>
  <c r="F1826" i="10"/>
  <c r="F1828" i="10" s="1"/>
  <c r="I1822" i="10"/>
  <c r="H1822" i="10"/>
  <c r="G1822" i="10"/>
  <c r="I1821" i="10"/>
  <c r="H1821" i="10"/>
  <c r="G1821" i="10"/>
  <c r="I1820" i="10"/>
  <c r="H1820" i="10"/>
  <c r="G1820" i="10"/>
  <c r="F1820" i="10"/>
  <c r="G1812" i="10"/>
  <c r="I1811" i="10"/>
  <c r="I1812" i="10" s="1"/>
  <c r="H1811" i="10"/>
  <c r="H1812" i="10" s="1"/>
  <c r="F1811" i="10"/>
  <c r="F1812" i="10" s="1"/>
  <c r="I1805" i="10"/>
  <c r="H1805" i="10"/>
  <c r="G1805" i="10"/>
  <c r="I1804" i="10"/>
  <c r="H1804" i="10"/>
  <c r="G1804" i="10"/>
  <c r="I1803" i="10"/>
  <c r="H1803" i="10"/>
  <c r="H1806" i="10" s="1"/>
  <c r="F1803" i="10"/>
  <c r="G1806" i="10" s="1"/>
  <c r="I1795" i="10"/>
  <c r="I1794" i="10"/>
  <c r="H1794" i="10"/>
  <c r="H1795" i="10" s="1"/>
  <c r="I1788" i="10"/>
  <c r="I1787" i="10"/>
  <c r="H1787" i="10"/>
  <c r="G1787" i="10"/>
  <c r="I1786" i="10"/>
  <c r="H1786" i="10"/>
  <c r="G1785" i="10"/>
  <c r="H1788" i="10" s="1"/>
  <c r="F1785" i="10"/>
  <c r="F1794" i="10" s="1"/>
  <c r="F1795" i="10" s="1"/>
  <c r="I1777" i="10"/>
  <c r="H1777" i="10"/>
  <c r="G1777" i="10"/>
  <c r="I1770" i="10"/>
  <c r="H1770" i="10"/>
  <c r="I1769" i="10"/>
  <c r="H1769" i="10"/>
  <c r="G1769" i="10"/>
  <c r="I1768" i="10"/>
  <c r="H1768" i="10"/>
  <c r="G1768" i="10"/>
  <c r="F1767" i="10"/>
  <c r="F1776" i="10" s="1"/>
  <c r="F1777" i="10" s="1"/>
  <c r="I1759" i="10"/>
  <c r="H1759" i="10"/>
  <c r="G1759" i="10"/>
  <c r="I1752" i="10"/>
  <c r="H1752" i="10"/>
  <c r="I1751" i="10"/>
  <c r="H1751" i="10"/>
  <c r="G1751" i="10"/>
  <c r="I1750" i="10"/>
  <c r="H1750" i="10"/>
  <c r="G1750" i="10"/>
  <c r="F1749" i="10"/>
  <c r="I1741" i="10"/>
  <c r="H1741" i="10"/>
  <c r="G1741" i="10"/>
  <c r="I1734" i="10"/>
  <c r="H1734" i="10"/>
  <c r="I1733" i="10"/>
  <c r="H1733" i="10"/>
  <c r="G1733" i="10"/>
  <c r="I1732" i="10"/>
  <c r="H1732" i="10"/>
  <c r="G1732" i="10"/>
  <c r="F1731" i="10"/>
  <c r="G1734" i="10" s="1"/>
  <c r="I1723" i="10"/>
  <c r="H1723" i="10"/>
  <c r="G1723" i="10"/>
  <c r="I1716" i="10"/>
  <c r="H1716" i="10"/>
  <c r="I1715" i="10"/>
  <c r="H1715" i="10"/>
  <c r="G1715" i="10"/>
  <c r="I1714" i="10"/>
  <c r="H1714" i="10"/>
  <c r="G1714" i="10"/>
  <c r="F1713" i="10"/>
  <c r="I1705" i="10"/>
  <c r="H1705" i="10"/>
  <c r="G1705" i="10"/>
  <c r="I1698" i="10"/>
  <c r="H1698" i="10"/>
  <c r="I1697" i="10"/>
  <c r="H1697" i="10"/>
  <c r="G1697" i="10"/>
  <c r="I1696" i="10"/>
  <c r="H1696" i="10"/>
  <c r="G1696" i="10"/>
  <c r="F1695" i="10"/>
  <c r="F1704" i="10" s="1"/>
  <c r="F1705" i="10" s="1"/>
  <c r="I1687" i="10"/>
  <c r="H1687" i="10"/>
  <c r="I1680" i="10"/>
  <c r="I1679" i="10"/>
  <c r="H1679" i="10"/>
  <c r="G1679" i="10"/>
  <c r="I1678" i="10"/>
  <c r="H1678" i="10"/>
  <c r="G1677" i="10"/>
  <c r="F1677" i="10"/>
  <c r="I1670" i="10"/>
  <c r="H1669" i="10"/>
  <c r="H1670" i="10" s="1"/>
  <c r="I1663" i="10"/>
  <c r="I1662" i="10"/>
  <c r="H1662" i="10"/>
  <c r="G1662" i="10"/>
  <c r="I1661" i="10"/>
  <c r="H1661" i="10"/>
  <c r="G1660" i="10"/>
  <c r="G1661" i="10" s="1"/>
  <c r="F1660" i="10"/>
  <c r="I1653" i="10"/>
  <c r="H1653" i="10"/>
  <c r="I1646" i="10"/>
  <c r="I1645" i="10"/>
  <c r="H1645" i="10"/>
  <c r="G1645" i="10"/>
  <c r="I1644" i="10"/>
  <c r="H1644" i="10"/>
  <c r="G1643" i="10"/>
  <c r="F1643" i="10"/>
  <c r="I1633" i="10"/>
  <c r="I1635" i="10" s="1"/>
  <c r="I1628" i="10"/>
  <c r="H1628" i="10"/>
  <c r="G1628" i="10"/>
  <c r="I1627" i="10"/>
  <c r="H1627" i="10"/>
  <c r="H1626" i="10"/>
  <c r="H1633" i="10" s="1"/>
  <c r="H1635" i="10" s="1"/>
  <c r="G1626" i="10"/>
  <c r="F1626" i="10"/>
  <c r="F1627" i="10" s="1"/>
  <c r="I1612" i="10"/>
  <c r="H1612" i="10"/>
  <c r="G1612" i="10"/>
  <c r="I1610" i="10"/>
  <c r="I1611" i="10" s="1"/>
  <c r="H1610" i="10"/>
  <c r="G1610" i="10"/>
  <c r="F1610" i="10"/>
  <c r="F1618" i="10" s="1"/>
  <c r="F1619" i="10" s="1"/>
  <c r="I1602" i="10"/>
  <c r="H1602" i="10"/>
  <c r="G1602" i="10"/>
  <c r="F1600" i="10"/>
  <c r="F1602" i="10" s="1"/>
  <c r="I1595" i="10"/>
  <c r="H1595" i="10"/>
  <c r="G1595" i="10"/>
  <c r="I1594" i="10"/>
  <c r="H1594" i="10"/>
  <c r="G1594" i="10"/>
  <c r="I1593" i="10"/>
  <c r="H1593" i="10"/>
  <c r="G1593" i="10"/>
  <c r="F1593" i="10"/>
  <c r="I1585" i="10"/>
  <c r="H1585" i="10"/>
  <c r="G1584" i="10"/>
  <c r="I1578" i="10"/>
  <c r="H1578" i="10"/>
  <c r="I1577" i="10"/>
  <c r="H1577" i="10"/>
  <c r="G1577" i="10"/>
  <c r="I1576" i="10"/>
  <c r="H1576" i="10"/>
  <c r="G1576" i="10"/>
  <c r="F1575" i="10"/>
  <c r="I1567" i="10"/>
  <c r="H1567" i="10"/>
  <c r="G1567" i="10"/>
  <c r="F1567" i="10"/>
  <c r="I1559" i="10"/>
  <c r="H1559" i="10"/>
  <c r="G1559" i="10"/>
  <c r="I1557" i="10"/>
  <c r="H1557" i="10"/>
  <c r="G1557" i="10"/>
  <c r="G1558" i="10" s="1"/>
  <c r="F1557" i="10"/>
  <c r="F1558" i="10" s="1"/>
  <c r="E1557" i="10"/>
  <c r="D1557" i="10"/>
  <c r="I1549" i="10"/>
  <c r="H1549" i="10"/>
  <c r="G1549" i="10"/>
  <c r="F1549" i="10"/>
  <c r="I1541" i="10"/>
  <c r="H1541" i="10"/>
  <c r="G1541" i="10"/>
  <c r="I1539" i="10"/>
  <c r="H1539" i="10"/>
  <c r="G1539" i="10"/>
  <c r="G1540" i="10" s="1"/>
  <c r="F1539" i="10"/>
  <c r="E1539" i="10"/>
  <c r="D1539" i="10"/>
  <c r="I1531" i="10"/>
  <c r="H1531" i="10"/>
  <c r="G1531" i="10"/>
  <c r="F1531" i="10"/>
  <c r="H1523" i="10"/>
  <c r="G1523" i="10"/>
  <c r="I1521" i="10"/>
  <c r="H1521" i="10"/>
  <c r="G1521" i="10"/>
  <c r="F1521" i="10"/>
  <c r="F1522" i="10" s="1"/>
  <c r="E1521" i="10"/>
  <c r="D1521" i="10"/>
  <c r="I1513" i="10"/>
  <c r="H1513" i="10"/>
  <c r="G1513" i="10"/>
  <c r="F1513" i="10"/>
  <c r="G1505" i="10"/>
  <c r="I1503" i="10"/>
  <c r="I1502" i="10" s="1"/>
  <c r="I1504" i="10" s="1"/>
  <c r="H1503" i="10"/>
  <c r="G1503" i="10"/>
  <c r="F1503" i="10"/>
  <c r="F1504" i="10" s="1"/>
  <c r="E1503" i="10"/>
  <c r="D1503" i="10"/>
  <c r="I1495" i="10"/>
  <c r="H1495" i="10"/>
  <c r="G1495" i="10"/>
  <c r="F1495" i="10"/>
  <c r="G1487" i="10"/>
  <c r="I1485" i="10"/>
  <c r="H1485" i="10"/>
  <c r="G1485" i="10"/>
  <c r="G1486" i="10" s="1"/>
  <c r="F1485" i="10"/>
  <c r="F1486" i="10" s="1"/>
  <c r="E1485" i="10"/>
  <c r="D1485" i="10"/>
  <c r="I1477" i="10"/>
  <c r="H1477" i="10"/>
  <c r="G1477" i="10"/>
  <c r="F1477" i="10"/>
  <c r="G1469" i="10"/>
  <c r="I1467" i="10"/>
  <c r="H1467" i="10"/>
  <c r="G1467" i="10"/>
  <c r="F1467" i="10"/>
  <c r="F1468" i="10" s="1"/>
  <c r="E1467" i="10"/>
  <c r="D1467" i="10"/>
  <c r="I1459" i="10"/>
  <c r="H1459" i="10"/>
  <c r="G1459" i="10"/>
  <c r="F1459" i="10"/>
  <c r="G1451" i="10"/>
  <c r="I1449" i="10"/>
  <c r="H1449" i="10"/>
  <c r="G1449" i="10"/>
  <c r="F1449" i="10"/>
  <c r="F1450" i="10" s="1"/>
  <c r="E1449" i="10"/>
  <c r="D1449" i="10"/>
  <c r="I1440" i="10"/>
  <c r="H1440" i="10"/>
  <c r="G1440" i="10"/>
  <c r="F1440" i="10"/>
  <c r="G1432" i="10"/>
  <c r="I1430" i="10"/>
  <c r="H1430" i="10"/>
  <c r="G1430" i="10"/>
  <c r="F1430" i="10"/>
  <c r="F1431" i="10" s="1"/>
  <c r="E1430" i="10"/>
  <c r="D1430" i="10"/>
  <c r="I1421" i="10"/>
  <c r="H1421" i="10"/>
  <c r="G1421" i="10"/>
  <c r="F1421" i="10"/>
  <c r="G1413" i="10"/>
  <c r="I1411" i="10"/>
  <c r="H1411" i="10"/>
  <c r="G1411" i="10"/>
  <c r="F1411" i="10"/>
  <c r="F1412" i="10" s="1"/>
  <c r="E1411" i="10"/>
  <c r="D1411" i="10"/>
  <c r="I1403" i="10"/>
  <c r="H1403" i="10"/>
  <c r="G1403" i="10"/>
  <c r="F1403" i="10"/>
  <c r="G1395" i="10"/>
  <c r="I1393" i="10"/>
  <c r="H1393" i="10"/>
  <c r="G1393" i="10"/>
  <c r="G1394" i="10" s="1"/>
  <c r="F1393" i="10"/>
  <c r="E1393" i="10"/>
  <c r="D1393" i="10"/>
  <c r="H1392" i="10"/>
  <c r="H1395" i="10" s="1"/>
  <c r="I1385" i="10"/>
  <c r="H1385" i="10"/>
  <c r="G1385" i="10"/>
  <c r="F1385" i="10"/>
  <c r="G1377" i="10"/>
  <c r="I1375" i="10"/>
  <c r="H1375" i="10"/>
  <c r="G1375" i="10"/>
  <c r="F1375" i="10"/>
  <c r="F1376" i="10" s="1"/>
  <c r="E1375" i="10"/>
  <c r="D1375" i="10"/>
  <c r="I1374" i="10" s="1"/>
  <c r="I1367" i="10"/>
  <c r="H1367" i="10"/>
  <c r="G1367" i="10"/>
  <c r="F1367" i="10"/>
  <c r="I1359" i="10"/>
  <c r="H1359" i="10"/>
  <c r="G1359" i="10"/>
  <c r="I1357" i="10"/>
  <c r="I1358" i="10" s="1"/>
  <c r="H1357" i="10"/>
  <c r="G1357" i="10"/>
  <c r="F1357" i="10"/>
  <c r="F1358" i="10" s="1"/>
  <c r="E1357" i="10"/>
  <c r="D1357" i="10"/>
  <c r="I1349" i="10"/>
  <c r="H1349" i="10"/>
  <c r="G1349" i="10"/>
  <c r="F1349" i="10"/>
  <c r="I1339" i="10"/>
  <c r="H1339" i="10"/>
  <c r="G1339" i="10"/>
  <c r="F1339" i="10"/>
  <c r="F1340" i="10" s="1"/>
  <c r="E1339" i="10"/>
  <c r="D1339" i="10"/>
  <c r="H1338" i="10"/>
  <c r="I1331" i="10"/>
  <c r="H1331" i="10"/>
  <c r="G1331" i="10"/>
  <c r="F1331" i="10"/>
  <c r="G1323" i="10"/>
  <c r="I1321" i="10"/>
  <c r="H1321" i="10"/>
  <c r="G1321" i="10"/>
  <c r="G1322" i="10" s="1"/>
  <c r="F1321" i="10"/>
  <c r="F1322" i="10" s="1"/>
  <c r="E1321" i="10"/>
  <c r="D1321" i="10"/>
  <c r="I1313" i="10"/>
  <c r="H1313" i="10"/>
  <c r="G1313" i="10"/>
  <c r="F1313" i="10"/>
  <c r="I1305" i="10"/>
  <c r="H1305" i="10"/>
  <c r="G1305" i="10"/>
  <c r="I1303" i="10"/>
  <c r="I1304" i="10" s="1"/>
  <c r="H1303" i="10"/>
  <c r="G1303" i="10"/>
  <c r="G1304" i="10" s="1"/>
  <c r="F1303" i="10"/>
  <c r="E1303" i="10"/>
  <c r="D1303" i="10"/>
  <c r="I1295" i="10"/>
  <c r="H1295" i="10"/>
  <c r="G1295" i="10"/>
  <c r="F1295" i="10"/>
  <c r="G1287" i="10"/>
  <c r="I1285" i="10"/>
  <c r="H1285" i="10"/>
  <c r="G1285" i="10"/>
  <c r="F1285" i="10"/>
  <c r="F1286" i="10" s="1"/>
  <c r="E1285" i="10"/>
  <c r="D1285" i="10"/>
  <c r="I1284" i="10" s="1"/>
  <c r="I1286" i="10" s="1"/>
  <c r="I1277" i="10"/>
  <c r="H1277" i="10"/>
  <c r="G1277" i="10"/>
  <c r="F1277" i="10"/>
  <c r="G1269" i="10"/>
  <c r="I1267" i="10"/>
  <c r="H1267" i="10"/>
  <c r="G1267" i="10"/>
  <c r="G1268" i="10" s="1"/>
  <c r="F1267" i="10"/>
  <c r="F1268" i="10" s="1"/>
  <c r="E1267" i="10"/>
  <c r="D1267" i="10"/>
  <c r="I1258" i="10"/>
  <c r="H1258" i="10"/>
  <c r="H1259" i="10" s="1"/>
  <c r="G1258" i="10"/>
  <c r="G1259" i="10" s="1"/>
  <c r="F1258" i="10"/>
  <c r="F1259" i="10" s="1"/>
  <c r="I1250" i="10"/>
  <c r="H1250" i="10"/>
  <c r="G1250" i="10"/>
  <c r="I1248" i="10"/>
  <c r="H1248" i="10"/>
  <c r="H1249" i="10" s="1"/>
  <c r="G1248" i="10"/>
  <c r="G1249" i="10" s="1"/>
  <c r="F1248" i="10"/>
  <c r="F1249" i="10" s="1"/>
  <c r="E1248" i="10"/>
  <c r="D1248" i="10"/>
  <c r="I1241" i="10"/>
  <c r="H1241" i="10"/>
  <c r="G1241" i="10"/>
  <c r="F1241" i="10"/>
  <c r="G1233" i="10"/>
  <c r="I1231" i="10"/>
  <c r="I1232" i="10" s="1"/>
  <c r="H1231" i="10"/>
  <c r="G1231" i="10"/>
  <c r="G1232" i="10" s="1"/>
  <c r="F1231" i="10"/>
  <c r="E1231" i="10"/>
  <c r="D1231" i="10"/>
  <c r="I1223" i="10"/>
  <c r="H1223" i="10"/>
  <c r="G1223" i="10"/>
  <c r="F1223" i="10"/>
  <c r="G1215" i="10"/>
  <c r="I1213" i="10"/>
  <c r="H1213" i="10"/>
  <c r="G1213" i="10"/>
  <c r="G1214" i="10" s="1"/>
  <c r="F1213" i="10"/>
  <c r="E1213" i="10"/>
  <c r="D1213" i="10"/>
  <c r="I1205" i="10"/>
  <c r="H1205" i="10"/>
  <c r="G1205" i="10"/>
  <c r="F1205" i="10"/>
  <c r="G1197" i="10"/>
  <c r="I1195" i="10"/>
  <c r="H1195" i="10"/>
  <c r="G1195" i="10"/>
  <c r="F1195" i="10"/>
  <c r="E1195" i="10"/>
  <c r="D1195" i="10"/>
  <c r="I1187" i="10"/>
  <c r="H1187" i="10"/>
  <c r="F1187" i="10"/>
  <c r="I1177" i="10"/>
  <c r="I1180" i="10" s="1"/>
  <c r="H1177" i="10"/>
  <c r="H1176" i="10" s="1"/>
  <c r="G1177" i="10"/>
  <c r="F1177" i="10"/>
  <c r="F1178" i="10" s="1"/>
  <c r="E1177" i="10"/>
  <c r="D1177" i="10"/>
  <c r="I1169" i="10"/>
  <c r="H1169" i="10"/>
  <c r="G1169" i="10"/>
  <c r="F1169" i="10"/>
  <c r="I1159" i="10"/>
  <c r="H1159" i="10"/>
  <c r="G1159" i="10"/>
  <c r="F1159" i="10"/>
  <c r="F1160" i="10" s="1"/>
  <c r="E1159" i="10"/>
  <c r="D1159" i="10"/>
  <c r="I1151" i="10"/>
  <c r="H1151" i="10"/>
  <c r="G1151" i="10"/>
  <c r="F1151" i="10"/>
  <c r="I1143" i="10"/>
  <c r="H1143" i="10"/>
  <c r="G1143" i="10"/>
  <c r="I1141" i="10"/>
  <c r="H1141" i="10"/>
  <c r="H1142" i="10" s="1"/>
  <c r="G1141" i="10"/>
  <c r="G1142" i="10" s="1"/>
  <c r="F1141" i="10"/>
  <c r="F1142" i="10" s="1"/>
  <c r="E1141" i="10"/>
  <c r="D1141" i="10"/>
  <c r="I1133" i="10"/>
  <c r="H1133" i="10"/>
  <c r="G1133" i="10"/>
  <c r="F1133" i="10"/>
  <c r="I1125" i="10"/>
  <c r="I1123" i="10"/>
  <c r="H1123" i="10"/>
  <c r="G1123" i="10"/>
  <c r="F1123" i="10"/>
  <c r="F1124" i="10" s="1"/>
  <c r="E1123" i="10"/>
  <c r="D1123" i="10"/>
  <c r="G1122" i="10"/>
  <c r="H1125" i="10" s="1"/>
  <c r="I1115" i="10"/>
  <c r="H1115" i="10"/>
  <c r="G1115" i="10"/>
  <c r="F1115" i="10"/>
  <c r="I1107" i="10"/>
  <c r="I1105" i="10"/>
  <c r="I1106" i="10" s="1"/>
  <c r="H1105" i="10"/>
  <c r="H1106" i="10" s="1"/>
  <c r="G1105" i="10"/>
  <c r="F1105" i="10"/>
  <c r="E1105" i="10"/>
  <c r="D1105" i="10"/>
  <c r="G1104" i="10"/>
  <c r="H1107" i="10" s="1"/>
  <c r="I1097" i="10"/>
  <c r="H1097" i="10"/>
  <c r="G1097" i="10"/>
  <c r="F1097" i="10"/>
  <c r="I1089" i="10"/>
  <c r="I1087" i="10"/>
  <c r="H1087" i="10"/>
  <c r="G1087" i="10"/>
  <c r="F1087" i="10"/>
  <c r="E1087" i="10"/>
  <c r="D1087" i="10"/>
  <c r="G1086" i="10"/>
  <c r="H1089" i="10" s="1"/>
  <c r="I1079" i="10"/>
  <c r="H1079" i="10"/>
  <c r="G1079" i="10"/>
  <c r="F1079" i="10"/>
  <c r="I1071" i="10"/>
  <c r="I1069" i="10"/>
  <c r="I1070" i="10" s="1"/>
  <c r="H1069" i="10"/>
  <c r="G1069" i="10"/>
  <c r="F1069" i="10"/>
  <c r="E1069" i="10"/>
  <c r="D1069" i="10"/>
  <c r="G1068" i="10"/>
  <c r="H1071" i="10" s="1"/>
  <c r="I1061" i="10"/>
  <c r="H1061" i="10"/>
  <c r="G1061" i="10"/>
  <c r="F1061" i="10"/>
  <c r="I1053" i="10"/>
  <c r="I1051" i="10"/>
  <c r="H1051" i="10"/>
  <c r="G1051" i="10"/>
  <c r="F1051" i="10"/>
  <c r="F1052" i="10" s="1"/>
  <c r="E1051" i="10"/>
  <c r="D1051" i="10"/>
  <c r="G1050" i="10"/>
  <c r="H1053" i="10" s="1"/>
  <c r="I1043" i="10"/>
  <c r="H1043" i="10"/>
  <c r="G1043" i="10"/>
  <c r="F1043" i="10"/>
  <c r="I1035" i="10"/>
  <c r="I1033" i="10"/>
  <c r="I1034" i="10" s="1"/>
  <c r="H1033" i="10"/>
  <c r="G1033" i="10"/>
  <c r="F1033" i="10"/>
  <c r="E1033" i="10"/>
  <c r="D1033" i="10"/>
  <c r="G1032" i="10"/>
  <c r="H1035" i="10" s="1"/>
  <c r="I1025" i="10"/>
  <c r="H1025" i="10"/>
  <c r="G1025" i="10"/>
  <c r="F1025" i="10"/>
  <c r="I1017" i="10"/>
  <c r="I1015" i="10"/>
  <c r="H1015" i="10"/>
  <c r="H1016" i="10" s="1"/>
  <c r="G1015" i="10"/>
  <c r="F1015" i="10"/>
  <c r="E1015" i="10"/>
  <c r="D1015" i="10"/>
  <c r="G1014" i="10"/>
  <c r="H1017" i="10" s="1"/>
  <c r="I1007" i="10"/>
  <c r="H1007" i="10"/>
  <c r="G1007" i="10"/>
  <c r="F1007" i="10"/>
  <c r="I999" i="10"/>
  <c r="I997" i="10"/>
  <c r="I998" i="10" s="1"/>
  <c r="H997" i="10"/>
  <c r="H998" i="10" s="1"/>
  <c r="G997" i="10"/>
  <c r="F997" i="10"/>
  <c r="E997" i="10"/>
  <c r="D997" i="10"/>
  <c r="G996" i="10"/>
  <c r="I989" i="10"/>
  <c r="H989" i="10"/>
  <c r="G989" i="10"/>
  <c r="F989" i="10"/>
  <c r="I981" i="10"/>
  <c r="H981" i="10"/>
  <c r="G981" i="10"/>
  <c r="I979" i="10"/>
  <c r="H979" i="10"/>
  <c r="H980" i="10" s="1"/>
  <c r="G979" i="10"/>
  <c r="G980" i="10" s="1"/>
  <c r="F979" i="10"/>
  <c r="E979" i="10"/>
  <c r="D979" i="10"/>
  <c r="I971" i="10"/>
  <c r="H971" i="10"/>
  <c r="G971" i="10"/>
  <c r="F971" i="10"/>
  <c r="I963" i="10"/>
  <c r="I961" i="10"/>
  <c r="I962" i="10" s="1"/>
  <c r="H961" i="10"/>
  <c r="H962" i="10" s="1"/>
  <c r="G961" i="10"/>
  <c r="F961" i="10"/>
  <c r="F962" i="10" s="1"/>
  <c r="E961" i="10"/>
  <c r="D961" i="10"/>
  <c r="G960" i="10"/>
  <c r="G963" i="10" s="1"/>
  <c r="I953" i="10"/>
  <c r="H953" i="10"/>
  <c r="G953" i="10"/>
  <c r="F953" i="10"/>
  <c r="I945" i="10"/>
  <c r="I943" i="10"/>
  <c r="H943" i="10"/>
  <c r="G943" i="10"/>
  <c r="F943" i="10"/>
  <c r="F944" i="10" s="1"/>
  <c r="E943" i="10"/>
  <c r="D943" i="10"/>
  <c r="G942" i="10"/>
  <c r="G945" i="10" s="1"/>
  <c r="I935" i="10"/>
  <c r="H935" i="10"/>
  <c r="G935" i="10"/>
  <c r="F935" i="10"/>
  <c r="I927" i="10"/>
  <c r="I925" i="10"/>
  <c r="I926" i="10" s="1"/>
  <c r="H925" i="10"/>
  <c r="H926" i="10" s="1"/>
  <c r="G925" i="10"/>
  <c r="F925" i="10"/>
  <c r="E925" i="10"/>
  <c r="D925" i="10"/>
  <c r="G924" i="10"/>
  <c r="G927" i="10" s="1"/>
  <c r="I917" i="10"/>
  <c r="H917" i="10"/>
  <c r="G917" i="10"/>
  <c r="F917" i="10"/>
  <c r="I909" i="10"/>
  <c r="I907" i="10"/>
  <c r="H907" i="10"/>
  <c r="G907" i="10"/>
  <c r="F907" i="10"/>
  <c r="F908" i="10" s="1"/>
  <c r="E907" i="10"/>
  <c r="D907" i="10"/>
  <c r="G906" i="10"/>
  <c r="G909" i="10" s="1"/>
  <c r="I899" i="10"/>
  <c r="H899" i="10"/>
  <c r="G899" i="10"/>
  <c r="F899" i="10"/>
  <c r="G891" i="10"/>
  <c r="I889" i="10"/>
  <c r="H889" i="10"/>
  <c r="G889" i="10"/>
  <c r="F889" i="10"/>
  <c r="F890" i="10" s="1"/>
  <c r="E889" i="10"/>
  <c r="D889" i="10"/>
  <c r="H888" i="10"/>
  <c r="I891" i="10" s="1"/>
  <c r="I881" i="10"/>
  <c r="H881" i="10"/>
  <c r="G881" i="10"/>
  <c r="F881" i="10"/>
  <c r="I873" i="10"/>
  <c r="I871" i="10"/>
  <c r="I872" i="10" s="1"/>
  <c r="H871" i="10"/>
  <c r="G871" i="10"/>
  <c r="F871" i="10"/>
  <c r="F872" i="10" s="1"/>
  <c r="E871" i="10"/>
  <c r="D871" i="10"/>
  <c r="G870" i="10"/>
  <c r="G873" i="10" s="1"/>
  <c r="I863" i="10"/>
  <c r="H863" i="10"/>
  <c r="G863" i="10"/>
  <c r="F863" i="10"/>
  <c r="I855" i="10"/>
  <c r="I853" i="10"/>
  <c r="I854" i="10" s="1"/>
  <c r="H853" i="10"/>
  <c r="G853" i="10"/>
  <c r="F853" i="10"/>
  <c r="F854" i="10" s="1"/>
  <c r="E853" i="10"/>
  <c r="D853" i="10"/>
  <c r="G852" i="10"/>
  <c r="H855" i="10" s="1"/>
  <c r="I845" i="10"/>
  <c r="H845" i="10"/>
  <c r="G845" i="10"/>
  <c r="F845" i="10"/>
  <c r="I837" i="10"/>
  <c r="I835" i="10"/>
  <c r="I836" i="10" s="1"/>
  <c r="H835" i="10"/>
  <c r="G835" i="10"/>
  <c r="F835" i="10"/>
  <c r="F836" i="10" s="1"/>
  <c r="E835" i="10"/>
  <c r="D835" i="10"/>
  <c r="G834" i="10"/>
  <c r="G837" i="10" s="1"/>
  <c r="I827" i="10"/>
  <c r="H827" i="10"/>
  <c r="G827" i="10"/>
  <c r="F827" i="10"/>
  <c r="I819" i="10"/>
  <c r="I817" i="10"/>
  <c r="I818" i="10" s="1"/>
  <c r="H817" i="10"/>
  <c r="G817" i="10"/>
  <c r="F817" i="10"/>
  <c r="F818" i="10" s="1"/>
  <c r="E817" i="10"/>
  <c r="D817" i="10"/>
  <c r="G816" i="10"/>
  <c r="G819" i="10" s="1"/>
  <c r="I808" i="10"/>
  <c r="H808" i="10"/>
  <c r="G808" i="10"/>
  <c r="F808" i="10"/>
  <c r="G800" i="10"/>
  <c r="I799" i="10"/>
  <c r="H798" i="10"/>
  <c r="I801" i="10" s="1"/>
  <c r="G798" i="10"/>
  <c r="G799" i="10" s="1"/>
  <c r="G802" i="10" s="1"/>
  <c r="F798" i="10"/>
  <c r="F799" i="10" s="1"/>
  <c r="E798" i="10"/>
  <c r="D798" i="10"/>
  <c r="H797" i="10"/>
  <c r="I791" i="10"/>
  <c r="G791" i="10"/>
  <c r="F791" i="10"/>
  <c r="H789" i="10"/>
  <c r="H791" i="10" s="1"/>
  <c r="G783" i="10"/>
  <c r="I781" i="10"/>
  <c r="I782" i="10" s="1"/>
  <c r="G781" i="10"/>
  <c r="F781" i="10"/>
  <c r="F782" i="10" s="1"/>
  <c r="E781" i="10"/>
  <c r="D781" i="10"/>
  <c r="H780" i="10"/>
  <c r="H783" i="10" s="1"/>
  <c r="I773" i="10"/>
  <c r="H773" i="10"/>
  <c r="G773" i="10"/>
  <c r="F773" i="10"/>
  <c r="I765" i="10"/>
  <c r="H765" i="10"/>
  <c r="I763" i="10"/>
  <c r="I764" i="10" s="1"/>
  <c r="H763" i="10"/>
  <c r="G763" i="10"/>
  <c r="F763" i="10"/>
  <c r="E763" i="10"/>
  <c r="D763" i="10"/>
  <c r="F762" i="10"/>
  <c r="G765" i="10" s="1"/>
  <c r="I755" i="10"/>
  <c r="H755" i="10"/>
  <c r="G755" i="10"/>
  <c r="F755" i="10"/>
  <c r="I747" i="10"/>
  <c r="I745" i="10"/>
  <c r="I746" i="10" s="1"/>
  <c r="H745" i="10"/>
  <c r="G745" i="10"/>
  <c r="F745" i="10"/>
  <c r="F746" i="10" s="1"/>
  <c r="E745" i="10"/>
  <c r="D745" i="10"/>
  <c r="G744" i="10"/>
  <c r="H747" i="10" s="1"/>
  <c r="I737" i="10"/>
  <c r="H737" i="10"/>
  <c r="G737" i="10"/>
  <c r="F737" i="10"/>
  <c r="I729" i="10"/>
  <c r="H729" i="10"/>
  <c r="G729" i="10"/>
  <c r="I727" i="10"/>
  <c r="I728" i="10" s="1"/>
  <c r="H727" i="10"/>
  <c r="G727" i="10"/>
  <c r="F727" i="10"/>
  <c r="F728" i="10" s="1"/>
  <c r="E727" i="10"/>
  <c r="D727" i="10"/>
  <c r="I719" i="10"/>
  <c r="H719" i="10"/>
  <c r="G719" i="10"/>
  <c r="F719" i="10"/>
  <c r="I711" i="10"/>
  <c r="H711" i="10"/>
  <c r="I709" i="10"/>
  <c r="H709" i="10"/>
  <c r="H710" i="10" s="1"/>
  <c r="G709" i="10"/>
  <c r="F709" i="10"/>
  <c r="E709" i="10"/>
  <c r="D709" i="10"/>
  <c r="F708" i="10"/>
  <c r="G711" i="10" s="1"/>
  <c r="I701" i="10"/>
  <c r="H701" i="10"/>
  <c r="G701" i="10"/>
  <c r="F701" i="10"/>
  <c r="I693" i="10"/>
  <c r="I691" i="10"/>
  <c r="I692" i="10" s="1"/>
  <c r="I695" i="10" s="1"/>
  <c r="H691" i="10"/>
  <c r="H692" i="10" s="1"/>
  <c r="G691" i="10"/>
  <c r="F691" i="10"/>
  <c r="F692" i="10" s="1"/>
  <c r="E691" i="10"/>
  <c r="D691" i="10"/>
  <c r="G690" i="10"/>
  <c r="H693" i="10" s="1"/>
  <c r="I683" i="10"/>
  <c r="H683" i="10"/>
  <c r="G683" i="10"/>
  <c r="F683" i="10"/>
  <c r="I675" i="10"/>
  <c r="H675" i="10"/>
  <c r="G675" i="10"/>
  <c r="I673" i="10"/>
  <c r="I674" i="10" s="1"/>
  <c r="H673" i="10"/>
  <c r="H674" i="10" s="1"/>
  <c r="G673" i="10"/>
  <c r="F673" i="10"/>
  <c r="F674" i="10" s="1"/>
  <c r="E673" i="10"/>
  <c r="D673" i="10"/>
  <c r="I665" i="10"/>
  <c r="H665" i="10"/>
  <c r="G665" i="10"/>
  <c r="F665" i="10"/>
  <c r="G657" i="10"/>
  <c r="I655" i="10"/>
  <c r="I656" i="10" s="1"/>
  <c r="H655" i="10"/>
  <c r="G655" i="10"/>
  <c r="G656" i="10" s="1"/>
  <c r="F655" i="10"/>
  <c r="F656" i="10" s="1"/>
  <c r="E655" i="10"/>
  <c r="D655" i="10"/>
  <c r="H654" i="10"/>
  <c r="H657" i="10" s="1"/>
  <c r="I647" i="10"/>
  <c r="H647" i="10"/>
  <c r="G647" i="10"/>
  <c r="F647" i="10"/>
  <c r="I639" i="10"/>
  <c r="I637" i="10"/>
  <c r="I638" i="10" s="1"/>
  <c r="H637" i="10"/>
  <c r="H638" i="10" s="1"/>
  <c r="G637" i="10"/>
  <c r="F637" i="10"/>
  <c r="E637" i="10"/>
  <c r="D637" i="10"/>
  <c r="G636" i="10"/>
  <c r="H639" i="10" s="1"/>
  <c r="I629" i="10"/>
  <c r="H629" i="10"/>
  <c r="G629" i="10"/>
  <c r="F629" i="10"/>
  <c r="I621" i="10"/>
  <c r="H621" i="10"/>
  <c r="G621" i="10"/>
  <c r="I619" i="10"/>
  <c r="I620" i="10" s="1"/>
  <c r="H619" i="10"/>
  <c r="H620" i="10" s="1"/>
  <c r="G619" i="10"/>
  <c r="G620" i="10" s="1"/>
  <c r="F619" i="10"/>
  <c r="E619" i="10"/>
  <c r="D619" i="10"/>
  <c r="I611" i="10"/>
  <c r="H611" i="10"/>
  <c r="G611" i="10"/>
  <c r="F611" i="10"/>
  <c r="I603" i="10"/>
  <c r="I601" i="10"/>
  <c r="H601" i="10"/>
  <c r="H602" i="10" s="1"/>
  <c r="G601" i="10"/>
  <c r="F601" i="10"/>
  <c r="F602" i="10" s="1"/>
  <c r="E601" i="10"/>
  <c r="D601" i="10"/>
  <c r="G600" i="10"/>
  <c r="G603" i="10" s="1"/>
  <c r="I593" i="10"/>
  <c r="H593" i="10"/>
  <c r="G593" i="10"/>
  <c r="F593" i="10"/>
  <c r="I585" i="10"/>
  <c r="I583" i="10"/>
  <c r="H583" i="10"/>
  <c r="H584" i="10" s="1"/>
  <c r="G583" i="10"/>
  <c r="F583" i="10"/>
  <c r="F584" i="10" s="1"/>
  <c r="E583" i="10"/>
  <c r="D583" i="10"/>
  <c r="G582" i="10"/>
  <c r="G585" i="10" s="1"/>
  <c r="I575" i="10"/>
  <c r="H575" i="10"/>
  <c r="G575" i="10"/>
  <c r="F575" i="10"/>
  <c r="I567" i="10"/>
  <c r="G566" i="10"/>
  <c r="I565" i="10"/>
  <c r="H565" i="10"/>
  <c r="H566" i="10" s="1"/>
  <c r="G565" i="10"/>
  <c r="F565" i="10"/>
  <c r="F566" i="10" s="1"/>
  <c r="E565" i="10"/>
  <c r="D565" i="10"/>
  <c r="G564" i="10"/>
  <c r="G567" i="10" s="1"/>
  <c r="I557" i="10"/>
  <c r="H557" i="10"/>
  <c r="G557" i="10"/>
  <c r="F557" i="10"/>
  <c r="I549" i="10"/>
  <c r="H549" i="10"/>
  <c r="I547" i="10"/>
  <c r="H547" i="10"/>
  <c r="H548" i="10" s="1"/>
  <c r="G547" i="10"/>
  <c r="G548" i="10" s="1"/>
  <c r="F547" i="10"/>
  <c r="E547" i="10"/>
  <c r="D547" i="10"/>
  <c r="F546" i="10"/>
  <c r="G549" i="10" s="1"/>
  <c r="I539" i="10"/>
  <c r="H539" i="10"/>
  <c r="G539" i="10"/>
  <c r="F539" i="10"/>
  <c r="I531" i="10"/>
  <c r="I529" i="10"/>
  <c r="H529" i="10"/>
  <c r="H530" i="10" s="1"/>
  <c r="G529" i="10"/>
  <c r="F529" i="10"/>
  <c r="F530" i="10" s="1"/>
  <c r="E529" i="10"/>
  <c r="D529" i="10"/>
  <c r="G528" i="10"/>
  <c r="G531" i="10" s="1"/>
  <c r="I521" i="10"/>
  <c r="H521" i="10"/>
  <c r="G521" i="10"/>
  <c r="F521" i="10"/>
  <c r="D519" i="10"/>
  <c r="I513" i="10"/>
  <c r="H513" i="10"/>
  <c r="I512" i="10"/>
  <c r="H511" i="10"/>
  <c r="I514" i="10" s="1"/>
  <c r="G511" i="10"/>
  <c r="G512" i="10" s="1"/>
  <c r="F511" i="10"/>
  <c r="E511" i="10"/>
  <c r="D511" i="10"/>
  <c r="F510" i="10"/>
  <c r="I503" i="10"/>
  <c r="H503" i="10"/>
  <c r="G503" i="10"/>
  <c r="F503" i="10"/>
  <c r="I495" i="10"/>
  <c r="I493" i="10"/>
  <c r="I494" i="10" s="1"/>
  <c r="H493" i="10"/>
  <c r="H494" i="10" s="1"/>
  <c r="G493" i="10"/>
  <c r="F493" i="10"/>
  <c r="F494" i="10" s="1"/>
  <c r="E493" i="10"/>
  <c r="D493" i="10"/>
  <c r="G492" i="10"/>
  <c r="G495" i="10" s="1"/>
  <c r="I485" i="10"/>
  <c r="H485" i="10"/>
  <c r="G485" i="10"/>
  <c r="F483" i="10"/>
  <c r="F485" i="10" s="1"/>
  <c r="I477" i="10"/>
  <c r="H477" i="10"/>
  <c r="G477" i="10"/>
  <c r="I475" i="10"/>
  <c r="I476" i="10" s="1"/>
  <c r="H475" i="10"/>
  <c r="H476" i="10" s="1"/>
  <c r="G475" i="10"/>
  <c r="G476" i="10" s="1"/>
  <c r="E475" i="10"/>
  <c r="D475" i="10"/>
  <c r="I467" i="10"/>
  <c r="H467" i="10"/>
  <c r="G467" i="10"/>
  <c r="F467" i="10"/>
  <c r="I459" i="10"/>
  <c r="I457" i="10"/>
  <c r="H457" i="10"/>
  <c r="H458" i="10" s="1"/>
  <c r="G457" i="10"/>
  <c r="F457" i="10"/>
  <c r="F458" i="10" s="1"/>
  <c r="E457" i="10"/>
  <c r="D457" i="10"/>
  <c r="G456" i="10"/>
  <c r="G459" i="10" s="1"/>
  <c r="I449" i="10"/>
  <c r="H449" i="10"/>
  <c r="G449" i="10"/>
  <c r="F449" i="10"/>
  <c r="I441" i="10"/>
  <c r="I439" i="10"/>
  <c r="H439" i="10"/>
  <c r="H440" i="10" s="1"/>
  <c r="G439" i="10"/>
  <c r="F439" i="10"/>
  <c r="F440" i="10" s="1"/>
  <c r="E439" i="10"/>
  <c r="D439" i="10"/>
  <c r="G438" i="10"/>
  <c r="G441" i="10" s="1"/>
  <c r="I431" i="10"/>
  <c r="H431" i="10"/>
  <c r="G431" i="10"/>
  <c r="F431" i="10"/>
  <c r="I423" i="10"/>
  <c r="H423" i="10"/>
  <c r="G423" i="10"/>
  <c r="I422" i="10"/>
  <c r="H421" i="10"/>
  <c r="H422" i="10" s="1"/>
  <c r="G421" i="10"/>
  <c r="G422" i="10" s="1"/>
  <c r="F421" i="10"/>
  <c r="F422" i="10" s="1"/>
  <c r="E421" i="10"/>
  <c r="D421" i="10"/>
  <c r="I413" i="10"/>
  <c r="H413" i="10"/>
  <c r="G413" i="10"/>
  <c r="F413" i="10"/>
  <c r="I405" i="10"/>
  <c r="I403" i="10"/>
  <c r="I406" i="10" s="1"/>
  <c r="H403" i="10"/>
  <c r="H404" i="10" s="1"/>
  <c r="G403" i="10"/>
  <c r="F403" i="10"/>
  <c r="F404" i="10" s="1"/>
  <c r="E403" i="10"/>
  <c r="D403" i="10"/>
  <c r="G402" i="10"/>
  <c r="G405" i="10" s="1"/>
  <c r="I395" i="10"/>
  <c r="H395" i="10"/>
  <c r="G395" i="10"/>
  <c r="F395" i="10"/>
  <c r="I388" i="10"/>
  <c r="H388" i="10"/>
  <c r="G388" i="10"/>
  <c r="I387" i="10"/>
  <c r="I386" i="10"/>
  <c r="H386" i="10"/>
  <c r="F386" i="10"/>
  <c r="G384" i="10"/>
  <c r="H387" i="10" s="1"/>
  <c r="I377" i="10"/>
  <c r="H377" i="10"/>
  <c r="G377" i="10"/>
  <c r="F377" i="10"/>
  <c r="I369" i="10"/>
  <c r="I367" i="10"/>
  <c r="I368" i="10" s="1"/>
  <c r="H367" i="10"/>
  <c r="H368" i="10" s="1"/>
  <c r="G367" i="10"/>
  <c r="F367" i="10"/>
  <c r="F368" i="10" s="1"/>
  <c r="E367" i="10"/>
  <c r="D367" i="10"/>
  <c r="G366" i="10"/>
  <c r="G369" i="10" s="1"/>
  <c r="I359" i="10"/>
  <c r="H359" i="10"/>
  <c r="G359" i="10"/>
  <c r="F359" i="10"/>
  <c r="I351" i="10"/>
  <c r="I350" i="10"/>
  <c r="I349" i="10"/>
  <c r="H349" i="10"/>
  <c r="H350" i="10" s="1"/>
  <c r="G349" i="10"/>
  <c r="F349" i="10"/>
  <c r="F350" i="10" s="1"/>
  <c r="E349" i="10"/>
  <c r="D349" i="10"/>
  <c r="G348" i="10"/>
  <c r="G351" i="10" s="1"/>
  <c r="I341" i="10"/>
  <c r="H341" i="10"/>
  <c r="G341" i="10"/>
  <c r="F341" i="10"/>
  <c r="I333" i="10"/>
  <c r="I331" i="10"/>
  <c r="I332" i="10" s="1"/>
  <c r="H331" i="10"/>
  <c r="H332" i="10" s="1"/>
  <c r="G331" i="10"/>
  <c r="F331" i="10"/>
  <c r="F332" i="10" s="1"/>
  <c r="E331" i="10"/>
  <c r="D331" i="10"/>
  <c r="G330" i="10"/>
  <c r="G333" i="10" s="1"/>
  <c r="I323" i="10"/>
  <c r="H323" i="10"/>
  <c r="G323" i="10"/>
  <c r="F323" i="10"/>
  <c r="I315" i="10"/>
  <c r="I313" i="10"/>
  <c r="I314" i="10" s="1"/>
  <c r="H313" i="10"/>
  <c r="H314" i="10" s="1"/>
  <c r="G313" i="10"/>
  <c r="F313" i="10"/>
  <c r="F314" i="10" s="1"/>
  <c r="E313" i="10"/>
  <c r="D313" i="10"/>
  <c r="G312" i="10"/>
  <c r="G315" i="10" s="1"/>
  <c r="I305" i="10"/>
  <c r="H305" i="10"/>
  <c r="G305" i="10"/>
  <c r="F305" i="10"/>
  <c r="I297" i="10"/>
  <c r="H297" i="10"/>
  <c r="G297" i="10"/>
  <c r="I295" i="10"/>
  <c r="I296" i="10" s="1"/>
  <c r="H295" i="10"/>
  <c r="G295" i="10"/>
  <c r="F295" i="10"/>
  <c r="F296" i="10" s="1"/>
  <c r="E295" i="10"/>
  <c r="D295" i="10"/>
  <c r="I287" i="10"/>
  <c r="H287" i="10"/>
  <c r="G287" i="10"/>
  <c r="F287" i="10"/>
  <c r="I279" i="10"/>
  <c r="I277" i="10"/>
  <c r="I278" i="10" s="1"/>
  <c r="H277" i="10"/>
  <c r="G277" i="10"/>
  <c r="F277" i="10"/>
  <c r="F278" i="10" s="1"/>
  <c r="E277" i="10"/>
  <c r="D277" i="10"/>
  <c r="G276" i="10"/>
  <c r="H279" i="10" s="1"/>
  <c r="I269" i="10"/>
  <c r="H269" i="10"/>
  <c r="G269" i="10"/>
  <c r="F269" i="10"/>
  <c r="I261" i="10"/>
  <c r="H261" i="10"/>
  <c r="G261" i="10"/>
  <c r="I260" i="10"/>
  <c r="H259" i="10"/>
  <c r="I262" i="10" s="1"/>
  <c r="G259" i="10"/>
  <c r="G260" i="10" s="1"/>
  <c r="F259" i="10"/>
  <c r="F260" i="10" s="1"/>
  <c r="E259" i="10"/>
  <c r="D259" i="10"/>
  <c r="I251" i="10"/>
  <c r="H251" i="10"/>
  <c r="G251" i="10"/>
  <c r="F251" i="10"/>
  <c r="I243" i="10"/>
  <c r="I241" i="10"/>
  <c r="H241" i="10"/>
  <c r="G241" i="10"/>
  <c r="F241" i="10"/>
  <c r="E241" i="10"/>
  <c r="D241" i="10"/>
  <c r="G240" i="10"/>
  <c r="H243" i="10" s="1"/>
  <c r="I233" i="10"/>
  <c r="H233" i="10"/>
  <c r="G233" i="10"/>
  <c r="F233" i="10"/>
  <c r="I225" i="10"/>
  <c r="H225" i="10"/>
  <c r="I224" i="10"/>
  <c r="H223" i="10"/>
  <c r="I226" i="10" s="1"/>
  <c r="G223" i="10"/>
  <c r="G224" i="10" s="1"/>
  <c r="F223" i="10"/>
  <c r="E223" i="10"/>
  <c r="D223" i="10"/>
  <c r="F222" i="10"/>
  <c r="I215" i="10"/>
  <c r="H215" i="10"/>
  <c r="G215" i="10"/>
  <c r="F215" i="10"/>
  <c r="I207" i="10"/>
  <c r="H207" i="10"/>
  <c r="G207" i="10"/>
  <c r="I206" i="10"/>
  <c r="H205" i="10"/>
  <c r="H206" i="10" s="1"/>
  <c r="G205" i="10"/>
  <c r="G206" i="10" s="1"/>
  <c r="F205" i="10"/>
  <c r="F206" i="10" s="1"/>
  <c r="E205" i="10"/>
  <c r="D205" i="10"/>
  <c r="I197" i="10"/>
  <c r="H197" i="10"/>
  <c r="G197" i="10"/>
  <c r="F197" i="10"/>
  <c r="H187" i="10"/>
  <c r="G187" i="10"/>
  <c r="F187" i="10"/>
  <c r="E187" i="10"/>
  <c r="D187" i="10"/>
  <c r="I179" i="10"/>
  <c r="H179" i="10"/>
  <c r="G179" i="10"/>
  <c r="F179" i="10"/>
  <c r="I172" i="10"/>
  <c r="I171" i="10"/>
  <c r="I170" i="10"/>
  <c r="H170" i="10"/>
  <c r="G169" i="10"/>
  <c r="H172" i="10" s="1"/>
  <c r="F169" i="10"/>
  <c r="F170" i="10" s="1"/>
  <c r="E169" i="10"/>
  <c r="D169" i="10"/>
  <c r="G168" i="10"/>
  <c r="G171" i="10" s="1"/>
  <c r="I161" i="10"/>
  <c r="H161" i="10"/>
  <c r="G161" i="10"/>
  <c r="F161" i="10"/>
  <c r="I154" i="10"/>
  <c r="I153" i="10"/>
  <c r="H153" i="10"/>
  <c r="G153" i="10"/>
  <c r="I152" i="10"/>
  <c r="H152" i="10"/>
  <c r="G151" i="10"/>
  <c r="G152" i="10" s="1"/>
  <c r="F151" i="10"/>
  <c r="F152" i="10" s="1"/>
  <c r="E151" i="10"/>
  <c r="D151" i="10"/>
  <c r="I143" i="10"/>
  <c r="H143" i="10"/>
  <c r="G143" i="10"/>
  <c r="F143" i="10"/>
  <c r="I136" i="10"/>
  <c r="I135" i="10"/>
  <c r="I134" i="10"/>
  <c r="H134" i="10"/>
  <c r="G133" i="10"/>
  <c r="H136" i="10" s="1"/>
  <c r="F133" i="10"/>
  <c r="F134" i="10" s="1"/>
  <c r="E133" i="10"/>
  <c r="D133" i="10"/>
  <c r="G132" i="10"/>
  <c r="G135" i="10" s="1"/>
  <c r="I125" i="10"/>
  <c r="H125" i="10"/>
  <c r="G125" i="10"/>
  <c r="F125" i="10"/>
  <c r="I117" i="10"/>
  <c r="H117" i="10"/>
  <c r="G117" i="10"/>
  <c r="I116" i="10"/>
  <c r="H116" i="10"/>
  <c r="H115" i="10"/>
  <c r="I118" i="10" s="1"/>
  <c r="G115" i="10"/>
  <c r="G116" i="10" s="1"/>
  <c r="F115" i="10"/>
  <c r="F116" i="10" s="1"/>
  <c r="E115" i="10"/>
  <c r="D115" i="10"/>
  <c r="I107" i="10"/>
  <c r="H107" i="10"/>
  <c r="G107" i="10"/>
  <c r="F107" i="10"/>
  <c r="I100" i="10"/>
  <c r="I99" i="10"/>
  <c r="H99" i="10"/>
  <c r="G99" i="10"/>
  <c r="I98" i="10"/>
  <c r="H98" i="10"/>
  <c r="G97" i="10"/>
  <c r="H100" i="10" s="1"/>
  <c r="F97" i="10"/>
  <c r="F98" i="10" s="1"/>
  <c r="E97" i="10"/>
  <c r="D97" i="10"/>
  <c r="I89" i="10"/>
  <c r="H89" i="10"/>
  <c r="G89" i="10"/>
  <c r="F89" i="10"/>
  <c r="I81" i="10"/>
  <c r="H81" i="10"/>
  <c r="G81" i="10"/>
  <c r="I79" i="10"/>
  <c r="I80" i="10" s="1"/>
  <c r="H79" i="10"/>
  <c r="H80" i="10" s="1"/>
  <c r="G79" i="10"/>
  <c r="G80" i="10" s="1"/>
  <c r="F79" i="10"/>
  <c r="F80" i="10" s="1"/>
  <c r="E79" i="10"/>
  <c r="D79" i="10"/>
  <c r="I70" i="10"/>
  <c r="H70" i="10"/>
  <c r="G70" i="10"/>
  <c r="F70" i="10"/>
  <c r="I63" i="10"/>
  <c r="H63" i="10"/>
  <c r="G63" i="10"/>
  <c r="I62" i="10"/>
  <c r="I61" i="10"/>
  <c r="H61" i="10"/>
  <c r="F61" i="10"/>
  <c r="G59" i="10"/>
  <c r="H62" i="10" s="1"/>
  <c r="I49" i="10"/>
  <c r="I50" i="10" s="1"/>
  <c r="H49" i="10"/>
  <c r="H50" i="10" s="1"/>
  <c r="G49" i="10"/>
  <c r="G50" i="10" s="1"/>
  <c r="F49" i="10"/>
  <c r="F50" i="10" s="1"/>
  <c r="I37" i="10"/>
  <c r="H37" i="10"/>
  <c r="G37" i="10"/>
  <c r="I36" i="10"/>
  <c r="H36" i="10"/>
  <c r="G36" i="10"/>
  <c r="I35" i="10"/>
  <c r="H35" i="10"/>
  <c r="G35" i="10"/>
  <c r="F35" i="10"/>
  <c r="F1732" i="10" l="1"/>
  <c r="I1771" i="10"/>
  <c r="G1889" i="10"/>
  <c r="I1975" i="10"/>
  <c r="I1979" i="10"/>
  <c r="G425" i="10"/>
  <c r="G530" i="10"/>
  <c r="I586" i="10"/>
  <c r="I604" i="10"/>
  <c r="I1162" i="10"/>
  <c r="F1739" i="10"/>
  <c r="F1741" i="10" s="1"/>
  <c r="I244" i="10"/>
  <c r="F224" i="10"/>
  <c r="H406" i="10"/>
  <c r="H479" i="10"/>
  <c r="I982" i="10"/>
  <c r="G1054" i="10"/>
  <c r="G1176" i="10"/>
  <c r="G1179" i="10" s="1"/>
  <c r="G1198" i="10"/>
  <c r="G1646" i="10"/>
  <c r="I1699" i="10"/>
  <c r="I1717" i="10"/>
  <c r="G1823" i="10"/>
  <c r="H1845" i="10"/>
  <c r="H1846" i="10" s="1"/>
  <c r="F1871" i="10"/>
  <c r="G440" i="10"/>
  <c r="G443" i="10" s="1"/>
  <c r="H945" i="10"/>
  <c r="H298" i="10"/>
  <c r="I442" i="10"/>
  <c r="G784" i="10"/>
  <c r="F809" i="10"/>
  <c r="G910" i="10"/>
  <c r="H1054" i="10"/>
  <c r="H1090" i="10"/>
  <c r="G1126" i="10"/>
  <c r="G1162" i="10"/>
  <c r="I1176" i="10"/>
  <c r="I1179" i="10" s="1"/>
  <c r="I1251" i="10"/>
  <c r="G1251" i="10"/>
  <c r="H1378" i="10"/>
  <c r="I1647" i="10"/>
  <c r="I1789" i="10"/>
  <c r="H1874" i="10"/>
  <c r="G1975" i="10"/>
  <c r="G1977" i="10"/>
  <c r="G458" i="10"/>
  <c r="H461" i="10" s="1"/>
  <c r="I550" i="10"/>
  <c r="G584" i="10"/>
  <c r="G587" i="10" s="1"/>
  <c r="G602" i="10"/>
  <c r="H605" i="10" s="1"/>
  <c r="G694" i="10"/>
  <c r="H946" i="10"/>
  <c r="G964" i="10"/>
  <c r="I1144" i="10"/>
  <c r="G1506" i="10"/>
  <c r="I1520" i="10"/>
  <c r="I1523" i="10" s="1"/>
  <c r="H1596" i="10"/>
  <c r="H1699" i="10"/>
  <c r="I1874" i="10"/>
  <c r="I623" i="10"/>
  <c r="G1090" i="10"/>
  <c r="G1234" i="10"/>
  <c r="H1878" i="10"/>
  <c r="H1880" i="10" s="1"/>
  <c r="I1109" i="10"/>
  <c r="I1001" i="10"/>
  <c r="I928" i="10"/>
  <c r="I389" i="10"/>
  <c r="I404" i="10"/>
  <c r="I407" i="10" s="1"/>
  <c r="F512" i="10"/>
  <c r="I532" i="10"/>
  <c r="I568" i="10"/>
  <c r="I676" i="10"/>
  <c r="H748" i="10"/>
  <c r="I838" i="10"/>
  <c r="G892" i="10"/>
  <c r="H891" i="10"/>
  <c r="G946" i="10"/>
  <c r="G982" i="10"/>
  <c r="G1018" i="10"/>
  <c r="H1072" i="10"/>
  <c r="G1158" i="10"/>
  <c r="G1161" i="10" s="1"/>
  <c r="H1216" i="10"/>
  <c r="G1306" i="10"/>
  <c r="H1396" i="10"/>
  <c r="G1452" i="10"/>
  <c r="H1466" i="10"/>
  <c r="H1469" i="10" s="1"/>
  <c r="G1524" i="10"/>
  <c r="I1618" i="10"/>
  <c r="I1990" i="10" s="1"/>
  <c r="G1669" i="10"/>
  <c r="G1670" i="10" s="1"/>
  <c r="G1735" i="10"/>
  <c r="H1975" i="10"/>
  <c r="H1981" i="10"/>
  <c r="H190" i="10"/>
  <c r="G38" i="10"/>
  <c r="H569" i="10"/>
  <c r="I677" i="10"/>
  <c r="H1194" i="10"/>
  <c r="H1197" i="10" s="1"/>
  <c r="H1448" i="10"/>
  <c r="H1451" i="10" s="1"/>
  <c r="I119" i="10"/>
  <c r="G186" i="10"/>
  <c r="I186" i="10" s="1"/>
  <c r="I188" i="10" s="1"/>
  <c r="H224" i="10"/>
  <c r="I227" i="10" s="1"/>
  <c r="I460" i="10"/>
  <c r="H533" i="10"/>
  <c r="H83" i="10"/>
  <c r="I155" i="10"/>
  <c r="H244" i="10"/>
  <c r="H260" i="10"/>
  <c r="I263" i="10" s="1"/>
  <c r="G298" i="10"/>
  <c r="F475" i="10"/>
  <c r="G478" i="10" s="1"/>
  <c r="F548" i="10"/>
  <c r="G551" i="10" s="1"/>
  <c r="I657" i="10"/>
  <c r="H676" i="10"/>
  <c r="I730" i="10"/>
  <c r="F764" i="10"/>
  <c r="H781" i="10"/>
  <c r="I784" i="10" s="1"/>
  <c r="H873" i="10"/>
  <c r="H910" i="10"/>
  <c r="I946" i="10"/>
  <c r="H983" i="10"/>
  <c r="H1018" i="10"/>
  <c r="G1072" i="10"/>
  <c r="H1070" i="10"/>
  <c r="H1126" i="10"/>
  <c r="G1216" i="10"/>
  <c r="H1252" i="10"/>
  <c r="G1288" i="10"/>
  <c r="H1306" i="10"/>
  <c r="G1324" i="10"/>
  <c r="H1360" i="10"/>
  <c r="G1378" i="10"/>
  <c r="G1396" i="10"/>
  <c r="I1429" i="10"/>
  <c r="I1448" i="10"/>
  <c r="I1451" i="10" s="1"/>
  <c r="I1579" i="10"/>
  <c r="F1633" i="10"/>
  <c r="F1635" i="10" s="1"/>
  <c r="H1663" i="10"/>
  <c r="F1696" i="10"/>
  <c r="H1771" i="10"/>
  <c r="F1786" i="10"/>
  <c r="H1823" i="10"/>
  <c r="H1837" i="10"/>
  <c r="G1897" i="10"/>
  <c r="G1898" i="10" s="1"/>
  <c r="G1909" i="10"/>
  <c r="I1981" i="10"/>
  <c r="G263" i="10"/>
  <c r="G62" i="10"/>
  <c r="G83" i="10"/>
  <c r="G119" i="10"/>
  <c r="G314" i="10"/>
  <c r="G317" i="10" s="1"/>
  <c r="G350" i="10"/>
  <c r="G353" i="10" s="1"/>
  <c r="H405" i="10"/>
  <c r="H1034" i="10"/>
  <c r="I1037" i="10" s="1"/>
  <c r="H1036" i="10"/>
  <c r="G1837" i="10"/>
  <c r="H1840" i="10" s="1"/>
  <c r="G1845" i="10"/>
  <c r="G1846" i="10" s="1"/>
  <c r="I38" i="10"/>
  <c r="G61" i="10"/>
  <c r="G64" i="10" s="1"/>
  <c r="G82" i="10"/>
  <c r="G98" i="10"/>
  <c r="G101" i="10" s="1"/>
  <c r="G134" i="10"/>
  <c r="G137" i="10" s="1"/>
  <c r="H135" i="10"/>
  <c r="G209" i="10"/>
  <c r="G244" i="10"/>
  <c r="H242" i="10"/>
  <c r="G279" i="10"/>
  <c r="I298" i="10"/>
  <c r="H425" i="10"/>
  <c r="H443" i="10"/>
  <c r="I479" i="10"/>
  <c r="G533" i="10"/>
  <c r="H551" i="10"/>
  <c r="G622" i="10"/>
  <c r="H623" i="10"/>
  <c r="G640" i="10"/>
  <c r="H658" i="10"/>
  <c r="H656" i="10"/>
  <c r="H659" i="10" s="1"/>
  <c r="H712" i="10"/>
  <c r="I809" i="10"/>
  <c r="H837" i="10"/>
  <c r="F926" i="10"/>
  <c r="G928" i="10"/>
  <c r="G1325" i="10"/>
  <c r="G1433" i="10"/>
  <c r="G1431" i="10"/>
  <c r="H1613" i="10"/>
  <c r="H1611" i="10"/>
  <c r="F1661" i="10"/>
  <c r="F1669" i="10"/>
  <c r="F1670" i="10" s="1"/>
  <c r="H38" i="10"/>
  <c r="G172" i="10"/>
  <c r="H819" i="10"/>
  <c r="F1576" i="10"/>
  <c r="G1578" i="10"/>
  <c r="F1584" i="10"/>
  <c r="F1585" i="10" s="1"/>
  <c r="F186" i="10"/>
  <c r="F188" i="10" s="1"/>
  <c r="H227" i="10"/>
  <c r="G242" i="10"/>
  <c r="G243" i="10"/>
  <c r="G296" i="10"/>
  <c r="G299" i="10" s="1"/>
  <c r="G332" i="10"/>
  <c r="G335" i="10" s="1"/>
  <c r="G368" i="10"/>
  <c r="G371" i="10" s="1"/>
  <c r="G569" i="10"/>
  <c r="H587" i="10"/>
  <c r="G605" i="10"/>
  <c r="G638" i="10"/>
  <c r="G639" i="10"/>
  <c r="G693" i="10"/>
  <c r="I800" i="10"/>
  <c r="H800" i="10"/>
  <c r="I892" i="10"/>
  <c r="I890" i="10"/>
  <c r="G1414" i="10"/>
  <c r="G1412" i="10"/>
  <c r="G1415" i="10" s="1"/>
  <c r="I1524" i="10"/>
  <c r="H1522" i="10"/>
  <c r="H1542" i="10"/>
  <c r="H1540" i="10"/>
  <c r="H1543" i="10" s="1"/>
  <c r="I1596" i="10"/>
  <c r="G1664" i="10"/>
  <c r="H1924" i="10"/>
  <c r="H1933" i="10"/>
  <c r="H1931" i="10"/>
  <c r="I83" i="10"/>
  <c r="H119" i="10"/>
  <c r="I280" i="10"/>
  <c r="H317" i="10"/>
  <c r="I748" i="10"/>
  <c r="I964" i="10"/>
  <c r="H999" i="10"/>
  <c r="G999" i="10"/>
  <c r="G998" i="10"/>
  <c r="H1001" i="10" s="1"/>
  <c r="I1073" i="10"/>
  <c r="G1106" i="10"/>
  <c r="H1109" i="10" s="1"/>
  <c r="H1108" i="10"/>
  <c r="G1107" i="10"/>
  <c r="H1342" i="10"/>
  <c r="G1338" i="10"/>
  <c r="G1341" i="10" s="1"/>
  <c r="H1374" i="10"/>
  <c r="H1377" i="10" s="1"/>
  <c r="H1470" i="10"/>
  <c r="H1558" i="10"/>
  <c r="H1561" i="10" s="1"/>
  <c r="H1560" i="10"/>
  <c r="H1839" i="10"/>
  <c r="G1854" i="10"/>
  <c r="G1862" i="10"/>
  <c r="G1863" i="10" s="1"/>
  <c r="G424" i="10"/>
  <c r="G442" i="10"/>
  <c r="G460" i="10"/>
  <c r="H478" i="10"/>
  <c r="G494" i="10"/>
  <c r="G497" i="10" s="1"/>
  <c r="G532" i="10"/>
  <c r="G550" i="10"/>
  <c r="G568" i="10"/>
  <c r="G586" i="10"/>
  <c r="G604" i="10"/>
  <c r="H622" i="10"/>
  <c r="H641" i="10"/>
  <c r="G658" i="10"/>
  <c r="I712" i="10"/>
  <c r="G747" i="10"/>
  <c r="G809" i="10"/>
  <c r="H820" i="10"/>
  <c r="G856" i="10"/>
  <c r="G890" i="10"/>
  <c r="G893" i="10" s="1"/>
  <c r="I910" i="10"/>
  <c r="H1000" i="10"/>
  <c r="G1016" i="10"/>
  <c r="H1019" i="10" s="1"/>
  <c r="G1017" i="10"/>
  <c r="G1053" i="10"/>
  <c r="G1070" i="10"/>
  <c r="H1088" i="10"/>
  <c r="H1144" i="10"/>
  <c r="I1142" i="10"/>
  <c r="I1145" i="10" s="1"/>
  <c r="G1160" i="10"/>
  <c r="G1163" i="10" s="1"/>
  <c r="H1178" i="10"/>
  <c r="H1251" i="10"/>
  <c r="I1259" i="10"/>
  <c r="I1288" i="10"/>
  <c r="H1304" i="10"/>
  <c r="H1307" i="10" s="1"/>
  <c r="I1360" i="10"/>
  <c r="I1378" i="10"/>
  <c r="I1466" i="10"/>
  <c r="I1468" i="10" s="1"/>
  <c r="I1470" i="10"/>
  <c r="G1489" i="10"/>
  <c r="G1488" i="10"/>
  <c r="G1504" i="10"/>
  <c r="I1560" i="10"/>
  <c r="H1629" i="10"/>
  <c r="G1794" i="10"/>
  <c r="G1795" i="10" s="1"/>
  <c r="I1823" i="10"/>
  <c r="G1873" i="10"/>
  <c r="H1909" i="10"/>
  <c r="H1977" i="10"/>
  <c r="H1979" i="10"/>
  <c r="G1983" i="10"/>
  <c r="G1985" i="10"/>
  <c r="H441" i="10"/>
  <c r="H459" i="10"/>
  <c r="H531" i="10"/>
  <c r="H567" i="10"/>
  <c r="H585" i="10"/>
  <c r="H603" i="10"/>
  <c r="H694" i="10"/>
  <c r="F710" i="10"/>
  <c r="I710" i="10"/>
  <c r="I713" i="10" s="1"/>
  <c r="I766" i="10"/>
  <c r="I820" i="10"/>
  <c r="I856" i="10"/>
  <c r="H909" i="10"/>
  <c r="G1036" i="10"/>
  <c r="G1052" i="10"/>
  <c r="G1055" i="10" s="1"/>
  <c r="G1071" i="10"/>
  <c r="G1088" i="10"/>
  <c r="G1089" i="10"/>
  <c r="G1125" i="10"/>
  <c r="H1145" i="10"/>
  <c r="H1198" i="10"/>
  <c r="G1270" i="10"/>
  <c r="G1376" i="10"/>
  <c r="G1379" i="10" s="1"/>
  <c r="G1522" i="10"/>
  <c r="G1525" i="10" s="1"/>
  <c r="G1542" i="10"/>
  <c r="I1558" i="10"/>
  <c r="G1560" i="10"/>
  <c r="G1596" i="10"/>
  <c r="I1629" i="10"/>
  <c r="F1837" i="10"/>
  <c r="F1854" i="10"/>
  <c r="I1873" i="10"/>
  <c r="I1983" i="10"/>
  <c r="G1000" i="10"/>
  <c r="G1034" i="10"/>
  <c r="G1035" i="10"/>
  <c r="G1108" i="10"/>
  <c r="G1124" i="10"/>
  <c r="G1127" i="10" s="1"/>
  <c r="H1266" i="10"/>
  <c r="H1269" i="10" s="1"/>
  <c r="I1452" i="10"/>
  <c r="G1699" i="10"/>
  <c r="G1979" i="10"/>
  <c r="G1989" i="10"/>
  <c r="H209" i="10"/>
  <c r="G659" i="10"/>
  <c r="G155" i="10"/>
  <c r="H155" i="10"/>
  <c r="G227" i="10"/>
  <c r="G515" i="10"/>
  <c r="I641" i="10"/>
  <c r="I82" i="10"/>
  <c r="H278" i="10"/>
  <c r="H280" i="10"/>
  <c r="G316" i="10"/>
  <c r="G334" i="10"/>
  <c r="G352" i="10"/>
  <c r="G370" i="10"/>
  <c r="F476" i="10"/>
  <c r="G479" i="10" s="1"/>
  <c r="G496" i="10"/>
  <c r="G514" i="10"/>
  <c r="F620" i="10"/>
  <c r="G623" i="10" s="1"/>
  <c r="H640" i="10"/>
  <c r="I659" i="10"/>
  <c r="G674" i="10"/>
  <c r="G710" i="10"/>
  <c r="H764" i="10"/>
  <c r="H766" i="10"/>
  <c r="G782" i="10"/>
  <c r="G785" i="10" s="1"/>
  <c r="I783" i="10"/>
  <c r="H836" i="10"/>
  <c r="H838" i="10"/>
  <c r="G854" i="10"/>
  <c r="G857" i="10" s="1"/>
  <c r="I1018" i="10"/>
  <c r="I1016" i="10"/>
  <c r="I1019" i="10" s="1"/>
  <c r="F1034" i="10"/>
  <c r="G1037" i="10" s="1"/>
  <c r="I1090" i="10"/>
  <c r="I1088" i="10"/>
  <c r="I1091" i="10" s="1"/>
  <c r="F1106" i="10"/>
  <c r="G1145" i="10"/>
  <c r="G1178" i="10"/>
  <c r="G1181" i="10" s="1"/>
  <c r="H1180" i="10"/>
  <c r="F1214" i="10"/>
  <c r="G1217" i="10" s="1"/>
  <c r="F1304" i="10"/>
  <c r="G1307" i="10" s="1"/>
  <c r="H1324" i="10"/>
  <c r="H1320" i="10"/>
  <c r="H1323" i="10" s="1"/>
  <c r="H1429" i="10"/>
  <c r="H1432" i="10" s="1"/>
  <c r="I1433" i="10"/>
  <c r="G1450" i="10"/>
  <c r="G1453" i="10" s="1"/>
  <c r="G1561" i="10"/>
  <c r="F1721" i="10"/>
  <c r="F1723" i="10" s="1"/>
  <c r="F1714" i="10"/>
  <c r="G1717" i="10" s="1"/>
  <c r="I1856" i="10"/>
  <c r="H1862" i="10"/>
  <c r="H1863" i="10" s="1"/>
  <c r="H1856" i="10"/>
  <c r="H1854" i="10"/>
  <c r="H1857" i="10" s="1"/>
  <c r="F1897" i="10"/>
  <c r="F1898" i="10" s="1"/>
  <c r="F1889" i="10"/>
  <c r="G1892" i="10" s="1"/>
  <c r="H64" i="10"/>
  <c r="I101" i="10"/>
  <c r="G118" i="10"/>
  <c r="H137" i="10"/>
  <c r="I137" i="10"/>
  <c r="G154" i="10"/>
  <c r="I173" i="10"/>
  <c r="G190" i="10"/>
  <c r="I209" i="10"/>
  <c r="G208" i="10"/>
  <c r="G226" i="10"/>
  <c r="F242" i="10"/>
  <c r="G245" i="10" s="1"/>
  <c r="H316" i="10"/>
  <c r="I317" i="10"/>
  <c r="I316" i="10"/>
  <c r="H334" i="10"/>
  <c r="I335" i="10"/>
  <c r="I334" i="10"/>
  <c r="H352" i="10"/>
  <c r="I353" i="10"/>
  <c r="I352" i="10"/>
  <c r="H370" i="10"/>
  <c r="I371" i="10"/>
  <c r="I370" i="10"/>
  <c r="G387" i="10"/>
  <c r="G404" i="10"/>
  <c r="H496" i="10"/>
  <c r="I497" i="10"/>
  <c r="I496" i="10"/>
  <c r="G513" i="10"/>
  <c r="H514" i="10"/>
  <c r="I640" i="10"/>
  <c r="G676" i="10"/>
  <c r="I694" i="10"/>
  <c r="G712" i="10"/>
  <c r="G730" i="10"/>
  <c r="G728" i="10"/>
  <c r="G731" i="10" s="1"/>
  <c r="H809" i="10"/>
  <c r="H854" i="10"/>
  <c r="H856" i="10"/>
  <c r="G874" i="10"/>
  <c r="G872" i="10"/>
  <c r="G875" i="10" s="1"/>
  <c r="G926" i="10"/>
  <c r="G929" i="10" s="1"/>
  <c r="I929" i="10"/>
  <c r="G962" i="10"/>
  <c r="G965" i="10" s="1"/>
  <c r="I965" i="10"/>
  <c r="F980" i="10"/>
  <c r="G983" i="10" s="1"/>
  <c r="F998" i="10"/>
  <c r="F1016" i="10"/>
  <c r="G1019" i="10" s="1"/>
  <c r="I1054" i="10"/>
  <c r="F1070" i="10"/>
  <c r="F1088" i="10"/>
  <c r="I1126" i="10"/>
  <c r="G1144" i="10"/>
  <c r="I1178" i="10"/>
  <c r="I1181" i="10" s="1"/>
  <c r="I1320" i="10"/>
  <c r="I1376" i="10"/>
  <c r="F1394" i="10"/>
  <c r="G1397" i="10" s="1"/>
  <c r="I1410" i="10"/>
  <c r="I1412" i="10" s="1"/>
  <c r="I1414" i="10"/>
  <c r="G1470" i="10"/>
  <c r="H1484" i="10"/>
  <c r="H1487" i="10" s="1"/>
  <c r="H1488" i="10"/>
  <c r="G1507" i="10"/>
  <c r="I1542" i="10"/>
  <c r="I1540" i="10"/>
  <c r="I1543" i="10" s="1"/>
  <c r="I1614" i="10"/>
  <c r="F1644" i="10"/>
  <c r="F1652" i="10"/>
  <c r="F1653" i="10" s="1"/>
  <c r="I1681" i="10"/>
  <c r="F1750" i="10"/>
  <c r="G1753" i="10" s="1"/>
  <c r="G1752" i="10"/>
  <c r="F1757" i="10"/>
  <c r="F1759" i="10" s="1"/>
  <c r="I1806" i="10"/>
  <c r="I1924" i="10"/>
  <c r="I1927" i="10" s="1"/>
  <c r="I1933" i="10"/>
  <c r="I1926" i="10"/>
  <c r="I1945" i="10"/>
  <c r="I64" i="10"/>
  <c r="G100" i="10"/>
  <c r="H118" i="10"/>
  <c r="G136" i="10"/>
  <c r="H154" i="10"/>
  <c r="H171" i="10"/>
  <c r="H208" i="10"/>
  <c r="I208" i="10"/>
  <c r="G225" i="10"/>
  <c r="H226" i="10"/>
  <c r="G262" i="10"/>
  <c r="H263" i="10"/>
  <c r="H315" i="10"/>
  <c r="H333" i="10"/>
  <c r="H351" i="10"/>
  <c r="H369" i="10"/>
  <c r="G386" i="10"/>
  <c r="G406" i="10"/>
  <c r="I425" i="10"/>
  <c r="H495" i="10"/>
  <c r="F638" i="10"/>
  <c r="I658" i="10"/>
  <c r="G692" i="10"/>
  <c r="H728" i="10"/>
  <c r="H730" i="10"/>
  <c r="G748" i="10"/>
  <c r="G746" i="10"/>
  <c r="G749" i="10" s="1"/>
  <c r="G801" i="10"/>
  <c r="H799" i="10"/>
  <c r="G820" i="10"/>
  <c r="G818" i="10"/>
  <c r="G821" i="10" s="1"/>
  <c r="G855" i="10"/>
  <c r="H874" i="10"/>
  <c r="H872" i="10"/>
  <c r="I874" i="10"/>
  <c r="H892" i="10"/>
  <c r="H890" i="10"/>
  <c r="H908" i="10"/>
  <c r="H928" i="10"/>
  <c r="H927" i="10"/>
  <c r="H944" i="10"/>
  <c r="H964" i="10"/>
  <c r="H963" i="10"/>
  <c r="I980" i="10"/>
  <c r="I983" i="10" s="1"/>
  <c r="H1052" i="10"/>
  <c r="H1055" i="10" s="1"/>
  <c r="H1124" i="10"/>
  <c r="H1127" i="10" s="1"/>
  <c r="H1162" i="10"/>
  <c r="H1158" i="10"/>
  <c r="H1161" i="10" s="1"/>
  <c r="H1179" i="10"/>
  <c r="F1196" i="10"/>
  <c r="H1212" i="10"/>
  <c r="H1215" i="10" s="1"/>
  <c r="H1230" i="10"/>
  <c r="H1232" i="10" s="1"/>
  <c r="H1235" i="10" s="1"/>
  <c r="H1234" i="10"/>
  <c r="I1249" i="10"/>
  <c r="I1252" i="10" s="1"/>
  <c r="H1268" i="10"/>
  <c r="H1271" i="10" s="1"/>
  <c r="H1270" i="10"/>
  <c r="I1307" i="10"/>
  <c r="I1324" i="10"/>
  <c r="I1338" i="10"/>
  <c r="I1341" i="10" s="1"/>
  <c r="I1342" i="10"/>
  <c r="H1394" i="10"/>
  <c r="H1397" i="10" s="1"/>
  <c r="G1434" i="10"/>
  <c r="H1433" i="10"/>
  <c r="I1488" i="10"/>
  <c r="I1484" i="10"/>
  <c r="I1486" i="10" s="1"/>
  <c r="G1585" i="10"/>
  <c r="G1629" i="10"/>
  <c r="G1633" i="10"/>
  <c r="G1635" i="10" s="1"/>
  <c r="G1627" i="10"/>
  <c r="G1630" i="10" s="1"/>
  <c r="H1646" i="10"/>
  <c r="G1644" i="10"/>
  <c r="G1647" i="10" s="1"/>
  <c r="G1652" i="10"/>
  <c r="G1653" i="10" s="1"/>
  <c r="G1770" i="10"/>
  <c r="H1983" i="10"/>
  <c r="H82" i="10"/>
  <c r="G170" i="10"/>
  <c r="G173" i="10" s="1"/>
  <c r="I190" i="10"/>
  <c r="I242" i="10"/>
  <c r="I245" i="10" s="1"/>
  <c r="H262" i="10"/>
  <c r="G280" i="10"/>
  <c r="G278" i="10"/>
  <c r="G281" i="10" s="1"/>
  <c r="H296" i="10"/>
  <c r="H299" i="10" s="1"/>
  <c r="H424" i="10"/>
  <c r="I424" i="10"/>
  <c r="H442" i="10"/>
  <c r="I440" i="10"/>
  <c r="I443" i="10" s="1"/>
  <c r="H460" i="10"/>
  <c r="I458" i="10"/>
  <c r="I461" i="10" s="1"/>
  <c r="I478" i="10"/>
  <c r="H512" i="10"/>
  <c r="H515" i="10" s="1"/>
  <c r="H532" i="10"/>
  <c r="I530" i="10"/>
  <c r="I533" i="10" s="1"/>
  <c r="H550" i="10"/>
  <c r="I548" i="10"/>
  <c r="I551" i="10" s="1"/>
  <c r="H568" i="10"/>
  <c r="I566" i="10"/>
  <c r="I569" i="10" s="1"/>
  <c r="H586" i="10"/>
  <c r="I584" i="10"/>
  <c r="I587" i="10" s="1"/>
  <c r="H604" i="10"/>
  <c r="I602" i="10"/>
  <c r="I605" i="10" s="1"/>
  <c r="I622" i="10"/>
  <c r="H746" i="10"/>
  <c r="G766" i="10"/>
  <c r="G764" i="10"/>
  <c r="H801" i="10"/>
  <c r="H818" i="10"/>
  <c r="G838" i="10"/>
  <c r="G836" i="10"/>
  <c r="G839" i="10" s="1"/>
  <c r="G908" i="10"/>
  <c r="G911" i="10" s="1"/>
  <c r="I908" i="10"/>
  <c r="G944" i="10"/>
  <c r="G947" i="10" s="1"/>
  <c r="I944" i="10"/>
  <c r="H982" i="10"/>
  <c r="I1036" i="10"/>
  <c r="I1052" i="10"/>
  <c r="I1108" i="10"/>
  <c r="I1124" i="10"/>
  <c r="I1158" i="10"/>
  <c r="G1180" i="10"/>
  <c r="I1194" i="10"/>
  <c r="I1197" i="10" s="1"/>
  <c r="G1196" i="10"/>
  <c r="I1198" i="10"/>
  <c r="I1216" i="10"/>
  <c r="I1212" i="10"/>
  <c r="I1234" i="10"/>
  <c r="G1252" i="10"/>
  <c r="G1271" i="10"/>
  <c r="G1286" i="10"/>
  <c r="G1289" i="10" s="1"/>
  <c r="H1618" i="10"/>
  <c r="I1613" i="10"/>
  <c r="G1663" i="10"/>
  <c r="G1678" i="10"/>
  <c r="G1686" i="10"/>
  <c r="G1687" i="10" s="1"/>
  <c r="H1680" i="10"/>
  <c r="G1680" i="10"/>
  <c r="G1698" i="10"/>
  <c r="G1716" i="10"/>
  <c r="F1768" i="10"/>
  <c r="G1771" i="10" s="1"/>
  <c r="H1892" i="10"/>
  <c r="I1892" i="10"/>
  <c r="I1985" i="10"/>
  <c r="F1232" i="10"/>
  <c r="G1235" i="10" s="1"/>
  <c r="I1270" i="10"/>
  <c r="I1266" i="10"/>
  <c r="H1288" i="10"/>
  <c r="H1284" i="10"/>
  <c r="G1340" i="10"/>
  <c r="G1343" i="10" s="1"/>
  <c r="G1342" i="10"/>
  <c r="G1360" i="10"/>
  <c r="G1358" i="10"/>
  <c r="G1361" i="10" s="1"/>
  <c r="I1431" i="10"/>
  <c r="H1450" i="10"/>
  <c r="H1452" i="10"/>
  <c r="H1468" i="10"/>
  <c r="H1506" i="10"/>
  <c r="H1502" i="10"/>
  <c r="F1540" i="10"/>
  <c r="G1543" i="10" s="1"/>
  <c r="G1579" i="10"/>
  <c r="F1611" i="10"/>
  <c r="G1786" i="10"/>
  <c r="G1788" i="10"/>
  <c r="I1840" i="10"/>
  <c r="G1874" i="10"/>
  <c r="F1924" i="10"/>
  <c r="I1963" i="10"/>
  <c r="I1977" i="10"/>
  <c r="I1000" i="10"/>
  <c r="I1072" i="10"/>
  <c r="H1196" i="10"/>
  <c r="I1306" i="10"/>
  <c r="H1340" i="10"/>
  <c r="H1358" i="10"/>
  <c r="I1396" i="10"/>
  <c r="I1392" i="10"/>
  <c r="H1414" i="10"/>
  <c r="H1410" i="10"/>
  <c r="I1469" i="10"/>
  <c r="I1506" i="10"/>
  <c r="I1522" i="10"/>
  <c r="I1525" i="10" s="1"/>
  <c r="H1579" i="10"/>
  <c r="G1613" i="10"/>
  <c r="G1618" i="10"/>
  <c r="G1619" i="10" s="1"/>
  <c r="G1611" i="10"/>
  <c r="G1614" i="10" s="1"/>
  <c r="I1630" i="10"/>
  <c r="H1664" i="10"/>
  <c r="I1664" i="10"/>
  <c r="F1686" i="10"/>
  <c r="F1687" i="10" s="1"/>
  <c r="F1678" i="10"/>
  <c r="H1717" i="10"/>
  <c r="H1735" i="10"/>
  <c r="I1735" i="10"/>
  <c r="H1753" i="10"/>
  <c r="G1933" i="10"/>
  <c r="G1931" i="10"/>
  <c r="G1926" i="10"/>
  <c r="G1924" i="10"/>
  <c r="H1926" i="10"/>
  <c r="H1989" i="10"/>
  <c r="I1450" i="10"/>
  <c r="G1468" i="10"/>
  <c r="G1471" i="10" s="1"/>
  <c r="H1524" i="10"/>
  <c r="I1753" i="10"/>
  <c r="G1839" i="10"/>
  <c r="G1856" i="10"/>
  <c r="H1873" i="10"/>
  <c r="G1891" i="10"/>
  <c r="I1909" i="10"/>
  <c r="H1647" i="10" l="1"/>
  <c r="H1471" i="10"/>
  <c r="I1619" i="10"/>
  <c r="I1971" i="10" s="1"/>
  <c r="H1525" i="10"/>
  <c r="G1001" i="10"/>
  <c r="H893" i="10"/>
  <c r="G641" i="10"/>
  <c r="H784" i="10"/>
  <c r="G188" i="10"/>
  <c r="G191" i="10" s="1"/>
  <c r="G1857" i="10"/>
  <c r="H353" i="10"/>
  <c r="G461" i="10"/>
  <c r="H101" i="10"/>
  <c r="I1453" i="10"/>
  <c r="F1971" i="10"/>
  <c r="G1789" i="10"/>
  <c r="G767" i="10"/>
  <c r="G189" i="10"/>
  <c r="H1214" i="10"/>
  <c r="H1217" i="10" s="1"/>
  <c r="H782" i="10"/>
  <c r="I785" i="10" s="1"/>
  <c r="H1073" i="10"/>
  <c r="H245" i="10"/>
  <c r="H1181" i="10"/>
  <c r="H1431" i="10"/>
  <c r="H1434" i="10" s="1"/>
  <c r="G1199" i="10"/>
  <c r="I1127" i="10"/>
  <c r="G1073" i="10"/>
  <c r="G1091" i="10"/>
  <c r="G1109" i="10"/>
  <c r="H1341" i="10"/>
  <c r="I1857" i="10"/>
  <c r="H875" i="10"/>
  <c r="G1840" i="10"/>
  <c r="H1091" i="10"/>
  <c r="G1971" i="10"/>
  <c r="H947" i="10"/>
  <c r="H821" i="10"/>
  <c r="H749" i="10"/>
  <c r="H1322" i="10"/>
  <c r="H1325" i="10" s="1"/>
  <c r="H839" i="10"/>
  <c r="H767" i="10"/>
  <c r="H1376" i="10"/>
  <c r="H1379" i="10" s="1"/>
  <c r="H186" i="10"/>
  <c r="H1037" i="10"/>
  <c r="H371" i="10"/>
  <c r="H1486" i="10"/>
  <c r="H1489" i="10" s="1"/>
  <c r="I1377" i="10"/>
  <c r="H335" i="10"/>
  <c r="H1343" i="10"/>
  <c r="I947" i="10"/>
  <c r="G1990" i="10"/>
  <c r="I1487" i="10"/>
  <c r="I1323" i="10"/>
  <c r="H281" i="10"/>
  <c r="I1561" i="10"/>
  <c r="H497" i="10"/>
  <c r="G1927" i="10"/>
  <c r="H1927" i="10"/>
  <c r="H1287" i="10"/>
  <c r="H1286" i="10"/>
  <c r="H1619" i="10"/>
  <c r="H1971" i="10" s="1"/>
  <c r="H1990" i="10"/>
  <c r="I1991" i="10" s="1"/>
  <c r="I1287" i="10"/>
  <c r="H911" i="10"/>
  <c r="I1471" i="10"/>
  <c r="I821" i="10"/>
  <c r="I1394" i="10"/>
  <c r="I1397" i="10" s="1"/>
  <c r="I1395" i="10"/>
  <c r="F1990" i="10"/>
  <c r="F1972" i="10" s="1"/>
  <c r="I1215" i="10"/>
  <c r="I1214" i="10"/>
  <c r="I1217" i="10" s="1"/>
  <c r="I875" i="10"/>
  <c r="H1789" i="10"/>
  <c r="I1972" i="10"/>
  <c r="I1055" i="10"/>
  <c r="I1340" i="10"/>
  <c r="I1343" i="10" s="1"/>
  <c r="H1233" i="10"/>
  <c r="I1233" i="10"/>
  <c r="H731" i="10"/>
  <c r="I731" i="10"/>
  <c r="H785" i="10"/>
  <c r="G407" i="10"/>
  <c r="H407" i="10"/>
  <c r="I1235" i="10"/>
  <c r="H929" i="10"/>
  <c r="G713" i="10"/>
  <c r="H713" i="10"/>
  <c r="I299" i="10"/>
  <c r="I281" i="10"/>
  <c r="I839" i="10"/>
  <c r="I749" i="10"/>
  <c r="H802" i="10"/>
  <c r="I802" i="10"/>
  <c r="G389" i="10"/>
  <c r="H389" i="10"/>
  <c r="H1614" i="10"/>
  <c r="I1196" i="10"/>
  <c r="I1199" i="10" s="1"/>
  <c r="H965" i="10"/>
  <c r="H1199" i="10"/>
  <c r="H1504" i="10"/>
  <c r="I1505" i="10"/>
  <c r="H1505" i="10"/>
  <c r="H1453" i="10"/>
  <c r="I1269" i="10"/>
  <c r="I1268" i="10"/>
  <c r="I1271" i="10" s="1"/>
  <c r="H1630" i="10"/>
  <c r="H1412" i="10"/>
  <c r="H1415" i="10" s="1"/>
  <c r="H1413" i="10"/>
  <c r="H1361" i="10"/>
  <c r="G1681" i="10"/>
  <c r="I1322" i="10"/>
  <c r="I1325" i="10" s="1"/>
  <c r="I1161" i="10"/>
  <c r="I1160" i="10"/>
  <c r="I911" i="10"/>
  <c r="H1160" i="10"/>
  <c r="H1163" i="10" s="1"/>
  <c r="G695" i="10"/>
  <c r="H695" i="10"/>
  <c r="I1413" i="10"/>
  <c r="I1361" i="10"/>
  <c r="I893" i="10"/>
  <c r="H857" i="10"/>
  <c r="I857" i="10"/>
  <c r="H1681" i="10"/>
  <c r="G677" i="10"/>
  <c r="H677" i="10"/>
  <c r="I767" i="10"/>
  <c r="I1432" i="10"/>
  <c r="I515" i="10"/>
  <c r="H173" i="10"/>
  <c r="F1992" i="10" l="1"/>
  <c r="G1991" i="10"/>
  <c r="I1163" i="10"/>
  <c r="G1972" i="10"/>
  <c r="G1973" i="10" s="1"/>
  <c r="I1489" i="10"/>
  <c r="I1434" i="10"/>
  <c r="I1379" i="10"/>
  <c r="H189" i="10"/>
  <c r="I189" i="10"/>
  <c r="H188" i="10"/>
  <c r="G1992" i="10"/>
  <c r="I1415" i="10"/>
  <c r="H1972" i="10"/>
  <c r="I1973" i="10" s="1"/>
  <c r="H1991" i="10"/>
  <c r="H1289" i="10"/>
  <c r="I1289" i="10"/>
  <c r="H1507" i="10"/>
  <c r="I1507" i="10"/>
  <c r="I1992" i="10"/>
  <c r="I191" i="10" l="1"/>
  <c r="H191" i="10"/>
  <c r="H1992" i="10"/>
  <c r="H1973" i="10"/>
  <c r="F761" i="9" l="1"/>
  <c r="E761" i="9"/>
  <c r="D761" i="9"/>
  <c r="C761" i="9"/>
  <c r="F754" i="9"/>
  <c r="E754" i="9"/>
  <c r="D754" i="9"/>
  <c r="F753" i="9"/>
  <c r="E753" i="9"/>
  <c r="D753" i="9"/>
  <c r="F752" i="9"/>
  <c r="E752" i="9"/>
  <c r="D752" i="9"/>
  <c r="C752" i="9"/>
  <c r="F743" i="9"/>
  <c r="E743" i="9"/>
  <c r="D743" i="9"/>
  <c r="C743" i="9"/>
  <c r="F736" i="9"/>
  <c r="E736" i="9"/>
  <c r="D736" i="9"/>
  <c r="F735" i="9"/>
  <c r="E735" i="9"/>
  <c r="D735" i="9"/>
  <c r="F734" i="9"/>
  <c r="E734" i="9"/>
  <c r="D734" i="9"/>
  <c r="C734" i="9"/>
  <c r="F724" i="9"/>
  <c r="E724" i="9"/>
  <c r="D724" i="9"/>
  <c r="C724" i="9"/>
  <c r="F717" i="9"/>
  <c r="E717" i="9"/>
  <c r="D717" i="9"/>
  <c r="F716" i="9"/>
  <c r="E716" i="9"/>
  <c r="D716" i="9"/>
  <c r="F715" i="9"/>
  <c r="E715" i="9"/>
  <c r="D715" i="9"/>
  <c r="C715" i="9"/>
  <c r="F705" i="9"/>
  <c r="E705" i="9"/>
  <c r="D705" i="9"/>
  <c r="C705" i="9"/>
  <c r="F698" i="9"/>
  <c r="E698" i="9"/>
  <c r="D698" i="9"/>
  <c r="F697" i="9"/>
  <c r="E697" i="9"/>
  <c r="D697" i="9"/>
  <c r="F696" i="9"/>
  <c r="E696" i="9"/>
  <c r="D696" i="9"/>
  <c r="C696" i="9"/>
  <c r="D686" i="9"/>
  <c r="C686" i="9"/>
  <c r="F679" i="9"/>
  <c r="E679" i="9"/>
  <c r="D679" i="9"/>
  <c r="F678" i="9"/>
  <c r="E678" i="9"/>
  <c r="D678" i="9"/>
  <c r="F677" i="9"/>
  <c r="E677" i="9"/>
  <c r="D677" i="9"/>
  <c r="C677" i="9"/>
  <c r="F667" i="9"/>
  <c r="E667" i="9"/>
  <c r="D667" i="9"/>
  <c r="C667" i="9"/>
  <c r="F660" i="9"/>
  <c r="E660" i="9"/>
  <c r="D660" i="9"/>
  <c r="F659" i="9"/>
  <c r="E659" i="9"/>
  <c r="D659" i="9"/>
  <c r="F658" i="9"/>
  <c r="E658" i="9"/>
  <c r="D658" i="9"/>
  <c r="C658" i="9"/>
  <c r="F649" i="9"/>
  <c r="E649" i="9"/>
  <c r="D649" i="9"/>
  <c r="C649" i="9"/>
  <c r="F642" i="9"/>
  <c r="E642" i="9"/>
  <c r="D642" i="9"/>
  <c r="F641" i="9"/>
  <c r="E641" i="9"/>
  <c r="D641" i="9"/>
  <c r="F640" i="9"/>
  <c r="E640" i="9"/>
  <c r="D640" i="9"/>
  <c r="C640" i="9"/>
  <c r="F630" i="9"/>
  <c r="E630" i="9"/>
  <c r="D630" i="9"/>
  <c r="C630" i="9"/>
  <c r="F623" i="9"/>
  <c r="E623" i="9"/>
  <c r="D623" i="9"/>
  <c r="F622" i="9"/>
  <c r="E622" i="9"/>
  <c r="D622" i="9"/>
  <c r="F621" i="9"/>
  <c r="E621" i="9"/>
  <c r="D621" i="9"/>
  <c r="C621" i="9"/>
  <c r="F612" i="9"/>
  <c r="E612" i="9"/>
  <c r="D612" i="9"/>
  <c r="C612" i="9"/>
  <c r="F605" i="9"/>
  <c r="E605" i="9"/>
  <c r="D605" i="9"/>
  <c r="F604" i="9"/>
  <c r="E604" i="9"/>
  <c r="D604" i="9"/>
  <c r="F603" i="9"/>
  <c r="E603" i="9"/>
  <c r="D603" i="9"/>
  <c r="C603" i="9"/>
  <c r="F594" i="9"/>
  <c r="E594" i="9"/>
  <c r="D594" i="9"/>
  <c r="C594" i="9"/>
  <c r="F587" i="9"/>
  <c r="E587" i="9"/>
  <c r="D587" i="9"/>
  <c r="F586" i="9"/>
  <c r="E586" i="9"/>
  <c r="D586" i="9"/>
  <c r="F585" i="9"/>
  <c r="E585" i="9"/>
  <c r="D585" i="9"/>
  <c r="C585" i="9"/>
  <c r="F575" i="9"/>
  <c r="E575" i="9"/>
  <c r="D575" i="9"/>
  <c r="C575" i="9"/>
  <c r="F568" i="9"/>
  <c r="E568" i="9"/>
  <c r="D568" i="9"/>
  <c r="F567" i="9"/>
  <c r="E567" i="9"/>
  <c r="D567" i="9"/>
  <c r="F566" i="9"/>
  <c r="E566" i="9"/>
  <c r="D566" i="9"/>
  <c r="C566" i="9"/>
  <c r="F556" i="9"/>
  <c r="E556" i="9"/>
  <c r="D556" i="9"/>
  <c r="C556" i="9"/>
  <c r="F549" i="9"/>
  <c r="E549" i="9"/>
  <c r="D549" i="9"/>
  <c r="F548" i="9"/>
  <c r="E548" i="9"/>
  <c r="D548" i="9"/>
  <c r="F547" i="9"/>
  <c r="E547" i="9"/>
  <c r="D547" i="9"/>
  <c r="C547" i="9"/>
  <c r="F538" i="9"/>
  <c r="E538" i="9"/>
  <c r="D538" i="9"/>
  <c r="C538" i="9"/>
  <c r="F531" i="9"/>
  <c r="E531" i="9"/>
  <c r="D531" i="9"/>
  <c r="F530" i="9"/>
  <c r="E530" i="9"/>
  <c r="D530" i="9"/>
  <c r="F529" i="9"/>
  <c r="E529" i="9"/>
  <c r="D529" i="9"/>
  <c r="C529" i="9"/>
  <c r="F520" i="9"/>
  <c r="E520" i="9"/>
  <c r="D520" i="9"/>
  <c r="C520" i="9"/>
  <c r="F513" i="9"/>
  <c r="E513" i="9"/>
  <c r="D513" i="9"/>
  <c r="F512" i="9"/>
  <c r="E512" i="9"/>
  <c r="D512" i="9"/>
  <c r="F511" i="9"/>
  <c r="E511" i="9"/>
  <c r="D511" i="9"/>
  <c r="C511" i="9"/>
  <c r="F502" i="9"/>
  <c r="E502" i="9"/>
  <c r="D502" i="9"/>
  <c r="C502" i="9"/>
  <c r="F495" i="9"/>
  <c r="E495" i="9"/>
  <c r="D495" i="9"/>
  <c r="F494" i="9"/>
  <c r="E494" i="9"/>
  <c r="D494" i="9"/>
  <c r="F493" i="9"/>
  <c r="E493" i="9"/>
  <c r="D493" i="9"/>
  <c r="C493" i="9"/>
  <c r="F484" i="9"/>
  <c r="E484" i="9"/>
  <c r="D484" i="9"/>
  <c r="C484" i="9"/>
  <c r="F477" i="9"/>
  <c r="E477" i="9"/>
  <c r="D477" i="9"/>
  <c r="F476" i="9"/>
  <c r="E476" i="9"/>
  <c r="D476" i="9"/>
  <c r="F475" i="9"/>
  <c r="E475" i="9"/>
  <c r="D475" i="9"/>
  <c r="C475" i="9"/>
  <c r="F466" i="9"/>
  <c r="E466" i="9"/>
  <c r="D466" i="9"/>
  <c r="C466" i="9"/>
  <c r="F459" i="9"/>
  <c r="E459" i="9"/>
  <c r="D459" i="9"/>
  <c r="F458" i="9"/>
  <c r="E458" i="9"/>
  <c r="D458" i="9"/>
  <c r="F457" i="9"/>
  <c r="E457" i="9"/>
  <c r="D457" i="9"/>
  <c r="C457" i="9"/>
  <c r="F448" i="9"/>
  <c r="E448" i="9"/>
  <c r="D448" i="9"/>
  <c r="C448" i="9"/>
  <c r="F441" i="9"/>
  <c r="E441" i="9"/>
  <c r="D441" i="9"/>
  <c r="F440" i="9"/>
  <c r="E440" i="9"/>
  <c r="D440" i="9"/>
  <c r="F439" i="9"/>
  <c r="E439" i="9"/>
  <c r="D439" i="9"/>
  <c r="C439" i="9"/>
  <c r="F430" i="9"/>
  <c r="E430" i="9"/>
  <c r="D430" i="9"/>
  <c r="C430" i="9"/>
  <c r="F423" i="9"/>
  <c r="E423" i="9"/>
  <c r="D423" i="9"/>
  <c r="F422" i="9"/>
  <c r="E422" i="9"/>
  <c r="D422" i="9"/>
  <c r="F421" i="9"/>
  <c r="E421" i="9"/>
  <c r="D421" i="9"/>
  <c r="C421" i="9"/>
  <c r="F412" i="9"/>
  <c r="E412" i="9"/>
  <c r="D412" i="9"/>
  <c r="C412" i="9"/>
  <c r="F405" i="9"/>
  <c r="E405" i="9"/>
  <c r="D405" i="9"/>
  <c r="F404" i="9"/>
  <c r="E404" i="9"/>
  <c r="D404" i="9"/>
  <c r="F403" i="9"/>
  <c r="E403" i="9"/>
  <c r="D403" i="9"/>
  <c r="C403" i="9"/>
  <c r="F394" i="9"/>
  <c r="E394" i="9"/>
  <c r="D394" i="9"/>
  <c r="C394" i="9"/>
  <c r="F387" i="9"/>
  <c r="E387" i="9"/>
  <c r="D387" i="9"/>
  <c r="F386" i="9"/>
  <c r="E386" i="9"/>
  <c r="D386" i="9"/>
  <c r="F385" i="9"/>
  <c r="E385" i="9"/>
  <c r="D385" i="9"/>
  <c r="C385" i="9"/>
  <c r="F376" i="9"/>
  <c r="E376" i="9"/>
  <c r="D376" i="9"/>
  <c r="C376" i="9"/>
  <c r="F369" i="9"/>
  <c r="E369" i="9"/>
  <c r="D369" i="9"/>
  <c r="F368" i="9"/>
  <c r="E368" i="9"/>
  <c r="D368" i="9"/>
  <c r="F367" i="9"/>
  <c r="E367" i="9"/>
  <c r="D367" i="9"/>
  <c r="C367" i="9"/>
  <c r="F358" i="9"/>
  <c r="E358" i="9"/>
  <c r="D358" i="9"/>
  <c r="C358" i="9"/>
  <c r="F351" i="9"/>
  <c r="E351" i="9"/>
  <c r="D351" i="9"/>
  <c r="F350" i="9"/>
  <c r="E350" i="9"/>
  <c r="D350" i="9"/>
  <c r="F349" i="9"/>
  <c r="E349" i="9"/>
  <c r="D349" i="9"/>
  <c r="C349" i="9"/>
  <c r="F340" i="9"/>
  <c r="E340" i="9"/>
  <c r="D340" i="9"/>
  <c r="C340" i="9"/>
  <c r="F333" i="9"/>
  <c r="E333" i="9"/>
  <c r="D333" i="9"/>
  <c r="F332" i="9"/>
  <c r="E332" i="9"/>
  <c r="D332" i="9"/>
  <c r="F331" i="9"/>
  <c r="E331" i="9"/>
  <c r="D331" i="9"/>
  <c r="C331" i="9"/>
  <c r="F322" i="9"/>
  <c r="E322" i="9"/>
  <c r="D322" i="9"/>
  <c r="C322" i="9"/>
  <c r="F315" i="9"/>
  <c r="E315" i="9"/>
  <c r="D315" i="9"/>
  <c r="F314" i="9"/>
  <c r="E314" i="9"/>
  <c r="D314" i="9"/>
  <c r="F313" i="9"/>
  <c r="E313" i="9"/>
  <c r="D313" i="9"/>
  <c r="C313" i="9"/>
  <c r="F304" i="9"/>
  <c r="E304" i="9"/>
  <c r="D304" i="9"/>
  <c r="C304" i="9"/>
  <c r="F297" i="9"/>
  <c r="E297" i="9"/>
  <c r="D297" i="9"/>
  <c r="F296" i="9"/>
  <c r="E296" i="9"/>
  <c r="D296" i="9"/>
  <c r="F295" i="9"/>
  <c r="E295" i="9"/>
  <c r="D295" i="9"/>
  <c r="C295" i="9"/>
  <c r="F286" i="9"/>
  <c r="E286" i="9"/>
  <c r="D286" i="9"/>
  <c r="C286" i="9"/>
  <c r="F279" i="9"/>
  <c r="E279" i="9"/>
  <c r="D279" i="9"/>
  <c r="F278" i="9"/>
  <c r="E278" i="9"/>
  <c r="D278" i="9"/>
  <c r="F277" i="9"/>
  <c r="E277" i="9"/>
  <c r="D277" i="9"/>
  <c r="C277" i="9"/>
  <c r="F268" i="9"/>
  <c r="E268" i="9"/>
  <c r="D268" i="9"/>
  <c r="C268" i="9"/>
  <c r="F261" i="9"/>
  <c r="E261" i="9"/>
  <c r="D261" i="9"/>
  <c r="F260" i="9"/>
  <c r="E260" i="9"/>
  <c r="D260" i="9"/>
  <c r="F259" i="9"/>
  <c r="E259" i="9"/>
  <c r="D259" i="9"/>
  <c r="C259" i="9"/>
  <c r="F250" i="9"/>
  <c r="E250" i="9"/>
  <c r="D250" i="9"/>
  <c r="C250" i="9"/>
  <c r="F243" i="9"/>
  <c r="E243" i="9"/>
  <c r="D243" i="9"/>
  <c r="F242" i="9"/>
  <c r="E242" i="9"/>
  <c r="D242" i="9"/>
  <c r="F241" i="9"/>
  <c r="E241" i="9"/>
  <c r="D241" i="9"/>
  <c r="C241" i="9"/>
  <c r="F232" i="9"/>
  <c r="E232" i="9"/>
  <c r="D232" i="9"/>
  <c r="C232" i="9"/>
  <c r="F225" i="9"/>
  <c r="E225" i="9"/>
  <c r="F224" i="9"/>
  <c r="E224" i="9"/>
  <c r="D224" i="9"/>
  <c r="F223" i="9"/>
  <c r="E223" i="9"/>
  <c r="D223" i="9"/>
  <c r="C222" i="9"/>
  <c r="C223" i="9" s="1"/>
  <c r="F214" i="9"/>
  <c r="E214" i="9"/>
  <c r="D214" i="9"/>
  <c r="C214" i="9"/>
  <c r="F207" i="9"/>
  <c r="E207" i="9"/>
  <c r="D207" i="9"/>
  <c r="F206" i="9"/>
  <c r="E206" i="9"/>
  <c r="D206" i="9"/>
  <c r="F205" i="9"/>
  <c r="E205" i="9"/>
  <c r="D205" i="9"/>
  <c r="C205" i="9"/>
  <c r="F196" i="9"/>
  <c r="E196" i="9"/>
  <c r="D196" i="9"/>
  <c r="C196" i="9"/>
  <c r="F189" i="9"/>
  <c r="E189" i="9"/>
  <c r="D189" i="9"/>
  <c r="F188" i="9"/>
  <c r="E188" i="9"/>
  <c r="D188" i="9"/>
  <c r="F187" i="9"/>
  <c r="E187" i="9"/>
  <c r="D187" i="9"/>
  <c r="C187" i="9"/>
  <c r="F178" i="9"/>
  <c r="E178" i="9"/>
  <c r="D178" i="9"/>
  <c r="C178" i="9"/>
  <c r="F171" i="9"/>
  <c r="E171" i="9"/>
  <c r="D171" i="9"/>
  <c r="F170" i="9"/>
  <c r="E170" i="9"/>
  <c r="D170" i="9"/>
  <c r="F169" i="9"/>
  <c r="E169" i="9"/>
  <c r="D169" i="9"/>
  <c r="C169" i="9"/>
  <c r="F160" i="9"/>
  <c r="E160" i="9"/>
  <c r="D160" i="9"/>
  <c r="C160" i="9"/>
  <c r="F153" i="9"/>
  <c r="E153" i="9"/>
  <c r="D153" i="9"/>
  <c r="F152" i="9"/>
  <c r="E152" i="9"/>
  <c r="D152" i="9"/>
  <c r="F151" i="9"/>
  <c r="E151" i="9"/>
  <c r="D151" i="9"/>
  <c r="C151" i="9"/>
  <c r="F142" i="9"/>
  <c r="E142" i="9"/>
  <c r="D142" i="9"/>
  <c r="C142" i="9"/>
  <c r="F135" i="9"/>
  <c r="E135" i="9"/>
  <c r="D135" i="9"/>
  <c r="F134" i="9"/>
  <c r="E134" i="9"/>
  <c r="D134" i="9"/>
  <c r="F133" i="9"/>
  <c r="E133" i="9"/>
  <c r="D133" i="9"/>
  <c r="C133" i="9"/>
  <c r="F120" i="9"/>
  <c r="E120" i="9"/>
  <c r="E121" i="9" s="1"/>
  <c r="D120" i="9"/>
  <c r="D121" i="9" s="1"/>
  <c r="C120" i="9"/>
  <c r="C121" i="9" s="1"/>
  <c r="E108" i="9"/>
  <c r="D108" i="9"/>
  <c r="F107" i="9"/>
  <c r="E107" i="9"/>
  <c r="D107" i="9"/>
  <c r="E106" i="9"/>
  <c r="D106" i="9"/>
  <c r="C106" i="9"/>
  <c r="F95" i="9"/>
  <c r="F96" i="9" s="1"/>
  <c r="E95" i="9"/>
  <c r="E96" i="9" s="1"/>
  <c r="D95" i="9"/>
  <c r="D96" i="9" s="1"/>
  <c r="C95" i="9"/>
  <c r="C96" i="9" s="1"/>
  <c r="F83" i="9"/>
  <c r="E83" i="9"/>
  <c r="D83" i="9"/>
  <c r="F82" i="9"/>
  <c r="E82" i="9"/>
  <c r="D82" i="9"/>
  <c r="F81" i="9"/>
  <c r="E81" i="9"/>
  <c r="D81" i="9"/>
  <c r="C81" i="9"/>
  <c r="F71" i="9"/>
  <c r="F72" i="9" s="1"/>
  <c r="E71" i="9"/>
  <c r="E72" i="9" s="1"/>
  <c r="D71" i="9"/>
  <c r="D72" i="9" s="1"/>
  <c r="C71" i="9"/>
  <c r="C72" i="9" s="1"/>
  <c r="F59" i="9"/>
  <c r="E59" i="9"/>
  <c r="D59" i="9"/>
  <c r="F58" i="9"/>
  <c r="E58" i="9"/>
  <c r="D58" i="9"/>
  <c r="F57" i="9"/>
  <c r="E57" i="9"/>
  <c r="D57" i="9"/>
  <c r="C57" i="9"/>
  <c r="F47" i="9"/>
  <c r="F48" i="9" s="1"/>
  <c r="E47" i="9"/>
  <c r="E48" i="9" s="1"/>
  <c r="D47" i="9"/>
  <c r="D48" i="9" s="1"/>
  <c r="C47" i="9"/>
  <c r="C48" i="9" s="1"/>
  <c r="F35" i="9"/>
  <c r="E35" i="9"/>
  <c r="D35" i="9"/>
  <c r="F34" i="9"/>
  <c r="E34" i="9"/>
  <c r="D34" i="9"/>
  <c r="F33" i="9"/>
  <c r="E33" i="9"/>
  <c r="D33" i="9"/>
  <c r="C33" i="9"/>
  <c r="F121" i="9" l="1"/>
  <c r="F105" i="9"/>
  <c r="F136" i="9"/>
  <c r="D154" i="9"/>
  <c r="E478" i="9"/>
  <c r="E514" i="9"/>
  <c r="D774" i="9"/>
  <c r="C785" i="9"/>
  <c r="E550" i="9"/>
  <c r="D569" i="9"/>
  <c r="E624" i="9"/>
  <c r="E661" i="9"/>
  <c r="E755" i="9"/>
  <c r="E680" i="9"/>
  <c r="E737" i="9"/>
  <c r="D60" i="9"/>
  <c r="F262" i="9"/>
  <c r="F298" i="9"/>
  <c r="D316" i="9"/>
  <c r="D352" i="9"/>
  <c r="F406" i="9"/>
  <c r="D424" i="9"/>
  <c r="D136" i="9"/>
  <c r="E532" i="9"/>
  <c r="E569" i="9"/>
  <c r="E109" i="9"/>
  <c r="E208" i="9"/>
  <c r="D262" i="9"/>
  <c r="D298" i="9"/>
  <c r="F316" i="9"/>
  <c r="F352" i="9"/>
  <c r="D406" i="9"/>
  <c r="F60" i="9"/>
  <c r="E36" i="9"/>
  <c r="E84" i="9"/>
  <c r="E136" i="9"/>
  <c r="D172" i="9"/>
  <c r="F190" i="9"/>
  <c r="F226" i="9"/>
  <c r="E244" i="9"/>
  <c r="E280" i="9"/>
  <c r="E388" i="9"/>
  <c r="E424" i="9"/>
  <c r="F442" i="9"/>
  <c r="D460" i="9"/>
  <c r="D496" i="9"/>
  <c r="F550" i="9"/>
  <c r="F588" i="9"/>
  <c r="D606" i="9"/>
  <c r="D643" i="9"/>
  <c r="D699" i="9"/>
  <c r="F718" i="9"/>
  <c r="E154" i="9"/>
  <c r="F172" i="9"/>
  <c r="D190" i="9"/>
  <c r="D226" i="9"/>
  <c r="E262" i="9"/>
  <c r="D280" i="9"/>
  <c r="E334" i="9"/>
  <c r="E370" i="9"/>
  <c r="E406" i="9"/>
  <c r="D442" i="9"/>
  <c r="F460" i="9"/>
  <c r="F496" i="9"/>
  <c r="D550" i="9"/>
  <c r="D588" i="9"/>
  <c r="F606" i="9"/>
  <c r="F643" i="9"/>
  <c r="F699" i="9"/>
  <c r="D718" i="9"/>
  <c r="D755" i="9"/>
  <c r="F244" i="9"/>
  <c r="F532" i="9"/>
  <c r="D36" i="9"/>
  <c r="E60" i="9"/>
  <c r="F84" i="9"/>
  <c r="D109" i="9"/>
  <c r="F154" i="9"/>
  <c r="E190" i="9"/>
  <c r="F208" i="9"/>
  <c r="E298" i="9"/>
  <c r="D334" i="9"/>
  <c r="E352" i="9"/>
  <c r="F370" i="9"/>
  <c r="D388" i="9"/>
  <c r="F424" i="9"/>
  <c r="E460" i="9"/>
  <c r="F478" i="9"/>
  <c r="D514" i="9"/>
  <c r="E588" i="9"/>
  <c r="D624" i="9"/>
  <c r="E643" i="9"/>
  <c r="F661" i="9"/>
  <c r="D680" i="9"/>
  <c r="E718" i="9"/>
  <c r="D737" i="9"/>
  <c r="F755" i="9"/>
  <c r="F388" i="9"/>
  <c r="F680" i="9"/>
  <c r="F36" i="9"/>
  <c r="D84" i="9"/>
  <c r="E172" i="9"/>
  <c r="D208" i="9"/>
  <c r="E226" i="9"/>
  <c r="D244" i="9"/>
  <c r="F280" i="9"/>
  <c r="E316" i="9"/>
  <c r="F334" i="9"/>
  <c r="D370" i="9"/>
  <c r="E442" i="9"/>
  <c r="D478" i="9"/>
  <c r="E496" i="9"/>
  <c r="F514" i="9"/>
  <c r="D532" i="9"/>
  <c r="F569" i="9"/>
  <c r="E606" i="9"/>
  <c r="F624" i="9"/>
  <c r="D661" i="9"/>
  <c r="E699" i="9"/>
  <c r="F737" i="9"/>
  <c r="D225" i="9"/>
  <c r="F764" i="9" l="1"/>
  <c r="F785" i="9" s="1"/>
  <c r="F108" i="9"/>
  <c r="F106" i="9"/>
  <c r="F109" i="9" s="1"/>
  <c r="E784" i="9"/>
  <c r="F784" i="9"/>
  <c r="D784" i="9"/>
  <c r="F774" i="9"/>
  <c r="E774" i="9"/>
  <c r="E311" i="8"/>
  <c r="E307" i="8"/>
  <c r="G291" i="8"/>
  <c r="F291" i="8"/>
  <c r="E291" i="8"/>
  <c r="D291" i="8"/>
  <c r="G284" i="8"/>
  <c r="F284" i="8"/>
  <c r="E284" i="8"/>
  <c r="G283" i="8"/>
  <c r="F283" i="8"/>
  <c r="E283" i="8"/>
  <c r="G282" i="8"/>
  <c r="F282" i="8"/>
  <c r="E282" i="8"/>
  <c r="D282" i="8"/>
  <c r="G273" i="8"/>
  <c r="F273" i="8"/>
  <c r="E273" i="8"/>
  <c r="D273" i="8"/>
  <c r="G266" i="8"/>
  <c r="F266" i="8"/>
  <c r="E266" i="8"/>
  <c r="G265" i="8"/>
  <c r="F265" i="8"/>
  <c r="E265" i="8"/>
  <c r="G264" i="8"/>
  <c r="F264" i="8"/>
  <c r="E264" i="8"/>
  <c r="D264" i="8"/>
  <c r="G253" i="8"/>
  <c r="F253" i="8"/>
  <c r="E253" i="8"/>
  <c r="D253" i="8"/>
  <c r="G246" i="8"/>
  <c r="F246" i="8"/>
  <c r="E246" i="8"/>
  <c r="G245" i="8"/>
  <c r="F245" i="8"/>
  <c r="E245" i="8"/>
  <c r="G244" i="8"/>
  <c r="F244" i="8"/>
  <c r="E244" i="8"/>
  <c r="D244" i="8"/>
  <c r="G235" i="8"/>
  <c r="F235" i="8"/>
  <c r="E235" i="8"/>
  <c r="D235" i="8"/>
  <c r="G228" i="8"/>
  <c r="F228" i="8"/>
  <c r="E228" i="8"/>
  <c r="G227" i="8"/>
  <c r="F227" i="8"/>
  <c r="E227" i="8"/>
  <c r="G226" i="8"/>
  <c r="F226" i="8"/>
  <c r="E226" i="8"/>
  <c r="D226" i="8"/>
  <c r="G214" i="8"/>
  <c r="G215" i="8" s="1"/>
  <c r="F214" i="8"/>
  <c r="F215" i="8" s="1"/>
  <c r="E214" i="8"/>
  <c r="E215" i="8" s="1"/>
  <c r="D214" i="8"/>
  <c r="D215" i="8" s="1"/>
  <c r="G202" i="8"/>
  <c r="F202" i="8"/>
  <c r="E202" i="8"/>
  <c r="G201" i="8"/>
  <c r="F201" i="8"/>
  <c r="E201" i="8"/>
  <c r="G200" i="8"/>
  <c r="F200" i="8"/>
  <c r="E200" i="8"/>
  <c r="D200" i="8"/>
  <c r="G189" i="8"/>
  <c r="F189" i="8"/>
  <c r="E189" i="8"/>
  <c r="D189" i="8"/>
  <c r="G182" i="8"/>
  <c r="F182" i="8"/>
  <c r="E182" i="8"/>
  <c r="G181" i="8"/>
  <c r="F181" i="8"/>
  <c r="E181" i="8"/>
  <c r="G180" i="8"/>
  <c r="F180" i="8"/>
  <c r="E180" i="8"/>
  <c r="D180" i="8"/>
  <c r="G168" i="8"/>
  <c r="F168" i="8"/>
  <c r="E168" i="8"/>
  <c r="D168" i="8"/>
  <c r="G161" i="8"/>
  <c r="F161" i="8"/>
  <c r="E161" i="8"/>
  <c r="G160" i="8"/>
  <c r="F160" i="8"/>
  <c r="E160" i="8"/>
  <c r="G159" i="8"/>
  <c r="F159" i="8"/>
  <c r="E159" i="8"/>
  <c r="D159" i="8"/>
  <c r="G138" i="8"/>
  <c r="F138" i="8"/>
  <c r="E138" i="8"/>
  <c r="G137" i="8"/>
  <c r="F137" i="8"/>
  <c r="E137" i="8"/>
  <c r="G136" i="8"/>
  <c r="F136" i="8"/>
  <c r="E136" i="8"/>
  <c r="D136" i="8"/>
  <c r="G124" i="8"/>
  <c r="F124" i="8"/>
  <c r="E124" i="8"/>
  <c r="G117" i="8"/>
  <c r="F117" i="8"/>
  <c r="E117" i="8"/>
  <c r="G116" i="8"/>
  <c r="F116" i="8"/>
  <c r="E116" i="8"/>
  <c r="G115" i="8"/>
  <c r="F115" i="8"/>
  <c r="G118" i="8" s="1"/>
  <c r="E115" i="8"/>
  <c r="D115" i="8"/>
  <c r="G100" i="8"/>
  <c r="G104" i="8" s="1"/>
  <c r="F100" i="8"/>
  <c r="F104" i="8" s="1"/>
  <c r="E100" i="8"/>
  <c r="E104" i="8" s="1"/>
  <c r="D100" i="8"/>
  <c r="D104" i="8" s="1"/>
  <c r="G74" i="8"/>
  <c r="F74" i="8"/>
  <c r="E74" i="8"/>
  <c r="G73" i="8"/>
  <c r="F73" i="8"/>
  <c r="E73" i="8"/>
  <c r="G72" i="8"/>
  <c r="F72" i="8"/>
  <c r="E72" i="8"/>
  <c r="D72" i="8"/>
  <c r="G60" i="8"/>
  <c r="G64" i="8" s="1"/>
  <c r="F60" i="8"/>
  <c r="F64" i="8" s="1"/>
  <c r="E60" i="8"/>
  <c r="E64" i="8" s="1"/>
  <c r="D60" i="8"/>
  <c r="D64" i="8" s="1"/>
  <c r="G34" i="8"/>
  <c r="F34" i="8"/>
  <c r="E34" i="8"/>
  <c r="G33" i="8"/>
  <c r="F33" i="8"/>
  <c r="E33" i="8"/>
  <c r="G32" i="8"/>
  <c r="F32" i="8"/>
  <c r="E32" i="8"/>
  <c r="D32" i="8"/>
  <c r="F203" i="8" l="1"/>
  <c r="F285" i="8"/>
  <c r="G297" i="8"/>
  <c r="G301" i="8"/>
  <c r="F305" i="8"/>
  <c r="G305" i="8"/>
  <c r="E785" i="9"/>
  <c r="E766" i="9"/>
  <c r="F766" i="9"/>
  <c r="D785" i="9"/>
  <c r="D766" i="9"/>
  <c r="F75" i="8"/>
  <c r="E203" i="8"/>
  <c r="G309" i="8"/>
  <c r="F35" i="8"/>
  <c r="E139" i="8"/>
  <c r="E35" i="8"/>
  <c r="G313" i="8"/>
  <c r="G139" i="8"/>
  <c r="G162" i="8"/>
  <c r="E229" i="8"/>
  <c r="G247" i="8"/>
  <c r="G285" i="8"/>
  <c r="E294" i="8"/>
  <c r="F267" i="8"/>
  <c r="G303" i="8"/>
  <c r="G75" i="8"/>
  <c r="E118" i="8"/>
  <c r="F162" i="8"/>
  <c r="F247" i="8"/>
  <c r="E301" i="8"/>
  <c r="E309" i="8"/>
  <c r="E313" i="8"/>
  <c r="G267" i="8"/>
  <c r="F183" i="8"/>
  <c r="G203" i="8"/>
  <c r="E75" i="8"/>
  <c r="E314" i="8"/>
  <c r="E267" i="8"/>
  <c r="E285" i="8"/>
  <c r="G299" i="8"/>
  <c r="G307" i="8"/>
  <c r="F311" i="8"/>
  <c r="F313" i="8"/>
  <c r="G35" i="8"/>
  <c r="G183" i="8"/>
  <c r="E183" i="8"/>
  <c r="G229" i="8"/>
  <c r="E303" i="8"/>
  <c r="F303" i="8"/>
  <c r="F294" i="8"/>
  <c r="E299" i="8"/>
  <c r="F301" i="8"/>
  <c r="F309" i="8"/>
  <c r="G311" i="8"/>
  <c r="F118" i="8"/>
  <c r="F139" i="8"/>
  <c r="E162" i="8"/>
  <c r="F229" i="8"/>
  <c r="E247" i="8"/>
  <c r="G294" i="8"/>
  <c r="E297" i="8"/>
  <c r="F299" i="8"/>
  <c r="E305" i="8"/>
  <c r="F307" i="8"/>
  <c r="F297" i="8"/>
  <c r="E295" i="8" l="1"/>
  <c r="D314" i="8"/>
  <c r="F295" i="8"/>
  <c r="F314" i="8"/>
  <c r="G314" i="8"/>
  <c r="G295" i="8"/>
  <c r="F293" i="7" l="1"/>
  <c r="E293" i="7"/>
  <c r="D293" i="7"/>
  <c r="C293" i="7"/>
  <c r="F286" i="7"/>
  <c r="E286" i="7"/>
  <c r="D286" i="7"/>
  <c r="F285" i="7"/>
  <c r="E285" i="7"/>
  <c r="D285" i="7"/>
  <c r="F284" i="7"/>
  <c r="E284" i="7"/>
  <c r="E287" i="7" s="1"/>
  <c r="D284" i="7"/>
  <c r="C284" i="7"/>
  <c r="F275" i="7"/>
  <c r="E275" i="7"/>
  <c r="D275" i="7"/>
  <c r="C275" i="7"/>
  <c r="F268" i="7"/>
  <c r="E268" i="7"/>
  <c r="D268" i="7"/>
  <c r="F267" i="7"/>
  <c r="E267" i="7"/>
  <c r="D267" i="7"/>
  <c r="F266" i="7"/>
  <c r="E266" i="7"/>
  <c r="D266" i="7"/>
  <c r="C266" i="7"/>
  <c r="F257" i="7"/>
  <c r="E257" i="7"/>
  <c r="D257" i="7"/>
  <c r="C257" i="7"/>
  <c r="E251" i="7"/>
  <c r="F250" i="7"/>
  <c r="E250" i="7"/>
  <c r="D250" i="7"/>
  <c r="F249" i="7"/>
  <c r="E249" i="7"/>
  <c r="D249" i="7"/>
  <c r="F248" i="7"/>
  <c r="F251" i="7" s="1"/>
  <c r="C248" i="7"/>
  <c r="D251" i="7" s="1"/>
  <c r="F239" i="7"/>
  <c r="E239" i="7"/>
  <c r="D239" i="7"/>
  <c r="C239" i="7"/>
  <c r="F232" i="7"/>
  <c r="E232" i="7"/>
  <c r="D232" i="7"/>
  <c r="F231" i="7"/>
  <c r="E231" i="7"/>
  <c r="D231" i="7"/>
  <c r="F230" i="7"/>
  <c r="F233" i="7" s="1"/>
  <c r="E230" i="7"/>
  <c r="D230" i="7"/>
  <c r="C230" i="7"/>
  <c r="F221" i="7"/>
  <c r="E221" i="7"/>
  <c r="D221" i="7"/>
  <c r="C221" i="7"/>
  <c r="F214" i="7"/>
  <c r="E214" i="7"/>
  <c r="D214" i="7"/>
  <c r="F213" i="7"/>
  <c r="E213" i="7"/>
  <c r="D213" i="7"/>
  <c r="F212" i="7"/>
  <c r="E212" i="7"/>
  <c r="D212" i="7"/>
  <c r="C212" i="7"/>
  <c r="F203" i="7"/>
  <c r="E203" i="7"/>
  <c r="D203" i="7"/>
  <c r="C203" i="7"/>
  <c r="F196" i="7"/>
  <c r="E196" i="7"/>
  <c r="D196" i="7"/>
  <c r="F195" i="7"/>
  <c r="E195" i="7"/>
  <c r="D195" i="7"/>
  <c r="F194" i="7"/>
  <c r="F197" i="7" s="1"/>
  <c r="E194" i="7"/>
  <c r="D194" i="7"/>
  <c r="C194" i="7"/>
  <c r="F185" i="7"/>
  <c r="E185" i="7"/>
  <c r="D185" i="7"/>
  <c r="C185" i="7"/>
  <c r="F178" i="7"/>
  <c r="E178" i="7"/>
  <c r="D178" i="7"/>
  <c r="F177" i="7"/>
  <c r="E177" i="7"/>
  <c r="D177" i="7"/>
  <c r="F176" i="7"/>
  <c r="E176" i="7"/>
  <c r="D176" i="7"/>
  <c r="C176" i="7"/>
  <c r="F167" i="7"/>
  <c r="E167" i="7"/>
  <c r="D167" i="7"/>
  <c r="C167" i="7"/>
  <c r="F160" i="7"/>
  <c r="E160" i="7"/>
  <c r="D160" i="7"/>
  <c r="F159" i="7"/>
  <c r="E159" i="7"/>
  <c r="D159" i="7"/>
  <c r="F158" i="7"/>
  <c r="F161" i="7" s="1"/>
  <c r="E158" i="7"/>
  <c r="D158" i="7"/>
  <c r="C158" i="7"/>
  <c r="E149" i="7"/>
  <c r="D149" i="7"/>
  <c r="F142" i="7"/>
  <c r="E142" i="7"/>
  <c r="D142" i="7"/>
  <c r="F141" i="7"/>
  <c r="E141" i="7"/>
  <c r="D141" i="7"/>
  <c r="F140" i="7"/>
  <c r="E140" i="7"/>
  <c r="D140" i="7"/>
  <c r="C140" i="7"/>
  <c r="F131" i="7"/>
  <c r="E131" i="7"/>
  <c r="D131" i="7"/>
  <c r="C131" i="7"/>
  <c r="F124" i="7"/>
  <c r="E124" i="7"/>
  <c r="D124" i="7"/>
  <c r="F123" i="7"/>
  <c r="E123" i="7"/>
  <c r="D123" i="7"/>
  <c r="F122" i="7"/>
  <c r="E122" i="7"/>
  <c r="D122" i="7"/>
  <c r="C122" i="7"/>
  <c r="F110" i="7"/>
  <c r="E110" i="7"/>
  <c r="D110" i="7"/>
  <c r="C110" i="7"/>
  <c r="F103" i="7"/>
  <c r="E103" i="7"/>
  <c r="D103" i="7"/>
  <c r="F102" i="7"/>
  <c r="E102" i="7"/>
  <c r="D102" i="7"/>
  <c r="F101" i="7"/>
  <c r="E101" i="7"/>
  <c r="D101" i="7"/>
  <c r="E104" i="7" s="1"/>
  <c r="F89" i="7"/>
  <c r="F90" i="7" s="1"/>
  <c r="E89" i="7"/>
  <c r="E90" i="7" s="1"/>
  <c r="D89" i="7"/>
  <c r="D90" i="7" s="1"/>
  <c r="C89" i="7"/>
  <c r="C90" i="7" s="1"/>
  <c r="F77" i="7"/>
  <c r="E77" i="7"/>
  <c r="D77" i="7"/>
  <c r="F76" i="7"/>
  <c r="E76" i="7"/>
  <c r="D76" i="7"/>
  <c r="F75" i="7"/>
  <c r="E75" i="7"/>
  <c r="D75" i="7"/>
  <c r="D78" i="7" s="1"/>
  <c r="C75" i="7"/>
  <c r="F66" i="7"/>
  <c r="F67" i="7" s="1"/>
  <c r="E66" i="7"/>
  <c r="E67" i="7" s="1"/>
  <c r="D66" i="7"/>
  <c r="D67" i="7" s="1"/>
  <c r="C66" i="7"/>
  <c r="C67" i="7" s="1"/>
  <c r="F54" i="7"/>
  <c r="E54" i="7"/>
  <c r="D54" i="7"/>
  <c r="F53" i="7"/>
  <c r="E53" i="7"/>
  <c r="D53" i="7"/>
  <c r="F52" i="7"/>
  <c r="E52" i="7"/>
  <c r="D52" i="7"/>
  <c r="C52" i="7"/>
  <c r="F43" i="7"/>
  <c r="F44" i="7" s="1"/>
  <c r="E43" i="7"/>
  <c r="E44" i="7" s="1"/>
  <c r="D43" i="7"/>
  <c r="D44" i="7" s="1"/>
  <c r="C43" i="7"/>
  <c r="C44" i="7" s="1"/>
  <c r="F32" i="7"/>
  <c r="E32" i="7"/>
  <c r="D32" i="7"/>
  <c r="F31" i="7"/>
  <c r="E31" i="7"/>
  <c r="D31" i="7"/>
  <c r="F30" i="7"/>
  <c r="E30" i="7"/>
  <c r="D30" i="7"/>
  <c r="E215" i="7" l="1"/>
  <c r="F125" i="7"/>
  <c r="D143" i="7"/>
  <c r="D55" i="7"/>
  <c r="F104" i="7"/>
  <c r="D125" i="7"/>
  <c r="D161" i="7"/>
  <c r="D197" i="7"/>
  <c r="F215" i="7"/>
  <c r="D233" i="7"/>
  <c r="E78" i="7"/>
  <c r="E179" i="7"/>
  <c r="D269" i="7"/>
  <c r="E55" i="7"/>
  <c r="F143" i="7"/>
  <c r="E197" i="7"/>
  <c r="F269" i="7"/>
  <c r="F55" i="7"/>
  <c r="D104" i="7"/>
  <c r="E125" i="7"/>
  <c r="D179" i="7"/>
  <c r="D215" i="7"/>
  <c r="E233" i="7"/>
  <c r="E269" i="7"/>
  <c r="F287" i="7"/>
  <c r="F179" i="7"/>
  <c r="F78" i="7"/>
  <c r="E161" i="7"/>
  <c r="D287" i="7"/>
  <c r="E143" i="7"/>
  <c r="G425" i="6"/>
  <c r="F425" i="6"/>
  <c r="E425" i="6"/>
  <c r="D425" i="6"/>
  <c r="G423" i="6"/>
  <c r="F423" i="6"/>
  <c r="E423" i="6"/>
  <c r="D423" i="6"/>
  <c r="G421" i="6"/>
  <c r="F421" i="6"/>
  <c r="D421" i="6"/>
  <c r="G419" i="6"/>
  <c r="F419" i="6"/>
  <c r="E419" i="6"/>
  <c r="D419" i="6"/>
  <c r="G417" i="6"/>
  <c r="F417" i="6"/>
  <c r="E417" i="6"/>
  <c r="D417" i="6"/>
  <c r="E415" i="6"/>
  <c r="D415" i="6"/>
  <c r="G413" i="6"/>
  <c r="F413" i="6"/>
  <c r="E413" i="6"/>
  <c r="D413" i="6"/>
  <c r="G411" i="6"/>
  <c r="F411" i="6"/>
  <c r="E411" i="6"/>
  <c r="D411" i="6"/>
  <c r="G408" i="6"/>
  <c r="F408" i="6"/>
  <c r="E408" i="6"/>
  <c r="G405" i="6"/>
  <c r="F405" i="6"/>
  <c r="E405" i="6"/>
  <c r="D405" i="6"/>
  <c r="G398" i="6"/>
  <c r="F398" i="6"/>
  <c r="E398" i="6"/>
  <c r="G397" i="6"/>
  <c r="F397" i="6"/>
  <c r="E397" i="6"/>
  <c r="G396" i="6"/>
  <c r="F396" i="6"/>
  <c r="E396" i="6"/>
  <c r="D396" i="6"/>
  <c r="G387" i="6"/>
  <c r="F387" i="6"/>
  <c r="E387" i="6"/>
  <c r="D387" i="6"/>
  <c r="G380" i="6"/>
  <c r="F380" i="6"/>
  <c r="E380" i="6"/>
  <c r="G379" i="6"/>
  <c r="F379" i="6"/>
  <c r="E379" i="6"/>
  <c r="G378" i="6"/>
  <c r="F378" i="6"/>
  <c r="E378" i="6"/>
  <c r="D378" i="6"/>
  <c r="G367" i="6"/>
  <c r="F367" i="6"/>
  <c r="E367" i="6"/>
  <c r="D366" i="6"/>
  <c r="D367" i="6" s="1"/>
  <c r="G360" i="6"/>
  <c r="F360" i="6"/>
  <c r="E360" i="6"/>
  <c r="G359" i="6"/>
  <c r="F359" i="6"/>
  <c r="E359" i="6"/>
  <c r="G358" i="6"/>
  <c r="F358" i="6"/>
  <c r="E358" i="6"/>
  <c r="D358" i="6"/>
  <c r="G349" i="6"/>
  <c r="F349" i="6"/>
  <c r="E349" i="6"/>
  <c r="D349" i="6"/>
  <c r="G342" i="6"/>
  <c r="F342" i="6"/>
  <c r="E342" i="6"/>
  <c r="G341" i="6"/>
  <c r="F341" i="6"/>
  <c r="E341" i="6"/>
  <c r="G340" i="6"/>
  <c r="F340" i="6"/>
  <c r="E340" i="6"/>
  <c r="D340" i="6"/>
  <c r="G328" i="6"/>
  <c r="G329" i="6" s="1"/>
  <c r="F328" i="6"/>
  <c r="F329" i="6" s="1"/>
  <c r="E328" i="6"/>
  <c r="E329" i="6" s="1"/>
  <c r="D328" i="6"/>
  <c r="D329" i="6" s="1"/>
  <c r="G316" i="6"/>
  <c r="F316" i="6"/>
  <c r="E316" i="6"/>
  <c r="G315" i="6"/>
  <c r="F315" i="6"/>
  <c r="E315" i="6"/>
  <c r="G314" i="6"/>
  <c r="F314" i="6"/>
  <c r="E314" i="6"/>
  <c r="D314" i="6"/>
  <c r="G305" i="6"/>
  <c r="G306" i="6" s="1"/>
  <c r="F305" i="6"/>
  <c r="F306" i="6" s="1"/>
  <c r="E305" i="6"/>
  <c r="E306" i="6" s="1"/>
  <c r="D305" i="6"/>
  <c r="D306" i="6" s="1"/>
  <c r="G291" i="6"/>
  <c r="F291" i="6"/>
  <c r="E291" i="6"/>
  <c r="G290" i="6"/>
  <c r="F290" i="6"/>
  <c r="E290" i="6"/>
  <c r="G289" i="6"/>
  <c r="F289" i="6"/>
  <c r="E289" i="6"/>
  <c r="D289" i="6"/>
  <c r="G271" i="6"/>
  <c r="G272" i="6" s="1"/>
  <c r="F271" i="6"/>
  <c r="F272" i="6" s="1"/>
  <c r="E271" i="6"/>
  <c r="E272" i="6" s="1"/>
  <c r="D271" i="6"/>
  <c r="D272" i="6" s="1"/>
  <c r="G265" i="6"/>
  <c r="F265" i="6"/>
  <c r="E265" i="6"/>
  <c r="G264" i="6"/>
  <c r="F264" i="6"/>
  <c r="E264" i="6"/>
  <c r="G263" i="6"/>
  <c r="F263" i="6"/>
  <c r="E263" i="6"/>
  <c r="D263" i="6"/>
  <c r="G254" i="6"/>
  <c r="G255" i="6" s="1"/>
  <c r="F254" i="6"/>
  <c r="F255" i="6" s="1"/>
  <c r="E254" i="6"/>
  <c r="E255" i="6" s="1"/>
  <c r="D254" i="6"/>
  <c r="D255" i="6" s="1"/>
  <c r="G248" i="6"/>
  <c r="F248" i="6"/>
  <c r="E248" i="6"/>
  <c r="G247" i="6"/>
  <c r="F247" i="6"/>
  <c r="E247" i="6"/>
  <c r="G246" i="6"/>
  <c r="F246" i="6"/>
  <c r="F249" i="6" s="1"/>
  <c r="E246" i="6"/>
  <c r="D246" i="6"/>
  <c r="G236" i="6"/>
  <c r="G237" i="6" s="1"/>
  <c r="F236" i="6"/>
  <c r="F237" i="6" s="1"/>
  <c r="E236" i="6"/>
  <c r="E237" i="6" s="1"/>
  <c r="D236" i="6"/>
  <c r="D237" i="6" s="1"/>
  <c r="G230" i="6"/>
  <c r="F230" i="6"/>
  <c r="E230" i="6"/>
  <c r="G229" i="6"/>
  <c r="F229" i="6"/>
  <c r="E229" i="6"/>
  <c r="G228" i="6"/>
  <c r="F228" i="6"/>
  <c r="E228" i="6"/>
  <c r="D228" i="6"/>
  <c r="G219" i="6"/>
  <c r="G220" i="6" s="1"/>
  <c r="F219" i="6"/>
  <c r="F220" i="6" s="1"/>
  <c r="E219" i="6"/>
  <c r="E220" i="6" s="1"/>
  <c r="D219" i="6"/>
  <c r="D220" i="6" s="1"/>
  <c r="G213" i="6"/>
  <c r="F213" i="6"/>
  <c r="E213" i="6"/>
  <c r="G212" i="6"/>
  <c r="F212" i="6"/>
  <c r="E212" i="6"/>
  <c r="G211" i="6"/>
  <c r="F211" i="6"/>
  <c r="F214" i="6" s="1"/>
  <c r="E211" i="6"/>
  <c r="D211" i="6"/>
  <c r="G201" i="6"/>
  <c r="G202" i="6" s="1"/>
  <c r="F201" i="6"/>
  <c r="F202" i="6" s="1"/>
  <c r="E201" i="6"/>
  <c r="E202" i="6" s="1"/>
  <c r="D201" i="6"/>
  <c r="D202" i="6" s="1"/>
  <c r="G195" i="6"/>
  <c r="F195" i="6"/>
  <c r="E195" i="6"/>
  <c r="G194" i="6"/>
  <c r="F194" i="6"/>
  <c r="E194" i="6"/>
  <c r="G193" i="6"/>
  <c r="F193" i="6"/>
  <c r="E193" i="6"/>
  <c r="D193" i="6"/>
  <c r="G183" i="6"/>
  <c r="G184" i="6" s="1"/>
  <c r="F183" i="6"/>
  <c r="F184" i="6" s="1"/>
  <c r="E183" i="6"/>
  <c r="E184" i="6" s="1"/>
  <c r="D183" i="6"/>
  <c r="D184" i="6" s="1"/>
  <c r="G177" i="6"/>
  <c r="F177" i="6"/>
  <c r="E177" i="6"/>
  <c r="G176" i="6"/>
  <c r="F176" i="6"/>
  <c r="E176" i="6"/>
  <c r="G175" i="6"/>
  <c r="F175" i="6"/>
  <c r="E175" i="6"/>
  <c r="D175" i="6"/>
  <c r="G165" i="6"/>
  <c r="G166" i="6" s="1"/>
  <c r="F165" i="6"/>
  <c r="F166" i="6" s="1"/>
  <c r="E165" i="6"/>
  <c r="E166" i="6" s="1"/>
  <c r="D165" i="6"/>
  <c r="D166" i="6" s="1"/>
  <c r="G159" i="6"/>
  <c r="F159" i="6"/>
  <c r="E159" i="6"/>
  <c r="G158" i="6"/>
  <c r="F158" i="6"/>
  <c r="E158" i="6"/>
  <c r="G157" i="6"/>
  <c r="F157" i="6"/>
  <c r="E157" i="6"/>
  <c r="D157" i="6"/>
  <c r="G147" i="6"/>
  <c r="G148" i="6" s="1"/>
  <c r="F147" i="6"/>
  <c r="F148" i="6" s="1"/>
  <c r="E147" i="6"/>
  <c r="E148" i="6" s="1"/>
  <c r="G141" i="6"/>
  <c r="F141" i="6"/>
  <c r="G140" i="6"/>
  <c r="F140" i="6"/>
  <c r="E140" i="6"/>
  <c r="G139" i="6"/>
  <c r="F139" i="6"/>
  <c r="E139" i="6"/>
  <c r="D138" i="6"/>
  <c r="E141" i="6" s="1"/>
  <c r="G129" i="6"/>
  <c r="G130" i="6" s="1"/>
  <c r="F129" i="6"/>
  <c r="F130" i="6" s="1"/>
  <c r="E129" i="6"/>
  <c r="E130" i="6" s="1"/>
  <c r="D129" i="6"/>
  <c r="D130" i="6" s="1"/>
  <c r="G123" i="6"/>
  <c r="F123" i="6"/>
  <c r="E123" i="6"/>
  <c r="G122" i="6"/>
  <c r="F122" i="6"/>
  <c r="E122" i="6"/>
  <c r="G121" i="6"/>
  <c r="F121" i="6"/>
  <c r="F124" i="6" s="1"/>
  <c r="E121" i="6"/>
  <c r="D121" i="6"/>
  <c r="E124" i="6" s="1"/>
  <c r="G109" i="6"/>
  <c r="F109" i="6"/>
  <c r="F110" i="6" s="1"/>
  <c r="E109" i="6"/>
  <c r="E110" i="6" s="1"/>
  <c r="G103" i="6"/>
  <c r="F103" i="6"/>
  <c r="G102" i="6"/>
  <c r="F102" i="6"/>
  <c r="E102" i="6"/>
  <c r="G101" i="6"/>
  <c r="F101" i="6"/>
  <c r="F104" i="6" s="1"/>
  <c r="E101" i="6"/>
  <c r="D100" i="6"/>
  <c r="E103" i="6" s="1"/>
  <c r="G88" i="6"/>
  <c r="G89" i="6" s="1"/>
  <c r="F88" i="6"/>
  <c r="E88" i="6"/>
  <c r="D88" i="6"/>
  <c r="D89" i="6" s="1"/>
  <c r="G82" i="6"/>
  <c r="F82" i="6"/>
  <c r="E82" i="6"/>
  <c r="G81" i="6"/>
  <c r="F81" i="6"/>
  <c r="E81" i="6"/>
  <c r="G80" i="6"/>
  <c r="F80" i="6"/>
  <c r="E80" i="6"/>
  <c r="E83" i="6" s="1"/>
  <c r="D80" i="6"/>
  <c r="G68" i="6"/>
  <c r="G69" i="6" s="1"/>
  <c r="F68" i="6"/>
  <c r="F69" i="6" s="1"/>
  <c r="E68" i="6"/>
  <c r="E69" i="6" s="1"/>
  <c r="D68" i="6"/>
  <c r="D69" i="6" s="1"/>
  <c r="G56" i="6"/>
  <c r="F56" i="6"/>
  <c r="E56" i="6"/>
  <c r="G55" i="6"/>
  <c r="F55" i="6"/>
  <c r="E55" i="6"/>
  <c r="G54" i="6"/>
  <c r="F54" i="6"/>
  <c r="E54" i="6"/>
  <c r="D54" i="6"/>
  <c r="D45" i="6"/>
  <c r="D46" i="6" s="1"/>
  <c r="E43" i="6"/>
  <c r="E45" i="6" s="1"/>
  <c r="E46" i="6" s="1"/>
  <c r="G40" i="6"/>
  <c r="G415" i="6" s="1"/>
  <c r="F40" i="6"/>
  <c r="F415" i="6" s="1"/>
  <c r="G33" i="6"/>
  <c r="F33" i="6"/>
  <c r="E33" i="6"/>
  <c r="G32" i="6"/>
  <c r="F32" i="6"/>
  <c r="E32" i="6"/>
  <c r="G31" i="6"/>
  <c r="F31" i="6"/>
  <c r="E31" i="6"/>
  <c r="D31" i="6"/>
  <c r="E57" i="6" l="1"/>
  <c r="E34" i="6"/>
  <c r="G266" i="6"/>
  <c r="G317" i="6"/>
  <c r="F343" i="6"/>
  <c r="G361" i="6"/>
  <c r="E381" i="6"/>
  <c r="G399" i="6"/>
  <c r="F412" i="6"/>
  <c r="F414" i="6"/>
  <c r="E424" i="6"/>
  <c r="E426" i="6"/>
  <c r="F83" i="6"/>
  <c r="F399" i="6"/>
  <c r="E160" i="6"/>
  <c r="E196" i="6"/>
  <c r="E231" i="6"/>
  <c r="G249" i="6"/>
  <c r="D101" i="6"/>
  <c r="E266" i="6"/>
  <c r="F57" i="6"/>
  <c r="G178" i="6"/>
  <c r="F292" i="6"/>
  <c r="F381" i="6"/>
  <c r="F34" i="6"/>
  <c r="F45" i="6"/>
  <c r="F46" i="6" s="1"/>
  <c r="F160" i="6"/>
  <c r="F231" i="6"/>
  <c r="E317" i="6"/>
  <c r="G343" i="6"/>
  <c r="E361" i="6"/>
  <c r="G381" i="6"/>
  <c r="F418" i="6"/>
  <c r="F420" i="6"/>
  <c r="G422" i="6"/>
  <c r="G424" i="6"/>
  <c r="G142" i="6"/>
  <c r="G160" i="6"/>
  <c r="F178" i="6"/>
  <c r="G196" i="6"/>
  <c r="G231" i="6"/>
  <c r="E249" i="6"/>
  <c r="F317" i="6"/>
  <c r="G45" i="6"/>
  <c r="G46" i="6" s="1"/>
  <c r="G57" i="6"/>
  <c r="G83" i="6"/>
  <c r="D139" i="6"/>
  <c r="E178" i="6"/>
  <c r="F196" i="6"/>
  <c r="E292" i="6"/>
  <c r="E343" i="6"/>
  <c r="F361" i="6"/>
  <c r="E399" i="6"/>
  <c r="G412" i="6"/>
  <c r="G414" i="6"/>
  <c r="E418" i="6"/>
  <c r="E420" i="6"/>
  <c r="F426" i="6"/>
  <c r="G214" i="6"/>
  <c r="G292" i="6"/>
  <c r="G104" i="6"/>
  <c r="E427" i="6"/>
  <c r="E142" i="6"/>
  <c r="G34" i="6"/>
  <c r="F427" i="6"/>
  <c r="F409" i="6" s="1"/>
  <c r="E104" i="6"/>
  <c r="G427" i="6"/>
  <c r="G124" i="6"/>
  <c r="F142" i="6"/>
  <c r="D147" i="6"/>
  <c r="D148" i="6" s="1"/>
  <c r="E214" i="6"/>
  <c r="F266" i="6"/>
  <c r="E412" i="6"/>
  <c r="E416" i="6"/>
  <c r="G420" i="6"/>
  <c r="G416" i="6"/>
  <c r="F416" i="6"/>
  <c r="E89" i="6"/>
  <c r="G110" i="6"/>
  <c r="E414" i="6"/>
  <c r="G418" i="6"/>
  <c r="F89" i="6"/>
  <c r="D109" i="6"/>
  <c r="D110" i="6" s="1"/>
  <c r="E421" i="6"/>
  <c r="E422" i="6" s="1"/>
  <c r="F424" i="6"/>
  <c r="G426" i="6"/>
  <c r="D408" i="6"/>
  <c r="G428" i="6" l="1"/>
  <c r="G409" i="6"/>
  <c r="G410" i="6" s="1"/>
  <c r="F428" i="6"/>
  <c r="E409" i="6"/>
  <c r="F410" i="6" s="1"/>
  <c r="D427" i="6"/>
  <c r="E428" i="6" s="1"/>
  <c r="F429" i="6"/>
  <c r="F422" i="6"/>
  <c r="G429" i="6" l="1"/>
  <c r="D409" i="6"/>
  <c r="D429" i="6" s="1"/>
  <c r="E429" i="6"/>
  <c r="E410" i="6" l="1"/>
  <c r="F286" i="5"/>
  <c r="E286" i="5"/>
  <c r="D286" i="5"/>
  <c r="F285" i="5"/>
  <c r="E285" i="5"/>
  <c r="D285" i="5"/>
  <c r="F284" i="5"/>
  <c r="E284" i="5"/>
  <c r="D284" i="5"/>
  <c r="C284" i="5"/>
  <c r="F275" i="5"/>
  <c r="E275" i="5"/>
  <c r="D275" i="5"/>
  <c r="C275" i="5"/>
  <c r="F268" i="5"/>
  <c r="E268" i="5"/>
  <c r="D268" i="5"/>
  <c r="F267" i="5"/>
  <c r="E267" i="5"/>
  <c r="D267" i="5"/>
  <c r="E266" i="5"/>
  <c r="D266" i="5"/>
  <c r="C266" i="5"/>
  <c r="F257" i="5"/>
  <c r="E257" i="5"/>
  <c r="D257" i="5"/>
  <c r="C257" i="5"/>
  <c r="F250" i="5"/>
  <c r="E250" i="5"/>
  <c r="D250" i="5"/>
  <c r="F249" i="5"/>
  <c r="E249" i="5"/>
  <c r="D249" i="5"/>
  <c r="F248" i="5"/>
  <c r="E248" i="5"/>
  <c r="E251" i="5" s="1"/>
  <c r="D248" i="5"/>
  <c r="C248" i="5"/>
  <c r="F239" i="5"/>
  <c r="E239" i="5"/>
  <c r="D239" i="5"/>
  <c r="C239" i="5"/>
  <c r="F232" i="5"/>
  <c r="E232" i="5"/>
  <c r="D232" i="5"/>
  <c r="F231" i="5"/>
  <c r="E231" i="5"/>
  <c r="D231" i="5"/>
  <c r="F230" i="5"/>
  <c r="E230" i="5"/>
  <c r="D230" i="5"/>
  <c r="C230" i="5"/>
  <c r="F221" i="5"/>
  <c r="E221" i="5"/>
  <c r="D221" i="5"/>
  <c r="C221" i="5"/>
  <c r="F214" i="5"/>
  <c r="E214" i="5"/>
  <c r="D214" i="5"/>
  <c r="F213" i="5"/>
  <c r="E213" i="5"/>
  <c r="D213" i="5"/>
  <c r="F212" i="5"/>
  <c r="E212" i="5"/>
  <c r="D212" i="5"/>
  <c r="C212" i="5"/>
  <c r="F203" i="5"/>
  <c r="E203" i="5"/>
  <c r="D203" i="5"/>
  <c r="C203" i="5"/>
  <c r="F196" i="5"/>
  <c r="E196" i="5"/>
  <c r="D196" i="5"/>
  <c r="F195" i="5"/>
  <c r="E195" i="5"/>
  <c r="D195" i="5"/>
  <c r="F194" i="5"/>
  <c r="E194" i="5"/>
  <c r="D194" i="5"/>
  <c r="C194" i="5"/>
  <c r="F185" i="5"/>
  <c r="E185" i="5"/>
  <c r="D185" i="5"/>
  <c r="C185" i="5"/>
  <c r="F178" i="5"/>
  <c r="E178" i="5"/>
  <c r="D178" i="5"/>
  <c r="F177" i="5"/>
  <c r="E177" i="5"/>
  <c r="D177" i="5"/>
  <c r="F176" i="5"/>
  <c r="E176" i="5"/>
  <c r="D176" i="5"/>
  <c r="C176" i="5"/>
  <c r="F167" i="5"/>
  <c r="E167" i="5"/>
  <c r="D167" i="5"/>
  <c r="C167" i="5"/>
  <c r="F160" i="5"/>
  <c r="E160" i="5"/>
  <c r="D160" i="5"/>
  <c r="F159" i="5"/>
  <c r="E159" i="5"/>
  <c r="D159" i="5"/>
  <c r="F158" i="5"/>
  <c r="E158" i="5"/>
  <c r="E161" i="5" s="1"/>
  <c r="D158" i="5"/>
  <c r="C158" i="5"/>
  <c r="F149" i="5"/>
  <c r="E149" i="5"/>
  <c r="D149" i="5"/>
  <c r="C149" i="5"/>
  <c r="F142" i="5"/>
  <c r="E142" i="5"/>
  <c r="D142" i="5"/>
  <c r="F141" i="5"/>
  <c r="E141" i="5"/>
  <c r="D141" i="5"/>
  <c r="F140" i="5"/>
  <c r="E140" i="5"/>
  <c r="D140" i="5"/>
  <c r="C140" i="5"/>
  <c r="F131" i="5"/>
  <c r="E131" i="5"/>
  <c r="D131" i="5"/>
  <c r="C131" i="5"/>
  <c r="F124" i="5"/>
  <c r="E124" i="5"/>
  <c r="D124" i="5"/>
  <c r="F123" i="5"/>
  <c r="E123" i="5"/>
  <c r="D123" i="5"/>
  <c r="F122" i="5"/>
  <c r="E122" i="5"/>
  <c r="D122" i="5"/>
  <c r="C122" i="5"/>
  <c r="F113" i="5"/>
  <c r="E113" i="5"/>
  <c r="D113" i="5"/>
  <c r="C113" i="5"/>
  <c r="F106" i="5"/>
  <c r="E106" i="5"/>
  <c r="D106" i="5"/>
  <c r="F105" i="5"/>
  <c r="E105" i="5"/>
  <c r="D105" i="5"/>
  <c r="F104" i="5"/>
  <c r="E104" i="5"/>
  <c r="D104" i="5"/>
  <c r="C104" i="5"/>
  <c r="F95" i="5"/>
  <c r="E95" i="5"/>
  <c r="D95" i="5"/>
  <c r="C95" i="5"/>
  <c r="F88" i="5"/>
  <c r="E88" i="5"/>
  <c r="D88" i="5"/>
  <c r="F87" i="5"/>
  <c r="E87" i="5"/>
  <c r="D87" i="5"/>
  <c r="F86" i="5"/>
  <c r="E86" i="5"/>
  <c r="D86" i="5"/>
  <c r="C86" i="5"/>
  <c r="F77" i="5"/>
  <c r="E77" i="5"/>
  <c r="D77" i="5"/>
  <c r="C77" i="5"/>
  <c r="F70" i="5"/>
  <c r="E70" i="5"/>
  <c r="D70" i="5"/>
  <c r="F69" i="5"/>
  <c r="E69" i="5"/>
  <c r="D69" i="5"/>
  <c r="F68" i="5"/>
  <c r="E68" i="5"/>
  <c r="D68" i="5"/>
  <c r="C68" i="5"/>
  <c r="F59" i="5"/>
  <c r="E59" i="5"/>
  <c r="D59" i="5"/>
  <c r="C59" i="5"/>
  <c r="F52" i="5"/>
  <c r="E52" i="5"/>
  <c r="D52" i="5"/>
  <c r="F51" i="5"/>
  <c r="E51" i="5"/>
  <c r="D51" i="5"/>
  <c r="F50" i="5"/>
  <c r="E50" i="5"/>
  <c r="D50" i="5"/>
  <c r="C50" i="5"/>
  <c r="F41" i="5"/>
  <c r="E41" i="5"/>
  <c r="D41" i="5"/>
  <c r="C41" i="5"/>
  <c r="F34" i="5"/>
  <c r="E34" i="5"/>
  <c r="D34" i="5"/>
  <c r="F33" i="5"/>
  <c r="E33" i="5"/>
  <c r="D33" i="5"/>
  <c r="F32" i="5"/>
  <c r="E32" i="5"/>
  <c r="D32" i="5"/>
  <c r="C32" i="5"/>
  <c r="F89" i="5" l="1"/>
  <c r="D107" i="5"/>
  <c r="D179" i="5"/>
  <c r="F233" i="5"/>
  <c r="D35" i="5"/>
  <c r="E215" i="5"/>
  <c r="F35" i="5"/>
  <c r="D89" i="5"/>
  <c r="E53" i="5"/>
  <c r="E89" i="5"/>
  <c r="D125" i="5"/>
  <c r="F143" i="5"/>
  <c r="F179" i="5"/>
  <c r="D233" i="5"/>
  <c r="D269" i="5"/>
  <c r="F287" i="5"/>
  <c r="E197" i="5"/>
  <c r="E233" i="5"/>
  <c r="D251" i="5"/>
  <c r="E71" i="5"/>
  <c r="E107" i="5"/>
  <c r="F125" i="5"/>
  <c r="D143" i="5"/>
  <c r="F269" i="5"/>
  <c r="D287" i="5"/>
  <c r="E35" i="5"/>
  <c r="F53" i="5"/>
  <c r="D71" i="5"/>
  <c r="F107" i="5"/>
  <c r="E143" i="5"/>
  <c r="F161" i="5"/>
  <c r="D197" i="5"/>
  <c r="E269" i="5"/>
  <c r="F215" i="5"/>
  <c r="F71" i="5"/>
  <c r="D53" i="5"/>
  <c r="E125" i="5"/>
  <c r="D161" i="5"/>
  <c r="E179" i="5"/>
  <c r="F197" i="5"/>
  <c r="D215" i="5"/>
  <c r="F251" i="5"/>
  <c r="E287" i="5"/>
  <c r="G652" i="4"/>
  <c r="F652" i="4"/>
  <c r="E652" i="4"/>
  <c r="D652" i="4"/>
  <c r="G645" i="4"/>
  <c r="F645" i="4"/>
  <c r="E645" i="4"/>
  <c r="E646" i="4" s="1"/>
  <c r="G637" i="4"/>
  <c r="F637" i="4"/>
  <c r="E637" i="4"/>
  <c r="D637" i="4"/>
  <c r="G635" i="4"/>
  <c r="F635" i="4"/>
  <c r="G636" i="4" s="1"/>
  <c r="E635" i="4"/>
  <c r="D635" i="4"/>
  <c r="G633" i="4"/>
  <c r="F633" i="4"/>
  <c r="E633" i="4"/>
  <c r="D633" i="4"/>
  <c r="G630" i="4"/>
  <c r="F630" i="4"/>
  <c r="E630" i="4"/>
  <c r="D630" i="4"/>
  <c r="G623" i="4"/>
  <c r="G625" i="4" s="1"/>
  <c r="F623" i="4"/>
  <c r="F625" i="4" s="1"/>
  <c r="E623" i="4"/>
  <c r="E625" i="4" s="1"/>
  <c r="D623" i="4"/>
  <c r="D625" i="4" s="1"/>
  <c r="G618" i="4"/>
  <c r="F618" i="4"/>
  <c r="E618" i="4"/>
  <c r="G617" i="4"/>
  <c r="F617" i="4"/>
  <c r="E617" i="4"/>
  <c r="G616" i="4"/>
  <c r="F616" i="4"/>
  <c r="E616" i="4"/>
  <c r="D616" i="4"/>
  <c r="G602" i="4"/>
  <c r="G604" i="4" s="1"/>
  <c r="F602" i="4"/>
  <c r="F604" i="4" s="1"/>
  <c r="E602" i="4"/>
  <c r="E604" i="4" s="1"/>
  <c r="D602" i="4"/>
  <c r="D604" i="4" s="1"/>
  <c r="G597" i="4"/>
  <c r="F597" i="4"/>
  <c r="E597" i="4"/>
  <c r="G596" i="4"/>
  <c r="F596" i="4"/>
  <c r="E596" i="4"/>
  <c r="G595" i="4"/>
  <c r="F595" i="4"/>
  <c r="E595" i="4"/>
  <c r="D595" i="4"/>
  <c r="G578" i="4"/>
  <c r="G580" i="4" s="1"/>
  <c r="F578" i="4"/>
  <c r="E578" i="4"/>
  <c r="D578" i="4"/>
  <c r="D580" i="4" s="1"/>
  <c r="G573" i="4"/>
  <c r="F573" i="4"/>
  <c r="E573" i="4"/>
  <c r="G572" i="4"/>
  <c r="F572" i="4"/>
  <c r="E572" i="4"/>
  <c r="G571" i="4"/>
  <c r="F571" i="4"/>
  <c r="E571" i="4"/>
  <c r="D571" i="4"/>
  <c r="G558" i="4"/>
  <c r="G559" i="4" s="1"/>
  <c r="F558" i="4"/>
  <c r="F559" i="4" s="1"/>
  <c r="E558" i="4"/>
  <c r="E559" i="4" s="1"/>
  <c r="D558" i="4"/>
  <c r="D559" i="4" s="1"/>
  <c r="G552" i="4"/>
  <c r="F552" i="4"/>
  <c r="E552" i="4"/>
  <c r="G551" i="4"/>
  <c r="F551" i="4"/>
  <c r="E551" i="4"/>
  <c r="G550" i="4"/>
  <c r="F550" i="4"/>
  <c r="E550" i="4"/>
  <c r="D550" i="4"/>
  <c r="G537" i="4"/>
  <c r="G538" i="4" s="1"/>
  <c r="F537" i="4"/>
  <c r="F538" i="4" s="1"/>
  <c r="E537" i="4"/>
  <c r="E538" i="4" s="1"/>
  <c r="D537" i="4"/>
  <c r="D538" i="4" s="1"/>
  <c r="G531" i="4"/>
  <c r="F531" i="4"/>
  <c r="E531" i="4"/>
  <c r="G530" i="4"/>
  <c r="F530" i="4"/>
  <c r="E530" i="4"/>
  <c r="G529" i="4"/>
  <c r="G532" i="4" s="1"/>
  <c r="F529" i="4"/>
  <c r="E529" i="4"/>
  <c r="D529" i="4"/>
  <c r="G516" i="4"/>
  <c r="G517" i="4" s="1"/>
  <c r="F516" i="4"/>
  <c r="F517" i="4" s="1"/>
  <c r="E516" i="4"/>
  <c r="E517" i="4" s="1"/>
  <c r="D516" i="4"/>
  <c r="D517" i="4" s="1"/>
  <c r="G510" i="4"/>
  <c r="F510" i="4"/>
  <c r="E510" i="4"/>
  <c r="G509" i="4"/>
  <c r="F509" i="4"/>
  <c r="E509" i="4"/>
  <c r="G508" i="4"/>
  <c r="F508" i="4"/>
  <c r="E508" i="4"/>
  <c r="D508" i="4"/>
  <c r="G496" i="4"/>
  <c r="F496" i="4"/>
  <c r="E496" i="4"/>
  <c r="G489" i="4"/>
  <c r="F489" i="4"/>
  <c r="E489" i="4"/>
  <c r="G488" i="4"/>
  <c r="F488" i="4"/>
  <c r="E488" i="4"/>
  <c r="G487" i="4"/>
  <c r="F487" i="4"/>
  <c r="E487" i="4"/>
  <c r="D487" i="4"/>
  <c r="G474" i="4"/>
  <c r="G475" i="4" s="1"/>
  <c r="F474" i="4"/>
  <c r="F475" i="4" s="1"/>
  <c r="E474" i="4"/>
  <c r="E475" i="4" s="1"/>
  <c r="G468" i="4"/>
  <c r="F468" i="4"/>
  <c r="E468" i="4"/>
  <c r="G467" i="4"/>
  <c r="F467" i="4"/>
  <c r="E467" i="4"/>
  <c r="G466" i="4"/>
  <c r="F466" i="4"/>
  <c r="E466" i="4"/>
  <c r="D466" i="4"/>
  <c r="G453" i="4"/>
  <c r="G454" i="4" s="1"/>
  <c r="F453" i="4"/>
  <c r="F454" i="4" s="1"/>
  <c r="E453" i="4"/>
  <c r="E454" i="4" s="1"/>
  <c r="D453" i="4"/>
  <c r="D454" i="4" s="1"/>
  <c r="G447" i="4"/>
  <c r="F447" i="4"/>
  <c r="E447" i="4"/>
  <c r="G446" i="4"/>
  <c r="F446" i="4"/>
  <c r="E446" i="4"/>
  <c r="G445" i="4"/>
  <c r="F445" i="4"/>
  <c r="E445" i="4"/>
  <c r="D445" i="4"/>
  <c r="G432" i="4"/>
  <c r="G433" i="4" s="1"/>
  <c r="F432" i="4"/>
  <c r="F433" i="4" s="1"/>
  <c r="E432" i="4"/>
  <c r="E433" i="4" s="1"/>
  <c r="D432" i="4"/>
  <c r="D433" i="4" s="1"/>
  <c r="G426" i="4"/>
  <c r="F426" i="4"/>
  <c r="E426" i="4"/>
  <c r="G425" i="4"/>
  <c r="F425" i="4"/>
  <c r="E425" i="4"/>
  <c r="G424" i="4"/>
  <c r="F424" i="4"/>
  <c r="E424" i="4"/>
  <c r="D424" i="4"/>
  <c r="E427" i="4" s="1"/>
  <c r="D412" i="4"/>
  <c r="G411" i="4"/>
  <c r="G412" i="4" s="1"/>
  <c r="F411" i="4"/>
  <c r="F412" i="4" s="1"/>
  <c r="E411" i="4"/>
  <c r="E412" i="4" s="1"/>
  <c r="G405" i="4"/>
  <c r="F405" i="4"/>
  <c r="E405" i="4"/>
  <c r="G404" i="4"/>
  <c r="F404" i="4"/>
  <c r="E404" i="4"/>
  <c r="G403" i="4"/>
  <c r="F403" i="4"/>
  <c r="E403" i="4"/>
  <c r="D403" i="4"/>
  <c r="D391" i="4"/>
  <c r="G390" i="4"/>
  <c r="G391" i="4" s="1"/>
  <c r="F390" i="4"/>
  <c r="F391" i="4" s="1"/>
  <c r="E390" i="4"/>
  <c r="E391" i="4" s="1"/>
  <c r="G384" i="4"/>
  <c r="F384" i="4"/>
  <c r="E384" i="4"/>
  <c r="G383" i="4"/>
  <c r="F383" i="4"/>
  <c r="E383" i="4"/>
  <c r="G382" i="4"/>
  <c r="F382" i="4"/>
  <c r="E382" i="4"/>
  <c r="D382" i="4"/>
  <c r="G370" i="4"/>
  <c r="F369" i="4"/>
  <c r="F370" i="4" s="1"/>
  <c r="E369" i="4"/>
  <c r="E370" i="4" s="1"/>
  <c r="G363" i="4"/>
  <c r="F363" i="4"/>
  <c r="E363" i="4"/>
  <c r="G362" i="4"/>
  <c r="F362" i="4"/>
  <c r="E362" i="4"/>
  <c r="G361" i="4"/>
  <c r="F361" i="4"/>
  <c r="E361" i="4"/>
  <c r="E364" i="4" s="1"/>
  <c r="D361" i="4"/>
  <c r="G344" i="4"/>
  <c r="G345" i="4" s="1"/>
  <c r="F344" i="4"/>
  <c r="F345" i="4" s="1"/>
  <c r="E344" i="4"/>
  <c r="E345" i="4" s="1"/>
  <c r="D344" i="4"/>
  <c r="D345" i="4" s="1"/>
  <c r="G338" i="4"/>
  <c r="F338" i="4"/>
  <c r="E338" i="4"/>
  <c r="G337" i="4"/>
  <c r="F337" i="4"/>
  <c r="E337" i="4"/>
  <c r="G336" i="4"/>
  <c r="F336" i="4"/>
  <c r="E336" i="4"/>
  <c r="D336" i="4"/>
  <c r="G323" i="4"/>
  <c r="G324" i="4" s="1"/>
  <c r="F323" i="4"/>
  <c r="F324" i="4" s="1"/>
  <c r="E323" i="4"/>
  <c r="E324" i="4" s="1"/>
  <c r="D323" i="4"/>
  <c r="D324" i="4" s="1"/>
  <c r="G317" i="4"/>
  <c r="F317" i="4"/>
  <c r="E317" i="4"/>
  <c r="G316" i="4"/>
  <c r="F316" i="4"/>
  <c r="E316" i="4"/>
  <c r="G315" i="4"/>
  <c r="F315" i="4"/>
  <c r="E315" i="4"/>
  <c r="E318" i="4" s="1"/>
  <c r="D315" i="4"/>
  <c r="G302" i="4"/>
  <c r="G303" i="4" s="1"/>
  <c r="F302" i="4"/>
  <c r="F303" i="4" s="1"/>
  <c r="E302" i="4"/>
  <c r="E303" i="4" s="1"/>
  <c r="D302" i="4"/>
  <c r="D303" i="4" s="1"/>
  <c r="G296" i="4"/>
  <c r="F296" i="4"/>
  <c r="E296" i="4"/>
  <c r="G295" i="4"/>
  <c r="F295" i="4"/>
  <c r="E295" i="4"/>
  <c r="G294" i="4"/>
  <c r="G297" i="4" s="1"/>
  <c r="F294" i="4"/>
  <c r="E294" i="4"/>
  <c r="F297" i="4" s="1"/>
  <c r="D294" i="4"/>
  <c r="G281" i="4"/>
  <c r="G282" i="4" s="1"/>
  <c r="F281" i="4"/>
  <c r="F282" i="4" s="1"/>
  <c r="E281" i="4"/>
  <c r="E282" i="4" s="1"/>
  <c r="D281" i="4"/>
  <c r="D282" i="4" s="1"/>
  <c r="G275" i="4"/>
  <c r="F275" i="4"/>
  <c r="E275" i="4"/>
  <c r="G274" i="4"/>
  <c r="F274" i="4"/>
  <c r="E274" i="4"/>
  <c r="G273" i="4"/>
  <c r="F273" i="4"/>
  <c r="E273" i="4"/>
  <c r="E276" i="4" s="1"/>
  <c r="D273" i="4"/>
  <c r="D261" i="4"/>
  <c r="G260" i="4"/>
  <c r="G261" i="4" s="1"/>
  <c r="F260" i="4"/>
  <c r="F261" i="4" s="1"/>
  <c r="E260" i="4"/>
  <c r="E261" i="4" s="1"/>
  <c r="G254" i="4"/>
  <c r="F254" i="4"/>
  <c r="E254" i="4"/>
  <c r="G253" i="4"/>
  <c r="F253" i="4"/>
  <c r="E253" i="4"/>
  <c r="G252" i="4"/>
  <c r="G255" i="4" s="1"/>
  <c r="F252" i="4"/>
  <c r="E252" i="4"/>
  <c r="D252" i="4"/>
  <c r="G242" i="4"/>
  <c r="G243" i="4" s="1"/>
  <c r="F242" i="4"/>
  <c r="F243" i="4" s="1"/>
  <c r="E242" i="4"/>
  <c r="E243" i="4" s="1"/>
  <c r="G236" i="4"/>
  <c r="F236" i="4"/>
  <c r="E236" i="4"/>
  <c r="G235" i="4"/>
  <c r="F235" i="4"/>
  <c r="E235" i="4"/>
  <c r="G234" i="4"/>
  <c r="F234" i="4"/>
  <c r="E234" i="4"/>
  <c r="E237" i="4" s="1"/>
  <c r="G225" i="4"/>
  <c r="F225" i="4"/>
  <c r="D225" i="4"/>
  <c r="E224" i="4"/>
  <c r="E225" i="4" s="1"/>
  <c r="G218" i="4"/>
  <c r="F218" i="4"/>
  <c r="E218" i="4"/>
  <c r="G217" i="4"/>
  <c r="F217" i="4"/>
  <c r="E217" i="4"/>
  <c r="G216" i="4"/>
  <c r="F216" i="4"/>
  <c r="E216" i="4"/>
  <c r="D216" i="4"/>
  <c r="G207" i="4"/>
  <c r="F207" i="4"/>
  <c r="E206" i="4"/>
  <c r="E207" i="4" s="1"/>
  <c r="D206" i="4"/>
  <c r="D207" i="4" s="1"/>
  <c r="G200" i="4"/>
  <c r="F200" i="4"/>
  <c r="E200" i="4"/>
  <c r="G199" i="4"/>
  <c r="F199" i="4"/>
  <c r="E199" i="4"/>
  <c r="G198" i="4"/>
  <c r="F198" i="4"/>
  <c r="E198" i="4"/>
  <c r="D198" i="4"/>
  <c r="G185" i="4"/>
  <c r="G187" i="4" s="1"/>
  <c r="F185" i="4"/>
  <c r="F187" i="4" s="1"/>
  <c r="E185" i="4"/>
  <c r="E187" i="4" s="1"/>
  <c r="D185" i="4"/>
  <c r="D187" i="4" s="1"/>
  <c r="G173" i="4"/>
  <c r="F173" i="4"/>
  <c r="E173" i="4"/>
  <c r="G172" i="4"/>
  <c r="F172" i="4"/>
  <c r="E172" i="4"/>
  <c r="G171" i="4"/>
  <c r="F171" i="4"/>
  <c r="E171" i="4"/>
  <c r="D171" i="4"/>
  <c r="G156" i="4"/>
  <c r="G157" i="4" s="1"/>
  <c r="F156" i="4"/>
  <c r="F157" i="4" s="1"/>
  <c r="E156" i="4"/>
  <c r="E157" i="4" s="1"/>
  <c r="D156" i="4"/>
  <c r="G150" i="4"/>
  <c r="F150" i="4"/>
  <c r="E150" i="4"/>
  <c r="G149" i="4"/>
  <c r="F149" i="4"/>
  <c r="E149" i="4"/>
  <c r="G148" i="4"/>
  <c r="F148" i="4"/>
  <c r="E148" i="4"/>
  <c r="D148" i="4"/>
  <c r="G138" i="4"/>
  <c r="F138" i="4"/>
  <c r="E138" i="4"/>
  <c r="E139" i="4" s="1"/>
  <c r="D138" i="4"/>
  <c r="D139" i="4" s="1"/>
  <c r="G132" i="4"/>
  <c r="F132" i="4"/>
  <c r="E132" i="4"/>
  <c r="G131" i="4"/>
  <c r="F131" i="4"/>
  <c r="E131" i="4"/>
  <c r="G130" i="4"/>
  <c r="F130" i="4"/>
  <c r="E130" i="4"/>
  <c r="D130" i="4"/>
  <c r="G118" i="4"/>
  <c r="G119" i="4" s="1"/>
  <c r="F118" i="4"/>
  <c r="F119" i="4" s="1"/>
  <c r="E118" i="4"/>
  <c r="E119" i="4" s="1"/>
  <c r="D118" i="4"/>
  <c r="D119" i="4" s="1"/>
  <c r="G104" i="4"/>
  <c r="F104" i="4"/>
  <c r="E104" i="4"/>
  <c r="G103" i="4"/>
  <c r="F103" i="4"/>
  <c r="E103" i="4"/>
  <c r="G102" i="4"/>
  <c r="G105" i="4" s="1"/>
  <c r="F102" i="4"/>
  <c r="E102" i="4"/>
  <c r="D102" i="4"/>
  <c r="G85" i="4"/>
  <c r="F85" i="4"/>
  <c r="E85" i="4"/>
  <c r="D85" i="4"/>
  <c r="G78" i="4"/>
  <c r="F78" i="4"/>
  <c r="E78" i="4"/>
  <c r="G77" i="4"/>
  <c r="F77" i="4"/>
  <c r="E77" i="4"/>
  <c r="G76" i="4"/>
  <c r="F76" i="4"/>
  <c r="E76" i="4"/>
  <c r="E79" i="4" s="1"/>
  <c r="D76" i="4"/>
  <c r="F67" i="4"/>
  <c r="G66" i="4"/>
  <c r="G67" i="4" s="1"/>
  <c r="E66" i="4"/>
  <c r="E67" i="4" s="1"/>
  <c r="D66" i="4"/>
  <c r="D67" i="4" s="1"/>
  <c r="G60" i="4"/>
  <c r="F60" i="4"/>
  <c r="E60" i="4"/>
  <c r="G59" i="4"/>
  <c r="F59" i="4"/>
  <c r="E59" i="4"/>
  <c r="G58" i="4"/>
  <c r="F58" i="4"/>
  <c r="F61" i="4" s="1"/>
  <c r="E58" i="4"/>
  <c r="D58" i="4"/>
  <c r="G46" i="4"/>
  <c r="G47" i="4" s="1"/>
  <c r="F46" i="4"/>
  <c r="E46" i="4"/>
  <c r="D46" i="4"/>
  <c r="G34" i="4"/>
  <c r="F34" i="4"/>
  <c r="E34" i="4"/>
  <c r="G33" i="4"/>
  <c r="F33" i="4"/>
  <c r="E33" i="4"/>
  <c r="G32" i="4"/>
  <c r="F32" i="4"/>
  <c r="E32" i="4"/>
  <c r="D32" i="4"/>
  <c r="G707" i="3"/>
  <c r="G708" i="3" s="1"/>
  <c r="F707" i="3"/>
  <c r="E707" i="3"/>
  <c r="E708" i="3" s="1"/>
  <c r="D707" i="3"/>
  <c r="G705" i="3"/>
  <c r="F705" i="3"/>
  <c r="E705" i="3"/>
  <c r="E706" i="3" s="1"/>
  <c r="D705" i="3"/>
  <c r="G703" i="3"/>
  <c r="G704" i="3" s="1"/>
  <c r="F703" i="3"/>
  <c r="E703" i="3"/>
  <c r="E704" i="3" s="1"/>
  <c r="D703" i="3"/>
  <c r="D701" i="3"/>
  <c r="D699" i="3"/>
  <c r="D697" i="3"/>
  <c r="G695" i="3"/>
  <c r="F695" i="3"/>
  <c r="E695" i="3"/>
  <c r="D695" i="3"/>
  <c r="G693" i="3"/>
  <c r="F693" i="3"/>
  <c r="F694" i="3" s="1"/>
  <c r="E693" i="3"/>
  <c r="D693" i="3"/>
  <c r="G691" i="3"/>
  <c r="F691" i="3"/>
  <c r="F692" i="3" s="1"/>
  <c r="E691" i="3"/>
  <c r="D691" i="3"/>
  <c r="G688" i="3"/>
  <c r="F688" i="3"/>
  <c r="E688" i="3"/>
  <c r="D688" i="3"/>
  <c r="G683" i="3"/>
  <c r="F683" i="3"/>
  <c r="E683" i="3"/>
  <c r="D683" i="3"/>
  <c r="G676" i="3"/>
  <c r="F676" i="3"/>
  <c r="E676" i="3"/>
  <c r="G675" i="3"/>
  <c r="F675" i="3"/>
  <c r="E675" i="3"/>
  <c r="G674" i="3"/>
  <c r="F674" i="3"/>
  <c r="E674" i="3"/>
  <c r="D674" i="3"/>
  <c r="G658" i="3"/>
  <c r="F658" i="3"/>
  <c r="E658" i="3"/>
  <c r="D658" i="3"/>
  <c r="G651" i="3"/>
  <c r="F651" i="3"/>
  <c r="E651" i="3"/>
  <c r="G650" i="3"/>
  <c r="F650" i="3"/>
  <c r="E650" i="3"/>
  <c r="G649" i="3"/>
  <c r="F649" i="3"/>
  <c r="F652" i="3" s="1"/>
  <c r="E649" i="3"/>
  <c r="D649" i="3"/>
  <c r="G637" i="3"/>
  <c r="F637" i="3"/>
  <c r="E637" i="3"/>
  <c r="D637" i="3"/>
  <c r="G630" i="3"/>
  <c r="F630" i="3"/>
  <c r="E630" i="3"/>
  <c r="G629" i="3"/>
  <c r="F629" i="3"/>
  <c r="E629" i="3"/>
  <c r="G628" i="3"/>
  <c r="F628" i="3"/>
  <c r="E628" i="3"/>
  <c r="D628" i="3"/>
  <c r="G616" i="3"/>
  <c r="F616" i="3"/>
  <c r="E616" i="3"/>
  <c r="D616" i="3"/>
  <c r="G609" i="3"/>
  <c r="F609" i="3"/>
  <c r="E609" i="3"/>
  <c r="G608" i="3"/>
  <c r="F608" i="3"/>
  <c r="E608" i="3"/>
  <c r="G607" i="3"/>
  <c r="F607" i="3"/>
  <c r="E607" i="3"/>
  <c r="D607" i="3"/>
  <c r="G592" i="3"/>
  <c r="G596" i="3" s="1"/>
  <c r="F592" i="3"/>
  <c r="F596" i="3" s="1"/>
  <c r="E592" i="3"/>
  <c r="E596" i="3" s="1"/>
  <c r="D592" i="3"/>
  <c r="D596" i="3" s="1"/>
  <c r="G566" i="3"/>
  <c r="G699" i="3" s="1"/>
  <c r="F566" i="3"/>
  <c r="F699" i="3" s="1"/>
  <c r="E566" i="3"/>
  <c r="E699" i="3" s="1"/>
  <c r="E700" i="3" s="1"/>
  <c r="G565" i="3"/>
  <c r="G697" i="3" s="1"/>
  <c r="F565" i="3"/>
  <c r="F697" i="3" s="1"/>
  <c r="E565" i="3"/>
  <c r="E697" i="3" s="1"/>
  <c r="E698" i="3" s="1"/>
  <c r="G564" i="3"/>
  <c r="F564" i="3"/>
  <c r="E564" i="3"/>
  <c r="D564" i="3"/>
  <c r="E567" i="3" s="1"/>
  <c r="E701" i="3" s="1"/>
  <c r="E702" i="3" s="1"/>
  <c r="G552" i="3"/>
  <c r="G556" i="3" s="1"/>
  <c r="F552" i="3"/>
  <c r="F556" i="3" s="1"/>
  <c r="E552" i="3"/>
  <c r="E556" i="3" s="1"/>
  <c r="D552" i="3"/>
  <c r="D556" i="3" s="1"/>
  <c r="G526" i="3"/>
  <c r="F526" i="3"/>
  <c r="E526" i="3"/>
  <c r="G525" i="3"/>
  <c r="F525" i="3"/>
  <c r="E525" i="3"/>
  <c r="G524" i="3"/>
  <c r="F524" i="3"/>
  <c r="F527" i="3" s="1"/>
  <c r="E524" i="3"/>
  <c r="D524" i="3"/>
  <c r="G512" i="3"/>
  <c r="G516" i="3" s="1"/>
  <c r="F512" i="3"/>
  <c r="F516" i="3" s="1"/>
  <c r="E512" i="3"/>
  <c r="E516" i="3" s="1"/>
  <c r="D512" i="3"/>
  <c r="D516" i="3" s="1"/>
  <c r="G486" i="3"/>
  <c r="F486" i="3"/>
  <c r="E486" i="3"/>
  <c r="G485" i="3"/>
  <c r="F485" i="3"/>
  <c r="E485" i="3"/>
  <c r="G484" i="3"/>
  <c r="F484" i="3"/>
  <c r="E484" i="3"/>
  <c r="D484" i="3"/>
  <c r="G472" i="3"/>
  <c r="G476" i="3" s="1"/>
  <c r="F472" i="3"/>
  <c r="F476" i="3" s="1"/>
  <c r="E472" i="3"/>
  <c r="E476" i="3" s="1"/>
  <c r="D472" i="3"/>
  <c r="D476" i="3" s="1"/>
  <c r="G446" i="3"/>
  <c r="F446" i="3"/>
  <c r="E446" i="3"/>
  <c r="G445" i="3"/>
  <c r="F445" i="3"/>
  <c r="E445" i="3"/>
  <c r="G444" i="3"/>
  <c r="F444" i="3"/>
  <c r="E444" i="3"/>
  <c r="D444" i="3"/>
  <c r="G432" i="3"/>
  <c r="G436" i="3" s="1"/>
  <c r="F432" i="3"/>
  <c r="F436" i="3" s="1"/>
  <c r="E432" i="3"/>
  <c r="E436" i="3" s="1"/>
  <c r="D432" i="3"/>
  <c r="D436" i="3" s="1"/>
  <c r="G406" i="3"/>
  <c r="F406" i="3"/>
  <c r="E406" i="3"/>
  <c r="G405" i="3"/>
  <c r="F405" i="3"/>
  <c r="E405" i="3"/>
  <c r="G404" i="3"/>
  <c r="F404" i="3"/>
  <c r="F407" i="3" s="1"/>
  <c r="E404" i="3"/>
  <c r="D404" i="3"/>
  <c r="E407" i="3" s="1"/>
  <c r="G392" i="3"/>
  <c r="G396" i="3" s="1"/>
  <c r="F392" i="3"/>
  <c r="F396" i="3" s="1"/>
  <c r="E392" i="3"/>
  <c r="E396" i="3" s="1"/>
  <c r="D392" i="3"/>
  <c r="D396" i="3" s="1"/>
  <c r="G366" i="3"/>
  <c r="F366" i="3"/>
  <c r="E366" i="3"/>
  <c r="G365" i="3"/>
  <c r="F365" i="3"/>
  <c r="E365" i="3"/>
  <c r="G364" i="3"/>
  <c r="F364" i="3"/>
  <c r="E364" i="3"/>
  <c r="D364" i="3"/>
  <c r="G352" i="3"/>
  <c r="G356" i="3" s="1"/>
  <c r="F352" i="3"/>
  <c r="F356" i="3" s="1"/>
  <c r="E352" i="3"/>
  <c r="E356" i="3" s="1"/>
  <c r="D352" i="3"/>
  <c r="D356" i="3" s="1"/>
  <c r="G326" i="3"/>
  <c r="F326" i="3"/>
  <c r="E326" i="3"/>
  <c r="G325" i="3"/>
  <c r="F325" i="3"/>
  <c r="E325" i="3"/>
  <c r="G324" i="3"/>
  <c r="F324" i="3"/>
  <c r="F327" i="3" s="1"/>
  <c r="E324" i="3"/>
  <c r="D324" i="3"/>
  <c r="G312" i="3"/>
  <c r="G316" i="3" s="1"/>
  <c r="F312" i="3"/>
  <c r="F316" i="3" s="1"/>
  <c r="E312" i="3"/>
  <c r="E316" i="3" s="1"/>
  <c r="D312" i="3"/>
  <c r="D316" i="3" s="1"/>
  <c r="G286" i="3"/>
  <c r="F286" i="3"/>
  <c r="E286" i="3"/>
  <c r="G285" i="3"/>
  <c r="F285" i="3"/>
  <c r="E285" i="3"/>
  <c r="G284" i="3"/>
  <c r="F284" i="3"/>
  <c r="E284" i="3"/>
  <c r="D284" i="3"/>
  <c r="G272" i="3"/>
  <c r="F272" i="3"/>
  <c r="E272" i="3"/>
  <c r="D272" i="3"/>
  <c r="G246" i="3"/>
  <c r="F246" i="3"/>
  <c r="E246" i="3"/>
  <c r="G245" i="3"/>
  <c r="F245" i="3"/>
  <c r="E245" i="3"/>
  <c r="G244" i="3"/>
  <c r="F244" i="3"/>
  <c r="E244" i="3"/>
  <c r="D244" i="3"/>
  <c r="G232" i="3"/>
  <c r="G276" i="3" s="1"/>
  <c r="F232" i="3"/>
  <c r="F236" i="3" s="1"/>
  <c r="E232" i="3"/>
  <c r="E236" i="3" s="1"/>
  <c r="D232" i="3"/>
  <c r="D236" i="3" s="1"/>
  <c r="G206" i="3"/>
  <c r="F206" i="3"/>
  <c r="E206" i="3"/>
  <c r="G205" i="3"/>
  <c r="F205" i="3"/>
  <c r="E205" i="3"/>
  <c r="G204" i="3"/>
  <c r="F204" i="3"/>
  <c r="E204" i="3"/>
  <c r="D204" i="3"/>
  <c r="G193" i="3"/>
  <c r="F193" i="3"/>
  <c r="D193" i="3"/>
  <c r="G186" i="3"/>
  <c r="F186" i="3"/>
  <c r="E186" i="3"/>
  <c r="G185" i="3"/>
  <c r="F185" i="3"/>
  <c r="E185" i="3"/>
  <c r="G184" i="3"/>
  <c r="F184" i="3"/>
  <c r="E184" i="3"/>
  <c r="D184" i="3"/>
  <c r="G172" i="3"/>
  <c r="F172" i="3"/>
  <c r="E172" i="3"/>
  <c r="D172" i="3"/>
  <c r="G165" i="3"/>
  <c r="F165" i="3"/>
  <c r="E165" i="3"/>
  <c r="G164" i="3"/>
  <c r="F164" i="3"/>
  <c r="E164" i="3"/>
  <c r="G163" i="3"/>
  <c r="F163" i="3"/>
  <c r="E163" i="3"/>
  <c r="E166" i="3" s="1"/>
  <c r="D163" i="3"/>
  <c r="G151" i="3"/>
  <c r="F151" i="3"/>
  <c r="E151" i="3"/>
  <c r="D151" i="3"/>
  <c r="G144" i="3"/>
  <c r="F144" i="3"/>
  <c r="E144" i="3"/>
  <c r="G143" i="3"/>
  <c r="F143" i="3"/>
  <c r="E143" i="3"/>
  <c r="G142" i="3"/>
  <c r="F142" i="3"/>
  <c r="E142" i="3"/>
  <c r="D142" i="3"/>
  <c r="G130" i="3"/>
  <c r="F130" i="3"/>
  <c r="E130" i="3"/>
  <c r="D130" i="3"/>
  <c r="G123" i="3"/>
  <c r="F123" i="3"/>
  <c r="E123" i="3"/>
  <c r="G122" i="3"/>
  <c r="F122" i="3"/>
  <c r="E122" i="3"/>
  <c r="G121" i="3"/>
  <c r="F121" i="3"/>
  <c r="E121" i="3"/>
  <c r="D121" i="3"/>
  <c r="G109" i="3"/>
  <c r="F109" i="3"/>
  <c r="E109" i="3"/>
  <c r="D109" i="3"/>
  <c r="G102" i="3"/>
  <c r="F102" i="3"/>
  <c r="E102" i="3"/>
  <c r="G101" i="3"/>
  <c r="F101" i="3"/>
  <c r="E101" i="3"/>
  <c r="G100" i="3"/>
  <c r="G103" i="3" s="1"/>
  <c r="F100" i="3"/>
  <c r="E100" i="3"/>
  <c r="D100" i="3"/>
  <c r="G88" i="3"/>
  <c r="F88" i="3"/>
  <c r="E88" i="3"/>
  <c r="D88" i="3"/>
  <c r="G81" i="3"/>
  <c r="F81" i="3"/>
  <c r="E81" i="3"/>
  <c r="G80" i="3"/>
  <c r="F80" i="3"/>
  <c r="E80" i="3"/>
  <c r="G79" i="3"/>
  <c r="F79" i="3"/>
  <c r="E79" i="3"/>
  <c r="E82" i="3" s="1"/>
  <c r="D79" i="3"/>
  <c r="G67" i="3"/>
  <c r="F67" i="3"/>
  <c r="E67" i="3"/>
  <c r="D67" i="3"/>
  <c r="G60" i="3"/>
  <c r="F60" i="3"/>
  <c r="E60" i="3"/>
  <c r="G59" i="3"/>
  <c r="F59" i="3"/>
  <c r="E59" i="3"/>
  <c r="G58" i="3"/>
  <c r="F58" i="3"/>
  <c r="E58" i="3"/>
  <c r="D58" i="3"/>
  <c r="G46" i="3"/>
  <c r="F46" i="3"/>
  <c r="E46" i="3"/>
  <c r="D46" i="3"/>
  <c r="G39" i="3"/>
  <c r="F39" i="3"/>
  <c r="E39" i="3"/>
  <c r="G38" i="3"/>
  <c r="F38" i="3"/>
  <c r="E38" i="3"/>
  <c r="G37" i="3"/>
  <c r="F37" i="3"/>
  <c r="E37" i="3"/>
  <c r="D37" i="3"/>
  <c r="G187" i="3" l="1"/>
  <c r="F487" i="3"/>
  <c r="E694" i="3"/>
  <c r="F700" i="3"/>
  <c r="F367" i="3"/>
  <c r="F619" i="4"/>
  <c r="G82" i="3"/>
  <c r="G166" i="3"/>
  <c r="E367" i="3"/>
  <c r="E527" i="3"/>
  <c r="F567" i="3"/>
  <c r="F701" i="3" s="1"/>
  <c r="F631" i="3"/>
  <c r="F174" i="4"/>
  <c r="F219" i="4"/>
  <c r="E385" i="4"/>
  <c r="G511" i="4"/>
  <c r="G35" i="4"/>
  <c r="G79" i="4"/>
  <c r="E105" i="4"/>
  <c r="E255" i="4"/>
  <c r="G276" i="4"/>
  <c r="G318" i="4"/>
  <c r="G364" i="4"/>
  <c r="F427" i="4"/>
  <c r="F469" i="4"/>
  <c r="F647" i="4"/>
  <c r="F105" i="4"/>
  <c r="F151" i="4"/>
  <c r="E511" i="4"/>
  <c r="F40" i="3"/>
  <c r="E61" i="3"/>
  <c r="F124" i="3"/>
  <c r="E145" i="3"/>
  <c r="F207" i="3"/>
  <c r="E247" i="3"/>
  <c r="E287" i="3"/>
  <c r="G327" i="3"/>
  <c r="E447" i="3"/>
  <c r="G487" i="3"/>
  <c r="E610" i="3"/>
  <c r="G631" i="3"/>
  <c r="G677" i="3"/>
  <c r="F708" i="3"/>
  <c r="F35" i="4"/>
  <c r="G61" i="4"/>
  <c r="G133" i="4"/>
  <c r="G174" i="4"/>
  <c r="E641" i="4"/>
  <c r="E642" i="4" s="1"/>
  <c r="F201" i="4"/>
  <c r="G219" i="4"/>
  <c r="F237" i="4"/>
  <c r="F276" i="4"/>
  <c r="F364" i="4"/>
  <c r="E406" i="4"/>
  <c r="E448" i="4"/>
  <c r="G469" i="4"/>
  <c r="E490" i="4"/>
  <c r="F532" i="4"/>
  <c r="E553" i="4"/>
  <c r="E574" i="4"/>
  <c r="G598" i="4"/>
  <c r="E619" i="4"/>
  <c r="E40" i="3"/>
  <c r="F61" i="3"/>
  <c r="F103" i="3"/>
  <c r="E124" i="3"/>
  <c r="F145" i="3"/>
  <c r="F187" i="3"/>
  <c r="E207" i="3"/>
  <c r="F247" i="3"/>
  <c r="E276" i="3"/>
  <c r="G287" i="3"/>
  <c r="G447" i="3"/>
  <c r="F698" i="3"/>
  <c r="G610" i="3"/>
  <c r="E677" i="3"/>
  <c r="E61" i="4"/>
  <c r="F79" i="4"/>
  <c r="E133" i="4"/>
  <c r="E174" i="4"/>
  <c r="F639" i="4"/>
  <c r="G641" i="4"/>
  <c r="G201" i="4"/>
  <c r="F255" i="4"/>
  <c r="F339" i="4"/>
  <c r="F385" i="4"/>
  <c r="G406" i="4"/>
  <c r="G448" i="4"/>
  <c r="G490" i="4"/>
  <c r="F553" i="4"/>
  <c r="G574" i="4"/>
  <c r="G619" i="4"/>
  <c r="F634" i="4"/>
  <c r="E636" i="4"/>
  <c r="E638" i="4"/>
  <c r="F646" i="4"/>
  <c r="G40" i="3"/>
  <c r="G61" i="3"/>
  <c r="E103" i="3"/>
  <c r="F166" i="3"/>
  <c r="G207" i="3"/>
  <c r="G247" i="3"/>
  <c r="D276" i="3"/>
  <c r="F287" i="3"/>
  <c r="G367" i="3"/>
  <c r="G407" i="3"/>
  <c r="E487" i="3"/>
  <c r="F610" i="3"/>
  <c r="G652" i="3"/>
  <c r="E689" i="3"/>
  <c r="E709" i="3" s="1"/>
  <c r="E692" i="3"/>
  <c r="E696" i="3"/>
  <c r="F702" i="3"/>
  <c r="G698" i="3"/>
  <c r="F689" i="3"/>
  <c r="F709" i="3" s="1"/>
  <c r="F82" i="3"/>
  <c r="G124" i="3"/>
  <c r="G145" i="3"/>
  <c r="E187" i="3"/>
  <c r="E327" i="3"/>
  <c r="F447" i="3"/>
  <c r="G527" i="3"/>
  <c r="G567" i="3"/>
  <c r="G701" i="3" s="1"/>
  <c r="G702" i="3" s="1"/>
  <c r="E631" i="3"/>
  <c r="E652" i="3"/>
  <c r="F677" i="3"/>
  <c r="G689" i="3"/>
  <c r="G709" i="3" s="1"/>
  <c r="G692" i="3"/>
  <c r="G694" i="3"/>
  <c r="G696" i="3"/>
  <c r="F706" i="3"/>
  <c r="D689" i="3"/>
  <c r="D709" i="3" s="1"/>
  <c r="G339" i="4"/>
  <c r="E35" i="4"/>
  <c r="E151" i="4"/>
  <c r="G639" i="4"/>
  <c r="E201" i="4"/>
  <c r="E219" i="4"/>
  <c r="E297" i="4"/>
  <c r="F318" i="4"/>
  <c r="G385" i="4"/>
  <c r="F448" i="4"/>
  <c r="F490" i="4"/>
  <c r="E532" i="4"/>
  <c r="E647" i="4"/>
  <c r="F648" i="4" s="1"/>
  <c r="E598" i="4"/>
  <c r="F638" i="4"/>
  <c r="F598" i="4"/>
  <c r="G634" i="4"/>
  <c r="F649" i="4"/>
  <c r="G151" i="4"/>
  <c r="G643" i="4" s="1"/>
  <c r="F133" i="4"/>
  <c r="G649" i="4"/>
  <c r="G650" i="4" s="1"/>
  <c r="D649" i="4"/>
  <c r="E639" i="4"/>
  <c r="E640" i="4" s="1"/>
  <c r="F641" i="4"/>
  <c r="F642" i="4" s="1"/>
  <c r="G237" i="4"/>
  <c r="E339" i="4"/>
  <c r="F406" i="4"/>
  <c r="G427" i="4"/>
  <c r="E469" i="4"/>
  <c r="F511" i="4"/>
  <c r="G553" i="4"/>
  <c r="F574" i="4"/>
  <c r="E634" i="4"/>
  <c r="D47" i="4"/>
  <c r="G647" i="4"/>
  <c r="G648" i="4" s="1"/>
  <c r="E47" i="4"/>
  <c r="F139" i="4"/>
  <c r="F580" i="4"/>
  <c r="D647" i="4"/>
  <c r="E649" i="4"/>
  <c r="E650" i="4" s="1"/>
  <c r="D157" i="4"/>
  <c r="D631" i="4" s="1"/>
  <c r="E580" i="4"/>
  <c r="E631" i="4" s="1"/>
  <c r="F636" i="4"/>
  <c r="G638" i="4"/>
  <c r="G646" i="4"/>
  <c r="F47" i="4"/>
  <c r="G139" i="4"/>
  <c r="G631" i="4" s="1"/>
  <c r="G700" i="3"/>
  <c r="G706" i="3"/>
  <c r="G236" i="3"/>
  <c r="F276" i="3"/>
  <c r="F696" i="3"/>
  <c r="F704" i="3"/>
  <c r="F690" i="3" l="1"/>
  <c r="G640" i="4"/>
  <c r="F643" i="4"/>
  <c r="E648" i="4"/>
  <c r="G642" i="4"/>
  <c r="E643" i="4"/>
  <c r="E644" i="4" s="1"/>
  <c r="F631" i="4"/>
  <c r="G632" i="4" s="1"/>
  <c r="F640" i="4"/>
  <c r="F644" i="4"/>
  <c r="G690" i="3"/>
  <c r="E632" i="4"/>
  <c r="F632" i="4"/>
  <c r="G651" i="4"/>
  <c r="G644" i="4"/>
  <c r="F650" i="4"/>
  <c r="E668" i="2"/>
  <c r="D668" i="2"/>
  <c r="C668" i="2"/>
  <c r="E666" i="2"/>
  <c r="D666" i="2"/>
  <c r="C666" i="2"/>
  <c r="B666" i="2"/>
  <c r="E665" i="2"/>
  <c r="D665" i="2"/>
  <c r="C665" i="2"/>
  <c r="E663" i="2"/>
  <c r="D663" i="2"/>
  <c r="C663" i="2"/>
  <c r="E661" i="2"/>
  <c r="D661" i="2"/>
  <c r="C661" i="2"/>
  <c r="E659" i="2"/>
  <c r="D659" i="2"/>
  <c r="C659" i="2"/>
  <c r="E656" i="2"/>
  <c r="D656" i="2"/>
  <c r="C656" i="2"/>
  <c r="B656" i="2"/>
  <c r="E654" i="2"/>
  <c r="D654" i="2"/>
  <c r="C654" i="2"/>
  <c r="B654" i="2"/>
  <c r="E652" i="2"/>
  <c r="D652" i="2"/>
  <c r="C652" i="2"/>
  <c r="B652" i="2"/>
  <c r="E650" i="2"/>
  <c r="D650" i="2"/>
  <c r="C650" i="2"/>
  <c r="B650" i="2"/>
  <c r="E644" i="2"/>
  <c r="D644" i="2"/>
  <c r="C644" i="2"/>
  <c r="B644" i="2"/>
  <c r="E637" i="2"/>
  <c r="D637" i="2"/>
  <c r="C637" i="2"/>
  <c r="E636" i="2"/>
  <c r="D636" i="2"/>
  <c r="C636" i="2"/>
  <c r="E635" i="2"/>
  <c r="D635" i="2"/>
  <c r="C635" i="2"/>
  <c r="B635" i="2"/>
  <c r="E623" i="2"/>
  <c r="D623" i="2"/>
  <c r="C623" i="2"/>
  <c r="B623" i="2"/>
  <c r="E616" i="2"/>
  <c r="D616" i="2"/>
  <c r="C616" i="2"/>
  <c r="E615" i="2"/>
  <c r="D615" i="2"/>
  <c r="C615" i="2"/>
  <c r="E614" i="2"/>
  <c r="D614" i="2"/>
  <c r="C614" i="2"/>
  <c r="B614" i="2"/>
  <c r="E602" i="2"/>
  <c r="D602" i="2"/>
  <c r="C602" i="2"/>
  <c r="B602" i="2"/>
  <c r="E595" i="2"/>
  <c r="D595" i="2"/>
  <c r="C595" i="2"/>
  <c r="E594" i="2"/>
  <c r="D594" i="2"/>
  <c r="C594" i="2"/>
  <c r="E593" i="2"/>
  <c r="D593" i="2"/>
  <c r="C593" i="2"/>
  <c r="B593" i="2"/>
  <c r="E581" i="2"/>
  <c r="D581" i="2"/>
  <c r="C581" i="2"/>
  <c r="B581" i="2"/>
  <c r="E574" i="2"/>
  <c r="D574" i="2"/>
  <c r="C574" i="2"/>
  <c r="E573" i="2"/>
  <c r="D573" i="2"/>
  <c r="C573" i="2"/>
  <c r="E572" i="2"/>
  <c r="D572" i="2"/>
  <c r="C572" i="2"/>
  <c r="B572" i="2"/>
  <c r="E560" i="2"/>
  <c r="D560" i="2"/>
  <c r="C560" i="2"/>
  <c r="B560" i="2"/>
  <c r="E553" i="2"/>
  <c r="D553" i="2"/>
  <c r="C553" i="2"/>
  <c r="E552" i="2"/>
  <c r="D552" i="2"/>
  <c r="C552" i="2"/>
  <c r="E551" i="2"/>
  <c r="D551" i="2"/>
  <c r="C551" i="2"/>
  <c r="B551" i="2"/>
  <c r="E539" i="2"/>
  <c r="D539" i="2"/>
  <c r="C539" i="2"/>
  <c r="B539" i="2"/>
  <c r="E532" i="2"/>
  <c r="D532" i="2"/>
  <c r="C532" i="2"/>
  <c r="E531" i="2"/>
  <c r="D531" i="2"/>
  <c r="C531" i="2"/>
  <c r="E530" i="2"/>
  <c r="D530" i="2"/>
  <c r="C530" i="2"/>
  <c r="B530" i="2"/>
  <c r="E518" i="2"/>
  <c r="D518" i="2"/>
  <c r="C518" i="2"/>
  <c r="B518" i="2"/>
  <c r="E511" i="2"/>
  <c r="D511" i="2"/>
  <c r="C511" i="2"/>
  <c r="E510" i="2"/>
  <c r="D510" i="2"/>
  <c r="C510" i="2"/>
  <c r="E509" i="2"/>
  <c r="D509" i="2"/>
  <c r="D512" i="2" s="1"/>
  <c r="C509" i="2"/>
  <c r="B509" i="2"/>
  <c r="E491" i="2"/>
  <c r="D491" i="2"/>
  <c r="C491" i="2"/>
  <c r="B491" i="2"/>
  <c r="E484" i="2"/>
  <c r="D484" i="2"/>
  <c r="C484" i="2"/>
  <c r="E483" i="2"/>
  <c r="D483" i="2"/>
  <c r="C483" i="2"/>
  <c r="E482" i="2"/>
  <c r="D482" i="2"/>
  <c r="C482" i="2"/>
  <c r="B482" i="2"/>
  <c r="E470" i="2"/>
  <c r="D470" i="2"/>
  <c r="C470" i="2"/>
  <c r="B470" i="2"/>
  <c r="E463" i="2"/>
  <c r="D463" i="2"/>
  <c r="C463" i="2"/>
  <c r="E462" i="2"/>
  <c r="D462" i="2"/>
  <c r="C462" i="2"/>
  <c r="E461" i="2"/>
  <c r="D461" i="2"/>
  <c r="C461" i="2"/>
  <c r="B461" i="2"/>
  <c r="E449" i="2"/>
  <c r="D449" i="2"/>
  <c r="C449" i="2"/>
  <c r="B449" i="2"/>
  <c r="E442" i="2"/>
  <c r="D442" i="2"/>
  <c r="C442" i="2"/>
  <c r="E441" i="2"/>
  <c r="D441" i="2"/>
  <c r="C441" i="2"/>
  <c r="E440" i="2"/>
  <c r="D440" i="2"/>
  <c r="C440" i="2"/>
  <c r="B440" i="2"/>
  <c r="E428" i="2"/>
  <c r="D428" i="2"/>
  <c r="C428" i="2"/>
  <c r="B428" i="2"/>
  <c r="E421" i="2"/>
  <c r="D421" i="2"/>
  <c r="C421" i="2"/>
  <c r="E420" i="2"/>
  <c r="D420" i="2"/>
  <c r="C420" i="2"/>
  <c r="E419" i="2"/>
  <c r="D419" i="2"/>
  <c r="D422" i="2" s="1"/>
  <c r="C419" i="2"/>
  <c r="B419" i="2"/>
  <c r="E407" i="2"/>
  <c r="D407" i="2"/>
  <c r="C407" i="2"/>
  <c r="B407" i="2"/>
  <c r="E400" i="2"/>
  <c r="D400" i="2"/>
  <c r="C400" i="2"/>
  <c r="E399" i="2"/>
  <c r="D399" i="2"/>
  <c r="C399" i="2"/>
  <c r="E398" i="2"/>
  <c r="D398" i="2"/>
  <c r="C398" i="2"/>
  <c r="B398" i="2"/>
  <c r="E386" i="2"/>
  <c r="D386" i="2"/>
  <c r="C386" i="2"/>
  <c r="E379" i="2"/>
  <c r="D379" i="2"/>
  <c r="C379" i="2"/>
  <c r="E378" i="2"/>
  <c r="D378" i="2"/>
  <c r="C378" i="2"/>
  <c r="E377" i="2"/>
  <c r="D377" i="2"/>
  <c r="C377" i="2"/>
  <c r="E365" i="2"/>
  <c r="D365" i="2"/>
  <c r="C365" i="2"/>
  <c r="B365" i="2"/>
  <c r="E358" i="2"/>
  <c r="D358" i="2"/>
  <c r="C358" i="2"/>
  <c r="E357" i="2"/>
  <c r="D357" i="2"/>
  <c r="C357" i="2"/>
  <c r="E356" i="2"/>
  <c r="D356" i="2"/>
  <c r="C356" i="2"/>
  <c r="B356" i="2"/>
  <c r="E344" i="2"/>
  <c r="D344" i="2"/>
  <c r="C344" i="2"/>
  <c r="B344" i="2"/>
  <c r="E337" i="2"/>
  <c r="D337" i="2"/>
  <c r="C337" i="2"/>
  <c r="E336" i="2"/>
  <c r="D336" i="2"/>
  <c r="C336" i="2"/>
  <c r="E335" i="2"/>
  <c r="D335" i="2"/>
  <c r="D338" i="2" s="1"/>
  <c r="C335" i="2"/>
  <c r="B335" i="2"/>
  <c r="E323" i="2"/>
  <c r="D323" i="2"/>
  <c r="C323" i="2"/>
  <c r="B323" i="2"/>
  <c r="E316" i="2"/>
  <c r="D316" i="2"/>
  <c r="C316" i="2"/>
  <c r="E315" i="2"/>
  <c r="D315" i="2"/>
  <c r="C315" i="2"/>
  <c r="E314" i="2"/>
  <c r="D314" i="2"/>
  <c r="C314" i="2"/>
  <c r="B314" i="2"/>
  <c r="E302" i="2"/>
  <c r="E303" i="2" s="1"/>
  <c r="D302" i="2"/>
  <c r="D303" i="2" s="1"/>
  <c r="C302" i="2"/>
  <c r="C303" i="2" s="1"/>
  <c r="B302" i="2"/>
  <c r="B303" i="2" s="1"/>
  <c r="E301" i="2"/>
  <c r="D301" i="2"/>
  <c r="C301" i="2"/>
  <c r="B301" i="2"/>
  <c r="E289" i="2"/>
  <c r="D289" i="2"/>
  <c r="C289" i="2"/>
  <c r="E288" i="2"/>
  <c r="D288" i="2"/>
  <c r="C288" i="2"/>
  <c r="E287" i="2"/>
  <c r="D287" i="2"/>
  <c r="C287" i="2"/>
  <c r="B287" i="2"/>
  <c r="E271" i="2"/>
  <c r="D271" i="2"/>
  <c r="C271" i="2"/>
  <c r="B271" i="2"/>
  <c r="E264" i="2"/>
  <c r="D264" i="2"/>
  <c r="C264" i="2"/>
  <c r="E263" i="2"/>
  <c r="D263" i="2"/>
  <c r="C263" i="2"/>
  <c r="E262" i="2"/>
  <c r="D262" i="2"/>
  <c r="C262" i="2"/>
  <c r="B262" i="2"/>
  <c r="E250" i="2"/>
  <c r="D250" i="2"/>
  <c r="C250" i="2"/>
  <c r="B250" i="2"/>
  <c r="E243" i="2"/>
  <c r="D243" i="2"/>
  <c r="C243" i="2"/>
  <c r="E242" i="2"/>
  <c r="D242" i="2"/>
  <c r="C242" i="2"/>
  <c r="E241" i="2"/>
  <c r="D241" i="2"/>
  <c r="C241" i="2"/>
  <c r="B241" i="2"/>
  <c r="E229" i="2"/>
  <c r="D229" i="2"/>
  <c r="C229" i="2"/>
  <c r="B229" i="2"/>
  <c r="E222" i="2"/>
  <c r="D222" i="2"/>
  <c r="C222" i="2"/>
  <c r="E221" i="2"/>
  <c r="D221" i="2"/>
  <c r="C221" i="2"/>
  <c r="E220" i="2"/>
  <c r="D220" i="2"/>
  <c r="C220" i="2"/>
  <c r="B220" i="2"/>
  <c r="E208" i="2"/>
  <c r="D208" i="2"/>
  <c r="C208" i="2"/>
  <c r="B208" i="2"/>
  <c r="E201" i="2"/>
  <c r="D201" i="2"/>
  <c r="C201" i="2"/>
  <c r="E200" i="2"/>
  <c r="D200" i="2"/>
  <c r="C200" i="2"/>
  <c r="E199" i="2"/>
  <c r="D199" i="2"/>
  <c r="C199" i="2"/>
  <c r="B199" i="2"/>
  <c r="E187" i="2"/>
  <c r="D187" i="2"/>
  <c r="C187" i="2"/>
  <c r="B187" i="2"/>
  <c r="E180" i="2"/>
  <c r="D180" i="2"/>
  <c r="C180" i="2"/>
  <c r="E179" i="2"/>
  <c r="D179" i="2"/>
  <c r="C179" i="2"/>
  <c r="E178" i="2"/>
  <c r="D178" i="2"/>
  <c r="C178" i="2"/>
  <c r="B178" i="2"/>
  <c r="E166" i="2"/>
  <c r="D166" i="2"/>
  <c r="C166" i="2"/>
  <c r="B166" i="2"/>
  <c r="E159" i="2"/>
  <c r="D159" i="2"/>
  <c r="C159" i="2"/>
  <c r="E158" i="2"/>
  <c r="D158" i="2"/>
  <c r="C158" i="2"/>
  <c r="E157" i="2"/>
  <c r="D157" i="2"/>
  <c r="C157" i="2"/>
  <c r="B157" i="2"/>
  <c r="E145" i="2"/>
  <c r="D145" i="2"/>
  <c r="C145" i="2"/>
  <c r="B145" i="2"/>
  <c r="E138" i="2"/>
  <c r="D138" i="2"/>
  <c r="C138" i="2"/>
  <c r="E137" i="2"/>
  <c r="D137" i="2"/>
  <c r="C137" i="2"/>
  <c r="E136" i="2"/>
  <c r="D136" i="2"/>
  <c r="C136" i="2"/>
  <c r="B136" i="2"/>
  <c r="E124" i="2"/>
  <c r="D124" i="2"/>
  <c r="C124" i="2"/>
  <c r="B124" i="2"/>
  <c r="E117" i="2"/>
  <c r="D117" i="2"/>
  <c r="C117" i="2"/>
  <c r="E116" i="2"/>
  <c r="D116" i="2"/>
  <c r="C116" i="2"/>
  <c r="E115" i="2"/>
  <c r="D115" i="2"/>
  <c r="C115" i="2"/>
  <c r="B115" i="2"/>
  <c r="E103" i="2"/>
  <c r="D103" i="2"/>
  <c r="C103" i="2"/>
  <c r="B103" i="2"/>
  <c r="E96" i="2"/>
  <c r="D96" i="2"/>
  <c r="C96" i="2"/>
  <c r="E95" i="2"/>
  <c r="D95" i="2"/>
  <c r="C95" i="2"/>
  <c r="E94" i="2"/>
  <c r="D94" i="2"/>
  <c r="C94" i="2"/>
  <c r="B94" i="2"/>
  <c r="E82" i="2"/>
  <c r="D82" i="2"/>
  <c r="C82" i="2"/>
  <c r="B82" i="2"/>
  <c r="E75" i="2"/>
  <c r="D75" i="2"/>
  <c r="C75" i="2"/>
  <c r="E74" i="2"/>
  <c r="D74" i="2"/>
  <c r="C74" i="2"/>
  <c r="E73" i="2"/>
  <c r="D73" i="2"/>
  <c r="C73" i="2"/>
  <c r="B73" i="2"/>
  <c r="E61" i="2"/>
  <c r="D61" i="2"/>
  <c r="C61" i="2"/>
  <c r="B61" i="2"/>
  <c r="E54" i="2"/>
  <c r="D54" i="2"/>
  <c r="C54" i="2"/>
  <c r="E53" i="2"/>
  <c r="D53" i="2"/>
  <c r="C53" i="2"/>
  <c r="E52" i="2"/>
  <c r="D52" i="2"/>
  <c r="C52" i="2"/>
  <c r="B52" i="2"/>
  <c r="E40" i="2"/>
  <c r="D40" i="2"/>
  <c r="C40" i="2"/>
  <c r="B40" i="2"/>
  <c r="E33" i="2"/>
  <c r="D33" i="2"/>
  <c r="C33" i="2"/>
  <c r="E32" i="2"/>
  <c r="D32" i="2"/>
  <c r="C32" i="2"/>
  <c r="E31" i="2"/>
  <c r="D31" i="2"/>
  <c r="C31" i="2"/>
  <c r="B31" i="2"/>
  <c r="D673" i="2" l="1"/>
  <c r="C673" i="2"/>
  <c r="E673" i="2"/>
  <c r="D596" i="2"/>
  <c r="D76" i="2"/>
  <c r="D118" i="2"/>
  <c r="D160" i="2"/>
  <c r="C649" i="2"/>
  <c r="E649" i="2"/>
  <c r="C181" i="2"/>
  <c r="D139" i="2"/>
  <c r="D181" i="2"/>
  <c r="D265" i="2"/>
  <c r="D317" i="2"/>
  <c r="D359" i="2"/>
  <c r="D443" i="2"/>
  <c r="D533" i="2"/>
  <c r="D617" i="2"/>
  <c r="D669" i="2"/>
  <c r="E34" i="2"/>
  <c r="C55" i="2"/>
  <c r="C97" i="2"/>
  <c r="E160" i="2"/>
  <c r="E202" i="2"/>
  <c r="C223" i="2"/>
  <c r="E244" i="2"/>
  <c r="E290" i="2"/>
  <c r="C359" i="2"/>
  <c r="E380" i="2"/>
  <c r="C401" i="2"/>
  <c r="C443" i="2"/>
  <c r="E464" i="2"/>
  <c r="C485" i="2"/>
  <c r="C533" i="2"/>
  <c r="E554" i="2"/>
  <c r="C575" i="2"/>
  <c r="C617" i="2"/>
  <c r="E638" i="2"/>
  <c r="C651" i="2"/>
  <c r="C657" i="2"/>
  <c r="C667" i="2"/>
  <c r="C669" i="2"/>
  <c r="C34" i="2"/>
  <c r="E55" i="2"/>
  <c r="E97" i="2"/>
  <c r="C160" i="2"/>
  <c r="C202" i="2"/>
  <c r="E223" i="2"/>
  <c r="C244" i="2"/>
  <c r="C290" i="2"/>
  <c r="E359" i="2"/>
  <c r="D380" i="2"/>
  <c r="E401" i="2"/>
  <c r="E443" i="2"/>
  <c r="C464" i="2"/>
  <c r="E485" i="2"/>
  <c r="E533" i="2"/>
  <c r="D554" i="2"/>
  <c r="E575" i="2"/>
  <c r="E617" i="2"/>
  <c r="C638" i="2"/>
  <c r="E655" i="2"/>
  <c r="E657" i="2"/>
  <c r="E669" i="2"/>
  <c r="E422" i="2"/>
  <c r="D464" i="2"/>
  <c r="E596" i="2"/>
  <c r="D638" i="2"/>
  <c r="D34" i="2"/>
  <c r="B649" i="2"/>
  <c r="C76" i="2"/>
  <c r="D97" i="2"/>
  <c r="E118" i="2"/>
  <c r="C139" i="2"/>
  <c r="E181" i="2"/>
  <c r="D223" i="2"/>
  <c r="C265" i="2"/>
  <c r="D290" i="2"/>
  <c r="E317" i="2"/>
  <c r="C338" i="2"/>
  <c r="C380" i="2"/>
  <c r="D401" i="2"/>
  <c r="C512" i="2"/>
  <c r="C554" i="2"/>
  <c r="D575" i="2"/>
  <c r="B673" i="2"/>
  <c r="E338" i="2"/>
  <c r="E512" i="2"/>
  <c r="E139" i="2"/>
  <c r="D649" i="2"/>
  <c r="D55" i="2"/>
  <c r="E76" i="2"/>
  <c r="C118" i="2"/>
  <c r="D202" i="2"/>
  <c r="D244" i="2"/>
  <c r="E265" i="2"/>
  <c r="C317" i="2"/>
  <c r="C422" i="2"/>
  <c r="D485" i="2"/>
  <c r="C596" i="2"/>
  <c r="D651" i="2"/>
  <c r="D655" i="2"/>
  <c r="D667" i="2"/>
  <c r="E651" i="2"/>
  <c r="C655" i="2"/>
  <c r="D657" i="2"/>
  <c r="E667" i="2"/>
  <c r="C653" i="2"/>
  <c r="D653" i="2"/>
  <c r="E653" i="2"/>
</calcChain>
</file>

<file path=xl/comments1.xml><?xml version="1.0" encoding="utf-8"?>
<comments xmlns="http://schemas.openxmlformats.org/spreadsheetml/2006/main">
  <authors>
    <author>Author</author>
  </authors>
  <commentList>
    <comment ref="D138" authorId="0">
      <text>
        <r>
          <rPr>
            <b/>
            <sz val="9"/>
            <color indexed="81"/>
            <rFont val="Tahoma"/>
            <family val="2"/>
          </rPr>
          <t>Author:</t>
        </r>
        <r>
          <rPr>
            <sz val="9"/>
            <color indexed="81"/>
            <rFont val="Tahoma"/>
            <family val="2"/>
          </rPr>
          <t xml:space="preserve">
fond I ngrire</t>
        </r>
      </text>
    </comment>
    <comment ref="D156" authorId="0">
      <text>
        <r>
          <rPr>
            <b/>
            <sz val="9"/>
            <color indexed="81"/>
            <rFont val="Tahoma"/>
            <family val="2"/>
          </rPr>
          <t>Author:</t>
        </r>
        <r>
          <rPr>
            <sz val="9"/>
            <color indexed="81"/>
            <rFont val="Tahoma"/>
            <family val="2"/>
          </rPr>
          <t xml:space="preserve">
fond I ngrire</t>
        </r>
      </text>
    </comment>
    <comment ref="D174" authorId="0">
      <text>
        <r>
          <rPr>
            <b/>
            <sz val="9"/>
            <color indexed="81"/>
            <rFont val="Tahoma"/>
            <family val="2"/>
          </rPr>
          <t>Author:</t>
        </r>
        <r>
          <rPr>
            <sz val="9"/>
            <color indexed="81"/>
            <rFont val="Tahoma"/>
            <family val="2"/>
          </rPr>
          <t xml:space="preserve">
fond I ngrire</t>
        </r>
      </text>
    </comment>
  </commentList>
</comments>
</file>

<file path=xl/comments2.xml><?xml version="1.0" encoding="utf-8"?>
<comments xmlns="http://schemas.openxmlformats.org/spreadsheetml/2006/main">
  <authors>
    <author>Author</author>
  </authors>
  <commentList>
    <comment ref="F1836" authorId="0">
      <text>
        <r>
          <rPr>
            <b/>
            <sz val="8"/>
            <color indexed="81"/>
            <rFont val="Tahoma"/>
            <family val="2"/>
          </rPr>
          <t>Author:</t>
        </r>
        <r>
          <rPr>
            <sz val="8"/>
            <color indexed="81"/>
            <rFont val="Tahoma"/>
            <family val="2"/>
          </rPr>
          <t xml:space="preserve">
Vlera eshte paradhenie. Shtrimi I linjave fillon ne vitin 2019</t>
        </r>
      </text>
    </comment>
    <comment ref="F1852" authorId="0">
      <text>
        <r>
          <rPr>
            <b/>
            <sz val="8"/>
            <color indexed="81"/>
            <rFont val="Tahoma"/>
            <family val="2"/>
          </rPr>
          <t>Author:</t>
        </r>
        <r>
          <rPr>
            <sz val="8"/>
            <color indexed="81"/>
            <rFont val="Tahoma"/>
            <family val="2"/>
          </rPr>
          <t xml:space="preserve">
vlera eshte paradhenie . Shtrimi I linjave fillon ne vitin 2019</t>
        </r>
      </text>
    </comment>
    <comment ref="F1853" authorId="0">
      <text>
        <r>
          <rPr>
            <b/>
            <sz val="8"/>
            <color indexed="81"/>
            <rFont val="Tahoma"/>
            <family val="2"/>
          </rPr>
          <t>Author:</t>
        </r>
        <r>
          <rPr>
            <sz val="8"/>
            <color indexed="81"/>
            <rFont val="Tahoma"/>
            <family val="2"/>
          </rPr>
          <t xml:space="preserve">
Paradhenie, shtrimi I linjave fillon ne 2019</t>
        </r>
      </text>
    </comment>
  </commentList>
</comments>
</file>

<file path=xl/sharedStrings.xml><?xml version="1.0" encoding="utf-8"?>
<sst xmlns="http://schemas.openxmlformats.org/spreadsheetml/2006/main" count="9758" uniqueCount="1315">
  <si>
    <t xml:space="preserve">FORMAT 2.1 : FORMATI STANDARD I PËRGATITJES SË KËRKESAVE BUXHETORE PBA 2019-2021 </t>
  </si>
  <si>
    <t>Emërtimi i Programit Buxhetor</t>
  </si>
  <si>
    <t>Mbeshtetje per Energjine</t>
  </si>
  <si>
    <t>Kodi i Programit</t>
  </si>
  <si>
    <t>04320</t>
  </si>
  <si>
    <t>Programi Buxhetor Afatmesëm</t>
  </si>
  <si>
    <t>2019-2021</t>
  </si>
  <si>
    <t>Përshkrimi i Programit</t>
  </si>
  <si>
    <t>Politika e këtij programi konsiston në: zhvillimin e politikave dhe strategjive për zhvillimin e qendrueshem te sektorit te energjisë, ne zbatim te programit dhe prioriteteve te Qeverise, detyrave në zbatim të Traktatit per Krijimin e Komunitetit te Energjise e Direktivave të BE qe konsistojne ne plotësimin e kuadrit ligjor dhe institucional ne sektorin energjetik në përputhje me acquis communautaire; garantimin e një furnizimi të sigurt të ekonomisë me burime energjetike dhe për krijimin e kushteve të përshtatshme për nxitjen e zhvillimit të tregut të gazit natyror për të siguruar një zhvillim të shpejte dhe të qëndrueshëm ekonomik e social të vendit, si dhe për integrimin e vendit në BE; mbrojtjen e mjedisit dhe përdorimin eficent të burimeve natyrore tokësore dhe nëntokësore.</t>
  </si>
  <si>
    <t>Qëllimet e Politikës së Programit</t>
  </si>
  <si>
    <t>Mbështetja e politikes dhe prioriteteve te Qeverise per nje zhvillimi  të qëndrueshëm të ekonomisë nepermjet garantimit dhe furnizimit me burime të sigurta energjetike me kosto minimale. Pjese e rendesishme eshte edhe ruajtja e mjedisit nga efektet negative për shkak të zhvillimit të sektorit energjetik, diversifikimi i furnizimit me burime energjetike dhe integrimi në rrjetet energjetike rajonale dhe Europiane, duke nxitur investimet në këtë sektor. Nxitja dhe përdorimi i burimeve të rinovueshme si faktor për rritjen e sigurisë së furnizimit. Ne terma konkrete ky program synon: Do te arrihet furnizimi i panderprere i konsumatorit me energji elektrike. Ne vitin 2020 do te rritet perdorimi i energjise se rinovuar me 38% kundrejt vitit 2009. Ne vitin 2020 do te rritet eficenca e energjise me 6.5% referuar vitit 2009.</t>
  </si>
  <si>
    <t>Treguesit e Performancës në nivel Qëllimi</t>
  </si>
  <si>
    <t>Buxheti</t>
  </si>
  <si>
    <t>Parashikimi</t>
  </si>
  <si>
    <t>Emërtimi i Treguesit 1</t>
  </si>
  <si>
    <t>Vlera Bazë</t>
  </si>
  <si>
    <t>Vlera e Synuar</t>
  </si>
  <si>
    <t>Emërtimi i Treguesit 2</t>
  </si>
  <si>
    <t>Emërtimi i Treguesit x (shto tregues sipas rastit)</t>
  </si>
  <si>
    <t>Objektivi 1 i Politikës së Programit</t>
  </si>
  <si>
    <t>1. Rritja e eficencës së energjisë  kundrejt konsumit të përgjithshëm final të energjisë nepermjet shqyrtimit te programeve për promovimin e tregut, për penetrimin e teknologjive të përparuara  si dhe rritjen e përdorimit të Energjive të Rinovushme, për të arritur përdorimin e tyre në masën 39</t>
  </si>
  <si>
    <t>Treguesit e Performancës për Objektivin 1</t>
  </si>
  <si>
    <t>Produktet për Objektivin 1</t>
  </si>
  <si>
    <r>
      <t>Kodi i Projektit të Investimeve</t>
    </r>
    <r>
      <rPr>
        <b/>
        <sz val="8"/>
        <color theme="1"/>
        <rFont val="Garamond"/>
        <family val="1"/>
        <charset val="238"/>
      </rPr>
      <t xml:space="preserve"> M064089</t>
    </r>
  </si>
  <si>
    <t>Auditimi energjetik i stokut te ndertesave Publike</t>
  </si>
  <si>
    <t>Produkti N</t>
  </si>
  <si>
    <t>Certifikimi Energjetik i Ndertesave Publike</t>
  </si>
  <si>
    <t>Përshkrimi i Produktit:</t>
  </si>
  <si>
    <t>Auditim i konsumit te energjise nga ndertesat publike ne kuader te ligjit te performaces se energjise ne ndertesat.</t>
  </si>
  <si>
    <t>Njësia Matëse</t>
  </si>
  <si>
    <t>cope</t>
  </si>
  <si>
    <t>Sasia</t>
  </si>
  <si>
    <t>Kosto totale (në mijë lekë)</t>
  </si>
  <si>
    <t>Kosto për njësi (në mijë lekë)</t>
  </si>
  <si>
    <t xml:space="preserve">Ndryshimi në % i Sasisë  </t>
  </si>
  <si>
    <t>…</t>
  </si>
  <si>
    <t xml:space="preserve">Ndryshimi në % i kostos totale  </t>
  </si>
  <si>
    <t>Ndryshimi në % i kostos për njësi</t>
  </si>
  <si>
    <r>
      <t xml:space="preserve">Detajimi i Kostos Totale të </t>
    </r>
    <r>
      <rPr>
        <b/>
        <sz val="8"/>
        <color rgb="FFFF0000"/>
        <rFont val="Garamond"/>
        <family val="1"/>
      </rPr>
      <t>Produktit 1</t>
    </r>
    <r>
      <rPr>
        <b/>
        <sz val="8"/>
        <color theme="1"/>
        <rFont val="Garamond"/>
        <family val="1"/>
      </rPr>
      <t xml:space="preserve"> sipas Artikujve Ekonomikë</t>
    </r>
  </si>
  <si>
    <t xml:space="preserve">230. Aktive të patrupëzuara </t>
  </si>
  <si>
    <t xml:space="preserve">231. Aktive të trupëzuara </t>
  </si>
  <si>
    <t>Kosto totale e produktit 1</t>
  </si>
  <si>
    <t xml:space="preserve">Shënim: Shpjegoni supozimet dhe llogaritjet për Produktin 1 </t>
  </si>
  <si>
    <r>
      <t>Kodi i Projektit të Investimeve</t>
    </r>
    <r>
      <rPr>
        <b/>
        <sz val="8"/>
        <color theme="1"/>
        <rFont val="Garamond"/>
        <family val="1"/>
        <charset val="238"/>
      </rPr>
      <t xml:space="preserve"> M064090</t>
    </r>
  </si>
  <si>
    <t>Auditimi dhe vendosja e skemes detyruese per eficencen e energjise ne 5-8 konsumatoret e medhenj publike sipas ligjit 124/2015 per EE</t>
  </si>
  <si>
    <t>Produkti O</t>
  </si>
  <si>
    <t>Raport Auditi</t>
  </si>
  <si>
    <t>Do te auditohen konsumi i energjise tek konsumatoret e medhenj ne kuader te ligjit 124/2015.</t>
  </si>
  <si>
    <r>
      <t>Kodi i Projektit të Investimeve</t>
    </r>
    <r>
      <rPr>
        <b/>
        <sz val="8"/>
        <color theme="1"/>
        <rFont val="Garamond"/>
        <family val="1"/>
        <charset val="238"/>
      </rPr>
      <t xml:space="preserve"> M064091</t>
    </r>
  </si>
  <si>
    <t>Aplikimi i përdorimit të sistemeve alternative me efiçencë të lartë për sistemet teknike në një qënder rezidenciale.</t>
  </si>
  <si>
    <t>Produkti P</t>
  </si>
  <si>
    <t>Studimi dhe perdorimi i sestemeveme eficence te larte.</t>
  </si>
  <si>
    <t>Ne kuder te zbatimit te ligjit 124/2015 dhe 116/2016 do te studiohet dhe vendosen sisteme ekzeplare me efeicence te larte.</t>
  </si>
  <si>
    <t xml:space="preserve">Kodi i Projektit të Investimeve                                      TVSH + Kosto Lokale </t>
  </si>
  <si>
    <t xml:space="preserve">TVSH dhe Kosto Lokale per projektet me financim te huaj </t>
  </si>
  <si>
    <t>Produkti M</t>
  </si>
  <si>
    <t xml:space="preserve">TVSH dhe Kosto Lokale e paguar </t>
  </si>
  <si>
    <t>Pagesa TVSH-se dhe Kosto Lokale per projektet me financim te huaj ne sektorin energjitik</t>
  </si>
  <si>
    <t>leke</t>
  </si>
  <si>
    <t xml:space="preserve">Kodi i Projektit të Investimeve xxxxxx                                  </t>
  </si>
  <si>
    <t>Monitorimi i Planit te Veprimit te Energjive te Rinovueshme Projekt I Ri</t>
  </si>
  <si>
    <t xml:space="preserve">Produkti </t>
  </si>
  <si>
    <t>Metodika e certifikimit te paisjeve qe shfrytezojne energjite e rinovueshme</t>
  </si>
  <si>
    <r>
      <t>Kodi i Projektit të Investimeve</t>
    </r>
    <r>
      <rPr>
        <b/>
        <sz val="8"/>
        <color theme="1"/>
        <rFont val="Garamond"/>
        <family val="1"/>
        <charset val="238"/>
      </rPr>
      <t xml:space="preserve"> GM06095</t>
    </r>
  </si>
  <si>
    <t>Rehabilitimi I Qytetit Studenti  No.2                Financim I Huaj</t>
  </si>
  <si>
    <t>Produkti W</t>
  </si>
  <si>
    <t>Ndertesa te rehabilituara me masa eficente</t>
  </si>
  <si>
    <t xml:space="preserve">Pajisja me masa eficente e nd.publike ne QS </t>
  </si>
  <si>
    <t xml:space="preserve">numer </t>
  </si>
  <si>
    <r>
      <t>Kodi i Projektit të Investimeve</t>
    </r>
    <r>
      <rPr>
        <b/>
        <sz val="8"/>
        <color theme="1"/>
        <rFont val="Garamond"/>
        <family val="1"/>
        <charset val="238"/>
      </rPr>
      <t xml:space="preserve"> GM06096</t>
    </r>
  </si>
  <si>
    <t>Konvikte te rinovuara me eficence te energjise (Faza e dyte)                           Qyteti Studentit nr 1</t>
  </si>
  <si>
    <t>Kodi i Projektit të Investimeve  GM 06101</t>
  </si>
  <si>
    <t xml:space="preserve">Projekti per eficencen e energjise per perdorimin GALET </t>
  </si>
  <si>
    <t>Produkti AC</t>
  </si>
  <si>
    <t xml:space="preserve">Masa eficense per rritjen e eficences se energjise </t>
  </si>
  <si>
    <t xml:space="preserve">Aplikimi i Masave eficente ne ndertesat publike ne qarqe te ndryshme </t>
  </si>
  <si>
    <t>Kodi i Projektit të Investimeve  GM 06102</t>
  </si>
  <si>
    <t>AgroNET</t>
  </si>
  <si>
    <t>Produkti AD</t>
  </si>
  <si>
    <t>Studime per energjine e rinovueshme</t>
  </si>
  <si>
    <t>Kryerja e Studimeve per energjine e rinovueshme</t>
  </si>
  <si>
    <t>Kodi i Projektit të Investimeve  GM 06103</t>
  </si>
  <si>
    <t>Projekti ENERJ</t>
  </si>
  <si>
    <t>Produkti AE</t>
  </si>
  <si>
    <t>Godina te audituara</t>
  </si>
  <si>
    <t>Auditim i godinave per eficencen e energjise</t>
  </si>
  <si>
    <t xml:space="preserve">Kodi i Projektit të Investimeve xxxxx </t>
  </si>
  <si>
    <t>Fondi Kunderparti                                        Projekt i Ri  Financim i Huaj</t>
  </si>
  <si>
    <t>Produkti AF</t>
  </si>
  <si>
    <t>Fond TVSH</t>
  </si>
  <si>
    <t xml:space="preserve">leke </t>
  </si>
  <si>
    <t>Objektivi 2 i Politikës së Programit</t>
  </si>
  <si>
    <t xml:space="preserve">2. Sigurimi i furnizimit me energji për të plotësuar rritjen e kërkesës për energji në
terma afat-gjatë, i cili do te mbeshtetet kryesisht nga nje sistem me një dominim të
hidroenergjisë. (Monitorimi i heceve , bilanci energjitik  hidrokarburet).
</t>
  </si>
  <si>
    <t>Treguesit e Performancës për Objektivin 2</t>
  </si>
  <si>
    <t>Rritja e sigurise se furnizimit te qendrueshem me energji elektrike te konsumatoreve</t>
  </si>
  <si>
    <t>Produktet për Objektivin 2</t>
  </si>
  <si>
    <t xml:space="preserve">Shpenzimet Korrente* </t>
  </si>
  <si>
    <t>Produkti AK</t>
  </si>
  <si>
    <t>Menaxhim i permiresuar i investimeve dhe monitorimit te sektorit te energjise</t>
  </si>
  <si>
    <t>Permiresimi i menaxhimit te investimeve dhe monitorimit te sektorit te energjise</t>
  </si>
  <si>
    <t>Nr.punonjes</t>
  </si>
  <si>
    <t xml:space="preserve">600. Pagat </t>
  </si>
  <si>
    <t>601. Sigurimet Shoqërore dhe Shendetësore</t>
  </si>
  <si>
    <t xml:space="preserve">602. Mallrat dhe shërbimet </t>
  </si>
  <si>
    <t xml:space="preserve">603. Subvencionet </t>
  </si>
  <si>
    <t>604. Transferta të brendshme</t>
  </si>
  <si>
    <t>605. Transferta të jashtme</t>
  </si>
  <si>
    <t xml:space="preserve">606. Transferta për familjet dhe individët </t>
  </si>
  <si>
    <t>Kosto totale e produktit sipas artikujve ekonomikë</t>
  </si>
  <si>
    <t>Kontroll</t>
  </si>
  <si>
    <t>Shpenzimet Kapitale</t>
  </si>
  <si>
    <t>Kategoria 2: Shpenzimet për projekte investimesh</t>
  </si>
  <si>
    <r>
      <t>Kodi i Projektit të Investimeve</t>
    </r>
    <r>
      <rPr>
        <b/>
        <sz val="8"/>
        <color theme="1"/>
        <rFont val="Garamond"/>
        <family val="1"/>
        <charset val="238"/>
      </rPr>
      <t xml:space="preserve"> M064051</t>
    </r>
  </si>
  <si>
    <t xml:space="preserve">Kontrolli i realizimit të investimeve për ndërtimin e HEC-ve me konçension sipas kontratave përkatëse dhe marrja në dorëzim e tyre, sipas programit të zhvillimit të projekteve të vlerësuar nga Oponenca teknike” </t>
  </si>
  <si>
    <t>Produkti I</t>
  </si>
  <si>
    <t>Material per marrjen ne dorrezim</t>
  </si>
  <si>
    <t>Marrja ne dorezim e HEC te vogla si dhe kryerja e opencave te kerkuara per keto objekte.</t>
  </si>
  <si>
    <r>
      <t>Kodi i Projektit të Investimeve</t>
    </r>
    <r>
      <rPr>
        <b/>
        <sz val="8"/>
        <color theme="1"/>
        <rFont val="Garamond"/>
        <family val="1"/>
        <charset val="238"/>
      </rPr>
      <t xml:space="preserve"> M064052</t>
    </r>
  </si>
  <si>
    <t>Hartimi I bilancit energjetik  bazuar  ne perpunimin e informacionit  sipas standarteve  dhe rregulloreve  te statistikes se energjise te BE-se.</t>
  </si>
  <si>
    <t>Produkti J</t>
  </si>
  <si>
    <t>Material me te dhena statistikore</t>
  </si>
  <si>
    <t>Do te perpilohet Bilanci Energjetike kombetare per furnizimin, prodhimin dhe konsumin e energjse ne vend mbi bazen e metodologjive te Eurostad</t>
  </si>
  <si>
    <r>
      <t>Kodi i Projektit të Investimeve</t>
    </r>
    <r>
      <rPr>
        <b/>
        <sz val="8"/>
        <color theme="1"/>
        <rFont val="Garamond"/>
        <family val="1"/>
        <charset val="238"/>
      </rPr>
      <t xml:space="preserve"> M064092</t>
    </r>
  </si>
  <si>
    <t>Studime per sektorin energjik</t>
  </si>
  <si>
    <t>Produkti R</t>
  </si>
  <si>
    <r>
      <t>Kodi i Projektit të Investimeve</t>
    </r>
    <r>
      <rPr>
        <b/>
        <sz val="8"/>
        <color theme="1"/>
        <rFont val="Garamond"/>
        <family val="1"/>
        <charset val="238"/>
      </rPr>
      <t xml:space="preserve"> M064093</t>
    </r>
  </si>
  <si>
    <t>Kompesimi per ndertimin e infrastruktures sipas mareveshjes  Devoll Hidropower</t>
  </si>
  <si>
    <t>Produkti Q</t>
  </si>
  <si>
    <t>Pagese per infrastrukture</t>
  </si>
  <si>
    <t>Do te kryhet pagesa per kompesimin e konstots se infrastruktures se ndertimit te HEC Devoll.</t>
  </si>
  <si>
    <t>Monitorimi i Stategjise Kombetare te Energjise 2030</t>
  </si>
  <si>
    <r>
      <t>Kodi i Projektit të Investimeve</t>
    </r>
    <r>
      <rPr>
        <b/>
        <sz val="8"/>
        <color theme="1"/>
        <rFont val="Garamond"/>
        <family val="1"/>
        <charset val="238"/>
      </rPr>
      <t xml:space="preserve"> KM06128</t>
    </r>
  </si>
  <si>
    <t>Projekti per rimekembjen e sektorit energjetik Financim I Huaj</t>
  </si>
  <si>
    <t>Produkti S</t>
  </si>
  <si>
    <t>Performace e rritur ne sektorin elektrik</t>
  </si>
  <si>
    <t>Realizimi i projektit me fincim te huaj per rritjen e performaces ne sektorin elektroenergjetik.</t>
  </si>
  <si>
    <r>
      <t>Kodi i Projektit të Investimeve</t>
    </r>
    <r>
      <rPr>
        <b/>
        <sz val="8"/>
        <color theme="1"/>
        <rFont val="Garamond"/>
        <family val="1"/>
        <charset val="238"/>
      </rPr>
      <t xml:space="preserve">                   KM06129,  GM 06098</t>
    </r>
  </si>
  <si>
    <t xml:space="preserve">Projekti per mbeshtetje ne sektorin energjetik </t>
  </si>
  <si>
    <t>Produkti V</t>
  </si>
  <si>
    <t xml:space="preserve">Tregues te permiresuar ne sektorin energjetik </t>
  </si>
  <si>
    <t xml:space="preserve">Permiresimi i treguesve tekniko-ekonomik ne sektorin energjetik </t>
  </si>
  <si>
    <t>Kodi i Projektit të Investimeve  GM 06100</t>
  </si>
  <si>
    <t>Masat shoqeruese kuadër të Programit “Linja Unazore 110KV në Shipërinë e Jugut</t>
  </si>
  <si>
    <t>Produkti AB</t>
  </si>
  <si>
    <t xml:space="preserve">Masat shoqeruese </t>
  </si>
  <si>
    <t>Objektivi 3 i Politikës së Programit</t>
  </si>
  <si>
    <t>3. Diversifikimi  i furnizimit me naftë dhe gaz dhe mundësimin e lidhjes së Shqipërise me rrjetet fqinje të naftësjellsave dhe gazsjellsave, si dhe mundesimi i zbulimeve të reja të burimeve energjetike hidrokarbure në vend, dhe rritjes se nivelit të brëndshëm të prodhimit të naftës dhe gazit.</t>
  </si>
  <si>
    <t>Produktet për Objektivin 3</t>
  </si>
  <si>
    <r>
      <t>Kodi i Projektit të Investimeve</t>
    </r>
    <r>
      <rPr>
        <b/>
        <sz val="8"/>
        <color theme="1"/>
        <rFont val="Garamond"/>
        <family val="1"/>
        <charset val="238"/>
      </rPr>
      <t xml:space="preserve"> M064050</t>
    </r>
  </si>
  <si>
    <t>Rishikimin e kushteve dhe normave teknike  ne aktivitetet dhe impiantet e prodhimit , depozitimit, transportimit dhe tregtimit te naftes, gazit dhe nenprodukteve te tyre.</t>
  </si>
  <si>
    <t>Produkti B</t>
  </si>
  <si>
    <t>Manual</t>
  </si>
  <si>
    <t>Do te pergatitien rregulla te reja per sektorin hidrokarbure si dhe do te ndryshohen ato ekzistuese nese eshte e nevojshme</t>
  </si>
  <si>
    <r>
      <t>Kodi i Projektit të Investimeve</t>
    </r>
    <r>
      <rPr>
        <b/>
        <sz val="8"/>
        <color theme="1"/>
        <rFont val="Garamond"/>
        <family val="1"/>
        <charset val="238"/>
      </rPr>
      <t xml:space="preserve"> M064053</t>
    </r>
  </si>
  <si>
    <t>Studimi mbi fuqizimin e infrastruktures se furnizimit me burime energjetike me baze hidrokarbure</t>
  </si>
  <si>
    <t>Produkti AM</t>
  </si>
  <si>
    <t xml:space="preserve">Studim </t>
  </si>
  <si>
    <r>
      <t>Kodi i Projektit të Investimeve</t>
    </r>
    <r>
      <rPr>
        <b/>
        <sz val="8"/>
        <color theme="1"/>
        <rFont val="Garamond"/>
        <family val="1"/>
        <charset val="238"/>
      </rPr>
      <t xml:space="preserve"> M064055</t>
    </r>
  </si>
  <si>
    <t>Ripercaktimin e rezervave te naftes dhe gazit ne perputhje me standartet e BE-se. Rekomandime konkrete per burime energjetike me baze hidrokarbure</t>
  </si>
  <si>
    <t>Produkti D</t>
  </si>
  <si>
    <t>Raporte e Studime</t>
  </si>
  <si>
    <t>Do te ripercaktohet rezerva e naftes dhe te gazit mbi bazen e standarteve te BE dhe duke marre ne konsidertae operacionet aktuale hidrokarbure qe kryhen ne territorin e Republikes se Shqiperise mbi bazen e Marreveshjeve Hidrokarbure.</t>
  </si>
  <si>
    <r>
      <t>Kodi i Projektit të Investimeve</t>
    </r>
    <r>
      <rPr>
        <b/>
        <sz val="8"/>
        <color theme="1"/>
        <rFont val="Garamond"/>
        <family val="1"/>
        <charset val="238"/>
      </rPr>
      <t xml:space="preserve"> M064057</t>
    </r>
  </si>
  <si>
    <t>Rregullore per Verifikimin e kritereve te qendrueshmerise per biokarburantet</t>
  </si>
  <si>
    <t>Produkti E</t>
  </si>
  <si>
    <t>Pakete ligjore dhe rregullatore</t>
  </si>
  <si>
    <t>Do te studiohen percaktimet e direktives se BE per energjite e rrinovushme si dhe rregullat perkatese qe lidhen me te per aq sa lidhet me permbushjen e kritereve te qendrushmerise se prodhimit te biokarburante dhe menyres se llogaritjes se tyre.</t>
  </si>
  <si>
    <r>
      <t>Kodi i Projektit të Investimeve</t>
    </r>
    <r>
      <rPr>
        <b/>
        <sz val="8"/>
        <color theme="1"/>
        <rFont val="Garamond"/>
        <family val="1"/>
        <charset val="238"/>
      </rPr>
      <t xml:space="preserve"> M064054</t>
    </r>
  </si>
  <si>
    <t>Studim mbi ndikimin ne mjedis nga aktivitetit ne sektorin hidrokarbur</t>
  </si>
  <si>
    <t>Produkti F</t>
  </si>
  <si>
    <t xml:space="preserve">Raport </t>
  </si>
  <si>
    <t>Do te pergatitet raporti per gjendjen e parametrave te mjedisit ne zonen ku kryhen aktiviteti i kerkimit te naftes dhe gazit.</t>
  </si>
  <si>
    <r>
      <t>Kodi i Projektit të Investimeve</t>
    </r>
    <r>
      <rPr>
        <b/>
        <sz val="8"/>
        <color theme="1"/>
        <rFont val="Garamond"/>
        <family val="1"/>
        <charset val="238"/>
      </rPr>
      <t xml:space="preserve"> GM06097</t>
    </r>
  </si>
  <si>
    <t>Projekti per ngritjen e kapaciteteve per infrastrukturat e medha te gazit ne Shqiperi Faza II</t>
  </si>
  <si>
    <t>Produkti U</t>
  </si>
  <si>
    <t>Krijimi i infrastruktures ligjore dhe njerezore per funksionimin e tregeut te gazit natyror.</t>
  </si>
  <si>
    <t>Ne kuader te marreveshjes me Qeverine Zvicerave do te finacohen projekte qe lidhen me rritjen e kapaciteteve per menaxhimin e infrastruktures se Gazit Natyror ne Shqiperi.</t>
  </si>
  <si>
    <r>
      <t>Kodi i Projektit të Investimeve</t>
    </r>
    <r>
      <rPr>
        <b/>
        <sz val="8"/>
        <color theme="1"/>
        <rFont val="Garamond"/>
        <family val="1"/>
        <charset val="238"/>
      </rPr>
      <t xml:space="preserve"> GM 06099</t>
    </r>
  </si>
  <si>
    <t>Mbeshtetje  vazhdimesise per nismen  per transparence  ne industrine nxjerrese  EITI</t>
  </si>
  <si>
    <t>Produkti AA</t>
  </si>
  <si>
    <t>Raport mbi transparencen ne industrine nxjerrese</t>
  </si>
  <si>
    <t>Mbledhja e te dhenave per industrine nxjerrese dhe pergatitja e raportit vjetor te transparences</t>
  </si>
  <si>
    <t>Totali i shpenzimeve të Programit sipas produkteve*****</t>
  </si>
  <si>
    <t>Totali i shpenzimeve të Programit sipas artikujve*****</t>
  </si>
  <si>
    <t>Ndryshimi në % i totalit të shpenzimeve të Programit</t>
  </si>
  <si>
    <t>Ndryshimi në % i Pagave</t>
  </si>
  <si>
    <t>Ndryshimi në % i Sigurimeve Shoqërore dhe Shëndetësore</t>
  </si>
  <si>
    <t>Ndryshimi në % i Mallrave dhe Shërbimeve</t>
  </si>
  <si>
    <t>Ndryshimi në % i Subvencioneve</t>
  </si>
  <si>
    <t>Ndryshimi në % i Transfertave të brendshme</t>
  </si>
  <si>
    <t>Ndryshimi në % i Transfertave të jashtme</t>
  </si>
  <si>
    <t>Ndryshimi në % i Transfertave për familjet dhe individët</t>
  </si>
  <si>
    <t>230. Aktivet e patrupëzuara</t>
  </si>
  <si>
    <t>Ndryshimi në % i Aktiveve të Patrupëzuara</t>
  </si>
  <si>
    <t>231. Aktivet e trupëzuara</t>
  </si>
  <si>
    <t>Ndryshimi në % i Aktiveve të Trupëzuara</t>
  </si>
  <si>
    <r>
      <t xml:space="preserve">Shënim: </t>
    </r>
    <r>
      <rPr>
        <i/>
        <sz val="8"/>
        <color theme="1"/>
        <rFont val="Garamond"/>
        <family val="1"/>
      </rPr>
      <t>Shpjegoni supozimet dhe llogaritjet (Metoda 1)</t>
    </r>
  </si>
  <si>
    <t>Numri i Punonjësve Organik të Programit Buxhetor</t>
  </si>
  <si>
    <t>Numri i Punonjësve me Kontratë të Programit Buxhetor</t>
  </si>
  <si>
    <t>Nenshkrimi</t>
  </si>
  <si>
    <t>Data</t>
  </si>
  <si>
    <t>Mbeshtetje për burimet natyrore</t>
  </si>
  <si>
    <t>04430</t>
  </si>
  <si>
    <t>Nxitja e rritjes së sektorit përmes promovimit dhe inkurajimit të zbulimit të burimeve të reja potenciale mineralmbajtëse, përmes kompanive vendase e të huaja, të vogla dhe të mesme. Nxitja dhe inkurajimi i ndërtimit të objekteve të përpunimit të mineraleve.Realizimi në vazhdimësi i funksioneve të mbikëqyrjes së shfrytëzimit racional e efektiv të pasurive minerale, monitorimit minerar dhe të fenomeneve të postshfrytëzimit, rritja e kontrollit për rehabilitimin minerar.  Permiresimi i transparences së biznesit në industrinë nxjerrëse, në mënyrë që te ardhurat nga ky biznes të kontribuojnë më shumë në zhvillimin e vendit.</t>
  </si>
  <si>
    <t>Nepermjet realizimit te politikave te promovimit, mbikqyrjes, monitorimeve si dhe transparences ne fushen e gjeologjise, minierave, ambientit, ujerave, etj., te jepen alternativa e mundesi per nje zhvillim te qendrueshem, rritje te eksporteve dhe punesimit, si dhe te krijohet baza e infomacionit dhe rekomandimeve, qe i sherbejne vendimarrjes, te realizohet shfrytezim racional i rezervave minerare, te garantohet nje mjedis i paster minerar e te vleresohet rreziku minerar. Te garantohet nje mbyllje e sigurte e objekteve minerare dhe konservim real i burimeve qe mund te rihapen dhe likuidimi i aseteve te ndermarrjeve te mbyllura.</t>
  </si>
  <si>
    <t>Treguesit e Performancës në nivel Qëllimi*</t>
  </si>
  <si>
    <t>Rritja e % se lejeve minerare aktive ne te cilat zhvillohet aktivitet minerar konform standarteve</t>
  </si>
  <si>
    <t>Rritja ne % e numrit te analizave me standarte europiane</t>
  </si>
  <si>
    <t>Numri i studimeve per promovimin e burimeve natyrore si dhe studimeve mbi parandalimin e rreziqeve gjeologo mjedisore dhe hidrologjike</t>
  </si>
  <si>
    <t>Shfrytëzimi me eficencë i burimeve natyrore minerare nga shoqëritë e licensuara për këtë veprimtari nëpërmjet zbatimit të kushteve tekniko - profesionale dhe mjedisore sipas standarteve europiane</t>
  </si>
  <si>
    <t>Treguesit e Performancës për Objektivin 1**</t>
  </si>
  <si>
    <t>Përditësim gjeohapsinor i të dhënave të lejeve minerare</t>
  </si>
  <si>
    <t>Leje minerare te mbikqyryra</t>
  </si>
  <si>
    <t>Raport mbi monitorimin e fenomeneve të post shfrytëzimi në minierat e mbyllura</t>
  </si>
  <si>
    <t>Raport mbi promovimin e mineraleve</t>
  </si>
  <si>
    <t>Raport vjetor mbi gjëndjen mjedisore ne industrinë minerare dhe metalurgji</t>
  </si>
  <si>
    <t>Studim mbi zonimin minerar dhe hartimi i planit vjetor dhe 3-vjecar minerar</t>
  </si>
  <si>
    <t>% e rritjes së numrit të analizave me standartet europiane</t>
  </si>
  <si>
    <t>Kodi i Projektit të Investimeve 
M060625</t>
  </si>
  <si>
    <t>Përditësim gjeohapsinor të dhënave të lejeve minerare</t>
  </si>
  <si>
    <t>Produkti 1</t>
  </si>
  <si>
    <t>Të dhëna të lejeve minerare të përditësuara</t>
  </si>
  <si>
    <t xml:space="preserve">Përditësimi dhe mirëmbajtja e database më të dhënat e lejeve minerare të vendit. </t>
  </si>
  <si>
    <t>Numer lejesh</t>
  </si>
  <si>
    <t>Kodi i Projektit të Investimeve
M064060</t>
  </si>
  <si>
    <t>Mbikqyrja e shfrytëzimit të burimeve minerare metalore dhe jo metalor</t>
  </si>
  <si>
    <t xml:space="preserve">Produkti 2 </t>
  </si>
  <si>
    <t>Leje minerare metalore dhe jo metalor të kontrolluara për zbatimin 
e ligjshmerisë</t>
  </si>
  <si>
    <t xml:space="preserve">Projekti “Mbikqyrja e shfrytëzimit të burimeve minerare metalore”, do të trajtojë problematikat e shfrytëzimit të burimeve minerare metalore dhe jo metalorë. Shfrytëzimi i burimeve minerare metalore bëhet nga subjekte të licensuar me leje minerare. Për shfrytëzimin e burimeve minerare metalor, ku bëjnë pjesë minerali i kromit, bakrit, hekur nikelit etj, aktualisht janë të paisur me leje minerare rreth 320 subjekte. </t>
  </si>
  <si>
    <r>
      <t xml:space="preserve">Detajimi i Kostos Totale të </t>
    </r>
    <r>
      <rPr>
        <b/>
        <sz val="8"/>
        <color rgb="FFFF0000"/>
        <rFont val="Garamond"/>
        <family val="1"/>
      </rPr>
      <t>Produktit 2</t>
    </r>
    <r>
      <rPr>
        <b/>
        <sz val="8"/>
        <color theme="1"/>
        <rFont val="Garamond"/>
        <family val="1"/>
      </rPr>
      <t xml:space="preserve"> sipas Artikujve Ekonomikë</t>
    </r>
  </si>
  <si>
    <t>Kosto totale e produktit 2</t>
  </si>
  <si>
    <t>Shënim: Shpjegoni supozimet dhe llogaritjet për Produktin 2</t>
  </si>
  <si>
    <t>Kodi i Projektit të Investimeve
M064062</t>
  </si>
  <si>
    <t xml:space="preserve"> Monitorimi i fenomeneve te postshfrytezimit ne minierat e mbyllura</t>
  </si>
  <si>
    <t xml:space="preserve">Produkti 3 </t>
  </si>
  <si>
    <t xml:space="preserve"> Raport mbi monitorimin e fenomeneve të post shfrytëzimi në 
minierat e mbyllura</t>
  </si>
  <si>
    <t xml:space="preserve"> Minierat e mbyllura dhe të braktisura në vazhdimësi shoqërohen me një sërë problemesh. Ndërmarrja e një projekti të tillë mbi monitorimin e rreziqeve minerare është i një rëndësie të madhe, sepse parashikon dhe parandalon dukuritë e rreziqeve potenciale minerare duke krijuar siguri për jetën dhe shëndetin e njerëzve përreth zonave minerare si edhe për ruajtjen dhe rehabilitimin e mjedisit natyror, për ta kthyer atë gradualisht në një mjedis normal jetese dhe pune. Sot në vendin tone kemi të mbyllura me projekte rreth 150 miniera.
</t>
  </si>
  <si>
    <t>numer</t>
  </si>
  <si>
    <r>
      <t xml:space="preserve">Detajimi i Kostos Totale të </t>
    </r>
    <r>
      <rPr>
        <b/>
        <sz val="8"/>
        <color rgb="FFFF0000"/>
        <rFont val="Garamond"/>
        <family val="1"/>
      </rPr>
      <t>Produktit 3</t>
    </r>
    <r>
      <rPr>
        <b/>
        <sz val="8"/>
        <color theme="1"/>
        <rFont val="Garamond"/>
        <family val="1"/>
      </rPr>
      <t xml:space="preserve"> sipas Artikujve Ekonomikë</t>
    </r>
  </si>
  <si>
    <t>Kosto totale e produktit 3</t>
  </si>
  <si>
    <t>Shënim: Shpjegoni supozimet dhe llogaritjet për Produktin 3</t>
  </si>
  <si>
    <t>Kodi i Projektit të Investimeve
M064061</t>
  </si>
  <si>
    <t>Promovimi i mineraleve te rinj dhe kerkimet teknologjike e mjedisore.</t>
  </si>
  <si>
    <t xml:space="preserve">Produkti 4 </t>
  </si>
  <si>
    <t xml:space="preserve"> Raport mbi promovimin e mineraleve</t>
  </si>
  <si>
    <t xml:space="preserve"> Për promovimin e mineralit, gurër dekorativ do të zhvillohet projekti përkatës i cili në pika kryesore përbëhet: Grumbullimi i materialeve gjeologjik mbi gurët dekorativ; Përcaktimi i vend ndodhjes së vend burimeve të gurëve dekorativë në vendin tonë. Llogaritja e rezervave gjeologjike për secilin vend burimi. Kushtet tekniko minerare Marja e povave dhe kryerja e analizave fiziko kimike Përcaktimi i zonave për shfrytëzim  Fusha e përdorimit te gurëve dekorativ brënda dhe jashtë vendit Nevojat e tregut të brendhsëm dhe të jashtëm për gurë dekorativ. Studimi i çmimit të tregut të gurë dekorativë Përpunimi i tyre dhe fushat e përdorimit, etj
</t>
  </si>
  <si>
    <r>
      <t xml:space="preserve">Detajimi i Kostos Totale të </t>
    </r>
    <r>
      <rPr>
        <b/>
        <sz val="8"/>
        <color rgb="FFFF0000"/>
        <rFont val="Garamond"/>
        <family val="1"/>
      </rPr>
      <t>Produktit 4</t>
    </r>
    <r>
      <rPr>
        <b/>
        <sz val="8"/>
        <color theme="1"/>
        <rFont val="Garamond"/>
        <family val="1"/>
      </rPr>
      <t xml:space="preserve"> sipas Artikujve Ekonomikë</t>
    </r>
  </si>
  <si>
    <t>Kosto totale e produktit 4</t>
  </si>
  <si>
    <t>Shënim: Shpjegoni supozimet dhe llogaritjet për Produktin 4</t>
  </si>
  <si>
    <t>Kodi i Projektit të Investimeve
M064099</t>
  </si>
  <si>
    <t xml:space="preserve"> Situata mbi gjëndjen mjedisore ne industrinë minerare dhe metalurgji</t>
  </si>
  <si>
    <t xml:space="preserve">Produkti 5 </t>
  </si>
  <si>
    <t xml:space="preserve"> Raport vjetor mbi gjëndjen mjedisore ne industrinë minerare dhe metalurgji</t>
  </si>
  <si>
    <t xml:space="preserve">Projekti do të trajtojë të gjitha objektet minerare dhe metalurgjike, aktive dhe pasive, të trashëguara apo të hapura pas viteve 2000, në përputhje me strategjinë e Qeverisës për mjedisin, me kuadrin ligjor minerar dhe mjedisor, veçanërisht ligjit Nr 10304, datë 15.7.2010, “Për sektorin minerar në Republikën e Shqipërisë’ të ndryshuar, akteve nënligjore në zbatim të tij.  Projekti do të pasqyrojë gjëndjen reale, burimet ndotëse, masat parandaluese dhe ndërhyrjet e nevojshme për një mjedis minerar dhe metalurgjik të pastër dhe pa ndotje
</t>
  </si>
  <si>
    <t>Raport</t>
  </si>
  <si>
    <r>
      <t xml:space="preserve">Detajimi i Kostos Totale të </t>
    </r>
    <r>
      <rPr>
        <b/>
        <sz val="8"/>
        <color rgb="FFFF0000"/>
        <rFont val="Garamond"/>
        <family val="1"/>
      </rPr>
      <t>Produktit 5</t>
    </r>
    <r>
      <rPr>
        <b/>
        <sz val="8"/>
        <color theme="1"/>
        <rFont val="Garamond"/>
        <family val="1"/>
      </rPr>
      <t xml:space="preserve"> sipas Artikujve Ekonomikë</t>
    </r>
  </si>
  <si>
    <t>Kosto totale e produktit 5</t>
  </si>
  <si>
    <t>Shënim: Shpjegoni supozimet dhe llogaritjet për Produktin 5</t>
  </si>
  <si>
    <t>Kodi i Projektit të Investimeve
M064066</t>
  </si>
  <si>
    <t>Studimi mbi zonimin minerar dhe hartimi i planit vjetor dhe 3-vjecar minerar</t>
  </si>
  <si>
    <t xml:space="preserve">Produkti 6 </t>
  </si>
  <si>
    <t>Zonimi minerar dhe hartimi i planit vjetor dhe 3-vjecar minerar</t>
  </si>
  <si>
    <t xml:space="preserve"> Projekti “Studim mbi zonimin minerar dhe hartimi i planit vjetor dhe 3-vjecar minerar”, do të trajtojë problematikat e shfrytëzimit të burimeve minerare ndetimore e metalore. Në projekt do të përshkruhen hollësisht:
• Vend ndodhje e minierave dhe karrierave të mineraleve jo metalorë dhe ndërtimorë, duke dhënë rrethin, qarkun si dhe vend ndodhjen me koordinata të sistemit Gaus Kruger. • Llojin e mineraleve që shfrytëzohen dhe sasia e rezervave;• Percaktimin e kritereve per mundesite e ndryshimit te siperfaqeve te shfrytezimit dhe menyren e shfrytezimit; • Duke pare edhe nevojat e industrise minerare, te percaktoje zona te reja perspektive per shfrytezim;
• Evidenton kufizimet gjate ushtrimit te aktivitetit dhe paracakton masat për eleminimin e ndikimit te tyre dhe jo vetem; Në përfundim të tij, projekti do të dalë me konkluzione dhe rekomandime të cilat do të bëjnë një përmbledhje të gjëndjes reale dhe do të përcaktojnë masat për përmiresimin e aktivitetit të shfrytëzimit të objekteve minerare ndertimore e metalorë.
</t>
  </si>
  <si>
    <t>numer studimi</t>
  </si>
  <si>
    <r>
      <t xml:space="preserve">Detajimi i Kostos Totale të </t>
    </r>
    <r>
      <rPr>
        <b/>
        <sz val="8"/>
        <color rgb="FFFF0000"/>
        <rFont val="Garamond"/>
        <family val="1"/>
      </rPr>
      <t>Produktit 6</t>
    </r>
    <r>
      <rPr>
        <b/>
        <sz val="8"/>
        <color theme="1"/>
        <rFont val="Garamond"/>
        <family val="1"/>
      </rPr>
      <t xml:space="preserve"> sipas Artikujve Ekonomikë</t>
    </r>
  </si>
  <si>
    <t>Kosto totale e produktit 6</t>
  </si>
  <si>
    <t>Shënim: Shpjegoni supozimet dhe llogaritjet për Produktin 6</t>
  </si>
  <si>
    <t>Kodi i Projektit të Investimeve
M064067</t>
  </si>
  <si>
    <t>Akreditimi dhe certifikimi i laboratorit kimik</t>
  </si>
  <si>
    <t xml:space="preserve">Produkti 7 </t>
  </si>
  <si>
    <t xml:space="preserve"> Rezultate analizash laboratorike me standarte europiane</t>
  </si>
  <si>
    <t xml:space="preserve"> Projekti, “Akreditimi dhe certifikimi i laboratorit kimik, është një projekt bashkëkohor i cili siguron dhe garanton kryerjen e analizave dhe nxjerrjen e rezultatit sipas standarteve të laboratorëve të Komunitetit Europian.
Për të arritur këtë objektiv është e domosdoshme që të bëhen transformet e nevojshme në të.Në përfundim të projektit, laboratori kimik i AKBN-së, do të jetë në gjëndje që të analizojë dhe të japë rezultate analizash të cilat të njihen në të gjithë komunitetin europian.
</t>
  </si>
  <si>
    <t xml:space="preserve"> </t>
  </si>
  <si>
    <r>
      <t xml:space="preserve">Detajimi i Kostos Totale të </t>
    </r>
    <r>
      <rPr>
        <b/>
        <sz val="8"/>
        <color rgb="FFFF0000"/>
        <rFont val="Garamond"/>
        <family val="1"/>
      </rPr>
      <t xml:space="preserve">Produktit 7 </t>
    </r>
    <r>
      <rPr>
        <b/>
        <sz val="8"/>
        <color theme="1"/>
        <rFont val="Garamond"/>
        <family val="1"/>
      </rPr>
      <t>sipas Artikujve Ekonomikë</t>
    </r>
  </si>
  <si>
    <t>Kosto totale e produktit 7</t>
  </si>
  <si>
    <t>Shënim: Shpjegoni supozimet dhe llogaritjet për Produktin 7</t>
  </si>
  <si>
    <t xml:space="preserve">Kodi i Projektit të Investimeve
</t>
  </si>
  <si>
    <t>Ruajtja dhe konservimi i objekteve minerare te shfrytezuara dhe te 
abandonuara per te menjanuar rreziqet e mundshme mjedisore dhe humane.</t>
  </si>
  <si>
    <t xml:space="preserve">Produkti 8 </t>
  </si>
  <si>
    <t xml:space="preserve"> Ulja e rreziqeve mjedisore dhe humane ne objektet minerare te abandonuara</t>
  </si>
  <si>
    <t xml:space="preserve"> Projekti: “Ruajtja dhe konservimi i objekteve minerare te shfrytezuara dhe te abandonuara per te menjanuar rreziqet e mundshme mjedisore dhe humane.”, është një projekt i cili do të mundësoj ruajtjen dhe konservimin e minierave te shfrytëzuara dhe te abandonuara.
Objekte minerare të abandonuara në mjediset e tyre janë vend depozitimet e sterileve të trashëguara, grykat e galerive ku janë depozituar sterilet e punimeve minerare, objektet me karakter teknologjik, social-ekonomik etj.., duke sjellë një ndotje mjedisore në zonën përreth si dhe rrezik human në rastet e grykave të hapura të galerive.
Ruajtja dhe konservimi i këtyre minierave të abandonuara, deri në momentin e mbylljes së tyre, do të ruaj mjedisin, si dhe do të eliminoj rrezikun për aksidente të mundshme humane.
</t>
  </si>
  <si>
    <r>
      <t xml:space="preserve">Detajimi i Kostos Totale të </t>
    </r>
    <r>
      <rPr>
        <b/>
        <sz val="8"/>
        <color rgb="FFFF0000"/>
        <rFont val="Garamond"/>
        <family val="1"/>
      </rPr>
      <t xml:space="preserve">Produktit 8 </t>
    </r>
    <r>
      <rPr>
        <b/>
        <sz val="8"/>
        <color theme="1"/>
        <rFont val="Garamond"/>
        <family val="1"/>
      </rPr>
      <t>sipas Artikujve Ekonomikë</t>
    </r>
  </si>
  <si>
    <t>Kosto totale e produktit 8</t>
  </si>
  <si>
    <t>Promovimi i burimeve hidrologjike dhe minerare të pashfrytëzuara.
Parandalimi i rreziqeve gjeologo - mjedisore nëpërmjet monitorimit, kryerjes së 24 studimeve dhe projekteve si dhe analizave paraprake në mbështetje të pushtetit qendror dhe lokal, me qëllim zgjidhjen e problemeve që janë evidentuar në infrastrukturë</t>
  </si>
  <si>
    <t>Studime mbi burimeve hidrologjike dhe minerare të pashfrytëzuara dhe parandalimin e rreziqeve gjeologo - mjedisore nëpërmjet monitorimit</t>
  </si>
  <si>
    <t>Produkti 9</t>
  </si>
  <si>
    <t xml:space="preserve">Studim kompleks per mireadministrimin e territorit ne shkalle
 vendi''Gjeologjia-Gjeoresurset-Gjeorreziqet dhe Mjedisi </t>
  </si>
  <si>
    <t xml:space="preserve"> Hartimi i studimeve dhe projekte gjeologjike bazuar ne programet e SHGJSH dhe kerkesave te institucioneve qeveritare.</t>
  </si>
  <si>
    <t>Numer projektesh</t>
  </si>
  <si>
    <r>
      <t xml:space="preserve">Detajimi i Kostos Totale të </t>
    </r>
    <r>
      <rPr>
        <b/>
        <sz val="8"/>
        <color rgb="FFFF0000"/>
        <rFont val="Garamond"/>
        <family val="1"/>
      </rPr>
      <t>Produktit 9</t>
    </r>
    <r>
      <rPr>
        <b/>
        <sz val="8"/>
        <color theme="1"/>
        <rFont val="Garamond"/>
        <family val="1"/>
      </rPr>
      <t xml:space="preserve"> sipas Artikujve Ekonomikë</t>
    </r>
  </si>
  <si>
    <t>Ndryshimi në % i Pagave si pasojë e ndryshimit të kostos së produktit</t>
  </si>
  <si>
    <r>
      <t>Ndryshimi në % i Pagave si pasojë e ndryshimit të sasisë së produktit</t>
    </r>
    <r>
      <rPr>
        <b/>
        <i/>
        <sz val="8"/>
        <color rgb="FFFF0000"/>
        <rFont val="Garamond"/>
        <family val="1"/>
      </rPr>
      <t>**</t>
    </r>
  </si>
  <si>
    <t>Ndryshimi në % i Sigurimeve Shoqerore dhe Shendetësore si pasojë e ndryshimit të kostos së produktit</t>
  </si>
  <si>
    <r>
      <t>Ndryshimi në % i Sigurimeve Shoqërore dhe Shendetësore si pasojë e ndryshimit të sasisë së produktit</t>
    </r>
    <r>
      <rPr>
        <b/>
        <i/>
        <sz val="8"/>
        <color rgb="FFFF0000"/>
        <rFont val="Garamond"/>
        <family val="1"/>
      </rPr>
      <t>**</t>
    </r>
  </si>
  <si>
    <t>Ndryshimi në % i Mallrave dhe Shërbimeve si pasojë e ndryshimit të kostos së produktit</t>
  </si>
  <si>
    <r>
      <t>Ndryshimi në % i Mallrave dhe Shërbimeve si pasojë e ndryshimit të sasisë së produktit</t>
    </r>
    <r>
      <rPr>
        <b/>
        <i/>
        <sz val="8"/>
        <color rgb="FFFF0000"/>
        <rFont val="Garamond"/>
        <family val="1"/>
      </rPr>
      <t>**</t>
    </r>
  </si>
  <si>
    <t>602.  Mallrat dhe sherbimet nga te ardhurat e krijuara</t>
  </si>
  <si>
    <t>Ndryshimi në % i Subvencioneve si pasojë e ndryshimit të kostos së produktit</t>
  </si>
  <si>
    <r>
      <t>Ndryshimi në % i Subvencioneve si pasojë e ndryshimit të sasisë së produktit</t>
    </r>
    <r>
      <rPr>
        <b/>
        <i/>
        <sz val="8"/>
        <color rgb="FFFF0000"/>
        <rFont val="Garamond"/>
        <family val="1"/>
      </rPr>
      <t>**</t>
    </r>
  </si>
  <si>
    <t>Ndryshimi në % i Transfertave të brendshme si pasojë e ndryshimit të kostos së produktit</t>
  </si>
  <si>
    <r>
      <t>Ndryshimi në % i Transfertave të brendshme si pasojë e ndryshimit të sasisë së produktit</t>
    </r>
    <r>
      <rPr>
        <b/>
        <i/>
        <sz val="8"/>
        <color rgb="FFFF0000"/>
        <rFont val="Garamond"/>
        <family val="1"/>
      </rPr>
      <t>**</t>
    </r>
  </si>
  <si>
    <t>Ndryshimi në % i Transfertave të jashtme si pasojë e ndryshimit të kostos së produktit</t>
  </si>
  <si>
    <r>
      <t>Ndryshimi në % i Transfertave të jashtme si pasojë e ndryshimit të sasisë së produktit</t>
    </r>
    <r>
      <rPr>
        <b/>
        <i/>
        <sz val="8"/>
        <color rgb="FFFF0000"/>
        <rFont val="Garamond"/>
        <family val="1"/>
      </rPr>
      <t>**</t>
    </r>
  </si>
  <si>
    <t>Ndryshimi në % i Transfertave për familjet dhe individët si pasojë e ndryshimit të kostos së produktit</t>
  </si>
  <si>
    <r>
      <t>Ndryshimi në % i Transfertave për familjet dhe individët si pasojë e ndryshimit të sasisë së produktit</t>
    </r>
    <r>
      <rPr>
        <b/>
        <i/>
        <sz val="8"/>
        <color rgb="FFFF0000"/>
        <rFont val="Garamond"/>
        <family val="1"/>
      </rPr>
      <t>**</t>
    </r>
  </si>
  <si>
    <t>Kosto totale e produktit 9</t>
  </si>
  <si>
    <r>
      <t>Shënim: Shpjegoni supozimet dhe llogaritjet për Produktin 1 (Metoda 2)</t>
    </r>
    <r>
      <rPr>
        <b/>
        <sz val="8"/>
        <color rgb="FFFF0000"/>
        <rFont val="Garamond"/>
        <family val="1"/>
      </rPr>
      <t>***</t>
    </r>
  </si>
  <si>
    <t>Produkti 10</t>
  </si>
  <si>
    <t xml:space="preserve">Projekte per rivleresimin e resurseve minerare per zona minerare te vecanta </t>
  </si>
  <si>
    <t>Hartimi i projekteve per rivleresimin e resurseve minerare per zona minerare te vecanta do te vleresojne sasine dhe cilesine e rezervave minerare me qellim promovimin e tyre, duke vleresuar mundesine e shfrytezimit te rezervave te vleresuara.</t>
  </si>
  <si>
    <r>
      <t xml:space="preserve">Detajimi i Kostos Totale të </t>
    </r>
    <r>
      <rPr>
        <b/>
        <sz val="8"/>
        <color rgb="FFFF0000"/>
        <rFont val="Garamond"/>
        <family val="1"/>
      </rPr>
      <t>Produktit 10</t>
    </r>
    <r>
      <rPr>
        <b/>
        <sz val="8"/>
        <color theme="1"/>
        <rFont val="Garamond"/>
        <family val="1"/>
      </rPr>
      <t xml:space="preserve"> sipas Artikujve Ekonomikë</t>
    </r>
  </si>
  <si>
    <t>Kosto totale e produktit 10</t>
  </si>
  <si>
    <r>
      <t>Shënim: Shpjegoni supozimet dhe llogaritjet për Produktin 10 (Metoda 2)</t>
    </r>
    <r>
      <rPr>
        <b/>
        <sz val="8"/>
        <color rgb="FFFF0000"/>
        <rFont val="Garamond"/>
        <family val="1"/>
      </rPr>
      <t>***</t>
    </r>
  </si>
  <si>
    <t>Produkti 11</t>
  </si>
  <si>
    <t>Raporte mbi vlerësimin, menaxhimin dhe monitorimin e ujrave nëntokësore në basenet kryesore ujëmbajtëse,të resurseve ujore, si dhe të shtretërve të lumenjve të Shqipërisë</t>
  </si>
  <si>
    <t>Raportet permbajne te dhena teknike te marra gjate monitorimit periodik te ujerave nentokesore  per zonat kryesore te vendit. Ne raporte krahas te dhenave sasiore jepen edhe te dhena cilesore te ujerave.</t>
  </si>
  <si>
    <r>
      <t xml:space="preserve">Detajimi i Kostos Totale të </t>
    </r>
    <r>
      <rPr>
        <b/>
        <sz val="8"/>
        <color rgb="FFFF0000"/>
        <rFont val="Garamond"/>
        <family val="1"/>
      </rPr>
      <t xml:space="preserve">Produktit 11 </t>
    </r>
    <r>
      <rPr>
        <b/>
        <sz val="8"/>
        <color theme="1"/>
        <rFont val="Garamond"/>
        <family val="1"/>
      </rPr>
      <t xml:space="preserve"> sipas Artikujve Ekonomikë</t>
    </r>
  </si>
  <si>
    <t>Kosto totale e produktit 11</t>
  </si>
  <si>
    <r>
      <t>Shënim: Shpjegoni supozimet dhe llogaritjet për Produktin 11 (Metoda 2)</t>
    </r>
    <r>
      <rPr>
        <b/>
        <sz val="8"/>
        <color rgb="FFFF0000"/>
        <rFont val="Garamond"/>
        <family val="1"/>
      </rPr>
      <t>***</t>
    </r>
  </si>
  <si>
    <t>Produkti 12</t>
  </si>
  <si>
    <t>Studime e projektime gjeologjike ne fushen e hidrokarbureve</t>
  </si>
  <si>
    <t>Studimi dhe rivleresimi i pasurive natyrore të lëndëve energjitike per vënien e tyre në shërbim të ekonomisë</t>
  </si>
  <si>
    <t>Numer studimi</t>
  </si>
  <si>
    <r>
      <t xml:space="preserve">Detajimi i Kostos Totale të </t>
    </r>
    <r>
      <rPr>
        <b/>
        <sz val="8"/>
        <color rgb="FFFF0000"/>
        <rFont val="Garamond"/>
        <family val="1"/>
      </rPr>
      <t xml:space="preserve">Produktit 12 </t>
    </r>
    <r>
      <rPr>
        <b/>
        <sz val="8"/>
        <color theme="1"/>
        <rFont val="Garamond"/>
        <family val="1"/>
      </rPr>
      <t xml:space="preserve"> sipas Artikujve Ekonomikë</t>
    </r>
  </si>
  <si>
    <t>Kosto totale e produktit 12</t>
  </si>
  <si>
    <r>
      <t>Shënim: Shpjegoni supozimet dhe llogaritjet për Produktin 12 (Metoda 2)</t>
    </r>
    <r>
      <rPr>
        <b/>
        <sz val="8"/>
        <color rgb="FFFF0000"/>
        <rFont val="Garamond"/>
        <family val="1"/>
      </rPr>
      <t>***</t>
    </r>
  </si>
  <si>
    <t>Produkti 13</t>
  </si>
  <si>
    <t>Studime gjeologo -inxhinierike për vlerësimin e qëndrueshmërisë së truallit dhe infrastrukturës publike</t>
  </si>
  <si>
    <t>Hartimi i informacionit gjeologjik duke krijuar mundesine per transmetimin e shpejte te tij per qellime perdorimi nga institucionet e interesuara per kete informacion. Vlerësimi i rreziqeve gjeologjike, si dhe  gjeologo -inxhinierike e gjeofizike, i digave të rezervuarëve ujëmbajtës të Shqipërisë, studime gjeologo -inxhinierike për vlerësimin e qëndrueshmërisë së truallit dhe infrastrukturës publike etj</t>
  </si>
  <si>
    <r>
      <t xml:space="preserve">Detajimi i Kostos Totale të </t>
    </r>
    <r>
      <rPr>
        <b/>
        <sz val="8"/>
        <color rgb="FFFF0000"/>
        <rFont val="Garamond"/>
        <family val="1"/>
      </rPr>
      <t xml:space="preserve">Produktit 13 </t>
    </r>
    <r>
      <rPr>
        <b/>
        <sz val="8"/>
        <color theme="1"/>
        <rFont val="Garamond"/>
        <family val="1"/>
      </rPr>
      <t xml:space="preserve"> sipas Artikujve Ekonomikë</t>
    </r>
  </si>
  <si>
    <t>Kosto totale e produktit 13</t>
  </si>
  <si>
    <r>
      <t>Shënim: Shpjegoni supozimet dhe llogaritjet për Produktin 13 (Metoda 2)</t>
    </r>
    <r>
      <rPr>
        <b/>
        <sz val="8"/>
        <color rgb="FFFF0000"/>
        <rFont val="Garamond"/>
        <family val="1"/>
      </rPr>
      <t>***</t>
    </r>
  </si>
  <si>
    <t>Produkti 14</t>
  </si>
  <si>
    <t>Studime dhe monitorime gjeologo - mjedisore për menaxhimin e integruar të zonës bregdetare e detare të Shqipërisë</t>
  </si>
  <si>
    <t>Hartimi i studimeve gjeologo - mjedisore për menaxhimin e integruar të zonës bregdetare e detare të Shqipërisë</t>
  </si>
  <si>
    <r>
      <t xml:space="preserve">Detajimi i Kostos Totale të </t>
    </r>
    <r>
      <rPr>
        <b/>
        <sz val="8"/>
        <color rgb="FFFF0000"/>
        <rFont val="Garamond"/>
        <family val="1"/>
      </rPr>
      <t>Produktit 14</t>
    </r>
    <r>
      <rPr>
        <b/>
        <sz val="8"/>
        <color theme="1"/>
        <rFont val="Garamond"/>
        <family val="1"/>
      </rPr>
      <t xml:space="preserve"> sipas Artikujve Ekonomikë</t>
    </r>
  </si>
  <si>
    <t>Kosto totale e produktit 14</t>
  </si>
  <si>
    <r>
      <t>Shënim: Shpjegoni supozimet dhe llogaritjet për Produktin 14 (Metoda 2)</t>
    </r>
    <r>
      <rPr>
        <b/>
        <sz val="8"/>
        <color rgb="FFFF0000"/>
        <rFont val="Garamond"/>
        <family val="1"/>
      </rPr>
      <t>***</t>
    </r>
  </si>
  <si>
    <t>Produkti 15</t>
  </si>
  <si>
    <t>Projekt mbi zhvillimin e mëtejshëm te sistemit të informacionit banka e të dhënave, transmetimi i informacionit</t>
  </si>
  <si>
    <t>Zhvillimi i mëtejshëm i sistemit të informacionit banka e të dhënave, transmetimi i informacionit</t>
  </si>
  <si>
    <r>
      <t xml:space="preserve">Detajimi i Kostos Totale të </t>
    </r>
    <r>
      <rPr>
        <b/>
        <sz val="8"/>
        <color rgb="FFFF0000"/>
        <rFont val="Garamond"/>
        <family val="1"/>
      </rPr>
      <t>Produktit 15</t>
    </r>
    <r>
      <rPr>
        <b/>
        <sz val="8"/>
        <color theme="1"/>
        <rFont val="Garamond"/>
        <family val="1"/>
      </rPr>
      <t xml:space="preserve"> sipas Artikujve Ekonomikë</t>
    </r>
  </si>
  <si>
    <t>Kosto totale e produktit 15</t>
  </si>
  <si>
    <r>
      <t>Shënim: Shpjegoni supozimet dhe llogaritjet për Produktin 15 (Metoda 2)</t>
    </r>
    <r>
      <rPr>
        <b/>
        <sz val="8"/>
        <color rgb="FFFF0000"/>
        <rFont val="Garamond"/>
        <family val="1"/>
      </rPr>
      <t>***</t>
    </r>
  </si>
  <si>
    <t>Produkti 16</t>
  </si>
  <si>
    <t>Studime për nevoja emergjente, sipas kërkesave të Pushtetit Qëndror e Lokal.</t>
  </si>
  <si>
    <t xml:space="preserve"> Vleresimi dhe monitorimi i punimeve minerare kapitale, që kryhen per ndertimin e veprave inxhinierike, etj. Publikime dhe sensibilizime.</t>
  </si>
  <si>
    <t>Numer studimesh</t>
  </si>
  <si>
    <r>
      <t xml:space="preserve">Detajimi i Kostos Totale të </t>
    </r>
    <r>
      <rPr>
        <b/>
        <sz val="8"/>
        <color rgb="FFFF0000"/>
        <rFont val="Garamond"/>
        <family val="1"/>
      </rPr>
      <t>Produktit 16</t>
    </r>
    <r>
      <rPr>
        <b/>
        <sz val="8"/>
        <color theme="1"/>
        <rFont val="Garamond"/>
        <family val="1"/>
      </rPr>
      <t xml:space="preserve"> sipas Artikujve Ekonomikë</t>
    </r>
  </si>
  <si>
    <t>Kosto totale e produktit 16</t>
  </si>
  <si>
    <r>
      <t>Shënim: Shpjegoni supozimet dhe llogaritjet për Produktin 16 (Metoda 2)</t>
    </r>
    <r>
      <rPr>
        <b/>
        <sz val="8"/>
        <color rgb="FFFF0000"/>
        <rFont val="Garamond"/>
        <family val="1"/>
      </rPr>
      <t>***</t>
    </r>
  </si>
  <si>
    <t>Produkti 17</t>
  </si>
  <si>
    <t>Standartizimi i laboratorit për analizat kimike të mineraleve dhe informatizimi i të dhënave hidrokimike të ujërave  nëntokësore në vite.</t>
  </si>
  <si>
    <t>Vlerësimi cilesor i ujërave, mineraleve dhe shkëmbinjve. Standartizimi i laboratorit për analizat kimike të mineraleve dhe informatizimi i të dhënave hidrokimike të ujërave  nëntokësore në vite</t>
  </si>
  <si>
    <r>
      <t xml:space="preserve">Detajimi i Kostos Totale të </t>
    </r>
    <r>
      <rPr>
        <b/>
        <sz val="8"/>
        <color rgb="FFFF0000"/>
        <rFont val="Garamond"/>
        <family val="1"/>
      </rPr>
      <t>Produktit 17</t>
    </r>
    <r>
      <rPr>
        <b/>
        <sz val="8"/>
        <color theme="1"/>
        <rFont val="Garamond"/>
        <family val="1"/>
      </rPr>
      <t xml:space="preserve"> sipas Artikujve Ekonomikë</t>
    </r>
  </si>
  <si>
    <t>Kosto totale e produktit 17</t>
  </si>
  <si>
    <r>
      <t>Shënim: Shpjegoni supozimet dhe llogaritjet për Produktin 17 (Metoda 2)</t>
    </r>
    <r>
      <rPr>
        <b/>
        <sz val="8"/>
        <color rgb="FFFF0000"/>
        <rFont val="Garamond"/>
        <family val="1"/>
      </rPr>
      <t>***</t>
    </r>
  </si>
  <si>
    <t>Produkti 18</t>
  </si>
  <si>
    <t>Kualifikimi dhe specializimi i punonjesve te SHGJSH</t>
  </si>
  <si>
    <t>Kualifikim,Specializim dhe projekte me financim nga institucione brenda vendit e jashte vendit, ndërkombëtare.</t>
  </si>
  <si>
    <r>
      <t xml:space="preserve">Detajimi i Kostos Totale të </t>
    </r>
    <r>
      <rPr>
        <b/>
        <sz val="8"/>
        <color rgb="FFFF0000"/>
        <rFont val="Garamond"/>
        <family val="1"/>
      </rPr>
      <t>Produktit 18</t>
    </r>
    <r>
      <rPr>
        <b/>
        <sz val="8"/>
        <color theme="1"/>
        <rFont val="Garamond"/>
        <family val="1"/>
      </rPr>
      <t xml:space="preserve"> sipas Artikujve Ekonomikë</t>
    </r>
  </si>
  <si>
    <t>Kosto totale e produktit 18</t>
  </si>
  <si>
    <r>
      <t>Shënim: Shpjegoni supozimet dhe llogaritjet për Produktin 18 (Metoda 2)</t>
    </r>
    <r>
      <rPr>
        <b/>
        <sz val="8"/>
        <color rgb="FFFF0000"/>
        <rFont val="Garamond"/>
        <family val="1"/>
      </rPr>
      <t>***</t>
    </r>
  </si>
  <si>
    <t>Shpenzimet Kapitale***</t>
  </si>
  <si>
    <t>Kategoria 1: Shpenzimet Administrative Kapitale</t>
  </si>
  <si>
    <t>Kodi i Projektit të Investimeve****</t>
  </si>
  <si>
    <t xml:space="preserve"> Blerje aparatura e paisje teknologjike pune e paisje pune profesionale 
për nevoja të Shërbimit Gjeologjik Shqiptar</t>
  </si>
  <si>
    <t xml:space="preserve">Produkti 19 </t>
  </si>
  <si>
    <t xml:space="preserve"> Aparatura e paisje teknologjike pune e paisje pune profesionale 
për nevoja të Shërbimit Gjeologjik Shqiptar”</t>
  </si>
  <si>
    <t xml:space="preserve"> Nga verifikimi dhe vlerësimi i gjendjes ekzistuese të paisjeve të ndryshme të  institucionit tonë duhet të investohet për këto  paisje:
        a) Aparatura e paisje laboratorike të domosdoshme për Laboratorin e Gjeologjisë Inxhinierike për realizimin e analizave fiziko-mekanike të shkëmbinjve e analiza të tjera që kryhen në këtë laborator dhe rritjen e saktësisë së këtyre analizave. Copë 20. 
     c) Paisje dhe aparatura të ndryshme specifike për studimet gjeologjike detare. Copë 3.
     ç) Aparatura dhe paisje laboratorike për Laboratorin e Analizave Kimike të domosdoshme këto për procesin e akreditimit e realizimin e analizave të ndryshme që kryhen në këtë laborator dhe rritjen e saktësisë së këtyre analizave. Copë 10.
     d) Aparatura gjeofizike sizmike e elektrometrike bashkëkohore të nevojshme këto për studimet hidrogjeologjike, gjeologo-inxhinierike etj. Copë 3.
           g) Te tjera paisje bashkëkohore.</t>
  </si>
  <si>
    <r>
      <t xml:space="preserve">Detajimi i Kostos Totale të </t>
    </r>
    <r>
      <rPr>
        <b/>
        <sz val="8"/>
        <color rgb="FFFF0000"/>
        <rFont val="Garamond"/>
        <family val="1"/>
      </rPr>
      <t>Produktit 19</t>
    </r>
    <r>
      <rPr>
        <b/>
        <sz val="8"/>
        <color theme="1"/>
        <rFont val="Garamond"/>
        <family val="1"/>
      </rPr>
      <t xml:space="preserve"> sipas Artikujve Ekonomikë</t>
    </r>
  </si>
  <si>
    <t>Kosto totale e produktit 19</t>
  </si>
  <si>
    <t xml:space="preserve">Shënim: Shpjegoni supozimet dhe llogaritjet për Produktin 19 </t>
  </si>
  <si>
    <t>Kodi i Projektit të Investimeve</t>
  </si>
  <si>
    <t xml:space="preserve"> Blerje paisje kompjuterike për nevoja të Shërbimit Gjeologjik Shqiptar</t>
  </si>
  <si>
    <t xml:space="preserve">Produkti 20 </t>
  </si>
  <si>
    <t xml:space="preserve"> Paisje kompjuterike për nevoja të Shërbimit Gjeologjik Shqiptar</t>
  </si>
  <si>
    <t xml:space="preserve"> Nga verifikimi dhe vlerësimi i gjendjes ekzistuese të paisjeve kompjuterike të  SHGJSH është e nevojshme të investohet kryesisht për paisje kompjuterike dhe fotokopje inxhinierike.
</t>
  </si>
  <si>
    <r>
      <t xml:space="preserve">Detajimi i Kostos Totale të </t>
    </r>
    <r>
      <rPr>
        <b/>
        <sz val="8"/>
        <color rgb="FFFF0000"/>
        <rFont val="Garamond"/>
        <family val="1"/>
      </rPr>
      <t>Produktit 20</t>
    </r>
    <r>
      <rPr>
        <b/>
        <sz val="8"/>
        <color theme="1"/>
        <rFont val="Garamond"/>
        <family val="1"/>
      </rPr>
      <t xml:space="preserve"> sipas Artikujve Ekonomikë</t>
    </r>
  </si>
  <si>
    <t>Kosto totale e produktit 20</t>
  </si>
  <si>
    <t>Shënim: Shpjegoni supozimet dhe llogaritjet për Produktin 20</t>
  </si>
  <si>
    <t>Rikonstruksion i ambjenteve ekzistuese  të  Shërbimit Gjeologjik Shqiptar 
me vendndodhje në Rubik</t>
  </si>
  <si>
    <t xml:space="preserve">Produkti 21 </t>
  </si>
  <si>
    <t xml:space="preserve"> Preventivi i punimeve të rikonstruksionit e projektit të zbatimit, 
Mbikqyrja dhe Kolaudim i punimeve të rikonstruksionit.</t>
  </si>
  <si>
    <t xml:space="preserve"> Nga verifikimi fizik  dhe vlerësimi i nevojave për objekteve ndërtimore  të  institucionit tonë, duhet te kryhen këto punime rikonstruksioni të ambjenteve:                
  Punime për prishje  të shtresës betonit ekzitues rreth 200 m2, suvatime të brendshme e  fasade rreth 250 m2, shtrim me pllaka rreth 200 m2, pllaka mermeri dhe shkallë rreth 30 m2, patinime 600 m2, zgara hekuri 1 ton, materiale elektrike e hidtrosanitare, lyerje me bojë hidroplastie rreth 700 m2, rafte metalike 54 m2, e të tjera punime të nevojshme për rikonstruksionin e këtij objekti sipas prevntivit që do te hartohet.
</t>
  </si>
  <si>
    <t>xxxxx</t>
  </si>
  <si>
    <r>
      <t xml:space="preserve">Detajimi i Kostos Totale të </t>
    </r>
    <r>
      <rPr>
        <b/>
        <sz val="8"/>
        <color rgb="FFFF0000"/>
        <rFont val="Garamond"/>
        <family val="1"/>
      </rPr>
      <t>Produktit 21</t>
    </r>
    <r>
      <rPr>
        <b/>
        <sz val="8"/>
        <color theme="1"/>
        <rFont val="Garamond"/>
        <family val="1"/>
      </rPr>
      <t xml:space="preserve"> sipas Artikujve Ekonomikë</t>
    </r>
  </si>
  <si>
    <t>Kosto totale e produktit 21</t>
  </si>
  <si>
    <t>Shënim: Shpjegoni supozimet dhe llogaritjet për Produktin 21</t>
  </si>
  <si>
    <t>Rritja e trasnparences ne industrine nxjerrese me qellim rritjen e cilesise ne mireqeverisjen e industrise nxjerrese</t>
  </si>
  <si>
    <t>Treguesit e Performancës për Objektivin 3</t>
  </si>
  <si>
    <t>Kodi i Projektit të Investimeve****
M064100</t>
  </si>
  <si>
    <t>Mbështetje për Nismën për Transparencë në Industrinë
Nxjerrëse dhe vijueshmëria e tij për vitet 2019 - 2021</t>
  </si>
  <si>
    <t>Produkti 22</t>
  </si>
  <si>
    <t xml:space="preserve"> Raport mbi industrinë nxjerrëse ne Shqipëri</t>
  </si>
  <si>
    <t>numër</t>
  </si>
  <si>
    <r>
      <t xml:space="preserve">Detajimi i Kostos Totale të </t>
    </r>
    <r>
      <rPr>
        <b/>
        <sz val="8"/>
        <color rgb="FFFF0000"/>
        <rFont val="Garamond"/>
        <family val="1"/>
      </rPr>
      <t>Produktit 22</t>
    </r>
    <r>
      <rPr>
        <b/>
        <sz val="8"/>
        <color theme="1"/>
        <rFont val="Garamond"/>
        <family val="1"/>
      </rPr>
      <t xml:space="preserve"> sipas Artikujve Ekonomikë</t>
    </r>
  </si>
  <si>
    <t>Kosto totale e produktit 22</t>
  </si>
  <si>
    <t>Shënim: Shpjegoni supozimet dhe llogaritjet për Produktin 22</t>
  </si>
  <si>
    <t>Emri</t>
  </si>
  <si>
    <t>Mbeshtetje per Industrine</t>
  </si>
  <si>
    <t>06</t>
  </si>
  <si>
    <t>Sigurimi i kushteve per monitorimin e standarteve teknike ne fushen e hidrokarbureve,  minierave dhe industrise, per problemet e sigurise se produkteve/pajisjeve/instalimeve dhe ne teresi veprimtarise industriale ne fushen e nxjerrjes dhe perpunimit si dhe në punimet nëntokësore të veprave hidroenergjetike. Krijimi i kushteve per miradministrimin e kimikateve te trasheguara dhe dy landfilleve ne te cilat jane depozituar mbetjet e rrezikshme si dhe konservimi dhe mbyllja e ish ndermarrjeve industriale ne varesi te MIE-s.</t>
  </si>
  <si>
    <t>Rritja e nivelit te sigurise se shfrytezimit, mirembajtjes dhe perdorimit te produkteve / pajisjeve / instalimeve ne fushat e veprimtarise se MEI-t; Reduktimi i aksidenteve ne pune;  Eliminimi i rrezikut te demtimit te shendetit te njerezve dhe mjedisit nga kimikatet e rrezikshme te paperdorshme gjendje ne kushte te pa sigurta depozitimi dhe ruajtjeje ne magazinat apo ambientet e ish ndermarjeve dhe subjekteve publike ne varesi te MIE-s, ne  dy landfillet ne te cilat jane depozituar mbetjet e rrezikshme nen administrimin e MIE-s dhe ne QGTK; Likujdim dhe mbyllje e ish nderrmarrjeve industriale ne varesi te MIE-s duke realizuar transferimin e plote te aseteve te mbetura nga administrim shteteror ne administrim privat. Nxitja e interesit te biznesit, per mundesi zhvillimi veprimtari industriale. Rritjaen e shkalles se perpunimit ne vend i burimeve natyrore me synim rritjen e kontributit ne GDP, eksport dhe punesim.</t>
  </si>
  <si>
    <r>
      <rPr>
        <sz val="8"/>
        <color indexed="10"/>
        <rFont val="Garamond"/>
        <family val="1"/>
      </rPr>
      <t>Treguesit 1:</t>
    </r>
    <r>
      <rPr>
        <sz val="8"/>
        <color indexed="8"/>
        <rFont val="Garamond"/>
        <family val="1"/>
      </rPr>
      <t xml:space="preserve"> Rritja e standardeve te naftes dhe nenprodukteve te saj</t>
    </r>
  </si>
  <si>
    <r>
      <rPr>
        <sz val="8"/>
        <color indexed="10"/>
        <rFont val="Garamond"/>
        <family val="1"/>
      </rPr>
      <t>Treguesit 2</t>
    </r>
    <r>
      <rPr>
        <sz val="8"/>
        <color indexed="8"/>
        <rFont val="Garamond"/>
        <family val="1"/>
      </rPr>
      <t>: Rritja e sigurise se pajisjeve / instalimeve nepermjet inspektimeve periodike.</t>
    </r>
  </si>
  <si>
    <r>
      <rPr>
        <sz val="8"/>
        <color indexed="10"/>
        <rFont val="Garamond"/>
        <family val="1"/>
      </rPr>
      <t>Treguesit 3:</t>
    </r>
    <r>
      <rPr>
        <sz val="8"/>
        <color indexed="8"/>
        <rFont val="Garamond"/>
        <family val="1"/>
      </rPr>
      <t xml:space="preserve"> Rritja e sigurise ne miniera nepermjet  Nr te stervitjeve per nderhyrje Emergjente, perdorimit te aparaturave apo mjeteve bashkekohore te nderhyrjes dhe Nr te inspektimeve </t>
    </r>
  </si>
  <si>
    <r>
      <rPr>
        <sz val="8"/>
        <color indexed="10"/>
        <rFont val="Garamond"/>
        <family val="1"/>
      </rPr>
      <t>Treguesit 4:</t>
    </r>
    <r>
      <rPr>
        <sz val="8"/>
        <color indexed="8"/>
        <rFont val="Garamond"/>
        <family val="1"/>
      </rPr>
      <t xml:space="preserve"> Reduktimi i rrezikut nepermjet krijimit te kushteve sipas standardeve per grumbullimin dhe depozitimin e kimikateve te rrezikshme.</t>
    </r>
  </si>
  <si>
    <t>Zhvillimi i strukturave dhe burimeve njerezore dhe forcimi i kapaciteteve institucionale per inspekimin dhe mbikqyrjen, sigurine ne pune per monitorimin e inspektimit dhe mbikqyrjes se sigurise teknike te produkteve / pajisjeve / instalimeve ne fushat e veprimtarise se MIE-s.</t>
  </si>
  <si>
    <r>
      <rPr>
        <sz val="8"/>
        <color indexed="10"/>
        <rFont val="Garamond"/>
        <family val="1"/>
      </rPr>
      <t>Treguesit 1:</t>
    </r>
    <r>
      <rPr>
        <sz val="8"/>
        <color indexed="8"/>
        <rFont val="Garamond"/>
        <family val="1"/>
      </rPr>
      <t xml:space="preserve"> Rritja e Nr te produkteve te analizuara </t>
    </r>
    <r>
      <rPr>
        <b/>
        <sz val="8"/>
        <color indexed="8"/>
        <rFont val="Garamond"/>
        <family val="1"/>
      </rPr>
      <t>te naftes dhe nenprodukteve te saj</t>
    </r>
  </si>
  <si>
    <r>
      <rPr>
        <sz val="8"/>
        <color indexed="10"/>
        <rFont val="Garamond"/>
        <family val="1"/>
      </rPr>
      <t>Treguesit 2:</t>
    </r>
    <r>
      <rPr>
        <sz val="8"/>
        <color indexed="8"/>
        <rFont val="Garamond"/>
        <family val="1"/>
      </rPr>
      <t xml:space="preserve"> Rritja e standardeve te naftes dhe nenprodukteve te saj nepermjet perdorimit te aparaturave specifike testuese.</t>
    </r>
  </si>
  <si>
    <r>
      <rPr>
        <sz val="8"/>
        <color indexed="10"/>
        <rFont val="Garamond"/>
        <family val="1"/>
      </rPr>
      <t>Treguesit 3</t>
    </r>
    <r>
      <rPr>
        <sz val="8"/>
        <color indexed="8"/>
        <rFont val="Garamond"/>
        <family val="1"/>
      </rPr>
      <t>: Rritja e sigurise se pajisjeve / instalimeve nepermjet inspektimeve periodike.</t>
    </r>
  </si>
  <si>
    <t>Shpenzimet Korrente</t>
  </si>
  <si>
    <t>Standarte te permiresuar ne kuader te sigurimit te standarteve cilesore  ne treg.</t>
  </si>
  <si>
    <t>Nepermjet aktivitetit te ISHTI do te sigurohet rritja e standarteve  cilesore  ne treg per produktet/instalimet dhe pajisjet, ne fushen e pergjegjesise se ISHTI.</t>
  </si>
  <si>
    <t>Nr. Punonjesish</t>
  </si>
  <si>
    <r>
      <t xml:space="preserve">Detajimi i Kostos Totale të </t>
    </r>
    <r>
      <rPr>
        <b/>
        <sz val="8"/>
        <color indexed="10"/>
        <rFont val="Garamond"/>
        <family val="1"/>
      </rPr>
      <t xml:space="preserve">Produktit 1 </t>
    </r>
    <r>
      <rPr>
        <b/>
        <sz val="8"/>
        <color indexed="8"/>
        <rFont val="Garamond"/>
        <family val="1"/>
      </rPr>
      <t>sipas Artikujve Ekonomikë</t>
    </r>
  </si>
  <si>
    <t>M064072</t>
  </si>
  <si>
    <t>Produkti 2</t>
  </si>
  <si>
    <t xml:space="preserve">Aparatura laboratorike per treguesit cilesor te naftes dhe gazit </t>
  </si>
  <si>
    <t>Aparat per percaktimin e olifinave 
Aparat qe percakton korrizionin ne shufren e bakrit te GLN.</t>
  </si>
  <si>
    <t>Cope</t>
  </si>
  <si>
    <r>
      <t xml:space="preserve">Detajimi i Kostos Totale të </t>
    </r>
    <r>
      <rPr>
        <b/>
        <sz val="8"/>
        <color indexed="10"/>
        <rFont val="Garamond"/>
        <family val="1"/>
      </rPr>
      <t xml:space="preserve">Produktit 2 </t>
    </r>
    <r>
      <rPr>
        <b/>
        <sz val="8"/>
        <color indexed="8"/>
        <rFont val="Garamond"/>
        <family val="1"/>
      </rPr>
      <t>sipas Artikujve Ekonomikë</t>
    </r>
  </si>
  <si>
    <t>M064117</t>
  </si>
  <si>
    <t>Produkti 3</t>
  </si>
  <si>
    <t>Blerje Autolaborator fushor levizes</t>
  </si>
  <si>
    <t>Blerje laborator levizes fushor per monitorimin e standardeve te produkteve te gazit dhe naftes ne treg per nje kohe sa me te shkurter.</t>
  </si>
  <si>
    <r>
      <t xml:space="preserve">Detajimi i Kostos Totale të </t>
    </r>
    <r>
      <rPr>
        <b/>
        <sz val="8"/>
        <color indexed="10"/>
        <rFont val="Garamond"/>
        <family val="1"/>
      </rPr>
      <t xml:space="preserve">Produktit3 </t>
    </r>
    <r>
      <rPr>
        <b/>
        <sz val="8"/>
        <color indexed="8"/>
        <rFont val="Garamond"/>
        <family val="1"/>
      </rPr>
      <t>sipas Artikujve Ekonomikë</t>
    </r>
  </si>
  <si>
    <t>Zhvillimi i strukturave dhe burimeve njerezore dhe forcimi i kapaciteteve institucionale per sigurimin e kushteve te domosdoshme per  inspekimin dhe mbikqyrjen e shëndetit, sigurise ne pune, emergjencat dhe shpëtimin në veprimtarinë minerare dhe në punimet nëntokësore të veprave hidroenergjetike .</t>
  </si>
  <si>
    <r>
      <rPr>
        <sz val="8"/>
        <color indexed="10"/>
        <rFont val="Garamond"/>
        <family val="1"/>
      </rPr>
      <t xml:space="preserve">Treguesit 1: </t>
    </r>
    <r>
      <rPr>
        <sz val="8"/>
        <color indexed="8"/>
        <rFont val="Garamond"/>
        <family val="1"/>
      </rPr>
      <t>Rritja e sigurise ne miniera nepermjet  Nr</t>
    </r>
    <r>
      <rPr>
        <sz val="8"/>
        <color indexed="8"/>
        <rFont val="Garamond"/>
        <family val="1"/>
      </rPr>
      <t xml:space="preserve"> te inspektimeve </t>
    </r>
  </si>
  <si>
    <r>
      <rPr>
        <sz val="8"/>
        <color indexed="10"/>
        <rFont val="Garamond"/>
        <family val="1"/>
      </rPr>
      <t>Treguesit 2:</t>
    </r>
    <r>
      <rPr>
        <sz val="8"/>
        <color indexed="8"/>
        <rFont val="Garamond"/>
        <family val="1"/>
      </rPr>
      <t xml:space="preserve"> Rritja e sigurise ne miniera nepermjet  Nr te stervitjeve per nderhyrje Emergjente</t>
    </r>
  </si>
  <si>
    <r>
      <rPr>
        <sz val="8"/>
        <color indexed="10"/>
        <rFont val="Garamond"/>
        <family val="1"/>
      </rPr>
      <t>Treguesit 3</t>
    </r>
    <r>
      <rPr>
        <sz val="8"/>
        <color indexed="8"/>
        <rFont val="Garamond"/>
        <family val="1"/>
      </rPr>
      <t>:  Rritja e sigurise ne miniera nepermjet perdorimit te aparaturave apo mjeteve bashkekohore te nderhyrjes.</t>
    </r>
  </si>
  <si>
    <t xml:space="preserve">Shpenzimet Korrente </t>
  </si>
  <si>
    <t>Produkti 4</t>
  </si>
  <si>
    <t>Standarte te permiresuar  ne kuader te sigurise  ne miniera dhe nderhyrjeve shpetuese .</t>
  </si>
  <si>
    <t>Nepermjet aktivitetit te AKSEM do te sigurohet rritja e performances dhe gadishmerise  te inspektimeve dhe nderhyrjeve ne raste avarish ne miniera.</t>
  </si>
  <si>
    <r>
      <t xml:space="preserve">Detajimi i Kostos Totale të </t>
    </r>
    <r>
      <rPr>
        <b/>
        <sz val="8"/>
        <color indexed="10"/>
        <rFont val="Garamond"/>
        <family val="1"/>
      </rPr>
      <t xml:space="preserve">Produktit 4 </t>
    </r>
    <r>
      <rPr>
        <b/>
        <sz val="8"/>
        <color indexed="8"/>
        <rFont val="Garamond"/>
        <family val="1"/>
      </rPr>
      <t>sipas Artikujve Ekonomikë</t>
    </r>
  </si>
  <si>
    <t>M064069</t>
  </si>
  <si>
    <t>Produkti 5</t>
  </si>
  <si>
    <t>Blerje aparatura  dhe paisje laboratorike per  Inspektimin dhe grupin e shpetimit dhe   Emergjencen</t>
  </si>
  <si>
    <t>Blerje aparatura  dhe paisje laboratorike per  Inspektimin dhe grupin e shpetimit dhe dhenien e kontributit adeguat ne rastet e nderhyrjeve emergjente per permirsimin e kushteve te punes per punonjesit. dhe permiresimin e cilesise se sherbimit ne drejtim  te sigurisë së jetës së punonjësve në miniera dhe kariera.</t>
  </si>
  <si>
    <r>
      <t xml:space="preserve">Detajimi i Kostos Totale të </t>
    </r>
    <r>
      <rPr>
        <b/>
        <sz val="8"/>
        <color indexed="10"/>
        <rFont val="Garamond"/>
        <family val="1"/>
      </rPr>
      <t>Produktit 5</t>
    </r>
    <r>
      <rPr>
        <b/>
        <sz val="8"/>
        <color indexed="8"/>
        <rFont val="Garamond"/>
        <family val="1"/>
      </rPr>
      <t xml:space="preserve"> sipas Artikujve Ekonomikë</t>
    </r>
  </si>
  <si>
    <t>M061451</t>
  </si>
  <si>
    <t>Produkti 6</t>
  </si>
  <si>
    <t>Blerje  Paisje zyre dhe kompjuterike</t>
  </si>
  <si>
    <t xml:space="preserve">Blerje pajisje zyre per krijimin e kushteve te administrates,  ne  realizimin e detyrave te percaktuara  ne rregulloren e AKSEM-it </t>
  </si>
  <si>
    <r>
      <t xml:space="preserve">Detajimi i Kostos Totale të </t>
    </r>
    <r>
      <rPr>
        <b/>
        <sz val="8"/>
        <color indexed="10"/>
        <rFont val="Garamond"/>
        <family val="1"/>
      </rPr>
      <t xml:space="preserve">Produktit 6 </t>
    </r>
    <r>
      <rPr>
        <b/>
        <sz val="8"/>
        <color indexed="8"/>
        <rFont val="Garamond"/>
        <family val="1"/>
      </rPr>
      <t>sipas Artikujve Ekonomikë</t>
    </r>
  </si>
  <si>
    <t xml:space="preserve">Rritja dhe permiresimi i standarteve, kushteve te punes  dhe te sigurise se depozitimit dhe ruajtjes se kimikateve te rrezikshme ne Qendren e Grumbullimit dhe Trajtimit te Kimikateve te Rrezikshme. </t>
  </si>
  <si>
    <r>
      <t xml:space="preserve">Treguesit 1: </t>
    </r>
    <r>
      <rPr>
        <sz val="8"/>
        <rFont val="Garamond"/>
        <family val="1"/>
      </rPr>
      <t xml:space="preserve">Reduktimi i rrezikut nepermjet krijimit  te kapaciteteve depozituese me te medha dhe te sigurta per kimikatet e rrezikshme </t>
    </r>
  </si>
  <si>
    <r>
      <rPr>
        <sz val="8"/>
        <color indexed="10"/>
        <rFont val="Garamond"/>
        <family val="1"/>
      </rPr>
      <t>Treguesit 2:</t>
    </r>
    <r>
      <rPr>
        <sz val="8"/>
        <color indexed="8"/>
        <rFont val="Garamond"/>
        <family val="1"/>
      </rPr>
      <t xml:space="preserve"> Reduktimi i rrezikut nepermjet perdorimit te mjeteve te transportit dhe pajisjeve profesionale pune per kimikate te rrezikshme</t>
    </r>
  </si>
  <si>
    <t>Produkti 7</t>
  </si>
  <si>
    <t>Standarte te permiresuar  ne kuader te depozitimit te sigurte te kimikate te rrezikshme ne QGTK.</t>
  </si>
  <si>
    <t>Sigurimi i standardeve per grumbullimin, trajtimin dhe depozitimin e kimikateve te rrezikshme nen pergjegjesine e MIE-s</t>
  </si>
  <si>
    <r>
      <t xml:space="preserve">Detajimi i Kostos Totale të </t>
    </r>
    <r>
      <rPr>
        <b/>
        <sz val="8"/>
        <color indexed="10"/>
        <rFont val="Garamond"/>
        <family val="1"/>
      </rPr>
      <t>Produktit 7</t>
    </r>
    <r>
      <rPr>
        <b/>
        <sz val="8"/>
        <color indexed="8"/>
        <rFont val="Garamond"/>
        <family val="1"/>
      </rPr>
      <t xml:space="preserve"> sipas Artikujve Ekonomikë</t>
    </r>
  </si>
  <si>
    <t>M064113</t>
  </si>
  <si>
    <t>Produkti 8</t>
  </si>
  <si>
    <t xml:space="preserve">Blerje Mjet transporti (furgon) </t>
  </si>
  <si>
    <t>Mjet transporti fugon per kryerjen e detyrave operative te QGTK, per transport personeli dhe terheqje te kimikateve nga Nderrmarrjet dhe Institucionet e sistemit te veprimtarise se MIE.</t>
  </si>
  <si>
    <r>
      <t xml:space="preserve">Detajimi i Kostos Totale të </t>
    </r>
    <r>
      <rPr>
        <b/>
        <sz val="8"/>
        <color indexed="10"/>
        <rFont val="Garamond"/>
        <family val="1"/>
      </rPr>
      <t>Produktit 8</t>
    </r>
    <r>
      <rPr>
        <b/>
        <sz val="8"/>
        <color indexed="8"/>
        <rFont val="Garamond"/>
        <family val="1"/>
      </rPr>
      <t xml:space="preserve"> sipas Artikujve Ekonomikë</t>
    </r>
  </si>
  <si>
    <t>0</t>
  </si>
  <si>
    <t>Blerje paisje kompjuterike dhe printer</t>
  </si>
  <si>
    <t>Blerje pajisje Kompjuterike dhe printera  ne sherbim te administrates,  per  realizimin e detyrave te QGTK</t>
  </si>
  <si>
    <r>
      <t xml:space="preserve">Detajimi i Kostos Totale të </t>
    </r>
    <r>
      <rPr>
        <b/>
        <sz val="8"/>
        <color indexed="10"/>
        <rFont val="Garamond"/>
        <family val="1"/>
      </rPr>
      <t>Produktit 9</t>
    </r>
    <r>
      <rPr>
        <b/>
        <sz val="8"/>
        <color indexed="8"/>
        <rFont val="Garamond"/>
        <family val="1"/>
      </rPr>
      <t xml:space="preserve"> sipas Artikujve Ekonomikë</t>
    </r>
  </si>
  <si>
    <t>M064114</t>
  </si>
  <si>
    <t xml:space="preserve">Pajisje profesionale pune </t>
  </si>
  <si>
    <t>Paisje dedegtuese te gazrave per rritjen e sigurise te ambjenteve ku jane debozituar kimikate dhe administrimin e sigurte te tyre , per mbrojtje te shendetit te njerezve dhe te mjedisit).</t>
  </si>
  <si>
    <r>
      <t xml:space="preserve">Detajimi i Kostos Totale të </t>
    </r>
    <r>
      <rPr>
        <b/>
        <sz val="8"/>
        <color indexed="10"/>
        <rFont val="Garamond"/>
        <family val="1"/>
      </rPr>
      <t>Produktit 10</t>
    </r>
    <r>
      <rPr>
        <b/>
        <sz val="8"/>
        <color indexed="8"/>
        <rFont val="Garamond"/>
        <family val="1"/>
      </rPr>
      <t xml:space="preserve"> sipas Artikujve Ekonomik</t>
    </r>
  </si>
  <si>
    <t>Blerje pajisje laboratorike</t>
  </si>
  <si>
    <t>Paisje laboratorike per kryerjen e analizave ne QGTK</t>
  </si>
  <si>
    <r>
      <t xml:space="preserve">Detajimi i Kostos Totale të </t>
    </r>
    <r>
      <rPr>
        <b/>
        <sz val="8"/>
        <color indexed="10"/>
        <rFont val="Garamond"/>
        <family val="1"/>
      </rPr>
      <t>Produktit 11</t>
    </r>
    <r>
      <rPr>
        <b/>
        <sz val="8"/>
        <color indexed="8"/>
        <rFont val="Garamond"/>
        <family val="1"/>
      </rPr>
      <t xml:space="preserve"> sipas Artikujve Ekonomik</t>
    </r>
  </si>
  <si>
    <t>M063122</t>
  </si>
  <si>
    <t>Rikonstruksion I godines se Administrates QGTK</t>
  </si>
  <si>
    <t>Rikonstruksion i depove magazinuese te QGTK per shkak te amortizimit dhe zgjerimit te kapaciteteve depozituese</t>
  </si>
  <si>
    <r>
      <t xml:space="preserve">Detajimi i Kostos Totale të </t>
    </r>
    <r>
      <rPr>
        <b/>
        <sz val="8"/>
        <color indexed="10"/>
        <rFont val="Garamond"/>
        <family val="1"/>
      </rPr>
      <t>Produktit 12</t>
    </r>
    <r>
      <rPr>
        <b/>
        <sz val="8"/>
        <color indexed="8"/>
        <rFont val="Garamond"/>
        <family val="1"/>
      </rPr>
      <t xml:space="preserve"> sipas Artikujve Ekonomikë</t>
    </r>
  </si>
  <si>
    <t>M064115</t>
  </si>
  <si>
    <t>Kolaudim QGTK</t>
  </si>
  <si>
    <t xml:space="preserve">Kolaudim I punimeve per rikonstruksion i depove magazinuese te QGTK. </t>
  </si>
  <si>
    <r>
      <t xml:space="preserve">Detajimi i Kostos Totale të </t>
    </r>
    <r>
      <rPr>
        <b/>
        <sz val="8"/>
        <color indexed="10"/>
        <rFont val="Garamond"/>
        <family val="1"/>
      </rPr>
      <t>Produktit 13</t>
    </r>
    <r>
      <rPr>
        <b/>
        <sz val="8"/>
        <color indexed="8"/>
        <rFont val="Garamond"/>
        <family val="1"/>
      </rPr>
      <t xml:space="preserve"> sipas Artikujve Ekonomikë</t>
    </r>
  </si>
  <si>
    <t>M064116</t>
  </si>
  <si>
    <t>Mbikqyrje punimesh, QGTK</t>
  </si>
  <si>
    <t xml:space="preserve">Mbikqyrje e punimeve per rikonstruksionin e depove magazinuese te QGTK. </t>
  </si>
  <si>
    <r>
      <t xml:space="preserve">Detajimi i Kostos Totale të </t>
    </r>
    <r>
      <rPr>
        <b/>
        <sz val="8"/>
        <color indexed="10"/>
        <rFont val="Garamond"/>
        <family val="1"/>
      </rPr>
      <t>Produktit 14</t>
    </r>
    <r>
      <rPr>
        <b/>
        <sz val="8"/>
        <color indexed="8"/>
        <rFont val="Garamond"/>
        <family val="1"/>
      </rPr>
      <t xml:space="preserve"> sipas Artikujve Ekonomikë</t>
    </r>
  </si>
  <si>
    <t>M064070</t>
  </si>
  <si>
    <t xml:space="preserve">Instalimi i sistemit te vezhgimit  me kamera te QGTK. </t>
  </si>
  <si>
    <t>Instalimi i sistemit te vezhgimit  me kamera te QGTK per rritjen e sigurise ne depot e depozitimit te kimikateve te rrezikshme.</t>
  </si>
  <si>
    <r>
      <t xml:space="preserve">Detajimi i Kostos Totale të </t>
    </r>
    <r>
      <rPr>
        <b/>
        <sz val="8"/>
        <color indexed="10"/>
        <rFont val="Garamond"/>
        <family val="1"/>
      </rPr>
      <t>Produktit 15</t>
    </r>
    <r>
      <rPr>
        <b/>
        <sz val="8"/>
        <color indexed="8"/>
        <rFont val="Garamond"/>
        <family val="1"/>
      </rPr>
      <t xml:space="preserve"> sipas Artikujve Ekonomikë</t>
    </r>
  </si>
  <si>
    <t>Objektivi 4 i Politikës së Programit</t>
  </si>
  <si>
    <t xml:space="preserve">Perfundimi i procesit te likujdimit dhe mbylljes se  ish ndermarrjeve industriale ne varesi te MIE-s..Rehabilitimi i territoreve te ish ndermarrjeve per nxitjen e investitoreve dhe promovimin e tyre per perdorim si parqe industriale. </t>
  </si>
  <si>
    <t>Treguesit e Performancës për Objektivin 4**</t>
  </si>
  <si>
    <r>
      <rPr>
        <sz val="8"/>
        <color indexed="10"/>
        <rFont val="Garamond"/>
        <family val="1"/>
      </rPr>
      <t>Treguesit 1:</t>
    </r>
    <r>
      <rPr>
        <sz val="8"/>
        <color indexed="8"/>
        <rFont val="Garamond"/>
        <family val="1"/>
      </rPr>
      <t xml:space="preserve"> NR i aseteve te transferuara / ish ndermarrje</t>
    </r>
  </si>
  <si>
    <r>
      <rPr>
        <sz val="8"/>
        <color indexed="10"/>
        <rFont val="Garamond"/>
        <family val="1"/>
      </rPr>
      <t>Treguesit 2:</t>
    </r>
    <r>
      <rPr>
        <sz val="8"/>
        <color indexed="8"/>
        <rFont val="Garamond"/>
        <family val="1"/>
      </rPr>
      <t xml:space="preserve"> Nr i raporteve te monitorimit / landfill  (6 raporte ne vit)</t>
    </r>
  </si>
  <si>
    <t>Regjistrimi i objekteve NPC</t>
  </si>
  <si>
    <t>3) Hartimi i Plan Rilevimit per cdo objektne shkallen qe punon ZVRPP-ja Elbasan. 4) Pergatitja e planit te Rilevimit ne shkallen qe punon ZVRPP-ja Elbasan, sipas azhornimeve te bera ne terren dhe te krahasuaea me azhornimet qe ka bere ZVRPP ne harten treguse te rregjistrimit per kadastrale ku shtrihet siperfaqja.</t>
  </si>
  <si>
    <r>
      <t xml:space="preserve">Detajimi i Kostos Totale të </t>
    </r>
    <r>
      <rPr>
        <b/>
        <sz val="8"/>
        <color indexed="10"/>
        <rFont val="Garamond"/>
        <family val="1"/>
      </rPr>
      <t>Produktit 16</t>
    </r>
    <r>
      <rPr>
        <b/>
        <sz val="8"/>
        <color indexed="8"/>
        <rFont val="Garamond"/>
        <family val="1"/>
      </rPr>
      <t xml:space="preserve"> sipas Artikujve Ekonomikë</t>
    </r>
  </si>
  <si>
    <t>M060431</t>
  </si>
  <si>
    <t>Mbyllje dhe Konservim i ish Ndermarrjes NPC</t>
  </si>
  <si>
    <t>Ruajtje dhe mirembajtje te objekteve industriale qe ka NPC ne inventarë. MIE ka në administrim disa objekte ish –objekte industriale të cilat kanë humbur destinacionin e tyre prodhues e janë në proçesin e mbylljes dhe likuidimit të pjesës së aseteve të mbetura duke patur nevoje per financim deri ne perfundimin e ketij procesi.</t>
  </si>
  <si>
    <r>
      <t xml:space="preserve">Detajimi i Kostos Totale të </t>
    </r>
    <r>
      <rPr>
        <b/>
        <sz val="8"/>
        <color indexed="10"/>
        <rFont val="Garamond"/>
        <family val="1"/>
      </rPr>
      <t xml:space="preserve">Produktit 17 </t>
    </r>
    <r>
      <rPr>
        <b/>
        <sz val="8"/>
        <color indexed="8"/>
        <rFont val="Garamond"/>
        <family val="1"/>
      </rPr>
      <t>sipas Artikujve Ekonomikë</t>
    </r>
  </si>
  <si>
    <t>Mbyllje dhe Konservim i ish Ndermarrjes Azotiku, Fier</t>
  </si>
  <si>
    <t>Ruajtje dhe mirembajtje te objekteve industriale qe ka ish ndermarrja AZOTIKU, Fier ne inventarë. MIE ka në administrim disa objekte ish –objekte industriale të cilat kanë humbur destinacionin e tyre prodhues e janë në proçesin e mbylljes dhe likuidimit të pjesës së aseteve të mbetura duke patur nevoje per financim deri ne perfundimin e ketij procesi.</t>
  </si>
  <si>
    <r>
      <t xml:space="preserve">Detajimi i Kostos Totale të </t>
    </r>
    <r>
      <rPr>
        <b/>
        <sz val="8"/>
        <color indexed="10"/>
        <rFont val="Garamond"/>
        <family val="1"/>
      </rPr>
      <t>Produktit 18</t>
    </r>
    <r>
      <rPr>
        <b/>
        <sz val="8"/>
        <color indexed="8"/>
        <rFont val="Garamond"/>
        <family val="1"/>
      </rPr>
      <t xml:space="preserve"> sipas Artikujve Ekonomikë</t>
    </r>
  </si>
  <si>
    <t>M064074</t>
  </si>
  <si>
    <t>Monitorim dhe mirembajtje e landfilleteve te rrezikshme Azotiku, Fier</t>
  </si>
  <si>
    <t>Monitorimi dhe mirembajtja e 2 landfilleve me qellim qe te parandalohet rreziku nga mbetjet e arsenikut dhe te zhives te kapsuluara ne 2 landfillet qe ish ndermarrja Azotiku, Fier ka ne adminisrtim.</t>
  </si>
  <si>
    <r>
      <t xml:space="preserve">Detajimi i Kostos Totale të </t>
    </r>
    <r>
      <rPr>
        <b/>
        <sz val="8"/>
        <color indexed="10"/>
        <rFont val="Garamond"/>
        <family val="1"/>
      </rPr>
      <t>Produktit 19</t>
    </r>
    <r>
      <rPr>
        <b/>
        <sz val="8"/>
        <color indexed="8"/>
        <rFont val="Garamond"/>
        <family val="1"/>
      </rPr>
      <t xml:space="preserve"> sipas Artikujve Ekonomikë</t>
    </r>
  </si>
  <si>
    <t>M064118</t>
  </si>
  <si>
    <t>Produkti 20</t>
  </si>
  <si>
    <t>Kolaudim per rehabilitimin e uzines Azotiku, Fier</t>
  </si>
  <si>
    <t>Kolaudim punimesh pas rehabilitimin e territoreve te ish ndermarrjes Azotiku, Fier.</t>
  </si>
  <si>
    <r>
      <t xml:space="preserve">Detajimi i Kostos Totale të </t>
    </r>
    <r>
      <rPr>
        <b/>
        <sz val="8"/>
        <color indexed="10"/>
        <rFont val="Garamond"/>
        <family val="1"/>
      </rPr>
      <t>Produktit 20</t>
    </r>
    <r>
      <rPr>
        <b/>
        <sz val="8"/>
        <color indexed="8"/>
        <rFont val="Garamond"/>
        <family val="1"/>
      </rPr>
      <t xml:space="preserve"> sipas Artikujve Ekonomikë</t>
    </r>
  </si>
  <si>
    <t>Produkti 21</t>
  </si>
  <si>
    <t>Ndertim i murit rrethues te Azotikut, Fier</t>
  </si>
  <si>
    <t>Ndertimi rrethimit te territorit te ish ndermarrjes Azotiku, Fier si dhe landfillit te mbetjeve te rrezikshme te arsenikut.</t>
  </si>
  <si>
    <r>
      <t xml:space="preserve">Detajimi i Kostos Totale të </t>
    </r>
    <r>
      <rPr>
        <b/>
        <sz val="8"/>
        <color indexed="10"/>
        <rFont val="Garamond"/>
        <family val="1"/>
      </rPr>
      <t>Produktit 21</t>
    </r>
    <r>
      <rPr>
        <b/>
        <sz val="8"/>
        <color indexed="8"/>
        <rFont val="Garamond"/>
        <family val="1"/>
      </rPr>
      <t xml:space="preserve"> sipas Artikujve Ekonomikë</t>
    </r>
  </si>
  <si>
    <t xml:space="preserve">Mbyllje dhe Konservim i ish Ndermarrjes Kombinati Energjetik, Elbasan </t>
  </si>
  <si>
    <t>Ruajtje dhe mirembajtje te objekteve industriale qe ka ish ndermarrja Kombinati Energjitik, Elbasan ne inventarë. MIE ka në administrim disa objekte ish –objekte industriale të cilat kanë humbur destinacionin e tyre prodhues e janë në proçesin e mbylljes dhe likuidimit të pjesës së aseteve të mbetura duke patur nevoje per financim deri ne perfundimin e ketij procesi.</t>
  </si>
  <si>
    <r>
      <t xml:space="preserve">Detajimi i Kostos Totale të </t>
    </r>
    <r>
      <rPr>
        <b/>
        <sz val="8"/>
        <color indexed="10"/>
        <rFont val="Garamond"/>
        <family val="1"/>
      </rPr>
      <t>Produktit 22</t>
    </r>
    <r>
      <rPr>
        <b/>
        <sz val="8"/>
        <color indexed="8"/>
        <rFont val="Garamond"/>
        <family val="1"/>
      </rPr>
      <t xml:space="preserve"> sipas Artikujve Ekonomikë</t>
    </r>
  </si>
  <si>
    <t>Konservim i ish Ndermarrjes Prodhim mobilje sha</t>
  </si>
  <si>
    <t>M064120</t>
  </si>
  <si>
    <t>Produkti 23</t>
  </si>
  <si>
    <t>Rehabilitimi I Uzines se Rafinimit te Bakrit, Rubik</t>
  </si>
  <si>
    <t>Rehabilitimi I Uzines se Rafinimit te Bakrit per promovimin dhe nxitjen e investitoreve, riaktivizimi i se ciles do te kontribuoje ne rritjen e GDP-se ne vend.</t>
  </si>
  <si>
    <r>
      <t xml:space="preserve">Detajimi i Kostos Totale të </t>
    </r>
    <r>
      <rPr>
        <b/>
        <sz val="8"/>
        <color indexed="10"/>
        <rFont val="Garamond"/>
        <family val="1"/>
      </rPr>
      <t>Produktit 23</t>
    </r>
    <r>
      <rPr>
        <b/>
        <sz val="8"/>
        <color indexed="8"/>
        <rFont val="Garamond"/>
        <family val="1"/>
      </rPr>
      <t xml:space="preserve"> sipas Artikujve Ekonomikë</t>
    </r>
  </si>
  <si>
    <t>Kosto totale e produktit  23</t>
  </si>
  <si>
    <t>M064121-M064122-M064123</t>
  </si>
  <si>
    <t>Produkti 24</t>
  </si>
  <si>
    <t>Hartim projekti +Kolaudim+ Supervizim I Uzines se Rafinimit te Bakrit, Rubik</t>
  </si>
  <si>
    <t>Kolaudim I punimeve te rehabilitimit te Uzines se Rafinimit te Bakrit, Rubik.</t>
  </si>
  <si>
    <r>
      <t xml:space="preserve">Detajimi i Kostos Totale të </t>
    </r>
    <r>
      <rPr>
        <b/>
        <sz val="8"/>
        <color indexed="10"/>
        <rFont val="Garamond"/>
        <family val="1"/>
      </rPr>
      <t>Produktit 24</t>
    </r>
    <r>
      <rPr>
        <b/>
        <sz val="8"/>
        <color indexed="8"/>
        <rFont val="Garamond"/>
        <family val="1"/>
      </rPr>
      <t xml:space="preserve"> sipas Artikujve Ekonomikë</t>
    </r>
  </si>
  <si>
    <t>Kosto totale e produktit 24</t>
  </si>
  <si>
    <t>Produkti 25</t>
  </si>
  <si>
    <t xml:space="preserve">Rehabilitim Uzina e Telave Shkoder </t>
  </si>
  <si>
    <t>Nevojitet mbeshtetje financiare per rehabilitimin e  Uzines se Telave Shkoder, per promovimin dhe nxitjen e investitoreve, riaktivizimi i se ciles do te kontribuoje ne rritjen e GDP-se ne vend.</t>
  </si>
  <si>
    <r>
      <t xml:space="preserve">Detajimi i Kostos Totale të </t>
    </r>
    <r>
      <rPr>
        <b/>
        <sz val="8"/>
        <color indexed="10"/>
        <rFont val="Garamond"/>
        <family val="1"/>
      </rPr>
      <t>Produktit 25</t>
    </r>
    <r>
      <rPr>
        <b/>
        <sz val="8"/>
        <color indexed="8"/>
        <rFont val="Garamond"/>
        <family val="1"/>
      </rPr>
      <t xml:space="preserve"> sipas Artikujve Ekonomikë</t>
    </r>
  </si>
  <si>
    <t>Kosto totale e produktit 25</t>
  </si>
  <si>
    <t>Objektivi 5 i Politikës së Programit</t>
  </si>
  <si>
    <t xml:space="preserve">Promovimi tek biznesi i studimeve tekniko-ekonomike per industrine e lekure kepuces, industrise se bakrit, nikel silikateve dhe kuarciteve, zhvillimit te QGTK dhe hartimi i raporteve mjedisore si dhe zhvillimi i disa ish territoreve industriale per ushtrimin e veprimtarive ekonomike. </t>
  </si>
  <si>
    <t>Treguesit e Performancës për Objektivin 5**</t>
  </si>
  <si>
    <r>
      <rPr>
        <sz val="8"/>
        <color indexed="10"/>
        <rFont val="Garamond"/>
        <family val="1"/>
      </rPr>
      <t>Treguesit 1:</t>
    </r>
    <r>
      <rPr>
        <sz val="8"/>
        <color indexed="8"/>
        <rFont val="Garamond"/>
        <family val="1"/>
      </rPr>
      <t xml:space="preserve"> NR i studimeve per zhvillimin e industrise joushqimore</t>
    </r>
  </si>
  <si>
    <t>1</t>
  </si>
  <si>
    <t>2</t>
  </si>
  <si>
    <t>M064119</t>
  </si>
  <si>
    <t>Produkt 26</t>
  </si>
  <si>
    <t>Studim tekniko-ekonomik per Zhvillimin e Industrise</t>
  </si>
  <si>
    <t>Studim tekniko-ekonomik sipas termave te references qe te plotesoje kushtet per nje orjentim te politikave zhvillimore ne rritjen e shkalles se perpunimit te burimeve natyrore, i cili perdoret per promovim dhe nxitje me tej interesimin e biznesit per investime ne keto fusha si:                                                                                                                                                                            1)Studim tekniko-ekonomik sipas termave te referencës per Industrine qeramike;                                                                                                                                                                                                                            3) Studim per zhvillimin e QGTK.</t>
  </si>
  <si>
    <r>
      <t xml:space="preserve">Detajimi i Kostos Totale të </t>
    </r>
    <r>
      <rPr>
        <b/>
        <sz val="8"/>
        <color indexed="10"/>
        <rFont val="Garamond"/>
        <family val="1"/>
      </rPr>
      <t>Produktit 26</t>
    </r>
    <r>
      <rPr>
        <b/>
        <sz val="8"/>
        <color indexed="8"/>
        <rFont val="Garamond"/>
        <family val="1"/>
      </rPr>
      <t xml:space="preserve"> sipas Artikujve Ekonomikë</t>
    </r>
  </si>
  <si>
    <t>Kosto totale e produktit 26</t>
  </si>
  <si>
    <t>Produkti 27</t>
  </si>
  <si>
    <t>Hartimi I projekteve per riorganizimin e nd/jeve industriale.</t>
  </si>
  <si>
    <t xml:space="preserve">Hartimi I projekteve per riorganizimin e nd/jeve industrial.e </t>
  </si>
  <si>
    <r>
      <t xml:space="preserve">Detajimi i Kostos Totale të </t>
    </r>
    <r>
      <rPr>
        <b/>
        <sz val="8"/>
        <color indexed="10"/>
        <rFont val="Garamond"/>
        <family val="1"/>
      </rPr>
      <t>Produktit 27</t>
    </r>
    <r>
      <rPr>
        <b/>
        <sz val="8"/>
        <color indexed="8"/>
        <rFont val="Garamond"/>
        <family val="1"/>
      </rPr>
      <t xml:space="preserve"> sipas Artikujve Ekonomikë</t>
    </r>
  </si>
  <si>
    <t>Kosto totale e produktit 27</t>
  </si>
  <si>
    <t>Menaxhimi i Mbetjeve  Urbane</t>
  </si>
  <si>
    <t>06222</t>
  </si>
  <si>
    <t xml:space="preserve">Sigurimi i menaxhimit gjithëpërfshirës dhe strategjik për menaxhimin e integruar të mbetjeve të ngurta , nëpërmjet përmirësimit të infrastrukturës për trajtimin e mbetjeve të ngurta  shtëpiake. </t>
  </si>
  <si>
    <t>Ngritja e një sistemi modern dhe efektiv të menaxhimit të integruar të mbetjeve që kontribuon,  mbrojtjen dhe ruajtjen e mjedisit,mbrojtjen e shëndetit të njeriut, dhe mbështet përdorimin racional të burimeve natyrore.</t>
  </si>
  <si>
    <t>Norma e ndotjes se ajrit.</t>
  </si>
  <si>
    <t>50 μg/m3</t>
  </si>
  <si>
    <t>45 μg/m3</t>
  </si>
  <si>
    <t>40 μg/m3</t>
  </si>
  <si>
    <t>% e mbetjeve të trajtuara me standarte  kundrejt sasisë totale të mbetjeve të prodhuara.</t>
  </si>
  <si>
    <t xml:space="preserve"> Trajtimi i mbetjeve në mënyre të kontrolluar sanitare,  nëpërmjet vazhdimit të ndërtimit  të impianteve të reja të trajtimit të mbetjeve të ngurta dhe rehabilitimit të venddepozitimeve ekzistuese. </t>
  </si>
  <si>
    <t>% e mbetjeve të trajtuara me standarte ne lendfille kundrejt sasisë totale të mbetjeve të prodhuara.</t>
  </si>
  <si>
    <t>% e mbetjeve të rikuperuara kundrejt sasisë totale të mbetjeve të prodhuara.</t>
  </si>
  <si>
    <t>0,05%</t>
  </si>
  <si>
    <t>Numri i impianteve rajonalë të trajtimit të mbetjeve të ndërtuara kundrejt numrit total të nevojshëm për trajtimine gjithë mbetjeve të prodhuara.</t>
  </si>
  <si>
    <t>M064079</t>
  </si>
  <si>
    <t>Impianti i prodhimit të energjisë nga mbetjet në Fier.</t>
  </si>
  <si>
    <t>Incenerator i ndërtuar</t>
  </si>
  <si>
    <t>M064078</t>
  </si>
  <si>
    <t>Incenerator I Elbasanit</t>
  </si>
  <si>
    <t>Produkti  2</t>
  </si>
  <si>
    <t>Incenerator I ndertuar</t>
  </si>
  <si>
    <t>Inceneratori I Tiranës</t>
  </si>
  <si>
    <t>Inceneratori I ndertuar</t>
  </si>
  <si>
    <t xml:space="preserve"> M063995</t>
  </si>
  <si>
    <t>Ndërtimi I vendepozitimit Bushat vazhdimi (faza II)</t>
  </si>
  <si>
    <t>Venddepozitim I ndërtuar</t>
  </si>
  <si>
    <t>M063999</t>
  </si>
  <si>
    <t>Kosto Lokale për "Sistemin e menaxhimit të mbetjeve të ngurta në Qarkun Vlorë"</t>
  </si>
  <si>
    <t>Lendfill I ndërtuar</t>
  </si>
  <si>
    <t>Copë</t>
  </si>
  <si>
    <t>M063998</t>
  </si>
  <si>
    <t>TVSH për "Sistemin e menaxhimit të mbetjeve të ngurta në Qarkun Vlorë"</t>
  </si>
  <si>
    <t>TVSH për "Sistemin e Menaxhimit të Mbetjeve të Ngurta në Qarkun e Beratit"</t>
  </si>
  <si>
    <t>Studim i kryer</t>
  </si>
  <si>
    <t>TVSH për projektin "Menaxhimi i mbetjeve të ngurta në Shqipërinë Juglindore, masa shoqëruese, faza 2 (Rajoni Korçë)”</t>
  </si>
  <si>
    <t>Masa shoqëruese</t>
  </si>
  <si>
    <t>M063124</t>
  </si>
  <si>
    <t>TVSH dhe takse doganore per projektin Administrimi i mbetjeve te ngurta ne juglindje te Shqiperise (Faza e II)</t>
  </si>
  <si>
    <t>Lendfill i ndërtuar</t>
  </si>
  <si>
    <t>Mbyllja dhe rehabilitimi i venddepozitimit ekzistues të Sarandës</t>
  </si>
  <si>
    <t>Venddepozitim i rehabilituar</t>
  </si>
  <si>
    <t>KM06089</t>
  </si>
  <si>
    <t>Administrimi i mbetjeve te ngurta ne juglindje te Shqiperise (Faza e II)</t>
  </si>
  <si>
    <t>Menaxhimi i mbetjeve të ngurta në Shqipërinë Juglindore, masa shoqëruese, faza 2 (Rajoni Korçë)</t>
  </si>
  <si>
    <t>Masa Shoqëruese</t>
  </si>
  <si>
    <t>GM06054</t>
  </si>
  <si>
    <t>Studim dhe masa shoqeruese per "Sistemin e Menaxhimit të Mbetjeve të Ngurta në Qarkun e Beratit"</t>
  </si>
  <si>
    <t>GM06092</t>
  </si>
  <si>
    <t xml:space="preserve"> Sistemin e menaxhimit të mbetjeve të ngurta në Qarkun Vlorë</t>
  </si>
  <si>
    <t>Emërtimi i Projektit të Investimeve</t>
  </si>
  <si>
    <t>PLANIFIKIM, MENAXHIM, ADMINISTRIM</t>
  </si>
  <si>
    <t>01110</t>
  </si>
  <si>
    <t xml:space="preserve">Mirëmenaxhimi i stafit të aparatit të MIE-së dhe politikëbërja me sukses brenda fushës së përgjegjësisë shtetërore të institucionit. </t>
  </si>
  <si>
    <t>Produkti 1***</t>
  </si>
  <si>
    <t>Administrata funksionale e MIE-së</t>
  </si>
  <si>
    <t>Në këtë produkt përfshihen paga, sigurime shoqërore/shëndetësore si dhe mallra e shërbime për funksionimin normal të administratës së MTI</t>
  </si>
  <si>
    <t>Nr.punonjes/Administrata MIE</t>
  </si>
  <si>
    <r>
      <t xml:space="preserve">Detajimi i Kostos Totale të </t>
    </r>
    <r>
      <rPr>
        <b/>
        <sz val="12"/>
        <color rgb="FFFF0000"/>
        <rFont val="Garamond"/>
        <family val="1"/>
      </rPr>
      <t>Produktit 1</t>
    </r>
    <r>
      <rPr>
        <b/>
        <sz val="12"/>
        <color theme="1"/>
        <rFont val="Garamond"/>
        <family val="1"/>
      </rPr>
      <t xml:space="preserve"> sipas Artikujve Ekonomikë</t>
    </r>
  </si>
  <si>
    <r>
      <rPr>
        <b/>
        <sz val="12"/>
        <color rgb="FFFF0000"/>
        <rFont val="Garamond"/>
        <family val="1"/>
      </rPr>
      <t>Produkti X</t>
    </r>
    <r>
      <rPr>
        <sz val="12"/>
        <color theme="1"/>
        <rFont val="Garamond"/>
        <family val="1"/>
      </rPr>
      <t xml:space="preserve"> (shto produkte sipas rastit)</t>
    </r>
  </si>
  <si>
    <r>
      <t>Detajimi i Kostos Totale të</t>
    </r>
    <r>
      <rPr>
        <b/>
        <sz val="12"/>
        <color rgb="FFFF0000"/>
        <rFont val="Garamond"/>
        <family val="1"/>
      </rPr>
      <t xml:space="preserve"> Produktit X </t>
    </r>
    <r>
      <rPr>
        <b/>
        <sz val="12"/>
        <color theme="1"/>
        <rFont val="Garamond"/>
        <family val="1"/>
      </rPr>
      <t>sipas Artikujve Ekonomikë</t>
    </r>
  </si>
  <si>
    <t>Kosto totale e produktit X</t>
  </si>
  <si>
    <t>Produkti 1                                        M064043</t>
  </si>
  <si>
    <t>Instalimi i sistemit te ri me kamera te sigurise ne godinen nr.2</t>
  </si>
  <si>
    <t>nr.sistemi</t>
  </si>
  <si>
    <t>Produkti 2                                        M063701</t>
  </si>
  <si>
    <t>Blerje paisje zyre</t>
  </si>
  <si>
    <t>Blerje orendi dhe paisje zyre per perdorim te perditshem neper zyrat e aparatit te Ministrise.</t>
  </si>
  <si>
    <t>sasi</t>
  </si>
  <si>
    <r>
      <t xml:space="preserve">Detajimi i Kostos Totale të </t>
    </r>
    <r>
      <rPr>
        <b/>
        <sz val="12"/>
        <color rgb="FFFF0000"/>
        <rFont val="Garamond"/>
        <family val="1"/>
      </rPr>
      <t>Produktit 2</t>
    </r>
    <r>
      <rPr>
        <b/>
        <sz val="12"/>
        <color theme="1"/>
        <rFont val="Garamond"/>
        <family val="1"/>
      </rPr>
      <t xml:space="preserve"> sipas Artikujve Ekonomikë</t>
    </r>
  </si>
  <si>
    <t>Produkti 3                                        M064044</t>
  </si>
  <si>
    <t>Rikonstruksione te ndryshme</t>
  </si>
  <si>
    <t>Rikonstruksion i godines nr.1 ( ish MZHU-se shtese kontrate)</t>
  </si>
  <si>
    <r>
      <t xml:space="preserve">Detajimi i Kostos Totale të </t>
    </r>
    <r>
      <rPr>
        <b/>
        <sz val="12"/>
        <color rgb="FFFF0000"/>
        <rFont val="Garamond"/>
        <family val="1"/>
      </rPr>
      <t>Produktit 3</t>
    </r>
    <r>
      <rPr>
        <b/>
        <sz val="12"/>
        <color theme="1"/>
        <rFont val="Garamond"/>
        <family val="1"/>
      </rPr>
      <t xml:space="preserve"> sipas Artikujve Ekonomikë</t>
    </r>
  </si>
  <si>
    <t>Produkti 4 M060625</t>
  </si>
  <si>
    <t xml:space="preserve">Rikonstruksion i godines </t>
  </si>
  <si>
    <t>Rikonstruksion i shteses se godines nr.1  ( ish Drejtoria e burgjeve)</t>
  </si>
  <si>
    <r>
      <t xml:space="preserve">Detajimi i Kostos Totale të </t>
    </r>
    <r>
      <rPr>
        <b/>
        <sz val="12"/>
        <color rgb="FFFF0000"/>
        <rFont val="Garamond"/>
        <family val="1"/>
      </rPr>
      <t>Produktit 4</t>
    </r>
    <r>
      <rPr>
        <b/>
        <sz val="12"/>
        <color theme="1"/>
        <rFont val="Garamond"/>
        <family val="1"/>
      </rPr>
      <t xml:space="preserve"> sipas Artikujve Ekonomikë</t>
    </r>
  </si>
  <si>
    <t>Rikonstruksion i ambjenteve te brendshme te ish MTI-se</t>
  </si>
  <si>
    <r>
      <t xml:space="preserve">Detajimi i Kostos Totale të </t>
    </r>
    <r>
      <rPr>
        <b/>
        <sz val="12"/>
        <color rgb="FFFF0000"/>
        <rFont val="Garamond"/>
        <family val="1"/>
      </rPr>
      <t>Produktit 5</t>
    </r>
    <r>
      <rPr>
        <b/>
        <sz val="12"/>
        <color theme="1"/>
        <rFont val="Garamond"/>
        <family val="1"/>
      </rPr>
      <t xml:space="preserve"> sipas Artikujve Ekonomikë</t>
    </r>
  </si>
  <si>
    <t>Vendosja e grilave druri ne fasaden e ish godines se MTI-se</t>
  </si>
  <si>
    <r>
      <t xml:space="preserve">Detajimi i Kostos Totale të </t>
    </r>
    <r>
      <rPr>
        <b/>
        <sz val="12"/>
        <color rgb="FFFF0000"/>
        <rFont val="Garamond"/>
        <family val="1"/>
      </rPr>
      <t>Produktit 5</t>
    </r>
    <r>
      <rPr>
        <b/>
        <sz val="12"/>
        <color theme="1"/>
        <rFont val="Garamond"/>
        <family val="1"/>
      </rPr>
      <t>sipas Artikujve Ekonomikë</t>
    </r>
  </si>
  <si>
    <t>Vendosja e rampeve ne hyrjen kryesore ne ish godines se MTI-se</t>
  </si>
  <si>
    <r>
      <t xml:space="preserve">Detajimi i Kostos Totale të </t>
    </r>
    <r>
      <rPr>
        <b/>
        <sz val="12"/>
        <color rgb="FFFF0000"/>
        <rFont val="Garamond"/>
        <family val="1"/>
      </rPr>
      <t>Produktit 7</t>
    </r>
    <r>
      <rPr>
        <b/>
        <sz val="12"/>
        <color theme="1"/>
        <rFont val="Garamond"/>
        <family val="1"/>
      </rPr>
      <t xml:space="preserve"> sipas Artikujve Ekonomikë</t>
    </r>
  </si>
  <si>
    <t>Modifikimi i sistemit hidraulik,ngrohje ftohje dhe aspirim i godines nr.2</t>
  </si>
  <si>
    <r>
      <t xml:space="preserve">Detajimi i Kostos Totale të </t>
    </r>
    <r>
      <rPr>
        <b/>
        <sz val="12"/>
        <color rgb="FFFF0000"/>
        <rFont val="Garamond"/>
        <family val="1"/>
      </rPr>
      <t>Produktit 8</t>
    </r>
    <r>
      <rPr>
        <b/>
        <sz val="12"/>
        <color theme="1"/>
        <rFont val="Garamond"/>
        <family val="1"/>
      </rPr>
      <t xml:space="preserve"> sipas Artikujve Ekonomikë</t>
    </r>
  </si>
  <si>
    <t>Modifikimi i sistemit telefonik, hidraulik,ngrohje ftohje dhe aspirim i godines nr.2</t>
  </si>
  <si>
    <t>Apgretimi i centralit telefonik ne godinen nr.1</t>
  </si>
  <si>
    <r>
      <t xml:space="preserve">Detajimi i Kostos Totale të </t>
    </r>
    <r>
      <rPr>
        <b/>
        <sz val="12"/>
        <color rgb="FFFF0000"/>
        <rFont val="Garamond"/>
        <family val="1"/>
      </rPr>
      <t>Produktit 9</t>
    </r>
    <r>
      <rPr>
        <b/>
        <sz val="12"/>
        <color theme="1"/>
        <rFont val="Garamond"/>
        <family val="1"/>
      </rPr>
      <t xml:space="preserve"> sipas Artikujve Ekonomikë</t>
    </r>
  </si>
  <si>
    <t>Kosto totale e produktit9</t>
  </si>
  <si>
    <t>Implememtimi i sistemit te mbrojtjes nga zjarri dhe uji.</t>
  </si>
  <si>
    <r>
      <t xml:space="preserve">Detajimi i Kostos Totale të </t>
    </r>
    <r>
      <rPr>
        <b/>
        <sz val="12"/>
        <color rgb="FFFF0000"/>
        <rFont val="Garamond"/>
        <family val="1"/>
      </rPr>
      <t>Produktit 10</t>
    </r>
    <r>
      <rPr>
        <b/>
        <sz val="12"/>
        <color theme="1"/>
        <rFont val="Garamond"/>
        <family val="1"/>
      </rPr>
      <t>sipas Artikujve Ekonomikë</t>
    </r>
  </si>
  <si>
    <t>Kosto totale e produktit10</t>
  </si>
  <si>
    <t>Blerje mjete transporti</t>
  </si>
  <si>
    <t>Blerje e nje automjeti per ofrimin e sherbimeve jashte institucionit te punonjesve te aparatit te MIE</t>
  </si>
  <si>
    <r>
      <t xml:space="preserve">Detajimi i Kostos Totale të </t>
    </r>
    <r>
      <rPr>
        <b/>
        <sz val="12"/>
        <color rgb="FFFF0000"/>
        <rFont val="Garamond"/>
        <family val="1"/>
      </rPr>
      <t>Produktit 11</t>
    </r>
    <r>
      <rPr>
        <b/>
        <sz val="12"/>
        <color theme="1"/>
        <rFont val="Garamond"/>
        <family val="1"/>
      </rPr>
      <t>sipas Artikujve Ekonomikë</t>
    </r>
  </si>
  <si>
    <t>Kosto totale e produktit11</t>
  </si>
  <si>
    <r>
      <t xml:space="preserve">Detajimi i Kostos Totale të </t>
    </r>
    <r>
      <rPr>
        <b/>
        <sz val="12"/>
        <color rgb="FFFF0000"/>
        <rFont val="Garamond"/>
        <family val="1"/>
      </rPr>
      <t xml:space="preserve">Produktit 1 </t>
    </r>
    <r>
      <rPr>
        <b/>
        <sz val="12"/>
        <color theme="1"/>
        <rFont val="Garamond"/>
        <family val="1"/>
      </rPr>
      <t>sipas Artikujve Ekonomikë</t>
    </r>
  </si>
  <si>
    <r>
      <t xml:space="preserve">Detajimi i Kostos Totale të </t>
    </r>
    <r>
      <rPr>
        <b/>
        <sz val="12"/>
        <color rgb="FFFF0000"/>
        <rFont val="Garamond"/>
        <family val="1"/>
      </rPr>
      <t>Produktit X</t>
    </r>
    <r>
      <rPr>
        <b/>
        <sz val="12"/>
        <color theme="1"/>
        <rFont val="Garamond"/>
        <family val="1"/>
      </rPr>
      <t xml:space="preserve"> sipas Artikujve Ekonomikë</t>
    </r>
  </si>
  <si>
    <t>Produkti X (shto produkte sipas rastit)</t>
  </si>
  <si>
    <t>PROGRAMI TRANSPORTI DETAR</t>
  </si>
  <si>
    <t>04540</t>
  </si>
  <si>
    <t>Kompletimi I kuadrit ligjor kombetar dhe Nderkombetar ne fushen e Transportit Detar. Konsolidimi i Drejtorise se pergjithshme Detare me struktura sipas standarteve nderkombetare. Ristrukturimi administrativ i porteve, komercializimi dhe privatizimi i sherbimeve. Rehabilitimi i infrastruktures se porteve. Studim master plane akte ligjore dhe nenligjore.</t>
  </si>
  <si>
    <t>Zhvillimi i Shqiperise nga nje vend bregdetar ne nje vend te zhvilluar detar te orientuar drejt rritjes dhe integrimit europian nepermjet permiresimit te imfrastruktures kapaciteteve njerezore, sigurise dhe sistemit te menaxhimit ne porte.</t>
  </si>
  <si>
    <t xml:space="preserve">Shpenzime korrente </t>
  </si>
  <si>
    <t xml:space="preserve">Financim i brendshem </t>
  </si>
  <si>
    <t>PAGA per punonjesit e Drejtorise se Pergjithshme Detare</t>
  </si>
  <si>
    <t>punonjes</t>
  </si>
  <si>
    <r>
      <rPr>
        <b/>
        <sz val="8"/>
        <color rgb="FFFF0000"/>
        <rFont val="Garamond"/>
        <family val="1"/>
      </rPr>
      <t>Produkti 2</t>
    </r>
    <r>
      <rPr>
        <b/>
        <sz val="8"/>
        <color theme="1"/>
        <rFont val="Garamond"/>
        <family val="1"/>
      </rPr>
      <t xml:space="preserve"> (shto produkte sipas rastit)</t>
    </r>
  </si>
  <si>
    <t>Sigurime Shoqerore per punonjesit e Drejtorise se Pergjithshme Detare</t>
  </si>
  <si>
    <r>
      <t>Detajimi i Kostos Totale të</t>
    </r>
    <r>
      <rPr>
        <b/>
        <sz val="8"/>
        <color rgb="FFFF0000"/>
        <rFont val="Garamond"/>
        <family val="1"/>
      </rPr>
      <t xml:space="preserve"> Produktit X </t>
    </r>
    <r>
      <rPr>
        <b/>
        <sz val="8"/>
        <color theme="1"/>
        <rFont val="Garamond"/>
        <family val="1"/>
      </rPr>
      <t>sipas Artikujve Ekonomikë</t>
    </r>
  </si>
  <si>
    <t>Shpenzime operative per  Drejtorise se Pergjithshme Detare</t>
  </si>
  <si>
    <t>Shpenzime per Drejtorine e Pergjithshme Detare</t>
  </si>
  <si>
    <t>sasi e perdorur</t>
  </si>
  <si>
    <t xml:space="preserve">Sistemi i monitorimit dhe informacionit te anijeve </t>
  </si>
  <si>
    <t>Sistemi monitorimi</t>
  </si>
  <si>
    <t xml:space="preserve">Perditesimi i sistemit informacionit dhe kontrollit te anijeve </t>
  </si>
  <si>
    <t>Rikonstruksion i Kalates Lindore te mallrave ne Portin e Vlores</t>
  </si>
  <si>
    <t>Permiresimi I standarteve te perpunimit te mallrave, rritja e kapaciteteve perpunuese si dhe eleminimi I riskut te emergjences civile ne Portin e Vlores. Projekti do te beje te mundur ndertimin e nje kalate te re te mallrave me gjatesi 350 metra</t>
  </si>
  <si>
    <t>metra</t>
  </si>
  <si>
    <r>
      <t xml:space="preserve">Detajimi i Kostos Totale të </t>
    </r>
    <r>
      <rPr>
        <b/>
        <sz val="8"/>
        <color rgb="FFFF0000"/>
        <rFont val="Garamond"/>
        <family val="1"/>
      </rPr>
      <t>Produktit X</t>
    </r>
    <r>
      <rPr>
        <b/>
        <sz val="8"/>
        <color theme="1"/>
        <rFont val="Garamond"/>
        <family val="1"/>
      </rPr>
      <t xml:space="preserve"> sipas Artikujve Ekonomikë</t>
    </r>
  </si>
  <si>
    <t>Vendosja e sistemit singel window</t>
  </si>
  <si>
    <t>0,27</t>
  </si>
  <si>
    <t>0,73</t>
  </si>
  <si>
    <t>Rikonstruksion I Kalates se RORO</t>
  </si>
  <si>
    <t xml:space="preserve">ndertimi kalates se RORO do te sherbeje si kalate e perpunitmit te trageteve te linjes Sarande - Korfuz, akuariumi I jahteve dhe akuariumi I policise kufitare. Aktualisht terrenet e kesaj kalate jane me elemente te amortizuara dhe te pamjaftueshem per funksionim normal te punes. </t>
  </si>
  <si>
    <t>Thellimi i kalates se RORO do te shkoje deri ne 5 meter</t>
  </si>
  <si>
    <t>meter</t>
  </si>
  <si>
    <t xml:space="preserve">TVSH per projektet me financim te brendshem </t>
  </si>
  <si>
    <t>Mbeshtetje buxhetore me financim per projekte te huaja</t>
  </si>
  <si>
    <t>Rikonstruksion i godines se Drejtorise se pergjithshme detare</t>
  </si>
  <si>
    <t xml:space="preserve">Per permiresim te cilesise se punes dhe per krijimin e kushteve optimale te administrates </t>
  </si>
  <si>
    <t>Blerje paisje navigacionale per DP Detare, Kapitenerine Shengjin, Durres, Vlore, Sarande</t>
  </si>
  <si>
    <t xml:space="preserve">Permiresimi i sistemit te monitorimit te trafikut detar, sigurise ne port dhe rade, si detyrim i konventes nderkombetare  dhe direktvat e BE me qellim permiresimin e sigurise </t>
  </si>
  <si>
    <t>Blerje paisje</t>
  </si>
  <si>
    <t>Blerje mobilje zyrash per DPDetare dhe kapitenerite Durres,Shengjin, Vlore, Sarande</t>
  </si>
  <si>
    <t>Plotesimi I infrastruktures te zyrave te Drejtorise se Pergjithshme Detare dhe Kapitenerise Durres, Vlore, Shengjin, Sarande</t>
  </si>
  <si>
    <t xml:space="preserve">Blerje paisje informatike </t>
  </si>
  <si>
    <t>Permiresimi i kushteve te punes dhe permiresimi i sistemeve te IT</t>
  </si>
  <si>
    <t>paisje</t>
  </si>
  <si>
    <t>Blerje automjeti per DP Detare</t>
  </si>
  <si>
    <t>Sherbimi ndaj administrates se DPD, kontrolli dhe auditimi i sektoreve te DPD. Aktualisht automjetete aktuale jane te amortizuara dhe me defekte</t>
  </si>
  <si>
    <t>Blerje motoskafi per DPDetare</t>
  </si>
  <si>
    <t>Blerje e motoskafi do te jete ne sherbim te kapitenerise detare</t>
  </si>
  <si>
    <t>TRANSPORTI HEKURUDHOR</t>
  </si>
  <si>
    <t>04550</t>
  </si>
  <si>
    <t xml:space="preserve">Ky program merret me hartimin e politikave zhvilluese të transportit hekurudhor që synojnë përmirësimin e kuadrit ligjor dhe administrativ, në përputhje të plotë me aquise dhe nivelin administrativ rajonal dhe europian në këte sektor, për të mundësuar gjetjen e burime të ndryshme financuese dhe investuese për infrastrukurën dhe mjetet hekurudhore për një tranport malli/udhëtarësh në nivel bashkëkohor për klintët dhe transportuesit vendas dhe të huaj. 
</t>
  </si>
  <si>
    <t>Integrimi i Sistemit Hekurudhor Shqiptar me atë Rajonal dhe Evropian në nivel administrativ dhe nivel tekniko-funksional.</t>
  </si>
  <si>
    <t xml:space="preserve">Hapja e Tregut </t>
  </si>
  <si>
    <t>Transformimi I nivelit teknik te infrastruktures dhe qarkullimit ne sistemin hekurudhor.</t>
  </si>
  <si>
    <t>Garanti i Levizjes ne Sistemit Hekurudhor Shqiptar</t>
  </si>
  <si>
    <t>Transformimi I Nivelit teknik dhe I qarkullimit ne Sistemin hekurudhor.</t>
  </si>
  <si>
    <t>Studime Fizibiliteti dhe Projekte zbatuese.</t>
  </si>
  <si>
    <t>Investime ne Infrastrukre/ Rikostruksione dhe ndertim linje te reja.</t>
  </si>
  <si>
    <t>TVSH per studim fizibiliteti dhe rehabilitim i linjes Durres - Pogradec - Lin dhe studimi i linjes me kufirin Maqedonas</t>
  </si>
  <si>
    <t>1 cop</t>
  </si>
  <si>
    <t>Projekti- Tirane-Durres-Rinas</t>
  </si>
  <si>
    <t xml:space="preserve">cop </t>
  </si>
  <si>
    <t>Ndryshimi në % i Pagave si pasojë e ndryshimit të sasisë së produktit</t>
  </si>
  <si>
    <t>Ndryshimi në % i Sigurimeve Shoqërore dhe Shendetësore si pasojë e ndryshimit të sasisë së produktit</t>
  </si>
  <si>
    <t>Ndryshimi në % i Mallrave dhe Shërbimeve si pasojë e ndryshimit të sasisë së produktit</t>
  </si>
  <si>
    <t>Ndryshimi në % i Subvencioneve si pasojë e ndryshimit të sasisë së produktit</t>
  </si>
  <si>
    <t>Ndryshimi në % i Transfertave të brendshme si pasojë e ndryshimit të sasisë së produktit</t>
  </si>
  <si>
    <t>Ndryshimi në % i Transfertave të jashtme si pasojë e ndryshimit të sasisë së produktit</t>
  </si>
  <si>
    <t>Ndryshimi në % i Transfertave për familjet dhe individët si pasojë e ndryshimit të sasisë së produktit</t>
  </si>
  <si>
    <t xml:space="preserve">Shënim: Shpjegoni supozimet dhe llogaritjet për Produktin X (Metoda 2) </t>
  </si>
  <si>
    <t>Produkti 2 (shto produkte sipas rastit)</t>
  </si>
  <si>
    <t>Shënim: Shpjegoni supozimet dhe llogaritjet për Produktin X</t>
  </si>
  <si>
    <t>Zbatimi I projektit Tirnae durres-Rinas</t>
  </si>
  <si>
    <t>Rikostruksion dhe ndertim linje e re.</t>
  </si>
  <si>
    <t>M064129/ M063981/M064127</t>
  </si>
  <si>
    <t>Zbatimi I rokostruksionit Tirane Durres, ndertim i linjes Tirane-Rinas.</t>
  </si>
  <si>
    <t>TRANSPORTI RRUGOR</t>
  </si>
  <si>
    <t>04520</t>
  </si>
  <si>
    <t>Bazuar në objektivin e përgjithshëm të Strategjisë Sektoriale të Transportit dhe Planit të Veprimit 2016-2020, që synon:  (i) të zhvillojë më tej sistemin kombëtar të transportit dhe përveç kësaj; (ii) të përmirësojë ndjeshëm qëndrueshmërinë, ndërlidhjen, ndërveprimin dhe integrimin e tij më gjerë, me sistemin ndërkombëtar dhe evropian të transportit dhe rajonin, Programi i Transportit Rrugor mbulon me financim zgjerimin, rritjen e standardeve dhe mirëmbajtjen   e rrjetit kombëtar te rrugëve, përfshirë korridoret dhe rrugët për ne destinacionet kufitare dhe turistike, me synim krijimin e një transporti te qëndrueshëm, qe nënkupton uljen e kostos, rritjen e shpejtësisë së lëvizjes, sigurinë rrugore a atë fizike te mjetit, udhëtarit dhe ngarkesës, si dhe parametra te pranueshëm mjedisore. Në këtë kuadër, programi, financon gjithashtu, përgatitjen e studimeve, projektimeve dhe mbikqyerjen e punimeve.</t>
  </si>
  <si>
    <t>Zhvillimi dhe modernizimi i infrastrukturës së transportit në Shqipëri ka qenë dhe mbetet një nga prioritetet kryesore të Qeverisë Shqiptare. Qëllimi është: i) të krijohen parakushtet për zhvillimin e sektorëve të tjerë të ekonomisë; ii) të rritet aksesi i mallrave dhe udhëtarëve në tregti dhe ofrimin e shërbimeve; iii) të kontribuohet në mënyrë të konsiderueshme në rritjen e përgjithshme dhe zhvillimin e ekonomisë; iv) rehabilitimi dhe mirëmbajtja, për të ruajtur investimet e mëparshme në infrastrukturën rrugore; v) realizimi i objektivave të Strategjisë Kombëtare të Transportit 2016 - 2020, nëpërmjet zbatimit efikas të Planit të saj të Veprimit.</t>
  </si>
  <si>
    <t>Mirembajtje e rrugeve sipas standardit Drejtorite Rajonale (llog. 602)</t>
  </si>
  <si>
    <t>Investime ne Ifrastrukturen Rrugore Financimi i Brendshem</t>
  </si>
  <si>
    <t>Përmirësimi i mirëmbajtjes dhe performancës së rrjetit rrugor kombëtar me mbështetjen e kompanive të sektorit privat, nëpërmjet një sistemi efikas te  menaxhimit të aseteve rrugore.</t>
  </si>
  <si>
    <t>Objektivi është që të rriten gradualisht shpenzimet aktuale nga 3000 euro në 11 000 euro në vit për km deri deri në vitin 2020 (sipas Strategjise se Transportit)</t>
  </si>
  <si>
    <t>Zgjerimi i rrjetit të rrugëve kombëtare  nëpërmjet, ndertimit , rehabilitimit dhe sitemimit te rrugëve të rrjetit rural të rrjetit dhe rrugëve kombëtare (nën administrimin e e Autoriteti Shqiptar Rrugor) dhe përveç kësaj kalimin në praktikat e mirëmbajtjes së rrugëve bazuar në performancë.</t>
  </si>
  <si>
    <t>Rruge te ndertuara, reabilituara, sistemuara</t>
  </si>
  <si>
    <t>Rritja e sigurise rrugore ne te gjitha akset kombetare.Ulja e numrit të vdekjeve me 30% dhe numri i pikave të zeza me 23%, sipas Strategjise Kombetare te Transportit</t>
  </si>
  <si>
    <t>Plotësimi të sinjalistikës e sigurisë rrugore në akset kombetare.</t>
  </si>
  <si>
    <t xml:space="preserve">Mirembajtje e akseve rrugore sipas standarteve </t>
  </si>
  <si>
    <t>Mirembajtje e akseve rrugore nga Drejtoria e Rajonit Verior Shkoder</t>
  </si>
  <si>
    <t>Leke/Km/vite</t>
  </si>
  <si>
    <r>
      <t xml:space="preserve">Detajimi i Kostos Totale të </t>
    </r>
    <r>
      <rPr>
        <b/>
        <sz val="12"/>
        <color rgb="FFFF0000"/>
        <rFont val="Times New Roman"/>
        <family val="1"/>
      </rPr>
      <t>Produktit 1</t>
    </r>
    <r>
      <rPr>
        <b/>
        <sz val="12"/>
        <color theme="1"/>
        <rFont val="Times New Roman"/>
        <family val="1"/>
      </rPr>
      <t xml:space="preserve"> sipas Artikujve Ekonomikë</t>
    </r>
  </si>
  <si>
    <t>Mirembajtje rutine dhe dimerore Rajoni Qendror Tirane</t>
  </si>
  <si>
    <r>
      <t xml:space="preserve">Detajimi i Kostos Totale të </t>
    </r>
    <r>
      <rPr>
        <b/>
        <sz val="12"/>
        <color rgb="FFFF0000"/>
        <rFont val="Times New Roman"/>
        <family val="1"/>
      </rPr>
      <t>Produktit 2</t>
    </r>
    <r>
      <rPr>
        <b/>
        <sz val="12"/>
        <color theme="1"/>
        <rFont val="Times New Roman"/>
        <family val="1"/>
      </rPr>
      <t xml:space="preserve"> sipas Artikujve Ekonomikë</t>
    </r>
  </si>
  <si>
    <t>Mirembajtje rutine dhe dimerore Rajoni Jugor Gjirokaster</t>
  </si>
  <si>
    <r>
      <t xml:space="preserve">Detajimi i Kostos Totale të </t>
    </r>
    <r>
      <rPr>
        <b/>
        <sz val="12"/>
        <color rgb="FFFF0000"/>
        <rFont val="Times New Roman"/>
        <family val="1"/>
      </rPr>
      <t>Produktit 3</t>
    </r>
    <r>
      <rPr>
        <b/>
        <sz val="12"/>
        <color theme="1"/>
        <rFont val="Times New Roman"/>
        <family val="1"/>
      </rPr>
      <t xml:space="preserve"> sipas Artikujve Ekonomikë</t>
    </r>
  </si>
  <si>
    <t>AUTORITETI RRUGOR QENDER     Mirembajtje e akseve rrugore sipas standarteve , supervizioni I kontratave te tre rajoneve, menaxhimi I tunelit te Krrabes</t>
  </si>
  <si>
    <t>Supervizori I kontratave te mirembajtjes dhe Menaxhimi I tunelit te Krrabesdhe kontrata e lidhura ne vitin 2016.</t>
  </si>
  <si>
    <r>
      <t xml:space="preserve">Detajimi i Kostos Totale të </t>
    </r>
    <r>
      <rPr>
        <b/>
        <sz val="12"/>
        <color rgb="FFFF0000"/>
        <rFont val="Times New Roman"/>
        <family val="1"/>
      </rPr>
      <t>Produktit 4</t>
    </r>
    <r>
      <rPr>
        <b/>
        <sz val="12"/>
        <color theme="1"/>
        <rFont val="Times New Roman"/>
        <family val="1"/>
      </rPr>
      <t xml:space="preserve"> sipas Artikujve Ekonomikë</t>
    </r>
  </si>
  <si>
    <t>Produktet për Objektivat 2 dhe 3</t>
  </si>
  <si>
    <t>Ndertim i aksit rrugor Plepa -Kavaje-Rrogozhine (M062010, M062011, M063475, M063715, M062969,M063476)</t>
  </si>
  <si>
    <t xml:space="preserve">Ndertim rruge </t>
  </si>
  <si>
    <t xml:space="preserve">Ndertim i rruges tip A (2x2) me gjeresi </t>
  </si>
  <si>
    <t>KM</t>
  </si>
  <si>
    <t>Ndertim Nyja e Milotit dhe ndertim rruga  Kukes - Morine viaduktet Loti 1+Loti 2 ( M062137, M061501, M061502 )</t>
  </si>
  <si>
    <t>Ndertim vepra Arti</t>
  </si>
  <si>
    <t>Ndertim mbikalim automobilistik dhe Viadukte</t>
  </si>
  <si>
    <t>Ndertim  Unaza e Tiranes (M062972, M063672, M063787, M064183, M062973,M063479,M062974,M062975, M063823, M064193, M064194)</t>
  </si>
  <si>
    <t>Ndertim rruge tipit A2' (2x2)</t>
  </si>
  <si>
    <t>Km</t>
  </si>
  <si>
    <t>Rehabilitim i segmentit rrugore mbikalimi pallati me shigjeta  rrethrrotullimi Shqiponja Loti 1+Loti 2+ Loti 3  ( M064190, M064191, M064192)</t>
  </si>
  <si>
    <t>Rehabilitim rruge</t>
  </si>
  <si>
    <t>Rehabilitim rruge tip A me standartet e reja</t>
  </si>
  <si>
    <t>km</t>
  </si>
  <si>
    <r>
      <t xml:space="preserve">Detajimi i Kostos Totale të </t>
    </r>
    <r>
      <rPr>
        <b/>
        <sz val="12"/>
        <color rgb="FFFF0000"/>
        <rFont val="Times New Roman"/>
        <family val="1"/>
      </rPr>
      <t xml:space="preserve">Produktit 4 </t>
    </r>
    <r>
      <rPr>
        <b/>
        <sz val="12"/>
        <color theme="1"/>
        <rFont val="Times New Roman"/>
        <family val="1"/>
      </rPr>
      <t>sipas Artikujve Ekonomikë</t>
    </r>
  </si>
  <si>
    <t>Ndertim By Pass Shkoder Loti 1+ Loti 2 (M062778, M064184, M062779)</t>
  </si>
  <si>
    <r>
      <t xml:space="preserve">Detajimi i Kostos Totale të </t>
    </r>
    <r>
      <rPr>
        <b/>
        <sz val="12"/>
        <color rgb="FFFF0000"/>
        <rFont val="Times New Roman"/>
        <family val="1"/>
      </rPr>
      <t xml:space="preserve">Produktit 5 </t>
    </r>
    <r>
      <rPr>
        <b/>
        <sz val="12"/>
        <color theme="1"/>
        <rFont val="Times New Roman"/>
        <family val="1"/>
      </rPr>
      <t>sipas Artikujve Ekonomikë</t>
    </r>
  </si>
  <si>
    <t>Ndertim rruga Kardhiq - Delvine loti 1,4,5,6,8 (M061304, M062001, M064176, M064177, M064178,  M064180)</t>
  </si>
  <si>
    <t>Ndertim rruge tip B' (2x1)</t>
  </si>
  <si>
    <r>
      <t xml:space="preserve">Detajimi i Kostos Totale të </t>
    </r>
    <r>
      <rPr>
        <b/>
        <sz val="12"/>
        <color rgb="FFFF0000"/>
        <rFont val="Times New Roman"/>
        <family val="1"/>
      </rPr>
      <t>Produktit 6</t>
    </r>
    <r>
      <rPr>
        <b/>
        <sz val="12"/>
        <color theme="1"/>
        <rFont val="Times New Roman"/>
        <family val="1"/>
      </rPr>
      <t xml:space="preserve"> sipas Artikujve Ekonomikë</t>
    </r>
  </si>
  <si>
    <t>Ndertim rruga Kardhiq - Delvine loti 7 (M064179)</t>
  </si>
  <si>
    <t>Ndertim tuneli</t>
  </si>
  <si>
    <r>
      <t xml:space="preserve">Detajimi i Kostos Totale të </t>
    </r>
    <r>
      <rPr>
        <b/>
        <sz val="12"/>
        <color rgb="FFFF0000"/>
        <rFont val="Times New Roman"/>
        <family val="1"/>
      </rPr>
      <t xml:space="preserve">Produktit 7 </t>
    </r>
    <r>
      <rPr>
        <b/>
        <sz val="12"/>
        <color theme="1"/>
        <rFont val="Times New Roman"/>
        <family val="1"/>
      </rPr>
      <t>sipas Artikujve Ekonomikë</t>
    </r>
  </si>
  <si>
    <t>Ndertim aksi Skrapar -Permet ( M063827, M064185)</t>
  </si>
  <si>
    <t>Ndertim rruge tipit C2  (2x1)</t>
  </si>
  <si>
    <r>
      <t xml:space="preserve">Detajimi i Kostos Totale të </t>
    </r>
    <r>
      <rPr>
        <b/>
        <sz val="12"/>
        <color rgb="FFFF0000"/>
        <rFont val="Times New Roman"/>
        <family val="1"/>
      </rPr>
      <t xml:space="preserve">Produktit 8 </t>
    </r>
    <r>
      <rPr>
        <b/>
        <sz val="12"/>
        <color theme="1"/>
        <rFont val="Times New Roman"/>
        <family val="1"/>
      </rPr>
      <t>sipas Artikujve Ekonomikë</t>
    </r>
  </si>
  <si>
    <t>Plotësimi i punimeve te mbetura dhe lidhja me rrugen ekzistuese te objektit Sistemim Asfaltim Rruga Korce - Erseke, Loti 1 (M064002)</t>
  </si>
  <si>
    <r>
      <t xml:space="preserve">Detajimi i Kostos Totale të </t>
    </r>
    <r>
      <rPr>
        <b/>
        <sz val="12"/>
        <color rgb="FFFF0000"/>
        <rFont val="Times New Roman"/>
        <family val="1"/>
      </rPr>
      <t xml:space="preserve">Produktit 9 </t>
    </r>
    <r>
      <rPr>
        <b/>
        <sz val="12"/>
        <color theme="1"/>
        <rFont val="Times New Roman"/>
        <family val="1"/>
      </rPr>
      <t>sipas Artikujve Ekonomikë</t>
    </r>
  </si>
  <si>
    <t>Ndertim By Pass Tepelene Loti 1 ( Kerkuar per ç'ngurtesim)</t>
  </si>
  <si>
    <r>
      <t xml:space="preserve">Detajimi i Kostos Totale të </t>
    </r>
    <r>
      <rPr>
        <b/>
        <sz val="12"/>
        <color rgb="FFFF0000"/>
        <rFont val="Times New Roman"/>
        <family val="1"/>
      </rPr>
      <t xml:space="preserve">Produktit 10 </t>
    </r>
    <r>
      <rPr>
        <b/>
        <sz val="12"/>
        <color theme="1"/>
        <rFont val="Times New Roman"/>
        <family val="1"/>
      </rPr>
      <t>sipas Artikujve Ekonomikë</t>
    </r>
  </si>
  <si>
    <t xml:space="preserve"> Sistemim asfaltim Aksi Qafe - Thane-Lin - Pogradec (M063673, M064182, M063719)</t>
  </si>
  <si>
    <t>Sistemim Rruge tip B' (2x1)</t>
  </si>
  <si>
    <t>Rruge e tipit B' (2x1)</t>
  </si>
  <si>
    <r>
      <t xml:space="preserve">Detajimi i Kostos Totale të </t>
    </r>
    <r>
      <rPr>
        <b/>
        <sz val="12"/>
        <color rgb="FFFF0000"/>
        <rFont val="Times New Roman"/>
        <family val="1"/>
      </rPr>
      <t>Produktit 11</t>
    </r>
    <r>
      <rPr>
        <b/>
        <sz val="12"/>
        <color theme="1"/>
        <rFont val="Times New Roman"/>
        <family val="1"/>
      </rPr>
      <t xml:space="preserve"> sipas Artikujve Ekonomikë</t>
    </r>
  </si>
  <si>
    <t>Riveshje dhe Sistemim asfaltim Kelcyre - Permet Loti 3 (M063609, M063825)</t>
  </si>
  <si>
    <t xml:space="preserve">Riveshje dhe Sistemim asfaltim </t>
  </si>
  <si>
    <t xml:space="preserve">Riveshje dhe Sistemim asfaltim rruge tip C2 (2x1) </t>
  </si>
  <si>
    <r>
      <t xml:space="preserve">Detajimi i Kostos Totale të </t>
    </r>
    <r>
      <rPr>
        <b/>
        <sz val="12"/>
        <color rgb="FFFF0000"/>
        <rFont val="Times New Roman"/>
        <family val="1"/>
      </rPr>
      <t xml:space="preserve">Produktit 12 </t>
    </r>
    <r>
      <rPr>
        <b/>
        <sz val="12"/>
        <color theme="1"/>
        <rFont val="Times New Roman"/>
        <family val="1"/>
      </rPr>
      <t>sipas Artikujve Ekonomikë</t>
    </r>
  </si>
  <si>
    <t>Riveshje, Sistemim asfaltim Elbasan - Banje Loti 3, Loti 1 shtese kontrate( M063716,M063616,M063717)</t>
  </si>
  <si>
    <t>Riveshje, Sistemim asfaltim rruge</t>
  </si>
  <si>
    <t>Riveshje, Sistemim asfaltim rruge tip C2 (2X1)</t>
  </si>
  <si>
    <r>
      <t xml:space="preserve">Detajimi i Kostos Totale të </t>
    </r>
    <r>
      <rPr>
        <b/>
        <sz val="12"/>
        <color rgb="FFFF0000"/>
        <rFont val="Times New Roman"/>
        <family val="1"/>
      </rPr>
      <t>Produktit 13</t>
    </r>
    <r>
      <rPr>
        <b/>
        <sz val="12"/>
        <color theme="1"/>
        <rFont val="Times New Roman"/>
        <family val="1"/>
      </rPr>
      <t xml:space="preserve"> sipas Artikujve Ekonomikë</t>
    </r>
  </si>
  <si>
    <t>Rikonstruksion segmenti Koder-Kamez - Tapize (M062481, M063829)</t>
  </si>
  <si>
    <t>Rikonstruksion rruge</t>
  </si>
  <si>
    <t>Rikonstruksion rruge rruge tip A2, (2X2)</t>
  </si>
  <si>
    <r>
      <t xml:space="preserve">Detajimi i Kostos Totale të </t>
    </r>
    <r>
      <rPr>
        <b/>
        <sz val="12"/>
        <color rgb="FFFF0000"/>
        <rFont val="Times New Roman"/>
        <family val="1"/>
      </rPr>
      <t>Produktit 14</t>
    </r>
    <r>
      <rPr>
        <b/>
        <sz val="12"/>
        <color theme="1"/>
        <rFont val="Times New Roman"/>
        <family val="1"/>
      </rPr>
      <t xml:space="preserve"> sipas Artikujve Ekonomikë</t>
    </r>
  </si>
  <si>
    <t>Rikonstruksion rruge Ura e Gajdarit hyrje Sarande (M063828)</t>
  </si>
  <si>
    <t>Rikonstruksion rruge rruge tip C2 (2X1)</t>
  </si>
  <si>
    <r>
      <t xml:space="preserve">Detajimi i Kostos Totale të </t>
    </r>
    <r>
      <rPr>
        <b/>
        <sz val="12"/>
        <color rgb="FFFF0000"/>
        <rFont val="Times New Roman"/>
        <family val="1"/>
      </rPr>
      <t xml:space="preserve">Produktit 15 </t>
    </r>
    <r>
      <rPr>
        <b/>
        <sz val="12"/>
        <color theme="1"/>
        <rFont val="Times New Roman"/>
        <family val="1"/>
      </rPr>
      <t>sipas Artikujve Ekonomikë</t>
    </r>
  </si>
  <si>
    <t>Sinjalistike loti 3 Milot - F.Kruj,Plotesim, rakordim, masa mbrojtese dhe siguri rrugore ne viaduktet e aksit Kukes-Morine, Plotesim sinjalistike ne akset kombetare Loti 1, Permiresim sigurie Kashar- Rinas ( akse rrugore te ndertuara nga ARRSH) (M061933, M064181,M063564, M063833)</t>
  </si>
  <si>
    <t>Permiresim sinjalistike</t>
  </si>
  <si>
    <t>Vendosje dhe plotesim sinjalistike horizontale, vertikale, guardraile etj.</t>
  </si>
  <si>
    <r>
      <t xml:space="preserve">Detajimi i Kostos Totale të </t>
    </r>
    <r>
      <rPr>
        <b/>
        <sz val="12"/>
        <color rgb="FFFF0000"/>
        <rFont val="Times New Roman"/>
        <family val="1"/>
      </rPr>
      <t>Produktit 16</t>
    </r>
    <r>
      <rPr>
        <b/>
        <sz val="12"/>
        <color theme="1"/>
        <rFont val="Times New Roman"/>
        <family val="1"/>
      </rPr>
      <t xml:space="preserve"> sipas Artikujve Ekonomikë</t>
    </r>
  </si>
  <si>
    <t>Permiresimi, rifreskimi i sinjalistikes  vertikale/horizontale ne akset e Drejtorise Rajonit Shkoder, Tirane dhe Gjirokaster ( M064195, M064196, M064197)</t>
  </si>
  <si>
    <r>
      <t xml:space="preserve">Detajimi i Kostos Totale të </t>
    </r>
    <r>
      <rPr>
        <b/>
        <sz val="12"/>
        <color rgb="FFFF0000"/>
        <rFont val="Times New Roman"/>
        <family val="1"/>
      </rPr>
      <t>Produktit 17</t>
    </r>
    <r>
      <rPr>
        <b/>
        <sz val="12"/>
        <color theme="1"/>
        <rFont val="Times New Roman"/>
        <family val="1"/>
      </rPr>
      <t xml:space="preserve"> sipas Artikujve Ekonomikë</t>
    </r>
  </si>
  <si>
    <t>Vendosja e mbikalimeve ne aksin rrugor Thumane - Milot dhe Kukes - Morine ( M064189).</t>
  </si>
  <si>
    <t>Vendosje mbikalimesh</t>
  </si>
  <si>
    <t>cope (gjithe objekti 10 cope)</t>
  </si>
  <si>
    <r>
      <t xml:space="preserve">Detajimi i Kostos Totale të </t>
    </r>
    <r>
      <rPr>
        <b/>
        <sz val="12"/>
        <color rgb="FFFF0000"/>
        <rFont val="Times New Roman"/>
        <family val="1"/>
      </rPr>
      <t>Produktit 18</t>
    </r>
    <r>
      <rPr>
        <b/>
        <sz val="12"/>
        <color theme="1"/>
        <rFont val="Times New Roman"/>
        <family val="1"/>
      </rPr>
      <t xml:space="preserve"> sipas Artikujve Ekonomikë</t>
    </r>
  </si>
  <si>
    <t>Sistemim asfaltim rruget lidhese me bregdetin Jon (M062175, M 062982)</t>
  </si>
  <si>
    <t>Produkti 19</t>
  </si>
  <si>
    <t>Sistemim asfaltim rruge</t>
  </si>
  <si>
    <r>
      <t xml:space="preserve">Detajimi i Kostos Totale të </t>
    </r>
    <r>
      <rPr>
        <b/>
        <sz val="12"/>
        <color rgb="FFFF0000"/>
        <rFont val="Times New Roman"/>
        <family val="1"/>
      </rPr>
      <t>Produktit 19</t>
    </r>
    <r>
      <rPr>
        <b/>
        <sz val="12"/>
        <color theme="1"/>
        <rFont val="Times New Roman"/>
        <family val="1"/>
      </rPr>
      <t xml:space="preserve"> sipas Artikujve Ekonomikë</t>
    </r>
  </si>
  <si>
    <t>Masa inxhinierike dhe plotësimi i rrugës Elbasan - Gjinar (M063280)</t>
  </si>
  <si>
    <t>Masa inxhinierike dhe Sistemim asfaltim rruge</t>
  </si>
  <si>
    <t>Sistemim asfaltim rruge tip C2 (2x1) dhe masa inxhinierike</t>
  </si>
  <si>
    <r>
      <t xml:space="preserve">Detajimi i Kostos Totale të </t>
    </r>
    <r>
      <rPr>
        <b/>
        <sz val="12"/>
        <color rgb="FFFF0000"/>
        <rFont val="Times New Roman"/>
        <family val="1"/>
      </rPr>
      <t>Produktit 20</t>
    </r>
    <r>
      <rPr>
        <b/>
        <sz val="12"/>
        <color theme="1"/>
        <rFont val="Times New Roman"/>
        <family val="1"/>
      </rPr>
      <t xml:space="preserve"> sipas Artikujve Ekonomikë</t>
    </r>
  </si>
  <si>
    <t>Plotesimi dhe perfundimi I punimeve te pakryera per segmentin rrugor Qukes - Qafe Plloce, Loti 1.</t>
  </si>
  <si>
    <t xml:space="preserve">Sistemim asfaltim rruge tip B' (2x1) </t>
  </si>
  <si>
    <r>
      <t xml:space="preserve">Detajimi i Kostos Totale të </t>
    </r>
    <r>
      <rPr>
        <b/>
        <sz val="12"/>
        <color rgb="FFFF0000"/>
        <rFont val="Times New Roman"/>
        <family val="1"/>
      </rPr>
      <t>Produktit 21</t>
    </r>
    <r>
      <rPr>
        <b/>
        <sz val="12"/>
        <color theme="1"/>
        <rFont val="Times New Roman"/>
        <family val="1"/>
      </rPr>
      <t xml:space="preserve"> sipas Artikujve Ekonomikë</t>
    </r>
  </si>
  <si>
    <t>Ndërtim Unaza Kavajë (Vazhdimi)  M060013</t>
  </si>
  <si>
    <t>Ndertim  rruge</t>
  </si>
  <si>
    <t xml:space="preserve">Ndertim  rruge tip B' (2x1) </t>
  </si>
  <si>
    <r>
      <t xml:space="preserve">Detajimi i Kostos Totale të </t>
    </r>
    <r>
      <rPr>
        <b/>
        <sz val="12"/>
        <color rgb="FFFF0000"/>
        <rFont val="Times New Roman"/>
        <family val="1"/>
      </rPr>
      <t>Produktit 22</t>
    </r>
    <r>
      <rPr>
        <b/>
        <sz val="12"/>
        <color theme="1"/>
        <rFont val="Times New Roman"/>
        <family val="1"/>
      </rPr>
      <t xml:space="preserve"> sipas Artikujve Ekonomikë</t>
    </r>
  </si>
  <si>
    <t>Ndërtim i rrugëve sekondare Vidhas-Kombinati Metalurgjik (shtesë) M061187</t>
  </si>
  <si>
    <t xml:space="preserve">Ndertim  rruge tip C2 (2x1) </t>
  </si>
  <si>
    <r>
      <t xml:space="preserve">Detajimi i Kostos Totale të </t>
    </r>
    <r>
      <rPr>
        <b/>
        <sz val="12"/>
        <color rgb="FFFF0000"/>
        <rFont val="Times New Roman"/>
        <family val="1"/>
      </rPr>
      <t>Produktit 23</t>
    </r>
    <r>
      <rPr>
        <b/>
        <sz val="12"/>
        <color theme="1"/>
        <rFont val="Times New Roman"/>
        <family val="1"/>
      </rPr>
      <t xml:space="preserve"> sipas Artikujve Ekonomikë</t>
    </r>
  </si>
  <si>
    <t>Kosto totale e produktit 23</t>
  </si>
  <si>
    <t>EMERGJENCAT (M 063785 DHE SATBILIZIMI I RRESHQITJES ELBASANIT)</t>
  </si>
  <si>
    <t>Masa mbrojtese nga lumi dhe stabilizim rreshqitje per te siguruar rruge te kalueshme dhe me standarte</t>
  </si>
  <si>
    <t>Masa mbrojtese nga lumi dhe stabilizim rreshqitje</t>
  </si>
  <si>
    <r>
      <t xml:space="preserve">Detajimi i Kostos Totale të </t>
    </r>
    <r>
      <rPr>
        <b/>
        <sz val="12"/>
        <color rgb="FFFF0000"/>
        <rFont val="Times New Roman"/>
        <family val="1"/>
      </rPr>
      <t>Produktit 24</t>
    </r>
    <r>
      <rPr>
        <b/>
        <sz val="12"/>
        <color theme="1"/>
        <rFont val="Times New Roman"/>
        <family val="1"/>
      </rPr>
      <t xml:space="preserve"> sipas Artikujve Ekonomikë</t>
    </r>
  </si>
  <si>
    <t>Ndertim nenkalimi hekurudhor Hd=10 m ne unazen Librazhd</t>
  </si>
  <si>
    <t>Ndertim nenkalim hekurudhor</t>
  </si>
  <si>
    <t xml:space="preserve">Ndertim nenkalimi </t>
  </si>
  <si>
    <t>Perfundim i Punimeve te mbetura dhe plotesimi me rruge dytesore nyja e Milotit (M064188)                                                                 Vlera e projektit 1,580,000,000 leke ku rreth 626,000,000 leke jane plotesim nyje dhe 954,000,000 leke ndertim rruge dytesore.</t>
  </si>
  <si>
    <t>Plotesim i nyjes se Milotit dhe ndertim i rrugeve dytesore.</t>
  </si>
  <si>
    <t>Plotesim i nyjes me shtresa asfaltike,pajisje rrugore dhe sinjalistike dhe ndertim i 12 km rrugeve dytesore e tipit C.</t>
  </si>
  <si>
    <r>
      <t xml:space="preserve">Detajimi i Kostos Totale të </t>
    </r>
    <r>
      <rPr>
        <b/>
        <sz val="12"/>
        <color rgb="FFFF0000"/>
        <rFont val="Times New Roman"/>
        <family val="1"/>
      </rPr>
      <t>Produktit 25</t>
    </r>
    <r>
      <rPr>
        <b/>
        <sz val="12"/>
        <color theme="1"/>
        <rFont val="Times New Roman"/>
        <family val="1"/>
      </rPr>
      <t xml:space="preserve"> sipas Artikujve Ekonomikë</t>
    </r>
  </si>
  <si>
    <t>Permiresim  shtresave rrugore dhe Sistemim asfaltim rruga Fushe - Kruj - Thumane (shtese punimesh), 3 Urat Leskovik (shtese punimesh) dhe Librazhd Qafe Stude (shtese punimesh) (M 063822, M063480,M063637)</t>
  </si>
  <si>
    <t>Sistemim asfaltim rrugesh</t>
  </si>
  <si>
    <t>Sistemim asfaltim rrugesh e tipit C2 (2x1)</t>
  </si>
  <si>
    <t>Ndërtim rruga Kukës-Morinë Loti2  (dy viadukte) dublimi (shtesë punimesh) M063474</t>
  </si>
  <si>
    <t>Produkti 26</t>
  </si>
  <si>
    <t>Ndertim rruge</t>
  </si>
  <si>
    <t>Ndertim rruge e tipit A2 (2x2)</t>
  </si>
  <si>
    <r>
      <t xml:space="preserve">Detajimi i Kostos Totale të </t>
    </r>
    <r>
      <rPr>
        <b/>
        <sz val="12"/>
        <color rgb="FFFF0000"/>
        <rFont val="Times New Roman"/>
        <family val="1"/>
      </rPr>
      <t>Produktit 26</t>
    </r>
    <r>
      <rPr>
        <b/>
        <sz val="12"/>
        <color theme="1"/>
        <rFont val="Times New Roman"/>
        <family val="1"/>
      </rPr>
      <t xml:space="preserve"> sipas Artikujve Ekonomikë</t>
    </r>
  </si>
  <si>
    <t>Ndertim i rruges Porto Romano Durres Loti 3 (kerkuar per rialokim, buxheti vitit 2018 I ngurtesuar)</t>
  </si>
  <si>
    <t>Ndertim rruge e tipit A2' (2x2)</t>
  </si>
  <si>
    <r>
      <t xml:space="preserve">Detajimi i Kostos Totale të </t>
    </r>
    <r>
      <rPr>
        <b/>
        <sz val="12"/>
        <color rgb="FFFF0000"/>
        <rFont val="Times New Roman"/>
        <family val="1"/>
      </rPr>
      <t>Produktit 27</t>
    </r>
    <r>
      <rPr>
        <b/>
        <sz val="12"/>
        <color theme="1"/>
        <rFont val="Times New Roman"/>
        <family val="1"/>
      </rPr>
      <t xml:space="preserve"> sipas Artikujve Ekonomikë</t>
    </r>
  </si>
  <si>
    <t>Punime ndertimi  per eleminimin e pikave te zeza ne rruge ( bashkefinancim  IPA 2013, Siguria rrugore)</t>
  </si>
  <si>
    <t>Produkti 28</t>
  </si>
  <si>
    <t>Eleminimi I pikave te zeza ne rruge</t>
  </si>
  <si>
    <r>
      <t xml:space="preserve">Detajimi i Kostos Totale të </t>
    </r>
    <r>
      <rPr>
        <b/>
        <sz val="12"/>
        <color rgb="FFFF0000"/>
        <rFont val="Times New Roman"/>
        <family val="1"/>
      </rPr>
      <t>Produktit 28</t>
    </r>
    <r>
      <rPr>
        <b/>
        <sz val="12"/>
        <color theme="1"/>
        <rFont val="Times New Roman"/>
        <family val="1"/>
      </rPr>
      <t xml:space="preserve"> sipas Artikujve Ekonomikë</t>
    </r>
  </si>
  <si>
    <t>Kosto totale e produktit 28</t>
  </si>
  <si>
    <t>Defektet e fshehta të kontratës konçesionare "Për mirëmbajtjen, rehabilitimin dhe operimin e autostradës Milot-Morinë"</t>
  </si>
  <si>
    <t>Produkti 29</t>
  </si>
  <si>
    <t>Sipas kontrates se koncesionarit "Për mirëmbajtjen, rehabilitimin dhe operimin e autostradës Milot-Morinë"Investime ne PPP</t>
  </si>
  <si>
    <r>
      <t xml:space="preserve">Detajimi i Kostos Totale të </t>
    </r>
    <r>
      <rPr>
        <b/>
        <sz val="12"/>
        <color rgb="FFFF0000"/>
        <rFont val="Times New Roman"/>
        <family val="1"/>
      </rPr>
      <t>Produktit 29</t>
    </r>
    <r>
      <rPr>
        <b/>
        <sz val="12"/>
        <color theme="1"/>
        <rFont val="Times New Roman"/>
        <family val="1"/>
      </rPr>
      <t xml:space="preserve"> sipas Artikujve Ekonomikë</t>
    </r>
  </si>
  <si>
    <t>Kosto totale e produktit 29</t>
  </si>
  <si>
    <t>Subvencioni i kontratës konçesionare "Për mirëmbajtjen, rehabilitimin dhe operimin e autostradës Milot-Morinë"</t>
  </si>
  <si>
    <t>Produkti 30</t>
  </si>
  <si>
    <r>
      <t xml:space="preserve">Detajimi i Kostos Totale të </t>
    </r>
    <r>
      <rPr>
        <b/>
        <sz val="12"/>
        <color rgb="FFFF0000"/>
        <rFont val="Times New Roman"/>
        <family val="1"/>
      </rPr>
      <t>Produktit 30</t>
    </r>
    <r>
      <rPr>
        <b/>
        <sz val="12"/>
        <color theme="1"/>
        <rFont val="Times New Roman"/>
        <family val="1"/>
      </rPr>
      <t xml:space="preserve"> sipas Artikujve Ekonomikë</t>
    </r>
  </si>
  <si>
    <t>Kosto totale e produktit 30</t>
  </si>
  <si>
    <t>Kompletimi dhe Ndertim i rruges se Arberit / PPP</t>
  </si>
  <si>
    <t>Produkti 31</t>
  </si>
  <si>
    <t>Ndertim Rruge</t>
  </si>
  <si>
    <t>Sipas kontrates per Kompletimin dhe Ndertimin e rruges se Arberit / PPP</t>
  </si>
  <si>
    <r>
      <t xml:space="preserve">Detajimi i Kostos Totale të </t>
    </r>
    <r>
      <rPr>
        <b/>
        <sz val="12"/>
        <color rgb="FFFF0000"/>
        <rFont val="Times New Roman"/>
        <family val="1"/>
      </rPr>
      <t>Produktit 31</t>
    </r>
    <r>
      <rPr>
        <b/>
        <sz val="12"/>
        <color theme="1"/>
        <rFont val="Times New Roman"/>
        <family val="1"/>
      </rPr>
      <t xml:space="preserve"> sipas Artikujve Ekonomikë</t>
    </r>
  </si>
  <si>
    <t>Kosto totale e produktit 31</t>
  </si>
  <si>
    <t>Investime per objekte te tjera PPP Ministria</t>
  </si>
  <si>
    <t>Produkti 32</t>
  </si>
  <si>
    <t>Investime ne PPP</t>
  </si>
  <si>
    <r>
      <t xml:space="preserve">Detajimi i Kostos Totale të </t>
    </r>
    <r>
      <rPr>
        <b/>
        <sz val="12"/>
        <color rgb="FFFF0000"/>
        <rFont val="Times New Roman"/>
        <family val="1"/>
      </rPr>
      <t>Produktit 32</t>
    </r>
    <r>
      <rPr>
        <b/>
        <sz val="12"/>
        <color theme="1"/>
        <rFont val="Times New Roman"/>
        <family val="1"/>
      </rPr>
      <t xml:space="preserve"> sipas Artikujve Ekonomikë</t>
    </r>
  </si>
  <si>
    <t>Kosto totale e produktit 32</t>
  </si>
  <si>
    <t>Produkti 33</t>
  </si>
  <si>
    <t>TVSH, Kosto Lokale Projekteve ne Vazhdim</t>
  </si>
  <si>
    <t>Pagesa e TVSh dhe kontributet e Qeverise Shqiptare per projektet me bashkefinancim</t>
  </si>
  <si>
    <t>Nr. Projektesh</t>
  </si>
  <si>
    <r>
      <t xml:space="preserve">Detajimi i Kostos Totale të </t>
    </r>
    <r>
      <rPr>
        <b/>
        <sz val="12"/>
        <color rgb="FFFF0000"/>
        <rFont val="Times New Roman"/>
        <family val="1"/>
      </rPr>
      <t>Produktit 33</t>
    </r>
    <r>
      <rPr>
        <b/>
        <sz val="12"/>
        <color theme="1"/>
        <rFont val="Times New Roman"/>
        <family val="1"/>
      </rPr>
      <t xml:space="preserve"> sipas Artikujve Ekonomikë</t>
    </r>
  </si>
  <si>
    <t>Kosto totale e produktit 33</t>
  </si>
  <si>
    <t>Ujesjelles Kanalizime</t>
  </si>
  <si>
    <t>0637</t>
  </si>
  <si>
    <t xml:space="preserve">Hartimi i politikave të përshtatshme dhe angazhimi i fondeve të mjaftueshme për të përmirësuar dhënien e shërbimeve të ujësjellësit dhe të kanalizimeve, dhe për të ecur në mënyrë të qëndrueshme drejt përputhjes me standardet e Bashkimit Europian dhe me objektivin e zhvillimit të mijëvjeçarit për qëndrueshmëri. </t>
  </si>
  <si>
    <t>Deri ne vitin 2027 raporti mesatar i  mbulimit me sherbimin e furnizimit me uje per te gjithe popullaten e vendit do te jete 99%  nga  78.8% ne vitin 2017. Raporti mesatar i mbulimit me  sherbime KUZ do te jete 75%, nga 51.66 % ne vitin 2017, si dhe mbulimi me sherbim te trajtimit te UN ne Imp. trajtimi te ujrave te ndotura ne 70%.  Orientimi i Sh.a  UK  drejt parimit te kontrollit dhe rikuperimit te plote te kostove. Ne planin afat shkurter (deri ne vitin 2019), mbulimi 110% i Kostos Direkte te Operimit (KDO) me te ardhurat  nga te gjitha Sha UK  dhe ne viti 2021 mbulimin 120%. te te gjitha kostove (KTO) me te ardhurat e gjeneruara nga veprimtaria kryesore e shitjes se shërbimeve UK.  Rritja e kapaciteteve te stafit menaxhues dhe atij te operim mirembajtjes te sha-ve nepermjet hartimit te nje programi kombetar trajnimi dhe certifikimi. Shtimi i oreve te furnizimit me uje me fokus zonat bregdetare deri ne 24 ore si dhe reduktimi i nivelit te ujit pa te ardhura me 20%. Progresi drejt harmonizimit te legjislacionit Shqiptar me direktivat e  BE per sektorin.</t>
  </si>
  <si>
    <t>Perqindja e mbulimit te KTO me te ardhurat</t>
  </si>
  <si>
    <t xml:space="preserve">Oret mesatare te furnizimit me uje te pijshem </t>
  </si>
  <si>
    <t>Cilesia e ujit te pijshem</t>
  </si>
  <si>
    <t>Mbulimi i plote dhe me cilesi me sherbim te furnizimit me uje ne te gjithe zonen e sherbimit te shoqerive UK</t>
  </si>
  <si>
    <t>Linjë ujesjëllesi për furnizimin me ujë(ml)</t>
  </si>
  <si>
    <t>Objektivi 2 Politikës së Programit</t>
  </si>
  <si>
    <t>Treguesit e Performancës për Objektivin  2</t>
  </si>
  <si>
    <t>Rrjet kanalizimesh te ujrave te zeza</t>
  </si>
  <si>
    <t>Impiant trajtimi i ujrave te ndotura</t>
  </si>
  <si>
    <t>Objektivi 3 Politikës së Programit</t>
  </si>
  <si>
    <t>Reduktimi i nivelit te ujit pa te ardhura dhe shtimi i oreve  te furnizimit me uje ne zonat bregdetare</t>
  </si>
  <si>
    <t>Treguesit e Performancës për Objektivin  3</t>
  </si>
  <si>
    <t>Uji pa te ardhura (humbjet)</t>
  </si>
  <si>
    <t>Oret te furnizimit me uje ne zonat bregdetare</t>
  </si>
  <si>
    <t>Permiresimi i menaxhimit te investimeve dhe monitorimit te sektorit ujesjelles kanalizime</t>
  </si>
  <si>
    <t xml:space="preserve"> M062768</t>
  </si>
  <si>
    <t xml:space="preserve">"Perfundimi i rrjetit te Kanalizimeve te Ujrave te Zeza ne zonen e Perroi i Agait - Qerret, LOTI II ( Linjat KUZ Perroi Agait, Stacioni Pompimit Nr.1 deri tek Stacioni Pompimit Nr.2 )" </t>
  </si>
  <si>
    <t>Rrjet Kanalizimesh</t>
  </si>
  <si>
    <t>Ndertim i rrjetit te KUZ  sekondar dhe tercial  me tub HDPE me diameter qe varion nga 200-500</t>
  </si>
  <si>
    <t>ml</t>
  </si>
  <si>
    <t>Produkte ne total</t>
  </si>
  <si>
    <t>Realizuar deri ne fund te vitit 2017</t>
  </si>
  <si>
    <t>k</t>
  </si>
  <si>
    <t>M062850</t>
  </si>
  <si>
    <t>Furnizimi me uje i plazheve Durres - Kavaje nga burimet e Çermes, Loti III: Linja e ujesjellesit nga piketa Nr.235, degezim Kavaje deri ne depon e re 4000 m3 Arapaj, ndertim depo e re 4000 m3 Arapaj, Durres</t>
  </si>
  <si>
    <t>Linje  Ujesjellesi</t>
  </si>
  <si>
    <t xml:space="preserve">Linja e ujesjellesit PE  10 atm ,tub gize DN 500 PN 25 atm+ tub gize DN 500 PN 10 atm ,Stacioni kryesore -Ana ndertimore  dhe teknologjike 1cope ,hapjen e 5 puseve te reja ,ndertim e 1 Pasarel1 mbi lumin Shkumbin     dhe  ndertimin e nje Rezervuari 2x2000m3 Manskuri komplet  </t>
  </si>
  <si>
    <t>u</t>
  </si>
  <si>
    <t xml:space="preserve"> M063818</t>
  </si>
  <si>
    <t>Supervizion punimesh per objektin "Furnizimi me ujë i plazheve Durrës - Kavajë nga pusshpimet e Çermës, Loti I: (Dublimi i pusshpimeve ekzistuese, rikonstruksioni i Stacionit Qendror dhe ndërtimi i rezervuarit 1000 m3, linjat e ujesjellesit pusshpime - Stacion Qendror, linja e ujesjellesit Çerme-Rrogozhine pik 426,rikonstr.linjat elektrike)" (Shtese Kontrate)</t>
  </si>
  <si>
    <t xml:space="preserve">Kontrolli dhe mbikeqyrja e punimeve te zbatimit </t>
  </si>
  <si>
    <t>aktivitet</t>
  </si>
  <si>
    <t>super</t>
  </si>
  <si>
    <t xml:space="preserve"> M063864</t>
  </si>
  <si>
    <t>Furnizimi me uje i plazheve Durres - Kavaje nga pusshpimet e Çermes, Loti II: Linja e ujesjellesit me presion nga ura e Rrogozhines piketa 426 deri ne pus - nderprerje Kavaje, pus - nderprerjeje Kavaje, linja e Ujesjellesit pus - nderprerje deri ne depon ekzistuese Kavaje;(  Shtese kontrate )</t>
  </si>
  <si>
    <t>Lije  ujesjellesi</t>
  </si>
  <si>
    <t xml:space="preserve">Linja e Ujesjellesit nga pus nderprerje  Kavaje -depon e  re Arapaj,Depo e re 4000 m3 Arapaj ( Ana ndertimore dhe Teknologjike) 1 cope ,+Puseta 42 cope </t>
  </si>
  <si>
    <t xml:space="preserve"> M063865</t>
  </si>
  <si>
    <t>Furnizimi me uje i plazheve Durres - Kavaje nga burimet e Çermes, Loti III: Linja e ujesjellesit nga piketa Nr.235, degezim Kavaje deri ne depon e re 4000 m3 Arapaj, ndertim depo e re 4000 m3 Arapaj, Durres (Shtese kontrate)</t>
  </si>
  <si>
    <t>Linje ujesjellesi</t>
  </si>
  <si>
    <t xml:space="preserve">F.V tubi HDPE 10 at 406 ml+ Sistemim asfaltim ne zonen ku kalon tubacioni i gizes 15000 m2     dhe  100 ml Mikrotunel te nenkalimi </t>
  </si>
  <si>
    <t xml:space="preserve"> M063426</t>
  </si>
  <si>
    <t>Furnizimi me uje i qytetit Kukes dhe te 14 fshatrave rreth saj " faza e II</t>
  </si>
  <si>
    <t xml:space="preserve"> Linje ujesjellesi</t>
  </si>
  <si>
    <t>Linje transmetimi dhe linje dergimi, 21 Ujematesa te medhenj,1 Ndertim klorifikatori  dhe 20 puseta kontrolli</t>
  </si>
  <si>
    <t xml:space="preserve"> M063430</t>
  </si>
  <si>
    <t>Ndertim i rrjetit te ujesjellesit te Gjirit Lalzit Durres</t>
  </si>
  <si>
    <t>Linje transmetimi dhe linje dergimi ,1 Ndertim  rezervuari I ri 1500 m3, 9 Puseta ajrimi dhe shkarkimi</t>
  </si>
  <si>
    <t xml:space="preserve"> M064146</t>
  </si>
  <si>
    <t>Ndertim i rrjetit te ujesjellesit te Gjirit Lalzit Durres(Shtese Kontrate )</t>
  </si>
  <si>
    <t>1-Linja kryesore shperndarese  Depo  e re 1500 m3 deri tek gjiri I Lalzit (Lura)</t>
  </si>
  <si>
    <t xml:space="preserve"> M063432</t>
  </si>
  <si>
    <t>Furnizimi me ujë i fshatrave të Komunës Golem</t>
  </si>
  <si>
    <t xml:space="preserve">Ndërtimin i linjes se ujesjellesit te fshatrave te komunes Golem,Ndërtim in  pusete  kontrolli   119 cope ,1 Stacion pompimi,  2 Depo uji </t>
  </si>
  <si>
    <r>
      <t xml:space="preserve">Detajimi i Kostos Totale të </t>
    </r>
    <r>
      <rPr>
        <b/>
        <sz val="8"/>
        <color rgb="FFFF0000"/>
        <rFont val="Garamond"/>
        <family val="1"/>
      </rPr>
      <t xml:space="preserve">Produktit 1 </t>
    </r>
    <r>
      <rPr>
        <b/>
        <sz val="8"/>
        <color theme="1"/>
        <rFont val="Garamond"/>
        <family val="1"/>
      </rPr>
      <t>sipas Artikujve Ekonomikë</t>
    </r>
  </si>
  <si>
    <t xml:space="preserve"> M063866</t>
  </si>
  <si>
    <t>Furnizimi me ujë i fshatrave të Komunës Golem(shtese kontrate)</t>
  </si>
  <si>
    <t xml:space="preserve"> M063439</t>
  </si>
  <si>
    <t>Ndërtim ujësjellësi Troshan, Komuna Blinisht</t>
  </si>
  <si>
    <t xml:space="preserve">Linja e furnizimit  kaptazh + depo dhe Rrjeti shperndares   i ujesjellesit, ndertim kaptazhi  + ndertim depo  dhe dhome klorinimi     cop 4,+Pusetë shpërndarje dhe kontrolli 113 cope </t>
  </si>
  <si>
    <t xml:space="preserve"> M063655</t>
  </si>
  <si>
    <t>Përmirësimi i furnizimit me ujë i zonës së plazhit , Lagjia 13, Durrës</t>
  </si>
  <si>
    <t>Ndertim Linje  transmetimi,ndertim  linje dergimi   + ndertim pusetash    +Ndertim pusetash  75 cope</t>
  </si>
  <si>
    <t>M063682</t>
  </si>
  <si>
    <t>Ndërtim i sistemit të ujrave të zeza në zonën e ujit të ftohtë Vlorë</t>
  </si>
  <si>
    <t>Rrjet kanalizimi</t>
  </si>
  <si>
    <t>Ndertim kolektori me diameter nga 250-400 -Ndertim pusetash kontrolli dhe shkarkimi 291 cope + Stacion pompimi   2 cope</t>
  </si>
  <si>
    <t>M063760</t>
  </si>
  <si>
    <t>"Ndërtim i  Ujësjellësit , Kolektorit kryesor të ujrave të zeza dhe I.T.U.P, në zonën turistike Gjiri i Lalëzit, Durrës.</t>
  </si>
  <si>
    <t>ITUN</t>
  </si>
  <si>
    <t xml:space="preserve">Ndertim kolektori  me diameter 400-630 mm,Ndertim  4 stacione pompimi,Ndertim  4 godina transformatori dhe Ndertim  116 Puseta plastike   </t>
  </si>
  <si>
    <t xml:space="preserve">cope </t>
  </si>
  <si>
    <t>M063764</t>
  </si>
  <si>
    <t>Rikonstruksion i sistemit  te furnizimit me uje, Konispol</t>
  </si>
  <si>
    <t xml:space="preserve">Ndertimi i linjes se dergimit me tub PE nga stacioni i Ciflikut deri tek rezervuari dhe  Ndertim rrjeti i shperndarjes me tub PE-100 me d=25 deri d=140 mm dhe Rikonstruksion i plote i rezervuarit </t>
  </si>
  <si>
    <t>M063766</t>
  </si>
  <si>
    <t>Ndertim i KUZ dhe KUB Cerrik ,Bashkia Cerrik</t>
  </si>
  <si>
    <t>Rrjet Kanalizmi</t>
  </si>
  <si>
    <t>Ndertim  kolektori KUZ dhe KUB  me diameter nga 600-1000 +  Ndertim  16 pusetash</t>
  </si>
  <si>
    <t>M063767</t>
  </si>
  <si>
    <t>Ujesjellesi  Dritaj -Fanjë-Karlavec, Bashkia Prrenjas</t>
  </si>
  <si>
    <t>Ndertimin e linjes dergimit ,ndertimin  e stacionit te pompimit dhe 2 puseve shpimi</t>
  </si>
  <si>
    <t>M063790</t>
  </si>
  <si>
    <t>Ujësjellësi i jashtëm i Dropullit nga burimi i Manxifës</t>
  </si>
  <si>
    <t>Linja e Ujesjellesit Burim - degezim Jorgucat Gorice+ ndertim  kaptazh</t>
  </si>
  <si>
    <t>ton</t>
  </si>
  <si>
    <t>M063792</t>
  </si>
  <si>
    <t>Punime në nënstacionin elektrik, punime në stacionin e pompimit Trush si dhe ndërtimi i rrjetit kryesor të furnizimit me ujë të pushuesve në plazhin Velipojë</t>
  </si>
  <si>
    <t>Linje  ujesjellesi</t>
  </si>
  <si>
    <t xml:space="preserve">Punime ndertimore per linjen e ujesjellesit + Punime hidraulike +Punime elektromekanike + f.v 21 makineri paisje </t>
  </si>
  <si>
    <t>M063794</t>
  </si>
  <si>
    <t>Ndërtimi i rrjetit të shpërndarjes së ujit të pijshëm dhe restaurimit të depove egzistuese në bashkinë Fushe Arrëz</t>
  </si>
  <si>
    <t>Rrjeti  i shpërndarjes së ujit me tuba me diametër 220 mm deri në 180 mm.      e furnizimi me ujë i lagjeve Morinaj, Dedaj dhe Nushaj</t>
  </si>
  <si>
    <t>M063796</t>
  </si>
  <si>
    <t>Rivendosje dhe  mbrojtje emergjente të tubacionit në linjën kryesore të ujësjellësit Kërpicë - Gramsh , nga rrëshqitjet masive të tokës në fshatrat Kërpicë , Sotirë, Shëmrizë</t>
  </si>
  <si>
    <t xml:space="preserve">Rivendosje dhe  mbrojtje emergjente të tubacionit në linjën kryesore të ujësjellësit </t>
  </si>
  <si>
    <t xml:space="preserve">Gabiona me rrjet teli </t>
  </si>
  <si>
    <t>m3</t>
  </si>
  <si>
    <t>M063802</t>
  </si>
  <si>
    <t>Furnizimi me uje i fshatrave Dorez, Gizavesh, Librazhd Katund dhe Librazhd Qender</t>
  </si>
  <si>
    <t xml:space="preserve">LINJA E DERGIMIT D=110mm PER NE DEPON E FSHATRAVE  DOREZ, V=275m³+ PUNIME RRUGE+ Ndertim 2  deposh 275 m3 dhe rrethim  </t>
  </si>
  <si>
    <t>M063804</t>
  </si>
  <si>
    <t>Ndertim ujesjellesi i fshatit Drashovice</t>
  </si>
  <si>
    <t xml:space="preserve">1 Linja e furnizimit  Stacion Pompimi – depo 200 m3 84.7 ton
2 Linje e brendshme  e ujesjellesit 15.214 ml
3 Mbikalim Lumi cope 1
4 Dhoma klorinimit .rikonstruksion I I stacionit te pompimit  cope 1
5 Ndertimi depo e re 50 m3  dhe rikos, I depos ekzistuese  cope 1
6 Pusete shperndarese cope 49
7 Rrethim  ml 90
8 Punime elektrike ml 108 ml
9 Fv pomp2  h=180 m cope 1
10 Pusete ajrimi 1*1*1.5
11 Puseta shkarkimi cope 
</t>
  </si>
  <si>
    <t>M063812</t>
  </si>
  <si>
    <t>Supervizion punimeshper objektin " Ndertimi i Puseve dhe linja e dergimit deri ne puseten e manovrimit per ujësjellesin Selenice"</t>
  </si>
  <si>
    <t>M063813</t>
  </si>
  <si>
    <t>Masa nixhinierike per mbrojtejn e linjes se ujesjellesit ne fshatin Bençe -Tepelene</t>
  </si>
  <si>
    <t>Punime per muret betoni,shkarja 4,5,6</t>
  </si>
  <si>
    <t xml:space="preserve">Ndertim mure me gabion dhe mure betoni  </t>
  </si>
  <si>
    <t>M063819</t>
  </si>
  <si>
    <t xml:space="preserve">Rikonstruksion i magjistralit kryesor dhe rrjetit te brendshem te ujesjellesit ne Bashkine Rrogozhine Loti I </t>
  </si>
  <si>
    <t>F.V  tuba PE me gjatesi   30,535 ml                                    F.V.Puseta Kontrolli , manovrimi 42 cope 
Germim +mbushje  kanali  37,632 m3
Punime hidraulike dhe sistemim asfaltim rrugesh te demtuara</t>
  </si>
  <si>
    <t>M063868</t>
  </si>
  <si>
    <t xml:space="preserve">Furnizim Makineri - Pajisje per Ndermarrjen SH.A,Vlore </t>
  </si>
  <si>
    <t>Furnizim makineri paisje teknollogjike e laboratorike  per ITUN  e Vlorës</t>
  </si>
  <si>
    <t xml:space="preserve">Furnizim makineri paisje teknollogjike e laboratorike </t>
  </si>
  <si>
    <t>makineri</t>
  </si>
  <si>
    <t>M063869</t>
  </si>
  <si>
    <t xml:space="preserve">Rikonstruksion i ujësjellësit fshatit Krumë dhe Zarisht </t>
  </si>
  <si>
    <t>Linje shperndarjes ne fshatin Krume,15,475 ml.                                                                                                                                                                        Linje shperndarjes ne fshatinZarisht,11,281</t>
  </si>
  <si>
    <t>M063906</t>
  </si>
  <si>
    <t>KUZ Lagjia Bylis , Qyteti Ballsh</t>
  </si>
  <si>
    <t>Rrjet  kanalizimi</t>
  </si>
  <si>
    <t xml:space="preserve">
Punime germimi per hapjen e kanaleve ne rruget ekzistuese.
F.v tubo HDPE me DN/OD ( 315 – 800 ) mm me gjatesi totale rreth 3571 ml 
Ndertim puseta kontrolli me permasa ( 1.5 x1.5x1.5 ) m cope 70 
Ndertim puseta kontrolli me permasa ( 1x1x1.5 ) m cope 100 </t>
  </si>
  <si>
    <t>M063870</t>
  </si>
  <si>
    <t>Ndërhyrje emergjente për furnizimin me ujë të Urës Vajgurore nga Stacioni pompave Poshnje</t>
  </si>
  <si>
    <t>Linja Ujesjellesi</t>
  </si>
  <si>
    <t xml:space="preserve">Punime per linjen e jashteme te ujesjellesit me tub PE-100 d=315 mml
2. Ndertimi i stacionit te pompimit
3. Linje ajrorew 10 kva me shtulla b/a  350 ml
4. Instalim i  2 elektropompes zhytese
5. Kabine elektrike 10/0.4 kv me transformatore 160 kva
6. Insalime elektrike dhe ndricimi, rrufe pritese e tokezim
7. Ndertimin e dy puseve me 60 ml thellesi e diameter 500 mm   </t>
  </si>
  <si>
    <t>M063874</t>
  </si>
  <si>
    <t xml:space="preserve">Ndertimi i linjes se jashtme te ujesjellesit  rajonal Mallakaster </t>
  </si>
  <si>
    <t>.FV tub celiku dn 250 mm 7000 kg-41.7 kg/ml=168 ml
FV tub celiku dn 193,7 mm 60209 kg,= 20.8kg.ml=2895
FV tub PE100 dn 225 mm me gjatesi 2432 ml</t>
  </si>
  <si>
    <t>M063875</t>
  </si>
  <si>
    <t xml:space="preserve">Impinati i Trajtimit te Ujrave te Ndotura ne zonen Bregdetare Dhrale -Palase,Loti I pare </t>
  </si>
  <si>
    <t xml:space="preserve">
1. lmpianti i trajtimit te uj erave te ndotura
2. Sistemi i kanalizimit  te  ujerave te  ndotura  (kolektoret  kryesore te largimit  te  ujerave tendotura, nga piket fundore te zonave zhvillimore per ne stacionin qendror) 
3. Stacioni kryesor i pompimit
4. Stacioni ndermjetes i pompimit
5. Linja e transmetmit te ujerave te ndotura (stacion qendror - stacion ndermjetes - impianti i trajtimit)
6. Linja e furnizimit me uje te trajtuar per vaditje (impianti i trajtimi - Lungo Mare - Plazh Publik) Sistemi i kanalizimit te ujerave te ndotura te zones Lungo Mare (kolektori i grumbull imit dhe stacionet e pompimit)
7. Sistemi i kanalizimit te ujerave te ndotura te zones se Plazhit Publik (kolektori i grumbullimit dhe stacionet e pomp•imit)
</t>
  </si>
  <si>
    <t>wwtn</t>
  </si>
  <si>
    <t>M063878</t>
  </si>
  <si>
    <t>Ndertim  i Ujesjellesit te Fshatit Peladhi</t>
  </si>
  <si>
    <t xml:space="preserve">Linje dergimi nga kaptazhi deri ne depo me tub PE-100 d= 63 mm me gjatesi 2100 ml
 Ndertim rrjet shperndares me PE-100 me d= 50-70 mm me gjatesi 6240 ml
</t>
  </si>
  <si>
    <t>M063887</t>
  </si>
  <si>
    <t>Rehabilitimi i rrjetit te ujesjellesit te qytetit te Permetit</t>
  </si>
  <si>
    <t xml:space="preserve">1. Rehabilitim i rrjetit të brendshëm të ujësjellësit lagje e re me tub PE d= 20-110 mm me gjatësi 13,462 ml
2. Rehabilitim i rrjetit të brendshëm të ujësjellësit lagje Mejdan me tub PE d= 20-225 mm me gjatesi 8,573 ml.
3. Rehabilitim i rrjetit të brendshëm të ujësjellësit lagje qendër  me tub PE d-20-315 mm me gjatësi 14,868 ml
4. Vendosje matësa të mëdhenj  prodhimi 11 copë me d=-300-100 mm
5. Ndërtim depo 1500 m3
6. Riparim depo egzistuese 2x500 m3
7. Rehabilitimi i Stacionit të pompimit dhe rrjetit elektrik si dhe automatizimin e komandimin e furnizimit me ujë nëpërmjet programit Skada.
</t>
  </si>
  <si>
    <t>M063888</t>
  </si>
  <si>
    <t>Ndertim linje ujesjellesi lagjia Parku,Qytet Gramsh</t>
  </si>
  <si>
    <t xml:space="preserve">    F.V  tuba te brinjezuar2.893 ml</t>
  </si>
  <si>
    <t>M063892</t>
  </si>
  <si>
    <t>Ndertimi i linjes se ujesjellesit ne fshatin Ninat</t>
  </si>
  <si>
    <t>1Rrjeti shperndares nga Depo 100m3 ne fshatin Ninat.
2.Linje sekondare shperndarese
3.Aksesoret e linjave
4.Puseta te ndryshme.</t>
  </si>
  <si>
    <t>M063893</t>
  </si>
  <si>
    <t>Ndertimi i linjes se ujesjellesit (depo - tharese) fshati Mursi</t>
  </si>
  <si>
    <t xml:space="preserve">
Linja sekondare tub PE Dn – Dn 110 mm - 63 mm me gjatesi 2950 ml
</t>
  </si>
  <si>
    <t xml:space="preserve">Kosto totale e produktit </t>
  </si>
  <si>
    <t>M063898</t>
  </si>
  <si>
    <t xml:space="preserve">Furnizimi me uje i disa fshatrave Shupenze , Bashkia Bulqize, Rrjetat shperndarese - faza e dyte </t>
  </si>
  <si>
    <t xml:space="preserve">Ndertim rrjeti shperndares fshati Shupenze,fshati Boceve, fshati Homesh ,Kovashice me tub PE me diameter nga 125 deri 20 mm me gjatesi 3900 ml,7800 ml,10600 ml,2990 </t>
  </si>
  <si>
    <t>M063899</t>
  </si>
  <si>
    <t xml:space="preserve">Rikonstruksion i rrjetit te KUZ e KUB te qytetit te Selenices </t>
  </si>
  <si>
    <t>Rikonstruksion i rrjetit te KUZ e KUB</t>
  </si>
  <si>
    <t>M063900</t>
  </si>
  <si>
    <t>"Rikonstruksion i rrjetit ujesjelles , fshati Melgushe , faza e dyte ( shtese kontrate )</t>
  </si>
  <si>
    <t>1. Linjatshperndarese
2. Rehabilitim i rrugeve te demtuarangahapja e kanaleve te ujesjellesit
3. Rakorderi hidrauliket endryshme
4. Punime germimi dhe mbushje</t>
  </si>
  <si>
    <t>M063901</t>
  </si>
  <si>
    <t>Ndertim i rrjetit te ujesjellesit dhe KUZ ne fshatin Luz , Kavaje</t>
  </si>
  <si>
    <t>Produkti  1</t>
  </si>
  <si>
    <t>F.V. tuiba ujesjellesi 7900 ml</t>
  </si>
  <si>
    <t>F.V  tuba te brinjezuar  26.503 ml</t>
  </si>
  <si>
    <r>
      <t xml:space="preserve">Detajimi i Kostos Totale të </t>
    </r>
    <r>
      <rPr>
        <b/>
        <sz val="8"/>
        <color rgb="FFFF0000"/>
        <rFont val="Garamond"/>
        <family val="1"/>
      </rPr>
      <t>Produktit 2</t>
    </r>
    <r>
      <rPr>
        <b/>
        <sz val="8"/>
        <color theme="1"/>
        <rFont val="Garamond"/>
        <family val="1"/>
      </rPr>
      <t>sipas Artikujve Ekonomikë</t>
    </r>
  </si>
  <si>
    <t>Kosto totale e produktit 1+2</t>
  </si>
  <si>
    <t>M063902</t>
  </si>
  <si>
    <t>Nderrtim I rrjetit shperndares te ujesjellesit te fshatrave Dorez,Gizavesh , Librazhd Katund dhe Librazhd Qender ( faza e dyte)</t>
  </si>
  <si>
    <t>Degezimet per furnizimin me uje Dj=63mm, Dj=50mm, Dj=32mm, Dj=25mm,                                                                                                    Punime per  furnizimin me energji elektrike  te dhomes se komandimit</t>
  </si>
  <si>
    <t xml:space="preserve">Shtese uji per qytetin Bajram Curri </t>
  </si>
  <si>
    <t xml:space="preserve"> Kaptazh, vepra e marrjes
2. Linje e dergimit deri tek burimi egzistues </t>
  </si>
  <si>
    <t>M063904</t>
  </si>
  <si>
    <t>"Furnizimi me uje i qytetit Kukes dhe te 14 fshatrave rreth saj " faza e II, (shtese kontrate)</t>
  </si>
  <si>
    <t>FV tuba e rekorderi PE100 PN10  dhe Pn 16 me diameter 0 250 dhe 280</t>
  </si>
  <si>
    <t>M063905</t>
  </si>
  <si>
    <t>Rikonstruksion i magjistralit kryesor dhe rrjetit te brendshem te ujesjellesit ne Bashkine Rrogozhine Loti II</t>
  </si>
  <si>
    <t>1.Linja e dergimit 4100 ml
2Kalime tubacionesh
3. Kalim Kanali ne hyrjen jugore te qytetit.</t>
  </si>
  <si>
    <t>M064000</t>
  </si>
  <si>
    <t>Rikonstruksion i Ujesjellesit te Lagjes "28 Nentori dhe "Skenderbeu" ne qytetin e Elbasanit</t>
  </si>
  <si>
    <t>1. Punime per pusetat e pikave te lidhjes
2. Punime per pusetat e manovrimit
3. FV tub PE Dn 315-50 me gjatesi 14,479 ml
4. Punime per hidrant dhe kasaeta kolektive</t>
  </si>
  <si>
    <r>
      <t xml:space="preserve">Detajimi i Kostos Totale të </t>
    </r>
    <r>
      <rPr>
        <b/>
        <sz val="8"/>
        <color rgb="FFFF0000"/>
        <rFont val="Garamond"/>
        <family val="1"/>
      </rPr>
      <t>Produktit 1</t>
    </r>
    <r>
      <rPr>
        <b/>
        <sz val="8"/>
        <color theme="1"/>
        <rFont val="Garamond"/>
        <family val="1"/>
      </rPr>
      <t>sipas Artikujve Ekonomikë</t>
    </r>
  </si>
  <si>
    <t>M064012</t>
  </si>
  <si>
    <t xml:space="preserve">KUZ fshati Lubonje </t>
  </si>
  <si>
    <t xml:space="preserve">
        F.V  tuba te brinjezuar  2.628 ml
        F.V.Puseta Kontrolli 61 cope 
Germim +mbushje  kanali 10.348 m3
</t>
  </si>
  <si>
    <t>M064018</t>
  </si>
  <si>
    <t>"Ndërtim ujësjellësi për fshatrat Marinëz-Jagodine"</t>
  </si>
  <si>
    <t xml:space="preserve">1. Stacion Pompimi 
2. Linja kryesore stacion pompimi-Depo ,L=1,075 ml
3. Depo uji,D=600 m3
4. Rrjeti Shperndares,L= 20,476 ml 
Makineri Paisje
</t>
  </si>
  <si>
    <t>M063873</t>
  </si>
  <si>
    <t>Përmirësimi i furnizimit me ujë i zonës së plazhit, Lagjia 13, Durrës(shtese kontrate)</t>
  </si>
  <si>
    <t xml:space="preserve">
Vendosje matsash  dn 100 pn 10- 10 cope
</t>
  </si>
  <si>
    <t>1. Ndertim pusete tip 1 1 cope
2. Pusete shperndarese shtese me 14 dalje 1 cope
3. Vendosje matsash  dn 100 pn 10 10 cope
4. Betone per tortuare 266 m3
5. Shtrese pllakash t=6 cm 84 m2
6. Shtrese cakelli t=20 cm 1785 m2
7. Shtrese stabilizanti t=10 cm 1785 m2</t>
  </si>
  <si>
    <t>Furnizimi me ujë te pijshëm i disa fshatrave , Komuna Gjoricë dhe Komuna Ostren</t>
  </si>
  <si>
    <t>linja kryesore  e transmetimit  nga vepra e marrjes deri ne depo  me tubacion  PE  80 me diameter 0 160 mm Pn 10 atm me gjatesi  rreth 1680 ml si dhe degezimet  per linjat  e fshatrave   me tubacion PE(80 -10) me 0 (50-200) mm Pn 10-20 atm, me gjatesi  totale rreth 19,230 ml</t>
  </si>
  <si>
    <t>M063427</t>
  </si>
  <si>
    <t>Furnizimi me uje me pus cpime i plazhit Divjake dhe zgjerimi i rrjetit Divjake (Shtese kontrate)</t>
  </si>
  <si>
    <t>Objekti parashikon realizimin e punimeve ne pusshpime, ndertimi i depove dhe stacioneve te pompimit, linje e furnizimit me uje, rrjet shperndares, depo, etj;</t>
  </si>
  <si>
    <t>M063880</t>
  </si>
  <si>
    <t xml:space="preserve">Rikonstruksion  i rrjetit  te ujesjellesit Memaliaj, Rrjet shperndares </t>
  </si>
  <si>
    <t xml:space="preserve">F.V Tuba e rakorderi ujesjellesi PE d=315mm, t = 29.7 mm, PN 16+LINJA E SHPERNDARJES   </t>
  </si>
  <si>
    <t>M063882</t>
  </si>
  <si>
    <t>Ndertimi i rrjetit shperndares i furnizimit me uje te qytetit Rreshen</t>
  </si>
  <si>
    <t>Me investimin e ri uji do te merret nga depot e reja ekzistuese dhe do te shtrihen tubo PE 100 me diametra nga fi 20mm deri fi 280 mm dhe me nje gjatesi prej 9575 ml, si dhe do te ndertohen 21 cope puseta shperndarese dhe kontrolli. Gjithashtu do te ndertohet edhe nje depo e re 2000 m3 per perspektiven.</t>
  </si>
  <si>
    <t>M063886</t>
  </si>
  <si>
    <t>"Rikonstruksion i rrjetit te brendshem te ujesjellesit Kelcyre,Bashkia Kelcyre, Faza e I"</t>
  </si>
  <si>
    <t xml:space="preserve">1. Linjat e tubacioneve(rrjet shperndares ) 15,159 ml                                                                                                                                                                                       2. F.V Kolektor shpendares 3/4" ( 5+5 )  40
3. F.V Kolektor shpendares 1" ( 6+6 )  46
4. F.V Kolektor shpendares 1" ( 7+7 )  20
Lidhje familjaresh       1,232 cope 
</t>
  </si>
  <si>
    <t>M063896</t>
  </si>
  <si>
    <t>Ujësjellësi i jashtëm Ersekë nga burimet Mavro dhe Glladishtë &amp;Rrjeti i brendshem i ujesjellesit Erseke</t>
  </si>
  <si>
    <t xml:space="preserve">Tub PEHD PN-10 me diameter 63-150 me gjatesi 17,800 ml
Kaptazhe dhe pus shuarje 2 cope
Fv pompa centrifugale 2 cope
</t>
  </si>
  <si>
    <t>M064148</t>
  </si>
  <si>
    <t>Ndërtimi i linjave të shpërndarjes së qytetit  Tepelenë</t>
  </si>
  <si>
    <t xml:space="preserve">Linjat e shpërndarjes se qytetit nga depo 1000 m3 do te jenë PE 100 DN OD 250-32 mm, Pn 10 bar.                                                       1. Ndertimi i linjave te shperndarjes (Zona e Furnizimit nga depoja ne Kuoten 280.00 m )  13,703 ml
2. Ndertimi i linjave te shperndarjes (Zona e Furnizimit nga depoja ne Kuoten 195 m )       4,335 ml
</t>
  </si>
  <si>
    <t>M064150</t>
  </si>
  <si>
    <t>"Rikonstruksion i rrjetit shperndares te ujesjellesit lagjia 85 dhe Dellinje , qyteti Gramsh</t>
  </si>
  <si>
    <r>
      <t>Zevendesimit te rrjetit ekzistues shperndares teper te amortizuar
-duke permiresuar sasine ujit pe rfryme si dhe cilesine e tij.
Disa nga punimet qe do te behen: Tubacioni dn=125mmCE i lagjes”85” do te zevendesohet me tub.Dn=110mmPE afersish</t>
    </r>
    <r>
      <rPr>
        <sz val="8"/>
        <color rgb="FFFF0000"/>
        <rFont val="Garamond"/>
        <family val="1"/>
      </rPr>
      <t xml:space="preserve"> L=280ml,</t>
    </r>
    <r>
      <rPr>
        <sz val="8"/>
        <color theme="1"/>
        <rFont val="Garamond"/>
        <family val="1"/>
      </rPr>
      <t xml:space="preserve">Tub ekzistues  Dn=89mmCE do te zevendesohet me tub.Dn=90mm PE afersisht </t>
    </r>
    <r>
      <rPr>
        <sz val="8"/>
        <color rgb="FFFF0000"/>
        <rFont val="Garamond"/>
        <family val="1"/>
      </rPr>
      <t>L=658ml,</t>
    </r>
    <r>
      <rPr>
        <sz val="8"/>
        <color theme="1"/>
        <rFont val="Garamond"/>
        <family val="1"/>
      </rPr>
      <t xml:space="preserve"> per lagjen “Dellenja” do te realizohet me tub.DN=75mm </t>
    </r>
    <r>
      <rPr>
        <sz val="8"/>
        <color rgb="FFFF0000"/>
        <rFont val="Garamond"/>
        <family val="1"/>
      </rPr>
      <t>PE 284ml</t>
    </r>
    <r>
      <rPr>
        <sz val="8"/>
        <color theme="1"/>
        <rFont val="Garamond"/>
        <family val="1"/>
      </rPr>
      <t xml:space="preserve">,si dhe tub Dn=200mm CE do et zevendesohet me tub.Dn=200mm PE afersisht </t>
    </r>
    <r>
      <rPr>
        <sz val="8"/>
        <color rgb="FFFF0000"/>
        <rFont val="Garamond"/>
        <family val="1"/>
      </rPr>
      <t>200ml</t>
    </r>
    <r>
      <rPr>
        <sz val="8"/>
        <color theme="1"/>
        <rFont val="Garamond"/>
        <family val="1"/>
      </rPr>
      <t xml:space="preserve"> gjithashtu do te ndertohen edhe 26 puseta shperndarese.
</t>
    </r>
  </si>
  <si>
    <t>M064152</t>
  </si>
  <si>
    <t>Rikonstruksion i ujësjellësit Sektori Qëndër, Sukth</t>
  </si>
  <si>
    <t>Rrjeti kryesor i furnizimit me ujë është konceptuar në këtë mënyrë. Linja PE 160 do të lidhet në
linjën ekzistuese 700 mm Çelik nga ku do të reduktohet në fund me tub PE 90 mm.
Linjat e shpërndarjes në sektorin Qender nga pika e furnizimit në tubin PE 700 mm do të jenë PE
100 DN OD 160-50 mm 10 bar.Pusete shperndarese me 5 ÷ 7 dalje-121 cope</t>
  </si>
  <si>
    <t>M064154</t>
  </si>
  <si>
    <t xml:space="preserve">"Ndërtim i rrjetit shpërndarës  i furnizimit  me ujë të qytetit të Poliçanit, rikonstruksion i stacionit të pompimit dhe linjës së dërgimit </t>
  </si>
  <si>
    <t xml:space="preserve">
Rrjet shperndares 2,895 lagja e siperme +7,923 lagja e poshteme
Linje dergimi     1,480 ml
F.V Ujemates me fllanxha 0 D-200  depo mm cope 1
Hidrant 0 80 17 cope 
Makineri e paisje 
elektropmpe  horizontale  cope 2
Elektropompe vertikale  cope 2
Panel leshimi cope 4 
Elektropompa dozimi   cope 
2
F.V.Hidrant Zjarri dn 80 nen toke cope 17,MAKINERI DHE PAJISJE  10 cope, Depo Nr.1, Kaseta metalike per vendosje matesi=44 copë)-1403 familje ,185 private dhe 7 buxhetore</t>
  </si>
  <si>
    <t xml:space="preserve">Perfundimi i rrjetit te Kanalizimeve te Ujrave te Zeza ne zonen e Perroi i Agait - Qerret, LOTI II ( Linjat KUZ Perroi Agait, Stacioni Pompimit Nr.1 deri tek Stacioni Pompimit Nr.2 ) shtese kontrate </t>
  </si>
  <si>
    <t>Përmirësimi I infrastruktures se ujrave te zeza ne zonën bregdetare Vlorë</t>
  </si>
  <si>
    <t>Ndertim i rrjetit te KUZ  sekondar dhe tercial  me tub HDPE me diameter qe varion nga 200-1500</t>
  </si>
  <si>
    <t>M064158</t>
  </si>
  <si>
    <t>Ujësjellësi i fshatrave turistikë Golem</t>
  </si>
  <si>
    <t>Me investimin e ri do te rritet prurja e ujit duke e marre ujin nga linja e pusshpimeve nga ndertimi i ujesjellesit te Çermes me 70 l/sek uje. Do te ndertohet nje rezervuar i ri 2x2000 m3 te mali i Robit, do te shtrohen linja te reja shperndarese te ujit me tubo tip PE100  me diameter  nga fi 110 mm deri ne fi 400 mm me presion 10 bar dhe nje gjatesi prej 13.391 ml,  do te ndertohen edhe 165 cope puseta kryesore kontrolli, ajrimi, shkarkimi dhe manovrimi prej betoni dhe te mbuluara me kapak gize. Do montohen edhe 179 cope dhe 6.152 kg rakorderi e pjese speciale hidraulike  si dhe punime germimi dhe mbushje rreth 60.628 m3. Do te behet rrethimi i rezervuarit me tel gabioni me nje siperfaqe rreth 620 m2.</t>
  </si>
  <si>
    <t>M064160</t>
  </si>
  <si>
    <t>Rrjeti i brendshëm për ujësjellësin Kavajë</t>
  </si>
  <si>
    <t>Me investimin e ri do te rritet prurja e ujit duke e marre ujin nga tre pusshpimet e mesiperme si dhe 70 l/sek uje nga ndertimi i ujesjellesit te Çermes . Do te shtrohet linja te reja shperndarese te ujit me tubo tip PE100  me diameter  nga fi 110 mm deri ne fi 280 mm me presion 10 bar dhe nje gjatesi prej 15.747 ml,  do te ndertohen edhe 29 cope puseta kryesore kontrolli dhe manovrimi prej betoni dhe te mbuluara me kapak gize. Do montohen edhe 253 cope si dhe 1644 kg rakorderi e paisje hidraulike  dhe punime germimi dhe mbushje rreth 41.089 m3.</t>
  </si>
  <si>
    <t>M064168</t>
  </si>
  <si>
    <t>Furnizimi me ujë i zonës turistike Spille</t>
  </si>
  <si>
    <t>Ndertimi rrjetit te ri te ujesjellesit per furnizimin me uje te zones turistike dhe permiresimi i kushteve higjeno-sanitare te kesaj zone te rendesishme turistike</t>
  </si>
  <si>
    <t xml:space="preserve">Projekti I linjes se sistemeve te furnizimit me uje dhe te kanalizimeve te ujrave te ndotura  te kompleksit Valamar me sistemet perkatese  te Gjirit te Lalezit </t>
  </si>
  <si>
    <t>Linje Ujesjellesi</t>
  </si>
  <si>
    <t xml:space="preserve">                                                                                                                                                                                                                                                                                                           F.V. tub ujesjellesi D=250 mm e gjatesi 1110 m
</t>
  </si>
  <si>
    <t xml:space="preserve">
2. F.V. tuba te brinjezuar HDPE SN8 D=310 mm me gjatesi 370 ml
</t>
  </si>
  <si>
    <t>Ndertim i ujesjellesit  te fshatrave Lalez,Bize ,Daç dhe Shetë,Njesia administrativ</t>
  </si>
  <si>
    <t xml:space="preserve">1. F.V. tub ujesjellesi D=160 - 60 mm e gjatesi 10957 m
2. Dhome klorinimi, dhoma e rojes, rrethim i depos dhe rruga hyrese
3. Ndertim depos 100 m3 dhe dy depo 200 m3
4. FV rrjet i shperndarjes me diameter nga 140 deri 32 mm me gjatesi 19376 ml
5. Puseta te ndryshme 36 cope
</t>
  </si>
  <si>
    <t>Sistemi  K.U.Z  dhe ITUN në zonën  turistike të Spillesë"</t>
  </si>
  <si>
    <t>Rrjet Kanalizimi+ITUN</t>
  </si>
  <si>
    <t>Projekte  te  furnizimit me ujë dhe sistemim I ujrave te perdorua për zonat bregdetare -I</t>
  </si>
  <si>
    <t>Projekte  te  furnizimit me ujë  dhe ujrave te perdorura</t>
  </si>
  <si>
    <t>bashki</t>
  </si>
  <si>
    <t>Mbeshtetje per masat qeverisese per zbatimin e reformes ne sektorin e furnizimit me uje dhe kanalizime.</t>
  </si>
  <si>
    <t xml:space="preserve">Investime ne ujesjeslles ne baze performance per shoqerite UK </t>
  </si>
  <si>
    <t xml:space="preserve">ndermarrje </t>
  </si>
  <si>
    <t>M064156</t>
  </si>
  <si>
    <t>Linja Kryesore per furnizimin me ujë dhe rrjeti shperndares i ujesjellesit për  qytetin e Belshit</t>
  </si>
  <si>
    <t>“ Linja kryesore per furnizimin me uje dhe rrjeti shperndares i ujesjellesit per qytetin e Belshit “ i cili do te realizoje pusshpimet dhe rikonstruksionin e stacionit qendror ne Shelg , ndertimin e linjes se furnizimit me uje nga stacionet e pompimit deri ne depon Gastare me ngritje mekanike , linjat kryesore nga depo Gastare deri ne depon ekzistuese Belsh me gravitet , rikonstruksion i depos ekzistuese Gastare dhe ndertimi i depos se re ne Gastare , rikonstruksion i depos ekzistuese ne Belsh , ndertimin e rrjetit shperndares te zones se Belshit.(60,709 +177,573)</t>
  </si>
  <si>
    <t>M064162</t>
  </si>
  <si>
    <t>Ndërtimi i linjës së jashtme të ujësjellesit për furnizimin me ujë qytetin Mamurras</t>
  </si>
  <si>
    <t>F.V  tuba ujesjellsi  PE 9.300 ml
Depo 1500 m3 cope 1 
Germim +mbushje 18.720  m3
Puseta kontrolli  14 cope</t>
  </si>
  <si>
    <t>Furnizimi me uje i qytetit Roskovec, rikonstruksioni i rrjetit te brendshem te ujesjellesit  per lagjen nr.1</t>
  </si>
  <si>
    <t xml:space="preserve">
Linjatshperndarese
2. Rehabilitimirrugevetedemtuarangahapja e kanaleveteujesjellesit
3. Rakorderihidrauliketendryshme
4. Punimegermimidhembushje
5. Pusetakontrolli+shperndarje</t>
  </si>
  <si>
    <t>Rikonstruksion i rrjetit kryesor dhe shperndarjes per qytetin e ri Bulqize dhe fshatin Vajkal.</t>
  </si>
  <si>
    <t xml:space="preserve">Linja dergimi  ujesjellesit  Burim –Depo 1000 m3  1,935 ml+HDPE RC 100,SDR17 DO 20-150,PN 10-PN 16,   15,123 ml </t>
  </si>
  <si>
    <t>Ujësjellësi  i Vau- Dejes</t>
  </si>
  <si>
    <t xml:space="preserve">1. Ndertim linje kryesore me gjatesi 666 ml e diameter 250 mm, tub celiku me gjatesi 250 ml
2. Nderim depo 1000 m3 dhe 400 m3
3. Rrjet shperndares me gjatesi 22608 ml me diameter nga nga 200 mm ne 32 mmm
4. Pompe dozimi per klorifikim 2 cope
5. Elektropompe centrifugale q= 50 l/sek, h=80 m
6. Elektropompe centrifugale q= 5 l/sek, h= 150 
</t>
  </si>
  <si>
    <t>Furnizimi me ujë i qytetit Koplik</t>
  </si>
  <si>
    <t xml:space="preserve">1. F.V. tub ujesjellesi D=250 mm me gjatesi 5307 m
2. F.V. tub ujesjellesi D=250 mm me gjatesi 675 ml
3. Ndertim 2 depo V = 500 m3 
</t>
  </si>
  <si>
    <t>Rrjeti shpendarës i Urës Vajgurore</t>
  </si>
  <si>
    <t xml:space="preserve"> Rrjet shperndares me gjatesi 20,000 ml me diameter nga nga 200 mm ne 32 mmm
</t>
  </si>
  <si>
    <t>Rrjeti shprendarës për qytetit Corovodë</t>
  </si>
  <si>
    <t xml:space="preserve">Linje dergimi  4,370 mldhe linje shperndarje 22,802,matesa uji  6 cope dhe lidhje familjare  321 cope </t>
  </si>
  <si>
    <t>M064164</t>
  </si>
  <si>
    <t xml:space="preserve"> Rikonstruksion magjistrali kryesor dhe rrjetit të brëndshëm të ujësjellësit  qytetit Patos, Loti I </t>
  </si>
  <si>
    <t xml:space="preserve">Ky projekt do te realizoje ndertimin e pese stacioneve pompimi zhytese, nje stacion ngrites kryesor, furnizimin me energji elektrike te stacioneve te pompimit, elektropompave te reja, paneleve elektrike te komandimit etj., ndertimin e gjashte depove te reja, ndertimin e linjave te dergimit, vendosjen e matesave te prodhimit, vendosjen e programit SCADA  dhe klorifikimin e ujit te pijshem.
</t>
  </si>
  <si>
    <t xml:space="preserve"> " Rikonstruksion magjistrali kryesor dhe rrjetit të brëndshëm të ujësjellësit  qytetit Patos Loti II" </t>
  </si>
  <si>
    <t>Linje Ujesjellsi</t>
  </si>
  <si>
    <t>Ky projekt ne kete faze te dyte do te realizoje ndertimin e rrjetit shperndares per te gjithe zonen e sherbimit, ndertim e tre depove, pusetave te shperndarjes dhe kontrollit, klorifikimin e ujit te pijshem dhe ndricimi i objekteve.</t>
  </si>
  <si>
    <t>Rikonstruksion i rrjetit shperndares të qytetit Ballsh</t>
  </si>
  <si>
    <t xml:space="preserve">Linje Ujesjellesi </t>
  </si>
  <si>
    <t xml:space="preserve">
Punime ne linjen kryesore depo 1000 m3 Kash-Depo e re Spital(Tub PE d=250,t =27.9 mm)
Ndertim depo 1000 m3 
Rikonstruksion i depos ekzistuese 600 m3
Linja e shperndarjes 
Sistemi i mbrojtjes nga zjarri ne rruge dhe banesa 
Sistemi i survejimit me Kamera
</t>
  </si>
  <si>
    <t>STUDIM PROJEKTIME+OPONENCE</t>
  </si>
  <si>
    <t>Konsulence</t>
  </si>
  <si>
    <t xml:space="preserve">Studim projektim +Oponence
</t>
  </si>
  <si>
    <t xml:space="preserve">Te ndryshme </t>
  </si>
  <si>
    <t xml:space="preserve">Leje infrastrukturore per objektet Buxhetore+shponesime + fond  I ngrire +H/C Banje
</t>
  </si>
  <si>
    <t>KM06091</t>
  </si>
  <si>
    <t>Menaxhimi i mbetjeve Urbane te Tiranes (faza e dyte)impianti I pastrimit te ujrave te ndotura.</t>
  </si>
  <si>
    <t>Produkt 1</t>
  </si>
  <si>
    <t>Ndertim impianti per perpunimin e mbetjeve urbane</t>
  </si>
  <si>
    <t xml:space="preserve">Punime ndertimore </t>
  </si>
  <si>
    <t>nr</t>
  </si>
  <si>
    <t>Produkt 2</t>
  </si>
  <si>
    <t>Supervizion punimesh</t>
  </si>
  <si>
    <t>ore pune</t>
  </si>
  <si>
    <t>KM06005</t>
  </si>
  <si>
    <t>Mbeshtetje per Rrjetin Hidrik te Tiranes (AT fin.per NUK , Per nderhyrjet e metejshme ne rrjetin ujesjelles kanalizime 20.3 + 32.9 mid IT)</t>
  </si>
  <si>
    <t>Linje e re ujesjellesi per furnizimin me uje</t>
  </si>
  <si>
    <t>Nderhyrje ne rrjetin egzistues dhe ndertim rrjeti i ri</t>
  </si>
  <si>
    <t>KM06064</t>
  </si>
  <si>
    <t>Projekti i kanalizimeve te Tiranes se madhe</t>
  </si>
  <si>
    <t xml:space="preserve">Rrjet i kanalizimeve te ujrave te zeza </t>
  </si>
  <si>
    <t>Ndertim i rrjetit te kanalizimeve , sistem shperndarje deri tek klienti i fundit ne te tre zonat e qytetit te Tiranes</t>
  </si>
  <si>
    <t>Impiant I trajtimit te ujrave te perdorura</t>
  </si>
  <si>
    <t>Punime ndertimor , mekanike dhe elektrike</t>
  </si>
  <si>
    <r>
      <t xml:space="preserve">Detajimi i Kostos Totale të </t>
    </r>
    <r>
      <rPr>
        <b/>
        <sz val="8"/>
        <color rgb="FFFF0000"/>
        <rFont val="Garamond"/>
        <family val="1"/>
      </rPr>
      <t xml:space="preserve">Produktit 2 </t>
    </r>
    <r>
      <rPr>
        <b/>
        <sz val="8"/>
        <color theme="1"/>
        <rFont val="Garamond"/>
        <family val="1"/>
      </rPr>
      <t>sipas Artikujve Ekonomikë</t>
    </r>
  </si>
  <si>
    <t>Supervizimi  i punimeve te ndertimit, garancia e difekteve , asistence teknike</t>
  </si>
  <si>
    <t>GM06042</t>
  </si>
  <si>
    <t>Ndertimi I sistemit te KUZper kater qytete, Vlore,Ksamil,Kavaje Shengjin ,IPA 2009</t>
  </si>
  <si>
    <t>Rrjet i kanalizimeve te ujrave te zeza</t>
  </si>
  <si>
    <t>Ndertim dhe rehabilitim rrjeti kanalizimesh</t>
  </si>
  <si>
    <t>GM06047</t>
  </si>
  <si>
    <t>Mbrojtja Mjedisore e liqenit te Ohrit, Kanalizimet e Ujrave te Zeza, Pogradec (Faza III)</t>
  </si>
  <si>
    <t>Sherbime konsulence gjate fazes se garancise se defekteve dhe per hartimin e raportit perfundimtar te programit</t>
  </si>
  <si>
    <t>GM06048</t>
  </si>
  <si>
    <t>Programi i Infrastruktures Bashkiake I per qytetet Fier, Gjirokaster, Sarande dhe Lezhe</t>
  </si>
  <si>
    <t xml:space="preserve">Produkti 1 </t>
  </si>
  <si>
    <t>Sherbime konsulence gjate fazes se garancise se defekteve dhe hartimi i raportit perfundimtar te programit</t>
  </si>
  <si>
    <t>GM06052</t>
  </si>
  <si>
    <t xml:space="preserve">Programi i Infrastruktures Bashkiake II per qytetet Kamez, Lushnje, Berat/Kuçove, Fier dhe Sarande </t>
  </si>
  <si>
    <t>Sherbime konsulence gjate fazes se garancise se defekteve dhe  hartimi i raportit perfundimtar te programit</t>
  </si>
  <si>
    <t>GM06069</t>
  </si>
  <si>
    <t>Përfundimi i sistemit të KUZ dhe zgjerimi  ITUP në Vlorë  IPA 2012</t>
  </si>
  <si>
    <t>Impiant</t>
  </si>
  <si>
    <t>Punime ndertimore mekanike dhe elektrike</t>
  </si>
  <si>
    <t>KM06092</t>
  </si>
  <si>
    <t>Projekti i ri i furnizimit me uje per qytetin e Durrësit</t>
  </si>
  <si>
    <t>Linje e re ujesjellesi per furnizimin me uje dhe vendosje matesash</t>
  </si>
  <si>
    <t>Ndertim linje kryesore per  furnizimin me uje</t>
  </si>
  <si>
    <t xml:space="preserve">Produkt 2 </t>
  </si>
  <si>
    <t>Nderhyrje ne rrjetin egzistues</t>
  </si>
  <si>
    <t>Produkt 3</t>
  </si>
  <si>
    <t>Supervizioni i punimeve dhe optimizimi i rrjetit</t>
  </si>
  <si>
    <t>GM06081</t>
  </si>
  <si>
    <t>Programi i Infrastruktures Bashkiake III dhe IV</t>
  </si>
  <si>
    <t xml:space="preserve">Rehabilitimi/zevendesimi/zgjerimi i rrjetit te ujesjellesit   </t>
  </si>
  <si>
    <t>Rjet i kanalizimeve te ujrave te zeza</t>
  </si>
  <si>
    <t>Rehabilitimi/zevendesimi/zgjerimi i rrjetit te kanalizimeve</t>
  </si>
  <si>
    <t xml:space="preserve">Sherbime konsulence per pergatitjen e studimeve te fizibilitetit, hartimin e projekteve te detajuara teknike, asistence ne tenderimin e punimevedhe supervizionin e punimeve gjate ndertimit </t>
  </si>
  <si>
    <t>KM06095</t>
  </si>
  <si>
    <t>Periferitë Urbane te Tiranes , komponenti infrastrukturor (shtese kontrate)</t>
  </si>
  <si>
    <t>Punime per rikualifikim urban</t>
  </si>
  <si>
    <t>Asfaltime, sistemime, ndricime, rikonstruksion I kinemase</t>
  </si>
  <si>
    <t>m2</t>
  </si>
  <si>
    <t>GM06093</t>
  </si>
  <si>
    <t>Infrastruktua Bashkiake V</t>
  </si>
  <si>
    <t xml:space="preserve">Nuk ka produkt te parashikuar </t>
  </si>
  <si>
    <t xml:space="preserve">Programi eshte ne faze planifikimi dhe miratimi te marreveshjeve te huave dhe granteve. Pas miratimit te tyre fillon faza pergatitore qe konsiston ne pergatitjen e studimeve te fizibilitetit nepermjet te cilave do te percaktohen investimet qe do te kryhen dhe percaktohen produktet.  </t>
  </si>
  <si>
    <t>M063763</t>
  </si>
  <si>
    <t>Projekti COMM.98-Frot/AID98/001/00. Furnizim paisje Sha .Ujesjelles - Kanalizime (shlyerje kredie)</t>
  </si>
  <si>
    <t xml:space="preserve">Likujdim kesti kredie </t>
  </si>
  <si>
    <t>M061492</t>
  </si>
  <si>
    <t>Tvsh per " Furnizimi me uje dhe mbrojtja mjedisore e liqenit te Shkodres"</t>
  </si>
  <si>
    <t xml:space="preserve">Likujdim TVSH e prapambetur </t>
  </si>
  <si>
    <t>Transporti ajror</t>
  </si>
  <si>
    <t>04560</t>
  </si>
  <si>
    <t>Krijimi i një mjedisi të përshtatshëm ligjor, financiar dhe institucional të fushës së Transportit Ajror, me qëllim për tu integruar në sistemet evropiane të transportit ajror</t>
  </si>
  <si>
    <t>Rritjen e standarteve dhe performancës së Organit Kombëtar të Incidenteve/Aksidenteve ajrore nëpërmjet investimeve për forcimin e kapaciteteve;</t>
  </si>
  <si>
    <t>Numri i investigimeve të kryera</t>
  </si>
  <si>
    <t xml:space="preserve">Forcimi i kapaciteteve administrative te Organit Kombëtar të Incidenteve/Aksidenteve ajrore dhe rritja e standarteve dhe performancës së punës se tyre. </t>
  </si>
  <si>
    <t>Numri i raporteve te investigimit</t>
  </si>
  <si>
    <t>Investigime të kryera nga OKIIA</t>
  </si>
  <si>
    <t>Investigime lidhur me parandalimin e incidenteve dhe aksidenteve ajrore</t>
  </si>
  <si>
    <t>Raporte</t>
  </si>
  <si>
    <t>Pajisje për kryerjen e investigimeve nga inspektorët</t>
  </si>
  <si>
    <t>Pajisje për kryerjen e investigimeve</t>
  </si>
  <si>
    <t>M063989</t>
  </si>
  <si>
    <t>Blerje pajisje per laboratorin e zerit</t>
  </si>
  <si>
    <t>Pajisje per laboratorin e zerit</t>
  </si>
  <si>
    <t>Laboratori i zerit per identifikimin e sinjalevene</t>
  </si>
  <si>
    <t>copë</t>
  </si>
  <si>
    <r>
      <t>Detajimi i Kostos Totale të</t>
    </r>
    <r>
      <rPr>
        <b/>
        <sz val="8"/>
        <color rgb="FFFF0000"/>
        <rFont val="Garamond"/>
        <family val="1"/>
      </rPr>
      <t xml:space="preserve"> Produktit 3</t>
    </r>
    <r>
      <rPr>
        <b/>
        <sz val="8"/>
        <color theme="1"/>
        <rFont val="Garamond"/>
        <family val="1"/>
      </rPr>
      <t xml:space="preserve"> sipas Artikujve Ekonomikë</t>
    </r>
  </si>
  <si>
    <t>M060625</t>
  </si>
  <si>
    <t>Blerje pajisje elektronike (fond i ngrire)</t>
  </si>
  <si>
    <t>Pajisje elektronike</t>
  </si>
  <si>
    <r>
      <t>Detajimi i Kostos Totale të</t>
    </r>
    <r>
      <rPr>
        <b/>
        <sz val="8"/>
        <color rgb="FFFF0000"/>
        <rFont val="Garamond"/>
        <family val="1"/>
      </rPr>
      <t xml:space="preserve"> Produktit 4</t>
    </r>
    <r>
      <rPr>
        <b/>
        <sz val="8"/>
        <color theme="1"/>
        <rFont val="Garamond"/>
        <family val="1"/>
      </rPr>
      <t xml:space="preserve"> sipas Artikujve Ekonomikë</t>
    </r>
  </si>
  <si>
    <t>M063988</t>
  </si>
  <si>
    <t>Mobilim i zyave të OKIIA</t>
  </si>
  <si>
    <t>Zyra te OKIIA te mobiluara</t>
  </si>
  <si>
    <t>Orendi per zyrat e punes se Organit te Investigimit</t>
  </si>
  <si>
    <t>Blerje pajisje dhe instrumente pune</t>
  </si>
  <si>
    <t>Pajisje dhe instrumente pune</t>
  </si>
  <si>
    <t>Pajisje për kryerjen e detyrave te investiguesve</t>
  </si>
  <si>
    <t>M064124</t>
  </si>
  <si>
    <t>Hartimi i projektit per ndertimin e hangarit</t>
  </si>
  <si>
    <t>Detajimi i Kostos Totale të Produktit 2 sipas Artikujve Ekonomikë</t>
  </si>
  <si>
    <t>M064125</t>
  </si>
  <si>
    <t xml:space="preserve">Ndertimi i Hangarit </t>
  </si>
  <si>
    <t>Hangar I perfunduar</t>
  </si>
  <si>
    <t>Detajimi i Kostos Totale të Produktit 3 sipas Artikujve Ekonomikë</t>
  </si>
  <si>
    <t>Blerje pajisje (elektrovinci ose vinc ure) pjese e hangarit</t>
  </si>
  <si>
    <t>Elektrovinç</t>
  </si>
  <si>
    <t>Elektrovinc per hangarin</t>
  </si>
  <si>
    <t>Emërtimi i Njësisë së Qeverisjes Qendrore</t>
  </si>
  <si>
    <t>MINISTRIA E INFRASTRUKTURES DHE ENERGJISE</t>
  </si>
  <si>
    <t>Kodi i Njësisë së Qeverisjes Qendrore</t>
  </si>
  <si>
    <t>Misioni i Njësisë së Qeverisjes Qendrore</t>
  </si>
  <si>
    <t>Misioni i MIE-se eshte hartimi, zbatimi dhe monitorimi i politikave shteterore, programeve, normave dhe standarteve te percaktuara kombetare, ne funksion te zhvillimit te sektorit te planifikimit dhe zhvillimit urban, ne infrastrukturen rrugore dhe transportin, detare, hekurudhore dhe ajrore, ujesjelles kanalizime, , ne sektorin e telekomunikacionit e sherbimin postar, ne sektorin e energjise,shfrytezimit te burimeve energjike e minerare dhe ne sektorin e industrise, me synim rritjen e vazhdueshme te mireqenies se qytetareve, sigurimin e nje zhvillimi te qendrueshem dhe promovues per investimet private dhe rritjen ekonomike,zhvillimin e hapesires se lire private si dhe krijimin e kushteve per nje konkurrencete drejte ndermjet llojeve te transportit  dhe sistemit te licencimit, duke perdorur burimet e disponueshme me eficence dhe efektivitet.</t>
  </si>
  <si>
    <t>Programet Buxhetore</t>
  </si>
  <si>
    <t>Pershkrimi I Programit</t>
  </si>
  <si>
    <t>Planifikimi, Menaxhimi dhe Administrimi</t>
  </si>
  <si>
    <t>Mbështetje per Energjinë</t>
  </si>
  <si>
    <t>Mbështetje për Burimet Natyrore</t>
  </si>
  <si>
    <t>Mbështetje për Industrinë</t>
  </si>
  <si>
    <t>Menaxhimi i Mbetjeve Urbane</t>
  </si>
  <si>
    <t>Transporti Detar</t>
  </si>
  <si>
    <t>Transporti Hekurudhor</t>
  </si>
  <si>
    <t xml:space="preserve">Ky program merret me hartimin e politikave zhvilluese të transportit hekurudhor që synojnë përmirësimin e kuadrit ligjor dhe administrativ, në përputhje të plotë me aquise dhe nivelin administrativ rajonal dhe europian në këte sektor, për të mundësuar gjetjen e burime të ndryshme financuese dhe investuese për infrastrukurën dhe mjetet hekurudhore për një tranport malli/udhëtarësh në nivel bashkëkohor për klintët dhe transportuesit vendas dhe të huaj. </t>
  </si>
  <si>
    <t>Transporti Rrugor</t>
  </si>
  <si>
    <t>Ujesjelles-Kanalizime</t>
  </si>
  <si>
    <t>Transporti Ajror</t>
  </si>
  <si>
    <r>
      <t xml:space="preserve">Detajimi i Kostos Totale të </t>
    </r>
    <r>
      <rPr>
        <b/>
        <sz val="14"/>
        <color rgb="FFFF0000"/>
        <rFont val="Garamond"/>
        <family val="1"/>
      </rPr>
      <t>Produktit 1</t>
    </r>
    <r>
      <rPr>
        <b/>
        <sz val="14"/>
        <color theme="1"/>
        <rFont val="Garamond"/>
        <family val="1"/>
      </rPr>
      <t xml:space="preserve"> sipas Artikujve Ekonomikë</t>
    </r>
  </si>
  <si>
    <r>
      <t>Ndryshimi në % i Pagave si pasojë e ndryshimit të sasisë së produktit</t>
    </r>
    <r>
      <rPr>
        <b/>
        <i/>
        <sz val="14"/>
        <color rgb="FFFF0000"/>
        <rFont val="Garamond"/>
        <family val="1"/>
      </rPr>
      <t>**</t>
    </r>
  </si>
  <si>
    <r>
      <t>Ndryshimi në % i Sigurimeve Shoqërore dhe Shendetësore si pasojë e ndryshimit të sasisë së produktit</t>
    </r>
    <r>
      <rPr>
        <b/>
        <i/>
        <sz val="14"/>
        <color rgb="FFFF0000"/>
        <rFont val="Garamond"/>
        <family val="1"/>
      </rPr>
      <t>**</t>
    </r>
  </si>
  <si>
    <r>
      <t>Ndryshimi në % i Mallrave dhe Shërbimeve si pasojë e ndryshimit të sasisë së produktit</t>
    </r>
    <r>
      <rPr>
        <b/>
        <i/>
        <sz val="14"/>
        <color rgb="FFFF0000"/>
        <rFont val="Garamond"/>
        <family val="1"/>
      </rPr>
      <t>**</t>
    </r>
  </si>
  <si>
    <r>
      <t>Ndryshimi në % i Subvencioneve si pasojë e ndryshimit të sasisë së produktit</t>
    </r>
    <r>
      <rPr>
        <b/>
        <i/>
        <sz val="14"/>
        <color rgb="FFFF0000"/>
        <rFont val="Garamond"/>
        <family val="1"/>
      </rPr>
      <t>**</t>
    </r>
  </si>
  <si>
    <r>
      <t>Ndryshimi në % i Transfertave të brendshme si pasojë e ndryshimit të sasisë së produktit</t>
    </r>
    <r>
      <rPr>
        <b/>
        <i/>
        <sz val="14"/>
        <color rgb="FFFF0000"/>
        <rFont val="Garamond"/>
        <family val="1"/>
      </rPr>
      <t>**</t>
    </r>
  </si>
  <si>
    <r>
      <t>Ndryshimi në % i Transfertave të jashtme si pasojë e ndryshimit të sasisë së produktit</t>
    </r>
    <r>
      <rPr>
        <b/>
        <i/>
        <sz val="14"/>
        <color rgb="FFFF0000"/>
        <rFont val="Garamond"/>
        <family val="1"/>
      </rPr>
      <t>**</t>
    </r>
  </si>
  <si>
    <r>
      <t>Ndryshimi në % i Transfertave për familjet dhe individët si pasojë e ndryshimit të sasisë së produktit</t>
    </r>
    <r>
      <rPr>
        <b/>
        <i/>
        <sz val="14"/>
        <color rgb="FFFF0000"/>
        <rFont val="Garamond"/>
        <family val="1"/>
      </rPr>
      <t>**</t>
    </r>
  </si>
  <si>
    <r>
      <t>Shënim: Shpjegoni supozimet dhe llogaritjet për Produktin 1 (Metoda 2)</t>
    </r>
    <r>
      <rPr>
        <b/>
        <sz val="14"/>
        <color rgb="FFFF0000"/>
        <rFont val="Garamond"/>
        <family val="1"/>
      </rPr>
      <t>***</t>
    </r>
  </si>
  <si>
    <r>
      <rPr>
        <b/>
        <sz val="14"/>
        <color rgb="FFFF0000"/>
        <rFont val="Garamond"/>
        <family val="1"/>
      </rPr>
      <t>Produkti 2</t>
    </r>
    <r>
      <rPr>
        <sz val="14"/>
        <color theme="1"/>
        <rFont val="Garamond"/>
        <family val="1"/>
      </rPr>
      <t xml:space="preserve"> (shto produkte sipas rastit)</t>
    </r>
  </si>
  <si>
    <r>
      <t>Detajimi i Kostos Totale të</t>
    </r>
    <r>
      <rPr>
        <b/>
        <sz val="14"/>
        <color rgb="FFFF0000"/>
        <rFont val="Garamond"/>
        <family val="1"/>
      </rPr>
      <t xml:space="preserve"> Produktit 2 </t>
    </r>
    <r>
      <rPr>
        <b/>
        <sz val="14"/>
        <color theme="1"/>
        <rFont val="Garamond"/>
        <family val="1"/>
      </rPr>
      <t>sipas Artikujve Ekonomikë</t>
    </r>
  </si>
  <si>
    <r>
      <t xml:space="preserve">Detajimi i Kostos Totale të </t>
    </r>
    <r>
      <rPr>
        <b/>
        <sz val="14"/>
        <color rgb="FFFF0000"/>
        <rFont val="Garamond"/>
        <family val="1"/>
      </rPr>
      <t>Produktit X</t>
    </r>
    <r>
      <rPr>
        <b/>
        <sz val="14"/>
        <color theme="1"/>
        <rFont val="Garamond"/>
        <family val="1"/>
      </rPr>
      <t xml:space="preserve"> sipas Artikujve Ekonomikë</t>
    </r>
  </si>
  <si>
    <r>
      <t xml:space="preserve">Detajimi i Kostos Totale të </t>
    </r>
    <r>
      <rPr>
        <b/>
        <sz val="14"/>
        <color rgb="FFFF0000"/>
        <rFont val="Garamond"/>
        <family val="1"/>
      </rPr>
      <t>Produktit 2</t>
    </r>
    <r>
      <rPr>
        <b/>
        <sz val="14"/>
        <color theme="1"/>
        <rFont val="Garamond"/>
        <family val="1"/>
      </rPr>
      <t xml:space="preserve"> sipas Artikujve Ekonomikë</t>
    </r>
  </si>
  <si>
    <r>
      <rPr>
        <b/>
        <sz val="14"/>
        <color rgb="FFFF0000"/>
        <rFont val="Garamond"/>
        <family val="1"/>
      </rPr>
      <t>Produkti X</t>
    </r>
    <r>
      <rPr>
        <sz val="14"/>
        <color theme="1"/>
        <rFont val="Garamond"/>
        <family val="1"/>
      </rPr>
      <t xml:space="preserve"> (shto produkte sipas rastit)</t>
    </r>
  </si>
  <si>
    <r>
      <t xml:space="preserve">Detajimi i Kostos Totale të </t>
    </r>
    <r>
      <rPr>
        <b/>
        <sz val="12"/>
        <color rgb="FFFF0000"/>
        <rFont val="Garamond"/>
        <family val="1"/>
      </rPr>
      <t>Produktit 1</t>
    </r>
    <r>
      <rPr>
        <b/>
        <sz val="12"/>
        <color rgb="FF000000"/>
        <rFont val="Garamond"/>
        <family val="1"/>
      </rPr>
      <t xml:space="preserve"> sipas Artikujve Ekonomikë</t>
    </r>
  </si>
  <si>
    <r>
      <t xml:space="preserve">Detajimi i Kostos Totale të </t>
    </r>
    <r>
      <rPr>
        <b/>
        <sz val="12"/>
        <color rgb="FFFF0000"/>
        <rFont val="Garamond"/>
        <family val="1"/>
      </rPr>
      <t>Produktit 2</t>
    </r>
    <r>
      <rPr>
        <b/>
        <sz val="12"/>
        <color rgb="FF000000"/>
        <rFont val="Garamond"/>
        <family val="1"/>
      </rPr>
      <t xml:space="preserve"> sipas Artikujve Ekonomikë</t>
    </r>
  </si>
  <si>
    <r>
      <t xml:space="preserve">Detajimi i Kostos Totale të </t>
    </r>
    <r>
      <rPr>
        <b/>
        <sz val="12"/>
        <color rgb="FFFF0000"/>
        <rFont val="Garamond"/>
        <family val="1"/>
      </rPr>
      <t>Produktit 3</t>
    </r>
    <r>
      <rPr>
        <b/>
        <sz val="12"/>
        <color rgb="FF000000"/>
        <rFont val="Garamond"/>
        <family val="1"/>
      </rPr>
      <t xml:space="preserve"> sipas Artikujve Ekonomikë</t>
    </r>
  </si>
  <si>
    <r>
      <t xml:space="preserve">Detajimi i Kostos Totale të </t>
    </r>
    <r>
      <rPr>
        <b/>
        <sz val="12"/>
        <color rgb="FFFF0000"/>
        <rFont val="Garamond"/>
        <family val="1"/>
      </rPr>
      <t>Produktit 4</t>
    </r>
    <r>
      <rPr>
        <b/>
        <sz val="12"/>
        <color rgb="FF000000"/>
        <rFont val="Garamond"/>
        <family val="1"/>
      </rPr>
      <t xml:space="preserve"> sipas Artikujve Ekonomikë</t>
    </r>
  </si>
  <si>
    <r>
      <t xml:space="preserve">Detajimi i Kostos Totale të </t>
    </r>
    <r>
      <rPr>
        <b/>
        <sz val="12"/>
        <color rgb="FFFF0000"/>
        <rFont val="Garamond"/>
        <family val="1"/>
      </rPr>
      <t>Produktit 5</t>
    </r>
    <r>
      <rPr>
        <b/>
        <sz val="12"/>
        <color rgb="FF000000"/>
        <rFont val="Garamond"/>
        <family val="1"/>
      </rPr>
      <t xml:space="preserve"> sipas Artikujve Ekonomikë</t>
    </r>
  </si>
  <si>
    <r>
      <t xml:space="preserve">Detajimi i Kostos Totale të </t>
    </r>
    <r>
      <rPr>
        <b/>
        <sz val="12"/>
        <color rgb="FFFF0000"/>
        <rFont val="Garamond"/>
        <family val="1"/>
      </rPr>
      <t>Produktit 6</t>
    </r>
    <r>
      <rPr>
        <b/>
        <sz val="12"/>
        <color rgb="FF000000"/>
        <rFont val="Garamond"/>
        <family val="1"/>
      </rPr>
      <t xml:space="preserve"> sipas Artikujve Ekonomikë</t>
    </r>
  </si>
  <si>
    <r>
      <t xml:space="preserve">Detajimi i Kostos Totale të </t>
    </r>
    <r>
      <rPr>
        <b/>
        <sz val="12"/>
        <color rgb="FFFF0000"/>
        <rFont val="Garamond"/>
        <family val="1"/>
      </rPr>
      <t>Produktit 7</t>
    </r>
    <r>
      <rPr>
        <b/>
        <sz val="12"/>
        <color rgb="FF000000"/>
        <rFont val="Garamond"/>
        <family val="1"/>
      </rPr>
      <t xml:space="preserve"> sipas Artikujve Ekonomikë</t>
    </r>
  </si>
  <si>
    <r>
      <t xml:space="preserve">Detajimi i Kostos Totale të </t>
    </r>
    <r>
      <rPr>
        <b/>
        <sz val="12"/>
        <color rgb="FFFF0000"/>
        <rFont val="Garamond"/>
        <family val="1"/>
      </rPr>
      <t>Produktit 8</t>
    </r>
    <r>
      <rPr>
        <b/>
        <sz val="12"/>
        <color rgb="FF000000"/>
        <rFont val="Garamond"/>
        <family val="1"/>
      </rPr>
      <t xml:space="preserve"> sipas Artikujve Ekonomikë</t>
    </r>
  </si>
  <si>
    <r>
      <t xml:space="preserve">Detajimi i Kostos Totale të </t>
    </r>
    <r>
      <rPr>
        <b/>
        <sz val="12"/>
        <color rgb="FFFF0000"/>
        <rFont val="Garamond"/>
        <family val="1"/>
      </rPr>
      <t>Produktit 9</t>
    </r>
    <r>
      <rPr>
        <b/>
        <sz val="12"/>
        <color rgb="FF000000"/>
        <rFont val="Garamond"/>
        <family val="1"/>
      </rPr>
      <t xml:space="preserve"> sipas Artikujve Ekonomikë</t>
    </r>
  </si>
  <si>
    <r>
      <t xml:space="preserve">Detajimi i Kostos Totale të </t>
    </r>
    <r>
      <rPr>
        <b/>
        <sz val="12"/>
        <color rgb="FFFF0000"/>
        <rFont val="Garamond"/>
        <family val="1"/>
      </rPr>
      <t>Produktit 10</t>
    </r>
    <r>
      <rPr>
        <b/>
        <sz val="12"/>
        <color rgb="FF000000"/>
        <rFont val="Garamond"/>
        <family val="1"/>
      </rPr>
      <t xml:space="preserve"> sipas Artikujve Ekonomikë</t>
    </r>
  </si>
  <si>
    <r>
      <t xml:space="preserve">Detajimi i Kostos Totale të </t>
    </r>
    <r>
      <rPr>
        <b/>
        <sz val="12"/>
        <color rgb="FFFF0000"/>
        <rFont val="Garamond"/>
        <family val="1"/>
      </rPr>
      <t>Produktit 12</t>
    </r>
    <r>
      <rPr>
        <b/>
        <sz val="12"/>
        <color rgb="FF000000"/>
        <rFont val="Garamond"/>
        <family val="1"/>
      </rPr>
      <t xml:space="preserve"> sipas Artikujve Ekonomikë</t>
    </r>
  </si>
  <si>
    <r>
      <t xml:space="preserve">Detajimi i Kostos Totale të </t>
    </r>
    <r>
      <rPr>
        <b/>
        <sz val="12"/>
        <color rgb="FFFF0000"/>
        <rFont val="Garamond"/>
        <family val="1"/>
      </rPr>
      <t>Produktit 13</t>
    </r>
    <r>
      <rPr>
        <b/>
        <sz val="12"/>
        <color rgb="FF000000"/>
        <rFont val="Garamond"/>
        <family val="1"/>
      </rPr>
      <t xml:space="preserve"> sipas Artikujve Ekonomikë</t>
    </r>
  </si>
  <si>
    <r>
      <t xml:space="preserve">Detajimi i Kostos Totale të </t>
    </r>
    <r>
      <rPr>
        <b/>
        <sz val="12"/>
        <color rgb="FFFF0000"/>
        <rFont val="Garamond"/>
        <family val="1"/>
      </rPr>
      <t>Produktit 14</t>
    </r>
    <r>
      <rPr>
        <b/>
        <sz val="12"/>
        <color rgb="FF000000"/>
        <rFont val="Garamond"/>
        <family val="1"/>
      </rPr>
      <t xml:space="preserve"> sipas Artikujve Ekonomikë</t>
    </r>
  </si>
  <si>
    <r>
      <t xml:space="preserve">Detajimi i Kostos Totale të </t>
    </r>
    <r>
      <rPr>
        <b/>
        <sz val="12"/>
        <color rgb="FFFF0000"/>
        <rFont val="Garamond"/>
        <family val="1"/>
      </rPr>
      <t>Produktit 15</t>
    </r>
    <r>
      <rPr>
        <b/>
        <sz val="12"/>
        <color rgb="FF000000"/>
        <rFont val="Garamond"/>
        <family val="1"/>
      </rPr>
      <t xml:space="preserve"> sipas Artikujve Ekonomikë</t>
    </r>
  </si>
</sst>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
    <numFmt numFmtId="165" formatCode="_(* #,##0_);_(* \(#,##0\);_(* &quot;-&quot;??_);_(@_)"/>
    <numFmt numFmtId="166" formatCode="#,##0.0"/>
  </numFmts>
  <fonts count="77" x14ac:knownFonts="1">
    <font>
      <sz val="11"/>
      <color theme="1"/>
      <name val="Calibri"/>
      <family val="2"/>
      <scheme val="minor"/>
    </font>
    <font>
      <sz val="11"/>
      <color theme="1"/>
      <name val="Calibri"/>
      <family val="2"/>
      <scheme val="minor"/>
    </font>
    <font>
      <b/>
      <sz val="11"/>
      <color theme="1"/>
      <name val="Calibri"/>
      <family val="2"/>
      <scheme val="minor"/>
    </font>
    <font>
      <b/>
      <sz val="10"/>
      <color theme="1"/>
      <name val="Garamond"/>
      <family val="1"/>
    </font>
    <font>
      <sz val="10"/>
      <color theme="1"/>
      <name val="Garamond"/>
      <family val="1"/>
    </font>
    <font>
      <sz val="9"/>
      <color theme="1"/>
      <name val="Garamond"/>
      <family val="1"/>
    </font>
    <font>
      <sz val="8"/>
      <color theme="1"/>
      <name val="Garamond"/>
      <family val="1"/>
    </font>
    <font>
      <b/>
      <sz val="9"/>
      <color theme="1"/>
      <name val="Garamond"/>
      <family val="1"/>
    </font>
    <font>
      <b/>
      <sz val="9"/>
      <color theme="1"/>
      <name val="Garamond"/>
      <family val="1"/>
      <charset val="238"/>
    </font>
    <font>
      <b/>
      <sz val="8"/>
      <color theme="1"/>
      <name val="Garamond"/>
      <family val="1"/>
    </font>
    <font>
      <b/>
      <sz val="8"/>
      <color theme="1"/>
      <name val="Garamond"/>
      <family val="1"/>
      <charset val="238"/>
    </font>
    <font>
      <b/>
      <sz val="8"/>
      <color rgb="FFFF0000"/>
      <name val="Garamond"/>
      <family val="1"/>
    </font>
    <font>
      <i/>
      <sz val="8"/>
      <color theme="1"/>
      <name val="Garamond"/>
      <family val="1"/>
    </font>
    <font>
      <b/>
      <i/>
      <sz val="9"/>
      <color rgb="FFFF0000"/>
      <name val="Garamond"/>
      <family val="1"/>
    </font>
    <font>
      <b/>
      <sz val="8"/>
      <color rgb="FFFF0000"/>
      <name val="Garamond"/>
      <family val="1"/>
      <charset val="238"/>
    </font>
    <font>
      <b/>
      <sz val="8"/>
      <color rgb="FF000000"/>
      <name val="Garamond"/>
      <family val="1"/>
      <charset val="238"/>
    </font>
    <font>
      <b/>
      <sz val="9"/>
      <color rgb="FFFF0000"/>
      <name val="Garamond"/>
      <family val="1"/>
    </font>
    <font>
      <b/>
      <i/>
      <sz val="9"/>
      <color theme="1"/>
      <name val="Garamond"/>
      <family val="1"/>
    </font>
    <font>
      <b/>
      <i/>
      <sz val="8"/>
      <color theme="1"/>
      <name val="Garamond"/>
      <family val="1"/>
    </font>
    <font>
      <i/>
      <sz val="9"/>
      <color theme="1"/>
      <name val="Garamond"/>
      <family val="1"/>
    </font>
    <font>
      <b/>
      <sz val="9"/>
      <name val="Garamond"/>
      <family val="1"/>
    </font>
    <font>
      <sz val="8"/>
      <name val="Garamond"/>
      <family val="1"/>
    </font>
    <font>
      <b/>
      <i/>
      <sz val="8"/>
      <color rgb="FFFF0000"/>
      <name val="Garamond"/>
      <family val="1"/>
    </font>
    <font>
      <sz val="8"/>
      <color indexed="10"/>
      <name val="Garamond"/>
      <family val="1"/>
    </font>
    <font>
      <sz val="8"/>
      <color indexed="8"/>
      <name val="Garamond"/>
      <family val="1"/>
    </font>
    <font>
      <b/>
      <sz val="8"/>
      <color indexed="8"/>
      <name val="Garamond"/>
      <family val="1"/>
    </font>
    <font>
      <b/>
      <sz val="8"/>
      <color indexed="10"/>
      <name val="Garamond"/>
      <family val="1"/>
    </font>
    <font>
      <b/>
      <sz val="11"/>
      <name val="Garamond"/>
      <family val="1"/>
    </font>
    <font>
      <b/>
      <sz val="12"/>
      <name val="Garamond"/>
      <family val="1"/>
    </font>
    <font>
      <sz val="11"/>
      <color theme="1"/>
      <name val="Calibri"/>
      <family val="2"/>
    </font>
    <font>
      <b/>
      <sz val="12"/>
      <color rgb="FF000000"/>
      <name val="Garamond"/>
      <family val="1"/>
    </font>
    <font>
      <sz val="12"/>
      <color theme="1"/>
      <name val="Calibri"/>
      <family val="2"/>
      <scheme val="minor"/>
    </font>
    <font>
      <b/>
      <sz val="12"/>
      <color theme="1"/>
      <name val="Garamond"/>
      <family val="1"/>
    </font>
    <font>
      <sz val="12"/>
      <color theme="1"/>
      <name val="Garamond"/>
      <family val="1"/>
    </font>
    <font>
      <b/>
      <sz val="12"/>
      <color rgb="FFFF0000"/>
      <name val="Garamond"/>
      <family val="1"/>
    </font>
    <font>
      <i/>
      <sz val="12"/>
      <color theme="1"/>
      <name val="Garamond"/>
      <family val="1"/>
    </font>
    <font>
      <b/>
      <i/>
      <sz val="12"/>
      <color rgb="FFFF0000"/>
      <name val="Garamond"/>
      <family val="1"/>
    </font>
    <font>
      <sz val="12"/>
      <color rgb="FFFF0000"/>
      <name val="Garamond"/>
      <family val="1"/>
    </font>
    <font>
      <sz val="12"/>
      <name val="Garamond"/>
      <family val="1"/>
    </font>
    <font>
      <b/>
      <i/>
      <sz val="12"/>
      <color theme="1"/>
      <name val="Garamond"/>
      <family val="1"/>
    </font>
    <font>
      <i/>
      <sz val="10"/>
      <color theme="1"/>
      <name val="Garamond"/>
      <family val="1"/>
    </font>
    <font>
      <b/>
      <sz val="11"/>
      <color theme="1"/>
      <name val="Garamond"/>
      <family val="1"/>
    </font>
    <font>
      <sz val="11"/>
      <color theme="1"/>
      <name val="Garamond"/>
      <family val="1"/>
    </font>
    <font>
      <b/>
      <sz val="9"/>
      <color indexed="81"/>
      <name val="Tahoma"/>
      <family val="2"/>
    </font>
    <font>
      <sz val="9"/>
      <color indexed="81"/>
      <name val="Tahoma"/>
      <family val="2"/>
    </font>
    <font>
      <sz val="9"/>
      <color theme="1"/>
      <name val="Garamond"/>
      <family val="1"/>
      <charset val="238"/>
    </font>
    <font>
      <sz val="10"/>
      <color theme="1"/>
      <name val="Garamond"/>
      <family val="1"/>
      <charset val="238"/>
    </font>
    <font>
      <b/>
      <sz val="12"/>
      <color theme="1"/>
      <name val="Times New Roman"/>
      <family val="1"/>
    </font>
    <font>
      <sz val="12"/>
      <color theme="1"/>
      <name val="Times New Roman"/>
      <family val="1"/>
    </font>
    <font>
      <b/>
      <sz val="12"/>
      <color rgb="FFFF0000"/>
      <name val="Times New Roman"/>
      <family val="1"/>
    </font>
    <font>
      <i/>
      <sz val="12"/>
      <color theme="1"/>
      <name val="Times New Roman"/>
      <family val="1"/>
    </font>
    <font>
      <b/>
      <i/>
      <sz val="12"/>
      <color rgb="FFFF0000"/>
      <name val="Times New Roman"/>
      <family val="1"/>
    </font>
    <font>
      <sz val="8"/>
      <color rgb="FFFF0000"/>
      <name val="Garamond"/>
      <family val="1"/>
    </font>
    <font>
      <sz val="10"/>
      <name val="Arial"/>
      <family val="2"/>
    </font>
    <font>
      <sz val="12"/>
      <name val="Arial"/>
      <family val="2"/>
    </font>
    <font>
      <sz val="8"/>
      <color theme="1"/>
      <name val="Calibri"/>
      <family val="2"/>
      <scheme val="minor"/>
    </font>
    <font>
      <sz val="12"/>
      <name val="Times New Roman"/>
      <family val="1"/>
    </font>
    <font>
      <b/>
      <sz val="8"/>
      <color indexed="81"/>
      <name val="Tahoma"/>
      <family val="2"/>
    </font>
    <font>
      <sz val="8"/>
      <color indexed="81"/>
      <name val="Tahoma"/>
      <family val="2"/>
    </font>
    <font>
      <sz val="9"/>
      <color indexed="12"/>
      <name val="Arial"/>
      <family val="2"/>
    </font>
    <font>
      <b/>
      <sz val="9"/>
      <name val="Arial"/>
      <family val="2"/>
    </font>
    <font>
      <sz val="14"/>
      <color theme="1"/>
      <name val="Calibri"/>
      <family val="2"/>
      <scheme val="minor"/>
    </font>
    <font>
      <b/>
      <sz val="14"/>
      <color theme="1"/>
      <name val="Calibri"/>
      <family val="2"/>
      <scheme val="minor"/>
    </font>
    <font>
      <b/>
      <sz val="14"/>
      <color theme="1"/>
      <name val="Garamond"/>
      <family val="1"/>
    </font>
    <font>
      <sz val="14"/>
      <color theme="1"/>
      <name val="Garamond"/>
      <family val="1"/>
    </font>
    <font>
      <b/>
      <sz val="14"/>
      <color rgb="FFFF0000"/>
      <name val="Garamond"/>
      <family val="1"/>
    </font>
    <font>
      <i/>
      <sz val="14"/>
      <color theme="1"/>
      <name val="Garamond"/>
      <family val="1"/>
    </font>
    <font>
      <b/>
      <i/>
      <sz val="14"/>
      <color rgb="FFFF0000"/>
      <name val="Garamond"/>
      <family val="1"/>
    </font>
    <font>
      <b/>
      <i/>
      <sz val="14"/>
      <color theme="1"/>
      <name val="Garamond"/>
      <family val="1"/>
    </font>
    <font>
      <b/>
      <sz val="12"/>
      <color rgb="FF000000"/>
      <name val="Calibri"/>
      <family val="2"/>
    </font>
    <font>
      <sz val="12"/>
      <color theme="1"/>
      <name val="Calibri"/>
      <family val="2"/>
    </font>
    <font>
      <sz val="12"/>
      <color rgb="FF000000"/>
      <name val="Garamond"/>
      <family val="1"/>
    </font>
    <font>
      <b/>
      <i/>
      <sz val="12"/>
      <color rgb="FF000000"/>
      <name val="Garamond"/>
      <family val="1"/>
    </font>
    <font>
      <i/>
      <sz val="12"/>
      <color rgb="FF000000"/>
      <name val="Garamond"/>
      <family val="1"/>
    </font>
    <font>
      <sz val="8"/>
      <color theme="1"/>
      <name val="Garamond"/>
      <family val="1"/>
      <charset val="238"/>
    </font>
    <font>
      <i/>
      <sz val="8"/>
      <color theme="1"/>
      <name val="Garamond"/>
      <family val="1"/>
      <charset val="238"/>
    </font>
    <font>
      <b/>
      <sz val="11"/>
      <color rgb="FF000000"/>
      <name val="Garamond"/>
      <family val="1"/>
    </font>
  </fonts>
  <fills count="14">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CC"/>
        <bgColor indexed="64"/>
      </patternFill>
    </fill>
    <fill>
      <patternFill patternType="solid">
        <fgColor theme="0" tint="-4.9989318521683403E-2"/>
        <bgColor indexed="64"/>
      </patternFill>
    </fill>
    <fill>
      <patternFill patternType="solid">
        <fgColor theme="5" tint="0.59999389629810485"/>
        <bgColor indexed="64"/>
      </patternFill>
    </fill>
    <fill>
      <patternFill patternType="solid">
        <fgColor theme="4" tint="0.59999389629810485"/>
        <bgColor indexed="64"/>
      </patternFill>
    </fill>
    <fill>
      <patternFill patternType="solid">
        <fgColor rgb="FFFFFFFF"/>
        <bgColor rgb="FF000000"/>
      </patternFill>
    </fill>
    <fill>
      <patternFill patternType="solid">
        <fgColor rgb="FFF2F2F2"/>
        <bgColor rgb="FF000000"/>
      </patternFill>
    </fill>
    <fill>
      <patternFill patternType="solid">
        <fgColor theme="9" tint="0.79998168889431442"/>
        <bgColor indexed="64"/>
      </patternFill>
    </fill>
    <fill>
      <patternFill patternType="solid">
        <fgColor theme="7" tint="0.79998168889431442"/>
        <bgColor indexed="64"/>
      </patternFill>
    </fill>
    <fill>
      <patternFill patternType="solid">
        <fgColor theme="6" tint="0.59999389629810485"/>
        <bgColor indexed="64"/>
      </patternFill>
    </fill>
    <fill>
      <patternFill patternType="solid">
        <fgColor theme="5" tint="0.79998168889431442"/>
        <bgColor indexed="64"/>
      </patternFill>
    </fill>
  </fills>
  <borders count="56">
    <border>
      <left/>
      <right/>
      <top/>
      <bottom/>
      <diagonal/>
    </border>
    <border>
      <left style="medium">
        <color rgb="FF2E74B5"/>
      </left>
      <right style="medium">
        <color rgb="FF2E74B5"/>
      </right>
      <top style="medium">
        <color rgb="FF2E74B5"/>
      </top>
      <bottom style="medium">
        <color rgb="FF2E74B5"/>
      </bottom>
      <diagonal/>
    </border>
    <border>
      <left style="medium">
        <color rgb="FF2E74B5"/>
      </left>
      <right/>
      <top style="medium">
        <color rgb="FF2E74B5"/>
      </top>
      <bottom style="medium">
        <color rgb="FF2E74B5"/>
      </bottom>
      <diagonal/>
    </border>
    <border>
      <left/>
      <right/>
      <top style="medium">
        <color rgb="FF2E74B5"/>
      </top>
      <bottom style="medium">
        <color rgb="FF2E74B5"/>
      </bottom>
      <diagonal/>
    </border>
    <border>
      <left/>
      <right style="medium">
        <color rgb="FF2E74B5"/>
      </right>
      <top style="medium">
        <color rgb="FF2E74B5"/>
      </top>
      <bottom style="medium">
        <color rgb="FF2E74B5"/>
      </bottom>
      <diagonal/>
    </border>
    <border>
      <left style="medium">
        <color rgb="FF2E74B5"/>
      </left>
      <right/>
      <top style="medium">
        <color rgb="FF2E74B5"/>
      </top>
      <bottom/>
      <diagonal/>
    </border>
    <border>
      <left/>
      <right/>
      <top style="medium">
        <color rgb="FF2E74B5"/>
      </top>
      <bottom/>
      <diagonal/>
    </border>
    <border>
      <left/>
      <right style="medium">
        <color rgb="FF2E74B5"/>
      </right>
      <top style="medium">
        <color rgb="FF2E74B5"/>
      </top>
      <bottom/>
      <diagonal/>
    </border>
    <border>
      <left style="medium">
        <color rgb="FF2E74B5"/>
      </left>
      <right/>
      <top/>
      <bottom/>
      <diagonal/>
    </border>
    <border>
      <left/>
      <right style="medium">
        <color rgb="FF2E74B5"/>
      </right>
      <top/>
      <bottom/>
      <diagonal/>
    </border>
    <border>
      <left style="medium">
        <color rgb="FF2E74B5"/>
      </left>
      <right/>
      <top/>
      <bottom style="medium">
        <color rgb="FF2E74B5"/>
      </bottom>
      <diagonal/>
    </border>
    <border>
      <left/>
      <right/>
      <top/>
      <bottom style="medium">
        <color rgb="FF2E74B5"/>
      </bottom>
      <diagonal/>
    </border>
    <border>
      <left/>
      <right style="medium">
        <color rgb="FF2E74B5"/>
      </right>
      <top/>
      <bottom style="medium">
        <color rgb="FF2E74B5"/>
      </bottom>
      <diagonal/>
    </border>
    <border>
      <left style="medium">
        <color rgb="FF2E74B5"/>
      </left>
      <right style="medium">
        <color rgb="FF2E74B5"/>
      </right>
      <top style="medium">
        <color rgb="FF2E74B5"/>
      </top>
      <bottom/>
      <diagonal/>
    </border>
    <border>
      <left style="medium">
        <color rgb="FF2E74B5"/>
      </left>
      <right style="medium">
        <color rgb="FF2E74B5"/>
      </right>
      <top/>
      <bottom style="medium">
        <color rgb="FF2E74B5"/>
      </bottom>
      <diagonal/>
    </border>
    <border>
      <left style="medium">
        <color rgb="FF2E74B5"/>
      </left>
      <right style="medium">
        <color rgb="FF2E74B5"/>
      </right>
      <top/>
      <bottom/>
      <diagonal/>
    </border>
    <border>
      <left style="thin">
        <color indexed="64"/>
      </left>
      <right/>
      <top style="thin">
        <color indexed="64"/>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rgb="FF2E74B5"/>
      </left>
      <right/>
      <top style="thin">
        <color indexed="64"/>
      </top>
      <bottom style="medium">
        <color rgb="FF2E74B5"/>
      </bottom>
      <diagonal/>
    </border>
    <border>
      <left/>
      <right/>
      <top style="thin">
        <color indexed="64"/>
      </top>
      <bottom style="medium">
        <color rgb="FF2E74B5"/>
      </bottom>
      <diagonal/>
    </border>
    <border>
      <left/>
      <right style="medium">
        <color rgb="FF2E74B5"/>
      </right>
      <top style="thin">
        <color indexed="64"/>
      </top>
      <bottom style="medium">
        <color rgb="FF2E74B5"/>
      </bottom>
      <diagonal/>
    </border>
    <border>
      <left style="medium">
        <color rgb="FF2E74B5"/>
      </left>
      <right style="medium">
        <color rgb="FF2E74B5"/>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medium">
        <color rgb="FF2E74B5"/>
      </top>
      <bottom style="medium">
        <color rgb="FF2E74B5"/>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2E74B5"/>
      </left>
      <right style="medium">
        <color rgb="FF2E74B5"/>
      </right>
      <top style="medium">
        <color rgb="FF2E74B5"/>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medium">
        <color rgb="FF2E74B5"/>
      </right>
      <top style="medium">
        <color indexed="64"/>
      </top>
      <bottom/>
      <diagonal/>
    </border>
    <border>
      <left/>
      <right style="medium">
        <color rgb="FF2E74B5"/>
      </right>
      <top style="medium">
        <color indexed="64"/>
      </top>
      <bottom/>
      <diagonal/>
    </border>
    <border>
      <left style="medium">
        <color indexed="64"/>
      </left>
      <right style="medium">
        <color rgb="FF2E74B5"/>
      </right>
      <top/>
      <bottom style="medium">
        <color rgb="FF2E74B5"/>
      </bottom>
      <diagonal/>
    </border>
    <border>
      <left/>
      <right style="medium">
        <color indexed="64"/>
      </right>
      <top/>
      <bottom style="medium">
        <color rgb="FF2E74B5"/>
      </bottom>
      <diagonal/>
    </border>
    <border>
      <left style="medium">
        <color indexed="64"/>
      </left>
      <right style="medium">
        <color rgb="FF2E74B5"/>
      </right>
      <top/>
      <bottom style="medium">
        <color indexed="64"/>
      </bottom>
      <diagonal/>
    </border>
    <border>
      <left/>
      <right style="medium">
        <color rgb="FF2E74B5"/>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double">
        <color auto="1"/>
      </left>
      <right/>
      <top style="medium">
        <color auto="1"/>
      </top>
      <bottom style="medium">
        <color auto="1"/>
      </bottom>
      <diagonal/>
    </border>
    <border>
      <left/>
      <right/>
      <top style="medium">
        <color auto="1"/>
      </top>
      <bottom style="medium">
        <color auto="1"/>
      </bottom>
      <diagonal/>
    </border>
    <border>
      <left/>
      <right style="double">
        <color auto="1"/>
      </right>
      <top style="medium">
        <color auto="1"/>
      </top>
      <bottom style="medium">
        <color auto="1"/>
      </bottom>
      <diagonal/>
    </border>
    <border>
      <left style="thick">
        <color theme="4"/>
      </left>
      <right style="thick">
        <color theme="4"/>
      </right>
      <top style="thick">
        <color theme="4"/>
      </top>
      <bottom style="thick">
        <color theme="4"/>
      </bottom>
      <diagonal/>
    </border>
    <border>
      <left/>
      <right/>
      <top style="medium">
        <color theme="3" tint="0.39994506668294322"/>
      </top>
      <bottom style="medium">
        <color theme="3" tint="0.39994506668294322"/>
      </bottom>
      <diagonal/>
    </border>
    <border>
      <left/>
      <right style="medium">
        <color theme="3" tint="0.39994506668294322"/>
      </right>
      <top style="medium">
        <color theme="3" tint="0.39994506668294322"/>
      </top>
      <bottom style="medium">
        <color theme="3" tint="0.39994506668294322"/>
      </bottom>
      <diagonal/>
    </border>
    <border>
      <left style="medium">
        <color rgb="FF2E74B5"/>
      </left>
      <right/>
      <top style="medium">
        <color rgb="FF2E74B5"/>
      </top>
      <bottom style="medium">
        <color theme="3" tint="0.39994506668294322"/>
      </bottom>
      <diagonal/>
    </border>
    <border>
      <left/>
      <right/>
      <top style="medium">
        <color rgb="FF2E74B5"/>
      </top>
      <bottom style="medium">
        <color theme="3" tint="0.39994506668294322"/>
      </bottom>
      <diagonal/>
    </border>
    <border>
      <left/>
      <right style="medium">
        <color rgb="FF2E74B5"/>
      </right>
      <top style="medium">
        <color rgb="FF2E74B5"/>
      </top>
      <bottom style="medium">
        <color theme="3" tint="0.39994506668294322"/>
      </bottom>
      <diagonal/>
    </border>
    <border>
      <left style="medium">
        <color rgb="FF2E74B5"/>
      </left>
      <right style="thin">
        <color indexed="64"/>
      </right>
      <top style="medium">
        <color rgb="FF2E74B5"/>
      </top>
      <bottom style="medium">
        <color rgb="FF2E74B5"/>
      </bottom>
      <diagonal/>
    </border>
    <border>
      <left style="medium">
        <color theme="3" tint="0.39994506668294322"/>
      </left>
      <right style="medium">
        <color theme="3" tint="0.39991454817346722"/>
      </right>
      <top style="medium">
        <color rgb="FF2E74B5"/>
      </top>
      <bottom style="medium">
        <color theme="3" tint="0.39994506668294322"/>
      </bottom>
      <diagonal/>
    </border>
  </borders>
  <cellStyleXfs count="5">
    <xf numFmtId="0" fontId="0" fillId="0" borderId="0"/>
    <xf numFmtId="9" fontId="1" fillId="0" borderId="0" applyFont="0" applyFill="0" applyBorder="0" applyAlignment="0" applyProtection="0"/>
    <xf numFmtId="0" fontId="31" fillId="0" borderId="0"/>
    <xf numFmtId="0" fontId="53" fillId="0" borderId="0"/>
    <xf numFmtId="0" fontId="53" fillId="0" borderId="0"/>
  </cellStyleXfs>
  <cellXfs count="999">
    <xf numFmtId="0" fontId="0" fillId="0" borderId="0" xfId="0"/>
    <xf numFmtId="0" fontId="0" fillId="0" borderId="0" xfId="0" applyAlignment="1">
      <alignment vertical="center" wrapText="1"/>
    </xf>
    <xf numFmtId="0" fontId="3" fillId="3" borderId="1" xfId="0" applyFont="1" applyFill="1" applyBorder="1" applyAlignment="1">
      <alignment vertical="center" wrapText="1"/>
    </xf>
    <xf numFmtId="0" fontId="0" fillId="0" borderId="0" xfId="0" applyFont="1" applyAlignment="1">
      <alignment vertical="center" wrapText="1"/>
    </xf>
    <xf numFmtId="0" fontId="11" fillId="5" borderId="14" xfId="0" applyFont="1" applyFill="1" applyBorder="1" applyAlignment="1">
      <alignment vertical="center" wrapText="1"/>
    </xf>
    <xf numFmtId="0" fontId="6" fillId="3" borderId="14" xfId="0" applyFont="1" applyFill="1" applyBorder="1" applyAlignment="1">
      <alignment vertical="center" wrapText="1"/>
    </xf>
    <xf numFmtId="0" fontId="9" fillId="3" borderId="9" xfId="0" applyFont="1" applyFill="1" applyBorder="1" applyAlignment="1">
      <alignment vertical="center" wrapText="1"/>
    </xf>
    <xf numFmtId="0" fontId="9" fillId="3" borderId="12" xfId="0" applyFont="1" applyFill="1" applyBorder="1" applyAlignment="1">
      <alignment vertical="center" wrapText="1"/>
    </xf>
    <xf numFmtId="3" fontId="6" fillId="3" borderId="14" xfId="0" applyNumberFormat="1" applyFont="1" applyFill="1" applyBorder="1" applyAlignment="1">
      <alignment vertical="center" wrapText="1"/>
    </xf>
    <xf numFmtId="164" fontId="6" fillId="3" borderId="12" xfId="0" applyNumberFormat="1" applyFont="1" applyFill="1" applyBorder="1" applyAlignment="1">
      <alignment vertical="center" wrapText="1"/>
    </xf>
    <xf numFmtId="0" fontId="5" fillId="0" borderId="14" xfId="0" applyFont="1" applyBorder="1" applyAlignment="1">
      <alignment vertical="center" wrapText="1"/>
    </xf>
    <xf numFmtId="3" fontId="12" fillId="0" borderId="12" xfId="0" applyNumberFormat="1" applyFont="1" applyBorder="1" applyAlignment="1">
      <alignment vertical="center" wrapText="1"/>
    </xf>
    <xf numFmtId="3" fontId="6" fillId="0" borderId="12" xfId="0" applyNumberFormat="1" applyFont="1" applyBorder="1" applyAlignment="1">
      <alignment vertical="center" wrapText="1"/>
    </xf>
    <xf numFmtId="0" fontId="13" fillId="0" borderId="15" xfId="0" applyFont="1" applyBorder="1" applyAlignment="1">
      <alignment vertical="center" wrapText="1"/>
    </xf>
    <xf numFmtId="0" fontId="14" fillId="5" borderId="14" xfId="0" applyFont="1" applyFill="1" applyBorder="1" applyAlignment="1">
      <alignment vertical="center" wrapText="1"/>
    </xf>
    <xf numFmtId="0" fontId="7" fillId="0" borderId="15" xfId="0" applyFont="1" applyBorder="1" applyAlignment="1">
      <alignment horizontal="left" vertical="center" wrapText="1" indent="1"/>
    </xf>
    <xf numFmtId="3" fontId="9" fillId="0" borderId="12" xfId="0" applyNumberFormat="1" applyFont="1" applyBorder="1" applyAlignment="1">
      <alignment horizontal="center" vertical="center"/>
    </xf>
    <xf numFmtId="0" fontId="16" fillId="2" borderId="14" xfId="0" applyFont="1" applyFill="1" applyBorder="1" applyAlignment="1">
      <alignment vertical="center" wrapText="1"/>
    </xf>
    <xf numFmtId="3" fontId="9" fillId="2" borderId="12" xfId="0" applyNumberFormat="1" applyFont="1" applyFill="1" applyBorder="1" applyAlignment="1">
      <alignment vertical="center" wrapText="1"/>
    </xf>
    <xf numFmtId="0" fontId="16" fillId="6" borderId="14" xfId="0" applyFont="1" applyFill="1" applyBorder="1" applyAlignment="1">
      <alignment vertical="center" wrapText="1"/>
    </xf>
    <xf numFmtId="3" fontId="9" fillId="6" borderId="12" xfId="0" applyNumberFormat="1" applyFont="1" applyFill="1" applyBorder="1" applyAlignment="1">
      <alignment vertical="center" wrapText="1"/>
    </xf>
    <xf numFmtId="0" fontId="7" fillId="5" borderId="14" xfId="0" applyFont="1" applyFill="1" applyBorder="1" applyAlignment="1">
      <alignment vertical="center" wrapText="1"/>
    </xf>
    <xf numFmtId="0" fontId="17" fillId="3" borderId="14" xfId="0" applyFont="1" applyFill="1" applyBorder="1" applyAlignment="1">
      <alignment vertical="center" wrapText="1"/>
    </xf>
    <xf numFmtId="3" fontId="18" fillId="3" borderId="12" xfId="0" applyNumberFormat="1" applyFont="1" applyFill="1" applyBorder="1" applyAlignment="1">
      <alignment vertical="center" wrapText="1"/>
    </xf>
    <xf numFmtId="164" fontId="18" fillId="0" borderId="12" xfId="0" applyNumberFormat="1" applyFont="1" applyBorder="1" applyAlignment="1">
      <alignment vertical="center" wrapText="1"/>
    </xf>
    <xf numFmtId="0" fontId="8" fillId="0" borderId="14" xfId="0" applyFont="1" applyBorder="1" applyAlignment="1">
      <alignment vertical="center" wrapText="1"/>
    </xf>
    <xf numFmtId="0" fontId="19" fillId="0" borderId="14" xfId="0" applyFont="1" applyBorder="1" applyAlignment="1">
      <alignment vertical="center" wrapText="1"/>
    </xf>
    <xf numFmtId="0" fontId="7" fillId="0" borderId="14" xfId="0" applyFont="1" applyBorder="1" applyAlignment="1">
      <alignment vertical="center" wrapText="1"/>
    </xf>
    <xf numFmtId="3" fontId="6" fillId="4" borderId="12" xfId="0" applyNumberFormat="1" applyFont="1" applyFill="1" applyBorder="1" applyAlignment="1">
      <alignment vertical="center" wrapText="1"/>
    </xf>
    <xf numFmtId="0" fontId="7" fillId="0" borderId="0" xfId="0" applyFont="1" applyBorder="1" applyAlignment="1">
      <alignment vertical="center" wrapText="1"/>
    </xf>
    <xf numFmtId="3" fontId="6" fillId="0" borderId="0" xfId="0" applyNumberFormat="1" applyFont="1" applyBorder="1" applyAlignment="1">
      <alignment vertical="center" wrapText="1"/>
    </xf>
    <xf numFmtId="0" fontId="3" fillId="3" borderId="1" xfId="0" applyFont="1" applyFill="1" applyBorder="1" applyAlignment="1">
      <alignment horizontal="left" vertical="center" wrapText="1"/>
    </xf>
    <xf numFmtId="0" fontId="3" fillId="5" borderId="1" xfId="0" applyFont="1" applyFill="1" applyBorder="1" applyAlignment="1">
      <alignment vertical="center" wrapText="1"/>
    </xf>
    <xf numFmtId="0" fontId="6" fillId="3" borderId="9" xfId="0" applyFont="1" applyFill="1" applyBorder="1" applyAlignment="1">
      <alignment horizontal="center" vertical="center" wrapText="1"/>
    </xf>
    <xf numFmtId="0" fontId="6" fillId="3" borderId="12" xfId="0" applyFont="1" applyFill="1" applyBorder="1" applyAlignment="1">
      <alignment horizontal="center" vertical="center" wrapText="1"/>
    </xf>
    <xf numFmtId="9" fontId="6" fillId="3" borderId="12" xfId="0" applyNumberFormat="1" applyFont="1" applyFill="1" applyBorder="1" applyAlignment="1">
      <alignment horizontal="center" vertical="center"/>
    </xf>
    <xf numFmtId="0" fontId="6" fillId="3" borderId="14" xfId="0" applyFont="1" applyFill="1" applyBorder="1" applyAlignment="1">
      <alignment horizontal="left" vertical="center" wrapText="1"/>
    </xf>
    <xf numFmtId="0" fontId="6" fillId="3" borderId="12" xfId="0" applyNumberFormat="1" applyFont="1" applyFill="1" applyBorder="1" applyAlignment="1">
      <alignment horizontal="center" vertical="center"/>
    </xf>
    <xf numFmtId="0" fontId="6" fillId="0" borderId="14" xfId="0" applyFont="1" applyFill="1" applyBorder="1" applyAlignment="1">
      <alignment vertical="center" wrapText="1"/>
    </xf>
    <xf numFmtId="0" fontId="6" fillId="0" borderId="12" xfId="0" applyNumberFormat="1" applyFont="1" applyFill="1" applyBorder="1" applyAlignment="1">
      <alignment horizontal="center" vertical="center"/>
    </xf>
    <xf numFmtId="3" fontId="6" fillId="0" borderId="14" xfId="0" applyNumberFormat="1" applyFont="1" applyFill="1" applyBorder="1" applyAlignment="1">
      <alignment horizontal="center" vertical="center" wrapText="1"/>
    </xf>
    <xf numFmtId="0" fontId="6" fillId="0" borderId="14" xfId="0" applyFont="1" applyFill="1" applyBorder="1" applyAlignment="1">
      <alignment horizontal="left" vertical="center" wrapText="1"/>
    </xf>
    <xf numFmtId="0" fontId="6" fillId="0" borderId="15" xfId="0" applyFont="1" applyFill="1" applyBorder="1" applyAlignment="1">
      <alignment horizontal="left" vertical="center" wrapText="1"/>
    </xf>
    <xf numFmtId="9" fontId="6" fillId="0" borderId="9" xfId="0" applyNumberFormat="1" applyFont="1" applyFill="1" applyBorder="1" applyAlignment="1">
      <alignment horizontal="center" vertical="center"/>
    </xf>
    <xf numFmtId="0" fontId="6" fillId="0" borderId="9" xfId="0" applyNumberFormat="1" applyFont="1" applyFill="1" applyBorder="1" applyAlignment="1">
      <alignment horizontal="center" vertical="center"/>
    </xf>
    <xf numFmtId="0" fontId="6" fillId="5" borderId="14" xfId="0" applyFont="1" applyFill="1" applyBorder="1" applyAlignment="1">
      <alignment horizontal="left" vertical="center" wrapText="1"/>
    </xf>
    <xf numFmtId="0" fontId="11" fillId="5" borderId="14" xfId="0" applyFont="1" applyFill="1" applyBorder="1" applyAlignment="1">
      <alignment horizontal="left" vertical="center" wrapText="1"/>
    </xf>
    <xf numFmtId="0" fontId="9" fillId="3" borderId="9" xfId="0" applyFont="1" applyFill="1" applyBorder="1" applyAlignment="1">
      <alignment horizontal="center" vertical="center" wrapText="1"/>
    </xf>
    <xf numFmtId="0" fontId="9" fillId="3" borderId="12" xfId="0" applyFont="1" applyFill="1" applyBorder="1" applyAlignment="1">
      <alignment horizontal="center" vertical="center" wrapText="1"/>
    </xf>
    <xf numFmtId="3" fontId="6" fillId="3" borderId="14" xfId="0" applyNumberFormat="1" applyFont="1" applyFill="1" applyBorder="1" applyAlignment="1">
      <alignment horizontal="center" vertical="center" wrapText="1"/>
    </xf>
    <xf numFmtId="0" fontId="6" fillId="3" borderId="14" xfId="0" applyFont="1" applyFill="1" applyBorder="1" applyAlignment="1">
      <alignment horizontal="center" vertical="center" wrapText="1"/>
    </xf>
    <xf numFmtId="164" fontId="6" fillId="3" borderId="12" xfId="0" applyNumberFormat="1" applyFont="1" applyFill="1" applyBorder="1" applyAlignment="1">
      <alignment horizontal="center" vertical="center"/>
    </xf>
    <xf numFmtId="0" fontId="5" fillId="0" borderId="14" xfId="0" applyFont="1" applyBorder="1" applyAlignment="1">
      <alignment horizontal="left" vertical="center" wrapText="1" indent="1"/>
    </xf>
    <xf numFmtId="3" fontId="12" fillId="0" borderId="12" xfId="0" applyNumberFormat="1" applyFont="1" applyBorder="1" applyAlignment="1">
      <alignment horizontal="center" vertical="center"/>
    </xf>
    <xf numFmtId="3" fontId="6" fillId="0" borderId="12" xfId="0" applyNumberFormat="1" applyFont="1" applyBorder="1" applyAlignment="1">
      <alignment horizontal="center" vertical="center"/>
    </xf>
    <xf numFmtId="0" fontId="13" fillId="0" borderId="15" xfId="0" applyFont="1" applyBorder="1" applyAlignment="1">
      <alignment horizontal="left" vertical="center" wrapText="1" indent="1"/>
    </xf>
    <xf numFmtId="0" fontId="21" fillId="0" borderId="25" xfId="0" applyFont="1" applyFill="1" applyBorder="1" applyAlignment="1">
      <alignment horizontal="left" vertical="center" wrapText="1"/>
    </xf>
    <xf numFmtId="0" fontId="6" fillId="5" borderId="25" xfId="0" applyFont="1" applyFill="1" applyBorder="1" applyAlignment="1">
      <alignment horizontal="left" vertical="center" wrapText="1"/>
    </xf>
    <xf numFmtId="3" fontId="6" fillId="0" borderId="27" xfId="0" applyNumberFormat="1" applyFont="1" applyBorder="1" applyAlignment="1">
      <alignment horizontal="center" vertical="center" wrapText="1"/>
    </xf>
    <xf numFmtId="3" fontId="6" fillId="0" borderId="28" xfId="0" applyNumberFormat="1" applyFont="1" applyBorder="1" applyAlignment="1">
      <alignment horizontal="center" vertical="center" wrapText="1"/>
    </xf>
    <xf numFmtId="0" fontId="7" fillId="5" borderId="25" xfId="0" applyFont="1" applyFill="1" applyBorder="1" applyAlignment="1">
      <alignment vertical="center" wrapText="1"/>
    </xf>
    <xf numFmtId="1" fontId="6" fillId="0" borderId="12" xfId="0" applyNumberFormat="1" applyFont="1" applyFill="1" applyBorder="1" applyAlignment="1">
      <alignment horizontal="center" vertical="center"/>
    </xf>
    <xf numFmtId="0" fontId="12" fillId="0" borderId="14" xfId="0" applyFont="1" applyBorder="1" applyAlignment="1">
      <alignment horizontal="left" vertical="center" wrapText="1" indent="1"/>
    </xf>
    <xf numFmtId="0" fontId="13" fillId="0" borderId="29" xfId="0" applyFont="1" applyBorder="1" applyAlignment="1">
      <alignment horizontal="left" vertical="center" wrapText="1" indent="1"/>
    </xf>
    <xf numFmtId="0" fontId="16" fillId="2" borderId="25" xfId="0" applyFont="1" applyFill="1" applyBorder="1" applyAlignment="1">
      <alignment vertical="center" wrapText="1"/>
    </xf>
    <xf numFmtId="3" fontId="9" fillId="2" borderId="25" xfId="0" applyNumberFormat="1" applyFont="1" applyFill="1" applyBorder="1" applyAlignment="1">
      <alignment horizontal="center" vertical="center"/>
    </xf>
    <xf numFmtId="3" fontId="9" fillId="2" borderId="12" xfId="0" applyNumberFormat="1" applyFont="1" applyFill="1" applyBorder="1" applyAlignment="1">
      <alignment horizontal="center" vertical="center"/>
    </xf>
    <xf numFmtId="3" fontId="0" fillId="0" borderId="0" xfId="0" applyNumberFormat="1"/>
    <xf numFmtId="3" fontId="9" fillId="6" borderId="12" xfId="0" applyNumberFormat="1" applyFont="1" applyFill="1" applyBorder="1" applyAlignment="1">
      <alignment horizontal="center" vertical="center"/>
    </xf>
    <xf numFmtId="3" fontId="9" fillId="5" borderId="12" xfId="0" applyNumberFormat="1" applyFont="1" applyFill="1" applyBorder="1" applyAlignment="1">
      <alignment horizontal="center" vertical="center"/>
    </xf>
    <xf numFmtId="3" fontId="18" fillId="3" borderId="12" xfId="0" applyNumberFormat="1" applyFont="1" applyFill="1" applyBorder="1" applyAlignment="1">
      <alignment horizontal="center" vertical="center"/>
    </xf>
    <xf numFmtId="164" fontId="18" fillId="0" borderId="12" xfId="0" applyNumberFormat="1" applyFont="1" applyBorder="1" applyAlignment="1">
      <alignment horizontal="center" vertical="center"/>
    </xf>
    <xf numFmtId="0" fontId="19" fillId="0" borderId="14" xfId="0" applyFont="1" applyBorder="1" applyAlignment="1">
      <alignment horizontal="left" vertical="center" wrapText="1" indent="1"/>
    </xf>
    <xf numFmtId="164" fontId="12" fillId="0" borderId="12" xfId="0" applyNumberFormat="1" applyFont="1" applyBorder="1" applyAlignment="1">
      <alignment horizontal="center" vertical="center"/>
    </xf>
    <xf numFmtId="0" fontId="7" fillId="0" borderId="14" xfId="0" applyFont="1" applyBorder="1" applyAlignment="1">
      <alignment horizontal="left" vertical="center" wrapText="1" indent="1"/>
    </xf>
    <xf numFmtId="0" fontId="7" fillId="0" borderId="0" xfId="0" applyFont="1" applyBorder="1" applyAlignment="1">
      <alignment horizontal="left" vertical="center" wrapText="1" indent="1"/>
    </xf>
    <xf numFmtId="3" fontId="6" fillId="0" borderId="0" xfId="0" applyNumberFormat="1" applyFont="1" applyBorder="1" applyAlignment="1">
      <alignment horizontal="center" vertical="center"/>
    </xf>
    <xf numFmtId="0" fontId="20" fillId="0" borderId="30" xfId="0" applyFont="1" applyBorder="1"/>
    <xf numFmtId="0" fontId="20" fillId="0" borderId="25" xfId="0" applyFont="1" applyBorder="1"/>
    <xf numFmtId="0" fontId="20" fillId="0" borderId="33" xfId="0" applyFont="1" applyBorder="1"/>
    <xf numFmtId="0" fontId="20" fillId="0" borderId="0" xfId="0" applyFont="1" applyBorder="1" applyAlignment="1">
      <alignment horizontal="center" vertical="center" wrapText="1"/>
    </xf>
    <xf numFmtId="0" fontId="20" fillId="0" borderId="0" xfId="0" applyFont="1" applyBorder="1"/>
    <xf numFmtId="9" fontId="6" fillId="0" borderId="12" xfId="0" applyNumberFormat="1" applyFont="1" applyFill="1" applyBorder="1" applyAlignment="1">
      <alignment horizontal="center" vertical="center"/>
    </xf>
    <xf numFmtId="9" fontId="6" fillId="3" borderId="9" xfId="0" applyNumberFormat="1" applyFont="1" applyFill="1" applyBorder="1" applyAlignment="1">
      <alignment horizontal="center" vertical="center"/>
    </xf>
    <xf numFmtId="0" fontId="6" fillId="3" borderId="10" xfId="0" applyFont="1" applyFill="1" applyBorder="1" applyAlignment="1">
      <alignment horizontal="left" vertical="center" wrapText="1"/>
    </xf>
    <xf numFmtId="9" fontId="6" fillId="3" borderId="25" xfId="0" applyNumberFormat="1" applyFont="1" applyFill="1" applyBorder="1" applyAlignment="1">
      <alignment horizontal="center" vertical="center"/>
    </xf>
    <xf numFmtId="0" fontId="16" fillId="0" borderId="14" xfId="0" applyFont="1" applyBorder="1" applyAlignment="1">
      <alignment horizontal="left" vertical="center" wrapText="1" indent="1"/>
    </xf>
    <xf numFmtId="0" fontId="6" fillId="5" borderId="1" xfId="0" applyFont="1" applyFill="1" applyBorder="1" applyAlignment="1">
      <alignment horizontal="left" vertical="center" wrapText="1"/>
    </xf>
    <xf numFmtId="0" fontId="7" fillId="5" borderId="1" xfId="0" applyFont="1" applyFill="1" applyBorder="1" applyAlignment="1">
      <alignment vertical="center" wrapText="1"/>
    </xf>
    <xf numFmtId="0" fontId="6" fillId="0" borderId="25" xfId="0" applyFont="1" applyFill="1" applyBorder="1" applyAlignment="1">
      <alignment horizontal="left" vertical="center" wrapText="1"/>
    </xf>
    <xf numFmtId="9" fontId="6" fillId="0" borderId="25" xfId="0" applyNumberFormat="1" applyFont="1" applyFill="1" applyBorder="1" applyAlignment="1">
      <alignment horizontal="center" vertical="center"/>
    </xf>
    <xf numFmtId="0" fontId="11" fillId="0" borderId="14" xfId="0" applyFont="1" applyFill="1" applyBorder="1" applyAlignment="1">
      <alignment horizontal="left" vertical="center" wrapText="1"/>
    </xf>
    <xf numFmtId="0" fontId="0" fillId="0" borderId="0" xfId="0" applyFill="1"/>
    <xf numFmtId="0" fontId="6" fillId="0" borderId="14" xfId="0" applyFont="1" applyFill="1" applyBorder="1" applyAlignment="1">
      <alignment horizontal="center" vertical="center" wrapText="1"/>
    </xf>
    <xf numFmtId="164" fontId="6" fillId="0" borderId="12" xfId="0" applyNumberFormat="1" applyFont="1" applyFill="1" applyBorder="1" applyAlignment="1">
      <alignment horizontal="center" vertical="center"/>
    </xf>
    <xf numFmtId="0" fontId="9" fillId="0" borderId="9" xfId="0" applyFont="1" applyFill="1" applyBorder="1" applyAlignment="1">
      <alignment horizontal="center" vertical="center" wrapText="1"/>
    </xf>
    <xf numFmtId="0" fontId="9" fillId="0" borderId="12" xfId="0" applyFont="1" applyFill="1" applyBorder="1" applyAlignment="1">
      <alignment horizontal="center" vertical="center" wrapText="1"/>
    </xf>
    <xf numFmtId="0" fontId="5" fillId="0" borderId="14" xfId="0" applyFont="1" applyFill="1" applyBorder="1" applyAlignment="1">
      <alignment horizontal="left" vertical="center" wrapText="1" indent="1"/>
    </xf>
    <xf numFmtId="3" fontId="6" fillId="0" borderId="12" xfId="0" applyNumberFormat="1" applyFont="1" applyFill="1" applyBorder="1" applyAlignment="1">
      <alignment horizontal="center" vertical="center"/>
    </xf>
    <xf numFmtId="3" fontId="12" fillId="0" borderId="12" xfId="0" applyNumberFormat="1" applyFont="1" applyFill="1" applyBorder="1" applyAlignment="1">
      <alignment horizontal="center" vertical="center"/>
    </xf>
    <xf numFmtId="0" fontId="13" fillId="0" borderId="15" xfId="0" applyFont="1" applyFill="1" applyBorder="1" applyAlignment="1">
      <alignment horizontal="left" vertical="center" wrapText="1" indent="1"/>
    </xf>
    <xf numFmtId="3" fontId="9" fillId="0" borderId="12" xfId="0" applyNumberFormat="1" applyFont="1" applyFill="1" applyBorder="1" applyAlignment="1">
      <alignment horizontal="center" vertical="center"/>
    </xf>
    <xf numFmtId="0" fontId="16" fillId="0" borderId="14" xfId="0" applyFont="1" applyFill="1" applyBorder="1" applyAlignment="1">
      <alignment vertical="center" wrapText="1"/>
    </xf>
    <xf numFmtId="0" fontId="16" fillId="0" borderId="14" xfId="0" applyFont="1" applyFill="1" applyBorder="1" applyAlignment="1">
      <alignment horizontal="left" vertical="center" wrapText="1" indent="1"/>
    </xf>
    <xf numFmtId="0" fontId="7" fillId="0" borderId="14" xfId="0" applyFont="1" applyFill="1" applyBorder="1" applyAlignment="1">
      <alignment horizontal="left" vertical="center" wrapText="1" indent="1"/>
    </xf>
    <xf numFmtId="0" fontId="23" fillId="0" borderId="14" xfId="0" applyFont="1" applyFill="1" applyBorder="1" applyAlignment="1">
      <alignment vertical="center" wrapText="1"/>
    </xf>
    <xf numFmtId="0" fontId="5" fillId="7" borderId="14" xfId="0" applyFont="1" applyFill="1" applyBorder="1" applyAlignment="1">
      <alignment horizontal="left" vertical="center" wrapText="1" indent="1"/>
    </xf>
    <xf numFmtId="49" fontId="9" fillId="0" borderId="12" xfId="0" applyNumberFormat="1" applyFont="1" applyFill="1" applyBorder="1" applyAlignment="1">
      <alignment horizontal="center" vertical="center"/>
    </xf>
    <xf numFmtId="0" fontId="5" fillId="0" borderId="15" xfId="0" applyFont="1" applyFill="1" applyBorder="1" applyAlignment="1">
      <alignment horizontal="left" vertical="center" wrapText="1" indent="1"/>
    </xf>
    <xf numFmtId="0" fontId="13" fillId="0" borderId="25" xfId="0" applyFont="1" applyFill="1" applyBorder="1" applyAlignment="1">
      <alignment horizontal="left" vertical="center" wrapText="1" indent="1"/>
    </xf>
    <xf numFmtId="0" fontId="11" fillId="0" borderId="25" xfId="0" applyFont="1" applyFill="1" applyBorder="1" applyAlignment="1">
      <alignment horizontal="left" vertical="center" wrapText="1"/>
    </xf>
    <xf numFmtId="0" fontId="13" fillId="0" borderId="14" xfId="0" applyFont="1" applyFill="1" applyBorder="1" applyAlignment="1">
      <alignment horizontal="left" vertical="center" wrapText="1" indent="1"/>
    </xf>
    <xf numFmtId="3" fontId="12" fillId="0" borderId="9" xfId="0" applyNumberFormat="1" applyFont="1" applyFill="1" applyBorder="1" applyAlignment="1">
      <alignment horizontal="center" vertical="center"/>
    </xf>
    <xf numFmtId="0" fontId="11" fillId="0" borderId="35" xfId="0" applyFont="1" applyFill="1" applyBorder="1" applyAlignment="1">
      <alignment horizontal="left" vertical="center" wrapText="1"/>
    </xf>
    <xf numFmtId="49" fontId="6" fillId="0" borderId="12" xfId="0" applyNumberFormat="1" applyFont="1" applyFill="1" applyBorder="1" applyAlignment="1">
      <alignment horizontal="center" vertical="center"/>
    </xf>
    <xf numFmtId="0" fontId="6" fillId="0" borderId="10" xfId="0" applyFont="1" applyFill="1" applyBorder="1" applyAlignment="1">
      <alignment horizontal="left" vertical="center" wrapText="1"/>
    </xf>
    <xf numFmtId="0" fontId="7" fillId="0" borderId="14" xfId="0" applyFont="1" applyFill="1" applyBorder="1" applyAlignment="1">
      <alignment vertical="center" wrapText="1"/>
    </xf>
    <xf numFmtId="0" fontId="21" fillId="0" borderId="14" xfId="0" applyFont="1" applyFill="1" applyBorder="1" applyAlignment="1">
      <alignment horizontal="left" vertical="center" wrapText="1"/>
    </xf>
    <xf numFmtId="0" fontId="16" fillId="7" borderId="14" xfId="0" applyFont="1" applyFill="1" applyBorder="1" applyAlignment="1">
      <alignment vertical="center" wrapText="1"/>
    </xf>
    <xf numFmtId="3" fontId="9" fillId="7" borderId="12" xfId="0" applyNumberFormat="1" applyFont="1" applyFill="1" applyBorder="1" applyAlignment="1">
      <alignment horizontal="center" vertical="center"/>
    </xf>
    <xf numFmtId="0" fontId="6" fillId="0" borderId="0" xfId="0" applyFont="1" applyFill="1" applyBorder="1" applyAlignment="1">
      <alignment vertical="center" wrapText="1"/>
    </xf>
    <xf numFmtId="0" fontId="6" fillId="0" borderId="0" xfId="0" applyFont="1" applyFill="1" applyBorder="1" applyAlignment="1">
      <alignment horizontal="center" vertical="center"/>
    </xf>
    <xf numFmtId="0" fontId="29" fillId="0" borderId="0" xfId="0" applyFont="1" applyFill="1" applyBorder="1"/>
    <xf numFmtId="0" fontId="31" fillId="0" borderId="0" xfId="0" applyFont="1"/>
    <xf numFmtId="0" fontId="32" fillId="3" borderId="1" xfId="0" applyFont="1" applyFill="1" applyBorder="1" applyAlignment="1">
      <alignment horizontal="left" vertical="center" wrapText="1"/>
    </xf>
    <xf numFmtId="0" fontId="33" fillId="3" borderId="2" xfId="0" applyFont="1" applyFill="1" applyBorder="1" applyAlignment="1">
      <alignment vertical="center"/>
    </xf>
    <xf numFmtId="0" fontId="33" fillId="3" borderId="3" xfId="0" applyFont="1" applyFill="1" applyBorder="1" applyAlignment="1">
      <alignment vertical="center"/>
    </xf>
    <xf numFmtId="0" fontId="32" fillId="5" borderId="1" xfId="0" applyFont="1" applyFill="1" applyBorder="1" applyAlignment="1">
      <alignment vertical="center" wrapText="1"/>
    </xf>
    <xf numFmtId="0" fontId="33" fillId="3" borderId="9" xfId="0" applyFont="1" applyFill="1" applyBorder="1" applyAlignment="1">
      <alignment horizontal="center" vertical="center" wrapText="1"/>
    </xf>
    <xf numFmtId="0" fontId="33" fillId="3" borderId="12" xfId="0" applyFont="1" applyFill="1" applyBorder="1" applyAlignment="1">
      <alignment horizontal="center" vertical="center" wrapText="1"/>
    </xf>
    <xf numFmtId="0" fontId="33" fillId="3" borderId="14" xfId="0" applyFont="1" applyFill="1" applyBorder="1" applyAlignment="1">
      <alignment vertical="center" wrapText="1"/>
    </xf>
    <xf numFmtId="9" fontId="33" fillId="3" borderId="12" xfId="0" applyNumberFormat="1" applyFont="1" applyFill="1" applyBorder="1" applyAlignment="1">
      <alignment horizontal="center" vertical="center"/>
    </xf>
    <xf numFmtId="0" fontId="33" fillId="3" borderId="14" xfId="0" applyFont="1" applyFill="1" applyBorder="1" applyAlignment="1">
      <alignment horizontal="left" vertical="center" wrapText="1"/>
    </xf>
    <xf numFmtId="0" fontId="32" fillId="5" borderId="14" xfId="0" applyFont="1" applyFill="1" applyBorder="1" applyAlignment="1">
      <alignment vertical="center" wrapText="1"/>
    </xf>
    <xf numFmtId="0" fontId="34" fillId="5" borderId="14" xfId="0" applyFont="1" applyFill="1" applyBorder="1" applyAlignment="1">
      <alignment horizontal="left" vertical="center" wrapText="1"/>
    </xf>
    <xf numFmtId="0" fontId="32" fillId="3" borderId="9" xfId="0" applyFont="1" applyFill="1" applyBorder="1" applyAlignment="1">
      <alignment horizontal="center" vertical="center" wrapText="1"/>
    </xf>
    <xf numFmtId="0" fontId="32" fillId="3" borderId="12" xfId="0" applyFont="1" applyFill="1" applyBorder="1" applyAlignment="1">
      <alignment horizontal="center" vertical="center" wrapText="1"/>
    </xf>
    <xf numFmtId="0" fontId="33" fillId="0" borderId="14" xfId="0" applyFont="1" applyFill="1" applyBorder="1" applyAlignment="1">
      <alignment horizontal="left" vertical="center" wrapText="1"/>
    </xf>
    <xf numFmtId="3" fontId="33" fillId="0" borderId="14" xfId="0" applyNumberFormat="1" applyFont="1" applyFill="1" applyBorder="1" applyAlignment="1">
      <alignment horizontal="center" vertical="center" wrapText="1"/>
    </xf>
    <xf numFmtId="3" fontId="33" fillId="3" borderId="14" xfId="0" applyNumberFormat="1" applyFont="1" applyFill="1" applyBorder="1" applyAlignment="1">
      <alignment horizontal="center" vertical="center" wrapText="1"/>
    </xf>
    <xf numFmtId="0" fontId="33" fillId="3" borderId="14" xfId="0" applyFont="1" applyFill="1" applyBorder="1" applyAlignment="1">
      <alignment horizontal="center" vertical="center" wrapText="1"/>
    </xf>
    <xf numFmtId="164" fontId="33" fillId="3" borderId="12" xfId="0" applyNumberFormat="1" applyFont="1" applyFill="1" applyBorder="1" applyAlignment="1">
      <alignment horizontal="center" vertical="center"/>
    </xf>
    <xf numFmtId="0" fontId="33" fillId="0" borderId="14" xfId="0" applyFont="1" applyBorder="1" applyAlignment="1">
      <alignment horizontal="left" vertical="center" wrapText="1" indent="1"/>
    </xf>
    <xf numFmtId="3" fontId="33" fillId="0" borderId="12" xfId="0" applyNumberFormat="1" applyFont="1" applyBorder="1" applyAlignment="1">
      <alignment horizontal="center" vertical="center"/>
    </xf>
    <xf numFmtId="3" fontId="35" fillId="0" borderId="12" xfId="0" applyNumberFormat="1" applyFont="1" applyBorder="1" applyAlignment="1">
      <alignment horizontal="center" vertical="center"/>
    </xf>
    <xf numFmtId="0" fontId="36" fillId="0" borderId="15" xfId="0" applyFont="1" applyBorder="1" applyAlignment="1">
      <alignment horizontal="left" vertical="center" wrapText="1" indent="1"/>
    </xf>
    <xf numFmtId="0" fontId="34" fillId="2" borderId="14" xfId="0" applyFont="1" applyFill="1" applyBorder="1" applyAlignment="1">
      <alignment vertical="center" wrapText="1"/>
    </xf>
    <xf numFmtId="3" fontId="32" fillId="2" borderId="12" xfId="0" applyNumberFormat="1" applyFont="1" applyFill="1" applyBorder="1" applyAlignment="1">
      <alignment horizontal="center" vertical="center"/>
    </xf>
    <xf numFmtId="0" fontId="33" fillId="5" borderId="14" xfId="0" applyFont="1" applyFill="1" applyBorder="1" applyAlignment="1">
      <alignment vertical="center" wrapText="1"/>
    </xf>
    <xf numFmtId="0" fontId="34" fillId="0" borderId="15" xfId="0" applyFont="1" applyBorder="1" applyAlignment="1">
      <alignment horizontal="left" vertical="center" wrapText="1" indent="1"/>
    </xf>
    <xf numFmtId="0" fontId="33" fillId="5" borderId="14" xfId="0" applyFont="1" applyFill="1" applyBorder="1" applyAlignment="1">
      <alignment horizontal="left" vertical="center" wrapText="1"/>
    </xf>
    <xf numFmtId="0" fontId="34" fillId="0" borderId="14" xfId="0" applyFont="1" applyFill="1" applyBorder="1" applyAlignment="1">
      <alignment horizontal="left" vertical="center" wrapText="1"/>
    </xf>
    <xf numFmtId="3" fontId="37" fillId="0" borderId="14" xfId="0" applyNumberFormat="1" applyFont="1" applyFill="1" applyBorder="1" applyAlignment="1">
      <alignment horizontal="center" vertical="center" wrapText="1"/>
    </xf>
    <xf numFmtId="3" fontId="38" fillId="0" borderId="14" xfId="0" applyNumberFormat="1" applyFont="1" applyFill="1" applyBorder="1" applyAlignment="1">
      <alignment horizontal="center" vertical="center" wrapText="1"/>
    </xf>
    <xf numFmtId="0" fontId="33" fillId="5" borderId="1" xfId="0" applyFont="1" applyFill="1" applyBorder="1" applyAlignment="1">
      <alignment horizontal="left" vertical="center" wrapText="1"/>
    </xf>
    <xf numFmtId="3" fontId="33" fillId="3" borderId="12" xfId="0" applyNumberFormat="1" applyFont="1" applyFill="1" applyBorder="1" applyAlignment="1">
      <alignment horizontal="center" vertical="center"/>
    </xf>
    <xf numFmtId="0" fontId="32" fillId="0" borderId="15" xfId="0" applyFont="1" applyBorder="1" applyAlignment="1">
      <alignment horizontal="left" vertical="center" wrapText="1" indent="1"/>
    </xf>
    <xf numFmtId="3" fontId="32" fillId="0" borderId="12" xfId="0" applyNumberFormat="1" applyFont="1" applyBorder="1" applyAlignment="1">
      <alignment horizontal="center" vertical="center"/>
    </xf>
    <xf numFmtId="3" fontId="39" fillId="0" borderId="12" xfId="0" applyNumberFormat="1" applyFont="1" applyBorder="1" applyAlignment="1">
      <alignment horizontal="center" vertical="center"/>
    </xf>
    <xf numFmtId="3" fontId="35" fillId="0" borderId="9" xfId="0" applyNumberFormat="1" applyFont="1" applyBorder="1" applyAlignment="1">
      <alignment horizontal="center" vertical="center"/>
    </xf>
    <xf numFmtId="0" fontId="32" fillId="3" borderId="37" xfId="0" applyFont="1" applyFill="1" applyBorder="1" applyAlignment="1">
      <alignment horizontal="center" vertical="center" wrapText="1"/>
    </xf>
    <xf numFmtId="0" fontId="32" fillId="3" borderId="17" xfId="0" applyFont="1" applyFill="1" applyBorder="1" applyAlignment="1">
      <alignment horizontal="center" vertical="center" wrapText="1"/>
    </xf>
    <xf numFmtId="0" fontId="32" fillId="3" borderId="39" xfId="0" applyFont="1" applyFill="1" applyBorder="1" applyAlignment="1">
      <alignment horizontal="center" vertical="center" wrapText="1"/>
    </xf>
    <xf numFmtId="0" fontId="32" fillId="5" borderId="38" xfId="0" applyFont="1" applyFill="1" applyBorder="1" applyAlignment="1">
      <alignment horizontal="left" vertical="center" wrapText="1"/>
    </xf>
    <xf numFmtId="3" fontId="32" fillId="5" borderId="12" xfId="0" applyNumberFormat="1" applyFont="1" applyFill="1" applyBorder="1" applyAlignment="1">
      <alignment horizontal="center" vertical="center"/>
    </xf>
    <xf numFmtId="3" fontId="32" fillId="5" borderId="39" xfId="0" applyNumberFormat="1" applyFont="1" applyFill="1" applyBorder="1" applyAlignment="1">
      <alignment horizontal="center" vertical="center"/>
    </xf>
    <xf numFmtId="0" fontId="32" fillId="5" borderId="38" xfId="0" applyFont="1" applyFill="1" applyBorder="1" applyAlignment="1">
      <alignment vertical="center" wrapText="1"/>
    </xf>
    <xf numFmtId="0" fontId="39" fillId="3" borderId="38" xfId="0" applyFont="1" applyFill="1" applyBorder="1" applyAlignment="1">
      <alignment vertical="center" wrapText="1"/>
    </xf>
    <xf numFmtId="3" fontId="39" fillId="3" borderId="12" xfId="0" applyNumberFormat="1" applyFont="1" applyFill="1" applyBorder="1" applyAlignment="1">
      <alignment horizontal="center" vertical="center"/>
    </xf>
    <xf numFmtId="164" fontId="39" fillId="0" borderId="12" xfId="0" applyNumberFormat="1" applyFont="1" applyBorder="1" applyAlignment="1">
      <alignment horizontal="center" vertical="center"/>
    </xf>
    <xf numFmtId="164" fontId="39" fillId="0" borderId="39" xfId="0" applyNumberFormat="1" applyFont="1" applyBorder="1" applyAlignment="1">
      <alignment horizontal="center" vertical="center"/>
    </xf>
    <xf numFmtId="0" fontId="33" fillId="0" borderId="38" xfId="0" applyFont="1" applyBorder="1" applyAlignment="1">
      <alignment horizontal="left" vertical="center" wrapText="1" indent="1"/>
    </xf>
    <xf numFmtId="3" fontId="33" fillId="0" borderId="39" xfId="0" applyNumberFormat="1" applyFont="1" applyBorder="1" applyAlignment="1">
      <alignment horizontal="center" vertical="center"/>
    </xf>
    <xf numFmtId="0" fontId="40" fillId="0" borderId="38" xfId="0" applyFont="1" applyBorder="1" applyAlignment="1">
      <alignment horizontal="left" vertical="center" wrapText="1" indent="1"/>
    </xf>
    <xf numFmtId="164" fontId="35" fillId="0" borderId="12" xfId="0" applyNumberFormat="1" applyFont="1" applyBorder="1" applyAlignment="1">
      <alignment horizontal="center" vertical="center"/>
    </xf>
    <xf numFmtId="164" fontId="35" fillId="0" borderId="39" xfId="0" applyNumberFormat="1" applyFont="1" applyBorder="1" applyAlignment="1">
      <alignment horizontal="center" vertical="center"/>
    </xf>
    <xf numFmtId="0" fontId="35" fillId="0" borderId="38" xfId="0" applyFont="1" applyBorder="1" applyAlignment="1">
      <alignment horizontal="left" vertical="center" wrapText="1" indent="1"/>
    </xf>
    <xf numFmtId="0" fontId="4" fillId="0" borderId="38" xfId="0" applyFont="1" applyBorder="1" applyAlignment="1">
      <alignment horizontal="left" vertical="center" wrapText="1" indent="1"/>
    </xf>
    <xf numFmtId="0" fontId="34" fillId="2" borderId="38" xfId="0" applyFont="1" applyFill="1" applyBorder="1" applyAlignment="1">
      <alignment vertical="center" wrapText="1"/>
    </xf>
    <xf numFmtId="3" fontId="32" fillId="2" borderId="39" xfId="0" applyNumberFormat="1" applyFont="1" applyFill="1" applyBorder="1" applyAlignment="1">
      <alignment horizontal="center" vertical="center"/>
    </xf>
    <xf numFmtId="0" fontId="41" fillId="0" borderId="38" xfId="0" applyFont="1" applyBorder="1" applyAlignment="1">
      <alignment horizontal="left" vertical="center" wrapText="1" indent="1"/>
    </xf>
    <xf numFmtId="3" fontId="42" fillId="0" borderId="12" xfId="0" applyNumberFormat="1" applyFont="1" applyBorder="1" applyAlignment="1">
      <alignment horizontal="center" vertical="center"/>
    </xf>
    <xf numFmtId="3" fontId="42" fillId="0" borderId="39" xfId="0" applyNumberFormat="1" applyFont="1" applyBorder="1" applyAlignment="1">
      <alignment horizontal="center" vertical="center"/>
    </xf>
    <xf numFmtId="0" fontId="3" fillId="0" borderId="40" xfId="0" applyFont="1" applyBorder="1" applyAlignment="1">
      <alignment horizontal="left" vertical="center" wrapText="1" indent="1"/>
    </xf>
    <xf numFmtId="3" fontId="42" fillId="0" borderId="41" xfId="0" applyNumberFormat="1" applyFont="1" applyBorder="1" applyAlignment="1">
      <alignment horizontal="center" vertical="center"/>
    </xf>
    <xf numFmtId="3" fontId="42" fillId="0" borderId="18" xfId="0" applyNumberFormat="1" applyFont="1" applyBorder="1" applyAlignment="1">
      <alignment horizontal="center" vertical="center"/>
    </xf>
    <xf numFmtId="0" fontId="32" fillId="0" borderId="0" xfId="0" applyFont="1" applyBorder="1" applyAlignment="1">
      <alignment horizontal="left" vertical="center" wrapText="1" indent="1"/>
    </xf>
    <xf numFmtId="3" fontId="33" fillId="0" borderId="0" xfId="0" applyNumberFormat="1" applyFont="1" applyBorder="1" applyAlignment="1">
      <alignment horizontal="center" vertical="center"/>
    </xf>
    <xf numFmtId="0" fontId="2" fillId="0" borderId="0" xfId="0" applyFont="1"/>
    <xf numFmtId="0" fontId="9" fillId="3" borderId="14" xfId="0" applyFont="1" applyFill="1" applyBorder="1" applyAlignment="1">
      <alignment vertical="center" wrapText="1"/>
    </xf>
    <xf numFmtId="0" fontId="9" fillId="3" borderId="14" xfId="0" applyFont="1" applyFill="1" applyBorder="1" applyAlignment="1">
      <alignment horizontal="left" vertical="center" wrapText="1"/>
    </xf>
    <xf numFmtId="3" fontId="9" fillId="3" borderId="14" xfId="0" applyNumberFormat="1" applyFont="1" applyFill="1" applyBorder="1" applyAlignment="1">
      <alignment horizontal="center" vertical="center" wrapText="1"/>
    </xf>
    <xf numFmtId="3" fontId="10" fillId="0" borderId="12" xfId="0" applyNumberFormat="1" applyFont="1" applyBorder="1" applyAlignment="1">
      <alignment horizontal="center" vertical="center"/>
    </xf>
    <xf numFmtId="3" fontId="18" fillId="0" borderId="12" xfId="0" applyNumberFormat="1" applyFont="1" applyBorder="1" applyAlignment="1">
      <alignment horizontal="center" vertical="center"/>
    </xf>
    <xf numFmtId="0" fontId="9" fillId="5" borderId="14" xfId="0" applyFont="1" applyFill="1" applyBorder="1" applyAlignment="1">
      <alignment vertical="center" wrapText="1"/>
    </xf>
    <xf numFmtId="0" fontId="16" fillId="0" borderId="15" xfId="0" applyFont="1" applyBorder="1" applyAlignment="1">
      <alignment horizontal="left" vertical="center" wrapText="1" indent="1"/>
    </xf>
    <xf numFmtId="0" fontId="9" fillId="5" borderId="14" xfId="0" applyFont="1" applyFill="1" applyBorder="1" applyAlignment="1">
      <alignment horizontal="left" vertical="center" wrapText="1"/>
    </xf>
    <xf numFmtId="0" fontId="9" fillId="3" borderId="30" xfId="0" applyFont="1" applyFill="1" applyBorder="1" applyAlignment="1">
      <alignment horizontal="center" vertical="center" wrapText="1"/>
    </xf>
    <xf numFmtId="0" fontId="9" fillId="3" borderId="31" xfId="0" applyFont="1" applyFill="1" applyBorder="1" applyAlignment="1">
      <alignment horizontal="center" vertical="center" wrapText="1"/>
    </xf>
    <xf numFmtId="0" fontId="9" fillId="3" borderId="25" xfId="0" applyFont="1" applyFill="1" applyBorder="1" applyAlignment="1">
      <alignment horizontal="center" vertical="center" wrapText="1"/>
    </xf>
    <xf numFmtId="0" fontId="9" fillId="3" borderId="32" xfId="0" applyFont="1" applyFill="1" applyBorder="1" applyAlignment="1">
      <alignment horizontal="center" vertical="center" wrapText="1"/>
    </xf>
    <xf numFmtId="0" fontId="7" fillId="0" borderId="43" xfId="0" applyFont="1" applyBorder="1" applyAlignment="1">
      <alignment horizontal="left" vertical="center" wrapText="1" indent="1"/>
    </xf>
    <xf numFmtId="0" fontId="13" fillId="0" borderId="44" xfId="0" applyFont="1" applyBorder="1" applyAlignment="1">
      <alignment horizontal="left" vertical="center" wrapText="1" indent="1"/>
    </xf>
    <xf numFmtId="0" fontId="48" fillId="0" borderId="0" xfId="0" applyFont="1"/>
    <xf numFmtId="0" fontId="47" fillId="3" borderId="1" xfId="0" applyFont="1" applyFill="1" applyBorder="1" applyAlignment="1">
      <alignment horizontal="left" vertical="center" wrapText="1"/>
    </xf>
    <xf numFmtId="3" fontId="33" fillId="3" borderId="25" xfId="0" applyNumberFormat="1" applyFont="1" applyFill="1" applyBorder="1" applyAlignment="1">
      <alignment horizontal="center" vertical="center"/>
    </xf>
    <xf numFmtId="165" fontId="33" fillId="3" borderId="12" xfId="0" applyNumberFormat="1" applyFont="1" applyFill="1" applyBorder="1" applyAlignment="1">
      <alignment horizontal="center" vertical="center"/>
    </xf>
    <xf numFmtId="0" fontId="49" fillId="5" borderId="14" xfId="0" applyFont="1" applyFill="1" applyBorder="1" applyAlignment="1">
      <alignment horizontal="left" vertical="center" wrapText="1"/>
    </xf>
    <xf numFmtId="0" fontId="48" fillId="3" borderId="14" xfId="0" applyFont="1" applyFill="1" applyBorder="1" applyAlignment="1">
      <alignment horizontal="left" vertical="center" wrapText="1"/>
    </xf>
    <xf numFmtId="0" fontId="47" fillId="3" borderId="9" xfId="0" applyFont="1" applyFill="1" applyBorder="1" applyAlignment="1">
      <alignment horizontal="center" vertical="center" wrapText="1"/>
    </xf>
    <xf numFmtId="0" fontId="47" fillId="3" borderId="12" xfId="0" applyFont="1" applyFill="1" applyBorder="1" applyAlignment="1">
      <alignment horizontal="center" vertical="center" wrapText="1"/>
    </xf>
    <xf numFmtId="4" fontId="48" fillId="3" borderId="14" xfId="0" applyNumberFormat="1" applyFont="1" applyFill="1" applyBorder="1" applyAlignment="1">
      <alignment horizontal="center" vertical="center" wrapText="1"/>
    </xf>
    <xf numFmtId="3" fontId="48" fillId="3" borderId="14" xfId="0" applyNumberFormat="1" applyFont="1" applyFill="1" applyBorder="1" applyAlignment="1">
      <alignment horizontal="center" vertical="center" wrapText="1"/>
    </xf>
    <xf numFmtId="0" fontId="48" fillId="3" borderId="14" xfId="0" applyFont="1" applyFill="1" applyBorder="1" applyAlignment="1">
      <alignment horizontal="center" vertical="center" wrapText="1"/>
    </xf>
    <xf numFmtId="164" fontId="48" fillId="3" borderId="12" xfId="0" applyNumberFormat="1" applyFont="1" applyFill="1" applyBorder="1" applyAlignment="1">
      <alignment horizontal="center" vertical="center"/>
    </xf>
    <xf numFmtId="0" fontId="48" fillId="0" borderId="14" xfId="0" applyFont="1" applyBorder="1" applyAlignment="1">
      <alignment horizontal="left" vertical="center" wrapText="1" indent="1"/>
    </xf>
    <xf numFmtId="3" fontId="48" fillId="0" borderId="12" xfId="0" applyNumberFormat="1" applyFont="1" applyBorder="1" applyAlignment="1">
      <alignment horizontal="center" vertical="center"/>
    </xf>
    <xf numFmtId="3" fontId="48" fillId="0" borderId="11" xfId="0" applyNumberFormat="1" applyFont="1" applyBorder="1" applyAlignment="1">
      <alignment horizontal="center" vertical="center"/>
    </xf>
    <xf numFmtId="3" fontId="50" fillId="0" borderId="12" xfId="0" applyNumberFormat="1" applyFont="1" applyBorder="1" applyAlignment="1">
      <alignment horizontal="center" vertical="center"/>
    </xf>
    <xf numFmtId="0" fontId="51" fillId="0" borderId="15" xfId="0" applyFont="1" applyBorder="1" applyAlignment="1">
      <alignment horizontal="left" vertical="center" wrapText="1" indent="1"/>
    </xf>
    <xf numFmtId="0" fontId="49" fillId="2" borderId="14" xfId="0" applyFont="1" applyFill="1" applyBorder="1" applyAlignment="1">
      <alignment vertical="center" wrapText="1"/>
    </xf>
    <xf numFmtId="3" fontId="47" fillId="2" borderId="12" xfId="0" applyNumberFormat="1" applyFont="1" applyFill="1" applyBorder="1" applyAlignment="1">
      <alignment horizontal="center" vertical="center"/>
    </xf>
    <xf numFmtId="166" fontId="48" fillId="3" borderId="14" xfId="0" applyNumberFormat="1" applyFont="1" applyFill="1" applyBorder="1" applyAlignment="1">
      <alignment horizontal="center" vertical="center" wrapText="1"/>
    </xf>
    <xf numFmtId="0" fontId="48" fillId="5" borderId="0" xfId="0" applyFont="1" applyFill="1"/>
    <xf numFmtId="0" fontId="51" fillId="0" borderId="29" xfId="0" applyFont="1" applyBorder="1" applyAlignment="1">
      <alignment horizontal="left" vertical="center" wrapText="1" indent="1"/>
    </xf>
    <xf numFmtId="0" fontId="51" fillId="3" borderId="13" xfId="0" applyFont="1" applyFill="1" applyBorder="1" applyAlignment="1">
      <alignment horizontal="left" vertical="center" wrapText="1" indent="1"/>
    </xf>
    <xf numFmtId="3" fontId="50" fillId="3" borderId="9" xfId="0" applyNumberFormat="1" applyFont="1" applyFill="1" applyBorder="1" applyAlignment="1">
      <alignment horizontal="center" vertical="center"/>
    </xf>
    <xf numFmtId="3" fontId="50" fillId="0" borderId="9" xfId="0" applyNumberFormat="1" applyFont="1" applyBorder="1" applyAlignment="1">
      <alignment horizontal="center" vertical="center"/>
    </xf>
    <xf numFmtId="0" fontId="50" fillId="0" borderId="14" xfId="0" applyFont="1" applyBorder="1" applyAlignment="1">
      <alignment horizontal="left" vertical="center" wrapText="1" indent="1"/>
    </xf>
    <xf numFmtId="164" fontId="50" fillId="0" borderId="12" xfId="0" applyNumberFormat="1" applyFont="1" applyBorder="1" applyAlignment="1">
      <alignment horizontal="center" vertical="center"/>
    </xf>
    <xf numFmtId="0" fontId="3" fillId="3" borderId="2" xfId="0" applyFont="1" applyFill="1" applyBorder="1" applyAlignment="1">
      <alignment horizontal="left" vertical="center" wrapText="1"/>
    </xf>
    <xf numFmtId="0" fontId="3" fillId="5" borderId="3" xfId="0" applyFont="1" applyFill="1" applyBorder="1" applyAlignment="1">
      <alignment vertical="center" wrapText="1"/>
    </xf>
    <xf numFmtId="0" fontId="6" fillId="3" borderId="12" xfId="0" applyFont="1" applyFill="1" applyBorder="1" applyAlignment="1">
      <alignment vertical="center" wrapText="1"/>
    </xf>
    <xf numFmtId="0" fontId="6" fillId="3" borderId="12" xfId="0" applyFont="1" applyFill="1" applyBorder="1" applyAlignment="1">
      <alignment horizontal="left" vertical="center" wrapText="1"/>
    </xf>
    <xf numFmtId="0" fontId="7" fillId="5" borderId="10" xfId="0" applyFont="1" applyFill="1" applyBorder="1" applyAlignment="1">
      <alignment vertical="center" wrapText="1"/>
    </xf>
    <xf numFmtId="3" fontId="6" fillId="3" borderId="12" xfId="0" applyNumberFormat="1" applyFont="1" applyFill="1" applyBorder="1" applyAlignment="1">
      <alignment horizontal="center" vertical="center"/>
    </xf>
    <xf numFmtId="0" fontId="11" fillId="5" borderId="10" xfId="0" applyFont="1" applyFill="1" applyBorder="1" applyAlignment="1">
      <alignment horizontal="left" vertical="center" wrapText="1"/>
    </xf>
    <xf numFmtId="0" fontId="5" fillId="0" borderId="12" xfId="0" applyFont="1" applyBorder="1" applyAlignment="1">
      <alignment horizontal="left" vertical="center" wrapText="1" indent="1"/>
    </xf>
    <xf numFmtId="0" fontId="13" fillId="0" borderId="9" xfId="0" applyFont="1" applyBorder="1" applyAlignment="1">
      <alignment horizontal="left" vertical="center" wrapText="1" indent="1"/>
    </xf>
    <xf numFmtId="0" fontId="16" fillId="2" borderId="12" xfId="0" applyFont="1" applyFill="1" applyBorder="1" applyAlignment="1">
      <alignment vertical="center" wrapText="1"/>
    </xf>
    <xf numFmtId="0" fontId="0" fillId="0" borderId="0" xfId="0" applyAlignment="1">
      <alignment horizontal="center" vertical="center"/>
    </xf>
    <xf numFmtId="0" fontId="6" fillId="5" borderId="10" xfId="0" applyFont="1" applyFill="1" applyBorder="1" applyAlignment="1">
      <alignment horizontal="left" vertical="center" wrapText="1"/>
    </xf>
    <xf numFmtId="3" fontId="6" fillId="11" borderId="14" xfId="0" applyNumberFormat="1" applyFont="1" applyFill="1" applyBorder="1" applyAlignment="1">
      <alignment horizontal="center" vertical="center" wrapText="1"/>
    </xf>
    <xf numFmtId="3" fontId="6" fillId="12" borderId="14" xfId="0" applyNumberFormat="1" applyFont="1" applyFill="1" applyBorder="1" applyAlignment="1">
      <alignment horizontal="center" vertical="center" wrapText="1"/>
    </xf>
    <xf numFmtId="0" fontId="13" fillId="10" borderId="9" xfId="0" applyFont="1" applyFill="1" applyBorder="1" applyAlignment="1">
      <alignment horizontal="left" vertical="center" wrapText="1" indent="1"/>
    </xf>
    <xf numFmtId="0" fontId="6" fillId="11" borderId="14" xfId="0" applyFont="1" applyFill="1" applyBorder="1" applyAlignment="1">
      <alignment horizontal="center" vertical="center" wrapText="1"/>
    </xf>
    <xf numFmtId="3" fontId="6" fillId="3" borderId="14" xfId="0" applyNumberFormat="1" applyFont="1" applyFill="1" applyBorder="1" applyAlignment="1">
      <alignment horizontal="left" vertical="center" wrapText="1"/>
    </xf>
    <xf numFmtId="0" fontId="0" fillId="0" borderId="0" xfId="0" applyFill="1" applyAlignment="1">
      <alignment horizontal="center" vertical="center"/>
    </xf>
    <xf numFmtId="3" fontId="6" fillId="11" borderId="12" xfId="0" applyNumberFormat="1" applyFont="1" applyFill="1" applyBorder="1" applyAlignment="1">
      <alignment horizontal="center" vertical="center"/>
    </xf>
    <xf numFmtId="3" fontId="6" fillId="3" borderId="12" xfId="0" applyNumberFormat="1" applyFont="1" applyFill="1" applyBorder="1" applyAlignment="1">
      <alignment horizontal="center" vertical="center" wrapText="1"/>
    </xf>
    <xf numFmtId="3" fontId="12" fillId="0" borderId="11" xfId="0" applyNumberFormat="1" applyFont="1" applyBorder="1" applyAlignment="1">
      <alignment horizontal="center" vertical="center"/>
    </xf>
    <xf numFmtId="1" fontId="54" fillId="0" borderId="25" xfId="3" applyNumberFormat="1" applyFont="1" applyFill="1" applyBorder="1" applyAlignment="1">
      <alignment horizontal="center" vertical="center" wrapText="1"/>
    </xf>
    <xf numFmtId="1" fontId="54" fillId="0" borderId="0" xfId="3" applyNumberFormat="1" applyFont="1" applyFill="1" applyBorder="1" applyAlignment="1">
      <alignment horizontal="center" vertical="center" wrapText="1"/>
    </xf>
    <xf numFmtId="0" fontId="5" fillId="0" borderId="15" xfId="0" applyFont="1" applyBorder="1" applyAlignment="1">
      <alignment horizontal="left" vertical="center" wrapText="1" indent="1"/>
    </xf>
    <xf numFmtId="0" fontId="5" fillId="0" borderId="9" xfId="0" applyFont="1" applyBorder="1" applyAlignment="1">
      <alignment horizontal="left" vertical="center" wrapText="1" indent="1"/>
    </xf>
    <xf numFmtId="0" fontId="13" fillId="0" borderId="27" xfId="0" applyFont="1" applyBorder="1" applyAlignment="1">
      <alignment horizontal="left" vertical="center" wrapText="1" indent="1"/>
    </xf>
    <xf numFmtId="0" fontId="13" fillId="0" borderId="0" xfId="0" applyFont="1" applyBorder="1" applyAlignment="1">
      <alignment horizontal="left" vertical="center" wrapText="1" indent="1"/>
    </xf>
    <xf numFmtId="3" fontId="6" fillId="3" borderId="9" xfId="0" applyNumberFormat="1" applyFont="1" applyFill="1" applyBorder="1" applyAlignment="1">
      <alignment horizontal="center" vertical="center" wrapText="1"/>
    </xf>
    <xf numFmtId="0" fontId="56" fillId="0" borderId="25" xfId="4" applyFont="1" applyFill="1" applyBorder="1" applyAlignment="1">
      <alignment horizontal="center" vertical="center"/>
    </xf>
    <xf numFmtId="0" fontId="56" fillId="0" borderId="0" xfId="4" applyFont="1" applyFill="1" applyBorder="1" applyAlignment="1">
      <alignment horizontal="center" vertical="center"/>
    </xf>
    <xf numFmtId="0" fontId="7" fillId="5" borderId="12" xfId="0" applyFont="1" applyFill="1" applyBorder="1" applyAlignment="1">
      <alignment vertical="center" wrapText="1"/>
    </xf>
    <xf numFmtId="0" fontId="17" fillId="3" borderId="12" xfId="0" applyFont="1" applyFill="1" applyBorder="1" applyAlignment="1">
      <alignment vertical="center" wrapText="1"/>
    </xf>
    <xf numFmtId="0" fontId="19" fillId="0" borderId="12" xfId="0" applyFont="1" applyBorder="1" applyAlignment="1">
      <alignment horizontal="left" vertical="center" wrapText="1" indent="1"/>
    </xf>
    <xf numFmtId="0" fontId="7" fillId="0" borderId="12" xfId="0" applyFont="1" applyBorder="1" applyAlignment="1">
      <alignment horizontal="left" vertical="center" wrapText="1" indent="1"/>
    </xf>
    <xf numFmtId="1" fontId="6" fillId="3" borderId="12" xfId="0" applyNumberFormat="1" applyFont="1" applyFill="1" applyBorder="1" applyAlignment="1">
      <alignment horizontal="center" vertical="center"/>
    </xf>
    <xf numFmtId="0" fontId="17" fillId="3" borderId="15" xfId="0" applyFont="1" applyFill="1" applyBorder="1" applyAlignment="1">
      <alignment vertical="center" wrapText="1"/>
    </xf>
    <xf numFmtId="3" fontId="18" fillId="3" borderId="9" xfId="0" applyNumberFormat="1" applyFont="1" applyFill="1" applyBorder="1" applyAlignment="1">
      <alignment horizontal="center" vertical="center"/>
    </xf>
    <xf numFmtId="164" fontId="18" fillId="0" borderId="9" xfId="0" applyNumberFormat="1" applyFont="1" applyBorder="1" applyAlignment="1">
      <alignment horizontal="center" vertical="center"/>
    </xf>
    <xf numFmtId="0" fontId="5" fillId="0" borderId="48" xfId="0" applyFont="1" applyBorder="1" applyAlignment="1">
      <alignment horizontal="left" vertical="center" wrapText="1" indent="1"/>
    </xf>
    <xf numFmtId="3" fontId="6" fillId="0" borderId="48" xfId="0" applyNumberFormat="1" applyFont="1" applyBorder="1" applyAlignment="1">
      <alignment horizontal="center" vertical="center"/>
    </xf>
    <xf numFmtId="0" fontId="19" fillId="0" borderId="48" xfId="0" applyFont="1" applyBorder="1" applyAlignment="1">
      <alignment horizontal="left" vertical="center" wrapText="1" indent="1"/>
    </xf>
    <xf numFmtId="3" fontId="12" fillId="0" borderId="48" xfId="0" applyNumberFormat="1" applyFont="1" applyBorder="1" applyAlignment="1">
      <alignment horizontal="center" vertical="center"/>
    </xf>
    <xf numFmtId="164" fontId="12" fillId="0" borderId="48" xfId="0" applyNumberFormat="1" applyFont="1" applyBorder="1" applyAlignment="1">
      <alignment horizontal="center" vertical="center"/>
    </xf>
    <xf numFmtId="0" fontId="6" fillId="0" borderId="14" xfId="0" applyFont="1" applyFill="1" applyBorder="1" applyAlignment="1">
      <alignment vertical="center" wrapText="1"/>
    </xf>
    <xf numFmtId="3" fontId="12" fillId="3" borderId="12" xfId="0" applyNumberFormat="1" applyFont="1" applyFill="1" applyBorder="1" applyAlignment="1">
      <alignment horizontal="center" vertical="center"/>
    </xf>
    <xf numFmtId="0" fontId="0" fillId="3" borderId="0" xfId="0" applyFill="1"/>
    <xf numFmtId="0" fontId="13" fillId="2" borderId="9" xfId="0" applyFont="1" applyFill="1" applyBorder="1" applyAlignment="1">
      <alignment horizontal="left" vertical="center" wrapText="1" indent="1"/>
    </xf>
    <xf numFmtId="3" fontId="12" fillId="2" borderId="12" xfId="0" applyNumberFormat="1" applyFont="1" applyFill="1" applyBorder="1" applyAlignment="1">
      <alignment horizontal="center" vertical="center"/>
    </xf>
    <xf numFmtId="0" fontId="13" fillId="2" borderId="1" xfId="0" applyFont="1" applyFill="1" applyBorder="1" applyAlignment="1">
      <alignment horizontal="left" vertical="center" wrapText="1" indent="1"/>
    </xf>
    <xf numFmtId="0" fontId="33" fillId="3" borderId="4" xfId="0" applyFont="1" applyFill="1" applyBorder="1" applyAlignment="1">
      <alignment vertical="center"/>
    </xf>
    <xf numFmtId="3" fontId="12" fillId="5" borderId="12" xfId="0" applyNumberFormat="1" applyFont="1" applyFill="1" applyBorder="1" applyAlignment="1">
      <alignment horizontal="center" vertical="center"/>
    </xf>
    <xf numFmtId="0" fontId="11" fillId="0" borderId="10" xfId="0" applyFont="1" applyFill="1" applyBorder="1" applyAlignment="1">
      <alignment horizontal="left" vertical="center" wrapText="1"/>
    </xf>
    <xf numFmtId="0" fontId="13" fillId="5" borderId="15" xfId="0" applyFont="1" applyFill="1" applyBorder="1" applyAlignment="1">
      <alignment horizontal="left" vertical="center" wrapText="1" indent="1"/>
    </xf>
    <xf numFmtId="0" fontId="13" fillId="5" borderId="9" xfId="0" applyFont="1" applyFill="1" applyBorder="1" applyAlignment="1">
      <alignment horizontal="left" vertical="center" wrapText="1" indent="1"/>
    </xf>
    <xf numFmtId="0" fontId="13" fillId="0" borderId="9" xfId="0" applyFont="1" applyFill="1" applyBorder="1" applyAlignment="1">
      <alignment horizontal="left" vertical="center" wrapText="1" indent="1"/>
    </xf>
    <xf numFmtId="0" fontId="13" fillId="0" borderId="1" xfId="0" applyFont="1" applyFill="1" applyBorder="1" applyAlignment="1">
      <alignment horizontal="left" vertical="center" wrapText="1" indent="1"/>
    </xf>
    <xf numFmtId="0" fontId="13" fillId="2" borderId="15" xfId="0" applyFont="1" applyFill="1" applyBorder="1" applyAlignment="1">
      <alignment horizontal="left" vertical="center" wrapText="1" indent="1"/>
    </xf>
    <xf numFmtId="3" fontId="6" fillId="2" borderId="12" xfId="0" applyNumberFormat="1" applyFont="1" applyFill="1" applyBorder="1" applyAlignment="1">
      <alignment horizontal="center" vertical="center"/>
    </xf>
    <xf numFmtId="0" fontId="13" fillId="2" borderId="27" xfId="0" applyFont="1" applyFill="1" applyBorder="1" applyAlignment="1">
      <alignment horizontal="left" vertical="center" wrapText="1" indent="1"/>
    </xf>
    <xf numFmtId="0" fontId="13" fillId="2" borderId="0" xfId="0" applyFont="1" applyFill="1" applyBorder="1" applyAlignment="1">
      <alignment horizontal="left" vertical="center" wrapText="1" indent="1"/>
    </xf>
    <xf numFmtId="3" fontId="52" fillId="5" borderId="14" xfId="0" applyNumberFormat="1" applyFont="1" applyFill="1" applyBorder="1" applyAlignment="1">
      <alignment horizontal="left" vertical="center" wrapText="1"/>
    </xf>
    <xf numFmtId="3" fontId="52" fillId="5" borderId="10" xfId="0" applyNumberFormat="1" applyFont="1" applyFill="1" applyBorder="1" applyAlignment="1">
      <alignment horizontal="left" vertical="center" wrapText="1"/>
    </xf>
    <xf numFmtId="0" fontId="16" fillId="0" borderId="12" xfId="0" applyFont="1" applyFill="1" applyBorder="1" applyAlignment="1">
      <alignment vertical="center" wrapText="1"/>
    </xf>
    <xf numFmtId="0" fontId="48" fillId="0" borderId="14" xfId="0" applyFont="1" applyFill="1" applyBorder="1" applyAlignment="1">
      <alignment horizontal="left" vertical="center" wrapText="1"/>
    </xf>
    <xf numFmtId="3" fontId="48" fillId="0" borderId="14" xfId="0" applyNumberFormat="1" applyFont="1" applyFill="1" applyBorder="1" applyAlignment="1">
      <alignment horizontal="center" vertical="center" wrapText="1"/>
    </xf>
    <xf numFmtId="3" fontId="48" fillId="0" borderId="12" xfId="0" applyNumberFormat="1" applyFont="1" applyFill="1" applyBorder="1" applyAlignment="1">
      <alignment horizontal="center" vertical="center"/>
    </xf>
    <xf numFmtId="3" fontId="50" fillId="0" borderId="12" xfId="0" applyNumberFormat="1" applyFont="1" applyFill="1" applyBorder="1" applyAlignment="1">
      <alignment horizontal="center" vertical="center"/>
    </xf>
    <xf numFmtId="0" fontId="48" fillId="0" borderId="14" xfId="0" applyFont="1" applyFill="1" applyBorder="1" applyAlignment="1">
      <alignment horizontal="left" vertical="center" wrapText="1" indent="1"/>
    </xf>
    <xf numFmtId="0" fontId="48" fillId="0" borderId="1" xfId="0" applyFont="1" applyFill="1" applyBorder="1" applyAlignment="1">
      <alignment horizontal="left" vertical="center" wrapText="1"/>
    </xf>
    <xf numFmtId="0" fontId="9" fillId="0" borderId="14" xfId="0" applyFont="1" applyFill="1" applyBorder="1" applyAlignment="1">
      <alignment horizontal="left" vertical="center" wrapText="1"/>
    </xf>
    <xf numFmtId="0" fontId="9" fillId="0" borderId="1" xfId="0" applyFont="1" applyFill="1" applyBorder="1" applyAlignment="1">
      <alignment horizontal="left" vertical="center" wrapText="1"/>
    </xf>
    <xf numFmtId="0" fontId="6" fillId="0" borderId="9" xfId="0" applyFont="1" applyFill="1" applyBorder="1" applyAlignment="1">
      <alignment vertical="center" wrapText="1"/>
    </xf>
    <xf numFmtId="0" fontId="6" fillId="0" borderId="12" xfId="0" applyFont="1" applyFill="1" applyBorder="1" applyAlignment="1">
      <alignment vertical="center" wrapText="1"/>
    </xf>
    <xf numFmtId="9" fontId="6" fillId="0" borderId="12" xfId="0" applyNumberFormat="1" applyFont="1" applyFill="1" applyBorder="1" applyAlignment="1">
      <alignment vertical="center" wrapText="1"/>
    </xf>
    <xf numFmtId="0" fontId="10" fillId="0" borderId="14" xfId="0" applyFont="1" applyFill="1" applyBorder="1" applyAlignment="1">
      <alignment vertical="center" wrapText="1"/>
    </xf>
    <xf numFmtId="0" fontId="15" fillId="0" borderId="14" xfId="0" applyFont="1" applyFill="1" applyBorder="1" applyAlignment="1">
      <alignment vertical="center" wrapText="1"/>
    </xf>
    <xf numFmtId="9" fontId="15" fillId="0" borderId="12" xfId="0" applyNumberFormat="1" applyFont="1" applyFill="1" applyBorder="1" applyAlignment="1">
      <alignment horizontal="center" vertical="center" wrapText="1"/>
    </xf>
    <xf numFmtId="0" fontId="13" fillId="0" borderId="15" xfId="0" applyFont="1" applyFill="1" applyBorder="1" applyAlignment="1">
      <alignment vertical="center" wrapText="1"/>
    </xf>
    <xf numFmtId="3" fontId="12" fillId="0" borderId="12" xfId="0" applyNumberFormat="1" applyFont="1" applyFill="1" applyBorder="1" applyAlignment="1">
      <alignment vertical="center" wrapText="1"/>
    </xf>
    <xf numFmtId="0" fontId="41" fillId="0" borderId="0" xfId="0" applyFont="1" applyFill="1"/>
    <xf numFmtId="0" fontId="0" fillId="2" borderId="0" xfId="0" applyNumberFormat="1" applyFill="1"/>
    <xf numFmtId="0" fontId="0" fillId="2" borderId="0" xfId="0" applyFill="1"/>
    <xf numFmtId="0" fontId="0" fillId="0" borderId="0" xfId="0" applyNumberFormat="1"/>
    <xf numFmtId="0" fontId="32" fillId="0" borderId="1" xfId="0" applyFont="1" applyFill="1" applyBorder="1" applyAlignment="1">
      <alignment horizontal="left" vertical="center" wrapText="1"/>
    </xf>
    <xf numFmtId="0" fontId="32" fillId="0" borderId="2" xfId="0" applyFont="1" applyFill="1" applyBorder="1" applyAlignment="1">
      <alignment horizontal="left" vertical="center" wrapText="1"/>
    </xf>
    <xf numFmtId="0" fontId="59" fillId="0" borderId="0" xfId="0" applyFont="1" applyFill="1" applyBorder="1" applyAlignment="1">
      <alignment vertical="top" wrapText="1"/>
    </xf>
    <xf numFmtId="0" fontId="4" fillId="3" borderId="14" xfId="0" applyNumberFormat="1" applyFont="1" applyFill="1" applyBorder="1" applyAlignment="1">
      <alignment horizontal="center" vertical="center" wrapText="1"/>
    </xf>
    <xf numFmtId="49" fontId="4" fillId="3" borderId="14" xfId="0" applyNumberFormat="1" applyFont="1" applyFill="1" applyBorder="1" applyAlignment="1">
      <alignment horizontal="center" vertical="center" wrapText="1"/>
    </xf>
    <xf numFmtId="0" fontId="32" fillId="0" borderId="0" xfId="0" applyFont="1" applyFill="1" applyBorder="1" applyAlignment="1">
      <alignment horizontal="left" vertical="center" wrapText="1"/>
    </xf>
    <xf numFmtId="0" fontId="4" fillId="3" borderId="0" xfId="0" applyNumberFormat="1" applyFont="1" applyFill="1" applyBorder="1" applyAlignment="1">
      <alignment horizontal="center" vertical="center" wrapText="1"/>
    </xf>
    <xf numFmtId="0" fontId="4" fillId="3" borderId="0" xfId="0" applyFont="1" applyFill="1" applyBorder="1" applyAlignment="1">
      <alignment horizontal="center" vertical="center" wrapText="1"/>
    </xf>
    <xf numFmtId="0" fontId="61" fillId="0" borderId="0" xfId="0" applyFont="1"/>
    <xf numFmtId="0" fontId="63" fillId="3" borderId="1" xfId="0" applyFont="1" applyFill="1" applyBorder="1" applyAlignment="1">
      <alignment horizontal="left" vertical="center" wrapText="1"/>
    </xf>
    <xf numFmtId="0" fontId="63" fillId="5" borderId="1" xfId="0" applyFont="1" applyFill="1" applyBorder="1" applyAlignment="1">
      <alignment vertical="center" wrapText="1"/>
    </xf>
    <xf numFmtId="0" fontId="64" fillId="3" borderId="9" xfId="0" applyFont="1" applyFill="1" applyBorder="1" applyAlignment="1">
      <alignment horizontal="center" vertical="center" wrapText="1"/>
    </xf>
    <xf numFmtId="0" fontId="64" fillId="3" borderId="12" xfId="0" applyFont="1" applyFill="1" applyBorder="1" applyAlignment="1">
      <alignment horizontal="center" vertical="center" wrapText="1"/>
    </xf>
    <xf numFmtId="0" fontId="64" fillId="3" borderId="14" xfId="0" applyFont="1" applyFill="1" applyBorder="1" applyAlignment="1">
      <alignment vertical="center" wrapText="1"/>
    </xf>
    <xf numFmtId="9" fontId="64" fillId="3" borderId="12" xfId="0" applyNumberFormat="1" applyFont="1" applyFill="1" applyBorder="1" applyAlignment="1">
      <alignment horizontal="center" vertical="center"/>
    </xf>
    <xf numFmtId="0" fontId="64" fillId="3" borderId="14" xfId="0" applyFont="1" applyFill="1" applyBorder="1" applyAlignment="1">
      <alignment horizontal="left" vertical="center" wrapText="1"/>
    </xf>
    <xf numFmtId="0" fontId="63" fillId="5" borderId="14" xfId="0" applyFont="1" applyFill="1" applyBorder="1" applyAlignment="1">
      <alignment vertical="center" wrapText="1"/>
    </xf>
    <xf numFmtId="0" fontId="65" fillId="5" borderId="14" xfId="0" applyFont="1" applyFill="1" applyBorder="1" applyAlignment="1">
      <alignment horizontal="left" vertical="center" wrapText="1"/>
    </xf>
    <xf numFmtId="0" fontId="63" fillId="3" borderId="9" xfId="0" applyFont="1" applyFill="1" applyBorder="1" applyAlignment="1">
      <alignment horizontal="center" vertical="center" wrapText="1"/>
    </xf>
    <xf numFmtId="0" fontId="63" fillId="3" borderId="12" xfId="0" applyFont="1" applyFill="1" applyBorder="1" applyAlignment="1">
      <alignment horizontal="center" vertical="center" wrapText="1"/>
    </xf>
    <xf numFmtId="3" fontId="64" fillId="3" borderId="14" xfId="0" applyNumberFormat="1" applyFont="1" applyFill="1" applyBorder="1" applyAlignment="1">
      <alignment horizontal="center" vertical="center" wrapText="1"/>
    </xf>
    <xf numFmtId="0" fontId="64" fillId="3" borderId="14" xfId="0" applyFont="1" applyFill="1" applyBorder="1" applyAlignment="1">
      <alignment horizontal="center" vertical="center" wrapText="1"/>
    </xf>
    <xf numFmtId="164" fontId="64" fillId="3" borderId="12" xfId="0" applyNumberFormat="1" applyFont="1" applyFill="1" applyBorder="1" applyAlignment="1">
      <alignment horizontal="center" vertical="center"/>
    </xf>
    <xf numFmtId="0" fontId="64" fillId="0" borderId="14" xfId="0" applyFont="1" applyBorder="1" applyAlignment="1">
      <alignment horizontal="left" vertical="center" wrapText="1" indent="1"/>
    </xf>
    <xf numFmtId="3" fontId="64" fillId="0" borderId="12" xfId="0" applyNumberFormat="1" applyFont="1" applyBorder="1" applyAlignment="1">
      <alignment horizontal="center" vertical="center"/>
    </xf>
    <xf numFmtId="0" fontId="66" fillId="0" borderId="14" xfId="0" applyFont="1" applyBorder="1" applyAlignment="1">
      <alignment horizontal="left" vertical="center" wrapText="1" indent="1"/>
    </xf>
    <xf numFmtId="3" fontId="66" fillId="0" borderId="12" xfId="0" applyNumberFormat="1" applyFont="1" applyBorder="1" applyAlignment="1">
      <alignment horizontal="center" vertical="center"/>
    </xf>
    <xf numFmtId="9" fontId="66" fillId="0" borderId="12" xfId="1" applyFont="1" applyBorder="1" applyAlignment="1">
      <alignment horizontal="center" vertical="center"/>
    </xf>
    <xf numFmtId="164" fontId="66" fillId="0" borderId="12" xfId="0" applyNumberFormat="1" applyFont="1" applyBorder="1" applyAlignment="1">
      <alignment horizontal="center" vertical="center"/>
    </xf>
    <xf numFmtId="0" fontId="67" fillId="0" borderId="15" xfId="0" applyFont="1" applyBorder="1" applyAlignment="1">
      <alignment horizontal="left" vertical="center" wrapText="1" indent="1"/>
    </xf>
    <xf numFmtId="0" fontId="65" fillId="2" borderId="14" xfId="0" applyFont="1" applyFill="1" applyBorder="1" applyAlignment="1">
      <alignment vertical="center" wrapText="1"/>
    </xf>
    <xf numFmtId="3" fontId="63" fillId="2" borderId="12" xfId="0" applyNumberFormat="1" applyFont="1" applyFill="1" applyBorder="1" applyAlignment="1">
      <alignment horizontal="center" vertical="center"/>
    </xf>
    <xf numFmtId="0" fontId="64" fillId="5" borderId="14" xfId="0" applyFont="1" applyFill="1" applyBorder="1" applyAlignment="1">
      <alignment vertical="center" wrapText="1"/>
    </xf>
    <xf numFmtId="0" fontId="65" fillId="0" borderId="15" xfId="0" applyFont="1" applyBorder="1" applyAlignment="1">
      <alignment horizontal="left" vertical="center" wrapText="1" indent="1"/>
    </xf>
    <xf numFmtId="0" fontId="64" fillId="5" borderId="14" xfId="0" applyFont="1" applyFill="1" applyBorder="1" applyAlignment="1">
      <alignment horizontal="left" vertical="center" wrapText="1"/>
    </xf>
    <xf numFmtId="0" fontId="63" fillId="0" borderId="15" xfId="0" applyFont="1" applyBorder="1" applyAlignment="1">
      <alignment horizontal="left" vertical="center" wrapText="1" indent="1"/>
    </xf>
    <xf numFmtId="0" fontId="65" fillId="2" borderId="1" xfId="0" applyFont="1" applyFill="1" applyBorder="1" applyAlignment="1">
      <alignment vertical="center" wrapText="1"/>
    </xf>
    <xf numFmtId="3" fontId="68" fillId="0" borderId="12" xfId="0" applyNumberFormat="1" applyFont="1" applyBorder="1" applyAlignment="1">
      <alignment horizontal="center" vertical="center"/>
    </xf>
    <xf numFmtId="0" fontId="64" fillId="5" borderId="1" xfId="0" applyFont="1" applyFill="1" applyBorder="1" applyAlignment="1">
      <alignment horizontal="left" vertical="center" wrapText="1"/>
    </xf>
    <xf numFmtId="0" fontId="65" fillId="0" borderId="1" xfId="0" applyFont="1" applyFill="1" applyBorder="1" applyAlignment="1">
      <alignment vertical="center" wrapText="1"/>
    </xf>
    <xf numFmtId="3" fontId="63" fillId="0" borderId="12" xfId="0" applyNumberFormat="1" applyFont="1" applyFill="1" applyBorder="1" applyAlignment="1">
      <alignment horizontal="center" vertical="center"/>
    </xf>
    <xf numFmtId="3" fontId="63" fillId="5" borderId="12" xfId="0" applyNumberFormat="1" applyFont="1" applyFill="1" applyBorder="1" applyAlignment="1">
      <alignment horizontal="center" vertical="center"/>
    </xf>
    <xf numFmtId="0" fontId="68" fillId="3" borderId="14" xfId="0" applyFont="1" applyFill="1" applyBorder="1" applyAlignment="1">
      <alignment vertical="center" wrapText="1"/>
    </xf>
    <xf numFmtId="3" fontId="68" fillId="3" borderId="12" xfId="0" applyNumberFormat="1" applyFont="1" applyFill="1" applyBorder="1" applyAlignment="1">
      <alignment horizontal="center" vertical="center"/>
    </xf>
    <xf numFmtId="164" fontId="68" fillId="0" borderId="12" xfId="0" applyNumberFormat="1" applyFont="1" applyBorder="1" applyAlignment="1">
      <alignment horizontal="center" vertical="center"/>
    </xf>
    <xf numFmtId="0" fontId="63" fillId="0" borderId="14" xfId="0" applyFont="1" applyBorder="1" applyAlignment="1">
      <alignment horizontal="left" vertical="center" wrapText="1" indent="1"/>
    </xf>
    <xf numFmtId="0" fontId="63" fillId="0" borderId="0" xfId="0" applyFont="1" applyBorder="1" applyAlignment="1">
      <alignment horizontal="left" vertical="center" wrapText="1" indent="1"/>
    </xf>
    <xf numFmtId="3" fontId="64" fillId="0" borderId="0" xfId="0" applyNumberFormat="1" applyFont="1" applyBorder="1" applyAlignment="1">
      <alignment horizontal="center" vertical="center"/>
    </xf>
    <xf numFmtId="0" fontId="70" fillId="0" borderId="0" xfId="0" applyFont="1" applyFill="1" applyBorder="1"/>
    <xf numFmtId="0" fontId="30" fillId="8" borderId="1" xfId="0" applyFont="1" applyFill="1" applyBorder="1" applyAlignment="1">
      <alignment horizontal="left" vertical="center" wrapText="1"/>
    </xf>
    <xf numFmtId="0" fontId="30" fillId="9" borderId="1" xfId="0" applyFont="1" applyFill="1" applyBorder="1" applyAlignment="1">
      <alignment vertical="center" wrapText="1"/>
    </xf>
    <xf numFmtId="0" fontId="71" fillId="8" borderId="9" xfId="0" applyFont="1" applyFill="1" applyBorder="1" applyAlignment="1">
      <alignment horizontal="center" vertical="center" wrapText="1"/>
    </xf>
    <xf numFmtId="3" fontId="71" fillId="8" borderId="12" xfId="0" applyNumberFormat="1" applyFont="1" applyFill="1" applyBorder="1" applyAlignment="1">
      <alignment horizontal="center" vertical="center" wrapText="1"/>
    </xf>
    <xf numFmtId="0" fontId="71" fillId="8" borderId="14" xfId="0" applyFont="1" applyFill="1" applyBorder="1" applyAlignment="1">
      <alignment vertical="center" wrapText="1"/>
    </xf>
    <xf numFmtId="9" fontId="71" fillId="8" borderId="12" xfId="0" applyNumberFormat="1" applyFont="1" applyFill="1" applyBorder="1" applyAlignment="1">
      <alignment horizontal="center" vertical="center"/>
    </xf>
    <xf numFmtId="0" fontId="71" fillId="8" borderId="14" xfId="0" applyFont="1" applyFill="1" applyBorder="1" applyAlignment="1">
      <alignment horizontal="left" vertical="center" wrapText="1"/>
    </xf>
    <xf numFmtId="0" fontId="30" fillId="9" borderId="14" xfId="0" applyFont="1" applyFill="1" applyBorder="1" applyAlignment="1">
      <alignment vertical="center" wrapText="1"/>
    </xf>
    <xf numFmtId="0" fontId="71" fillId="0" borderId="14" xfId="0" applyFont="1" applyFill="1" applyBorder="1" applyAlignment="1">
      <alignment horizontal="left" vertical="center" wrapText="1"/>
    </xf>
    <xf numFmtId="0" fontId="30" fillId="0" borderId="9" xfId="0" applyFont="1" applyFill="1" applyBorder="1" applyAlignment="1">
      <alignment horizontal="center" vertical="center" wrapText="1"/>
    </xf>
    <xf numFmtId="3" fontId="30" fillId="0" borderId="12" xfId="0" applyNumberFormat="1" applyFont="1" applyFill="1" applyBorder="1" applyAlignment="1">
      <alignment horizontal="center" vertical="center" wrapText="1"/>
    </xf>
    <xf numFmtId="3" fontId="71" fillId="0" borderId="14" xfId="0" applyNumberFormat="1" applyFont="1" applyFill="1" applyBorder="1" applyAlignment="1">
      <alignment horizontal="center" vertical="center" wrapText="1"/>
    </xf>
    <xf numFmtId="0" fontId="71" fillId="0" borderId="14" xfId="0" applyFont="1" applyFill="1" applyBorder="1" applyAlignment="1">
      <alignment horizontal="center" vertical="center" wrapText="1"/>
    </xf>
    <xf numFmtId="164" fontId="71" fillId="0" borderId="12" xfId="0" applyNumberFormat="1" applyFont="1" applyFill="1" applyBorder="1" applyAlignment="1">
      <alignment horizontal="center" vertical="center"/>
    </xf>
    <xf numFmtId="3" fontId="72" fillId="0" borderId="12" xfId="0" applyNumberFormat="1" applyFont="1" applyFill="1" applyBorder="1" applyAlignment="1">
      <alignment horizontal="center" vertical="center"/>
    </xf>
    <xf numFmtId="3" fontId="30" fillId="0" borderId="12" xfId="0" applyNumberFormat="1" applyFont="1" applyFill="1" applyBorder="1" applyAlignment="1">
      <alignment horizontal="center" vertical="center"/>
    </xf>
    <xf numFmtId="0" fontId="71" fillId="0" borderId="14" xfId="0" applyFont="1" applyFill="1" applyBorder="1" applyAlignment="1">
      <alignment horizontal="left" vertical="center" wrapText="1" indent="1"/>
    </xf>
    <xf numFmtId="3" fontId="71" fillId="0" borderId="12" xfId="0" applyNumberFormat="1" applyFont="1" applyFill="1" applyBorder="1" applyAlignment="1">
      <alignment horizontal="center" vertical="center"/>
    </xf>
    <xf numFmtId="3" fontId="73" fillId="0" borderId="12" xfId="0" applyNumberFormat="1" applyFont="1" applyFill="1" applyBorder="1" applyAlignment="1">
      <alignment horizontal="center" vertical="center"/>
    </xf>
    <xf numFmtId="0" fontId="36" fillId="0" borderId="15" xfId="0" applyFont="1" applyFill="1" applyBorder="1" applyAlignment="1">
      <alignment horizontal="left" vertical="center" wrapText="1" indent="1"/>
    </xf>
    <xf numFmtId="3" fontId="30" fillId="0" borderId="14" xfId="0" applyNumberFormat="1" applyFont="1" applyFill="1" applyBorder="1" applyAlignment="1">
      <alignment horizontal="center" vertical="center" wrapText="1"/>
    </xf>
    <xf numFmtId="0" fontId="30" fillId="0" borderId="12" xfId="0" applyFont="1" applyFill="1" applyBorder="1" applyAlignment="1">
      <alignment horizontal="center" vertical="center" wrapText="1"/>
    </xf>
    <xf numFmtId="3" fontId="71" fillId="0" borderId="12" xfId="0" applyNumberFormat="1" applyFont="1" applyFill="1" applyBorder="1" applyAlignment="1">
      <alignment horizontal="center" vertical="center" wrapText="1"/>
    </xf>
    <xf numFmtId="3" fontId="73" fillId="0" borderId="12" xfId="0" applyNumberFormat="1" applyFont="1" applyFill="1" applyBorder="1" applyAlignment="1">
      <alignment horizontal="center" vertical="center" wrapText="1"/>
    </xf>
    <xf numFmtId="3" fontId="30" fillId="9" borderId="12" xfId="0" applyNumberFormat="1" applyFont="1" applyFill="1" applyBorder="1" applyAlignment="1">
      <alignment horizontal="center" vertical="center"/>
    </xf>
    <xf numFmtId="0" fontId="30" fillId="0" borderId="14" xfId="0" applyFont="1" applyFill="1" applyBorder="1" applyAlignment="1">
      <alignment horizontal="left" vertical="center" wrapText="1" indent="1"/>
    </xf>
    <xf numFmtId="0" fontId="30" fillId="0" borderId="0" xfId="0" applyFont="1" applyFill="1" applyBorder="1" applyAlignment="1">
      <alignment horizontal="left" vertical="center" wrapText="1" indent="1"/>
    </xf>
    <xf numFmtId="3" fontId="71" fillId="0" borderId="0" xfId="0" applyNumberFormat="1" applyFont="1" applyFill="1" applyBorder="1" applyAlignment="1">
      <alignment horizontal="center" vertical="center"/>
    </xf>
    <xf numFmtId="3" fontId="48" fillId="0" borderId="54" xfId="0" applyNumberFormat="1" applyFont="1" applyFill="1" applyBorder="1" applyAlignment="1">
      <alignment horizontal="center" vertical="center" wrapText="1"/>
    </xf>
    <xf numFmtId="3" fontId="74" fillId="3" borderId="12" xfId="0" applyNumberFormat="1" applyFont="1" applyFill="1" applyBorder="1" applyAlignment="1">
      <alignment horizontal="center" vertical="center"/>
    </xf>
    <xf numFmtId="9" fontId="74" fillId="3" borderId="12" xfId="0" applyNumberFormat="1" applyFont="1" applyFill="1" applyBorder="1" applyAlignment="1">
      <alignment horizontal="center" vertical="center"/>
    </xf>
    <xf numFmtId="3" fontId="74" fillId="3" borderId="14" xfId="0" applyNumberFormat="1" applyFont="1" applyFill="1" applyBorder="1" applyAlignment="1">
      <alignment horizontal="center" vertical="center" wrapText="1"/>
    </xf>
    <xf numFmtId="0" fontId="74" fillId="3" borderId="14" xfId="0" applyFont="1" applyFill="1" applyBorder="1" applyAlignment="1">
      <alignment horizontal="center" vertical="center" wrapText="1"/>
    </xf>
    <xf numFmtId="164" fontId="74" fillId="3" borderId="12" xfId="0" applyNumberFormat="1" applyFont="1" applyFill="1" applyBorder="1" applyAlignment="1">
      <alignment horizontal="center" vertical="center"/>
    </xf>
    <xf numFmtId="3" fontId="74" fillId="0" borderId="12" xfId="0" applyNumberFormat="1" applyFont="1" applyBorder="1" applyAlignment="1">
      <alignment horizontal="center" vertical="center"/>
    </xf>
    <xf numFmtId="3" fontId="75" fillId="0" borderId="12" xfId="0" applyNumberFormat="1" applyFont="1" applyBorder="1" applyAlignment="1">
      <alignment horizontal="center" vertical="center"/>
    </xf>
    <xf numFmtId="3" fontId="74" fillId="3" borderId="14" xfId="0" quotePrefix="1" applyNumberFormat="1" applyFont="1" applyFill="1" applyBorder="1" applyAlignment="1">
      <alignment horizontal="center" vertical="center" wrapText="1"/>
    </xf>
    <xf numFmtId="3" fontId="45" fillId="0" borderId="25" xfId="2" applyNumberFormat="1" applyFont="1" applyBorder="1" applyAlignment="1">
      <alignment horizontal="center" vertical="center"/>
    </xf>
    <xf numFmtId="3" fontId="74" fillId="0" borderId="25" xfId="0" applyNumberFormat="1" applyFont="1" applyBorder="1" applyAlignment="1">
      <alignment horizontal="center" vertical="center"/>
    </xf>
    <xf numFmtId="3" fontId="74" fillId="0" borderId="32" xfId="0" applyNumberFormat="1" applyFont="1" applyBorder="1" applyAlignment="1">
      <alignment horizontal="center" vertical="center"/>
    </xf>
    <xf numFmtId="3" fontId="75" fillId="0" borderId="25" xfId="0" applyNumberFormat="1" applyFont="1" applyBorder="1" applyAlignment="1">
      <alignment horizontal="center" vertical="center"/>
    </xf>
    <xf numFmtId="3" fontId="45" fillId="0" borderId="32" xfId="2" applyNumberFormat="1" applyFont="1" applyBorder="1" applyAlignment="1">
      <alignment horizontal="center" vertical="center"/>
    </xf>
    <xf numFmtId="3" fontId="75" fillId="0" borderId="33" xfId="0" applyNumberFormat="1" applyFont="1" applyBorder="1" applyAlignment="1">
      <alignment horizontal="center" vertical="center"/>
    </xf>
    <xf numFmtId="3" fontId="75" fillId="0" borderId="34" xfId="0" applyNumberFormat="1" applyFont="1" applyBorder="1" applyAlignment="1">
      <alignment horizontal="center" vertical="center"/>
    </xf>
    <xf numFmtId="0" fontId="63" fillId="5" borderId="14" xfId="0" applyFont="1" applyFill="1" applyBorder="1" applyAlignment="1">
      <alignment vertical="top" wrapText="1"/>
    </xf>
    <xf numFmtId="3" fontId="9" fillId="5" borderId="12" xfId="0" applyNumberFormat="1" applyFont="1" applyFill="1" applyBorder="1" applyAlignment="1">
      <alignment horizontal="center" vertical="center" wrapText="1"/>
    </xf>
    <xf numFmtId="3" fontId="10" fillId="0" borderId="12" xfId="0" applyNumberFormat="1" applyFont="1" applyBorder="1" applyAlignment="1">
      <alignment horizontal="center" vertical="center" wrapText="1"/>
    </xf>
    <xf numFmtId="3" fontId="6" fillId="0" borderId="12" xfId="0" applyNumberFormat="1" applyFont="1" applyBorder="1" applyAlignment="1">
      <alignment horizontal="center" vertical="center" wrapText="1"/>
    </xf>
    <xf numFmtId="164" fontId="12" fillId="0" borderId="12" xfId="0" applyNumberFormat="1" applyFont="1" applyBorder="1" applyAlignment="1">
      <alignment horizontal="center" vertical="center" wrapText="1"/>
    </xf>
    <xf numFmtId="3" fontId="12" fillId="0" borderId="12" xfId="0" applyNumberFormat="1" applyFont="1" applyBorder="1" applyAlignment="1">
      <alignment horizontal="center" vertical="center" wrapText="1"/>
    </xf>
    <xf numFmtId="3" fontId="48" fillId="0" borderId="0" xfId="0" applyNumberFormat="1" applyFont="1"/>
    <xf numFmtId="3" fontId="71" fillId="3" borderId="14" xfId="0" applyNumberFormat="1" applyFont="1" applyFill="1" applyBorder="1" applyAlignment="1">
      <alignment horizontal="center" vertical="center" wrapText="1"/>
    </xf>
    <xf numFmtId="0" fontId="4" fillId="3" borderId="3"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41" fillId="0" borderId="2" xfId="0" applyFont="1" applyFill="1" applyBorder="1" applyAlignment="1">
      <alignment horizontal="center" vertical="center"/>
    </xf>
    <xf numFmtId="0" fontId="41" fillId="0" borderId="3" xfId="0" applyFont="1" applyFill="1" applyBorder="1" applyAlignment="1">
      <alignment horizontal="center" vertical="center"/>
    </xf>
    <xf numFmtId="0" fontId="41" fillId="0" borderId="4" xfId="0" applyFont="1" applyFill="1" applyBorder="1" applyAlignment="1">
      <alignment horizontal="center" vertical="center"/>
    </xf>
    <xf numFmtId="0" fontId="32" fillId="3" borderId="51" xfId="0" applyNumberFormat="1" applyFont="1" applyFill="1" applyBorder="1" applyAlignment="1">
      <alignment horizontal="center" vertical="center"/>
    </xf>
    <xf numFmtId="0" fontId="32" fillId="3" borderId="52" xfId="0" applyNumberFormat="1" applyFont="1" applyFill="1" applyBorder="1" applyAlignment="1">
      <alignment horizontal="center" vertical="center"/>
    </xf>
    <xf numFmtId="0" fontId="32" fillId="3" borderId="53" xfId="0" applyNumberFormat="1" applyFont="1" applyFill="1" applyBorder="1" applyAlignment="1">
      <alignment horizontal="center" vertical="center"/>
    </xf>
    <xf numFmtId="0" fontId="60" fillId="0" borderId="49" xfId="0" applyFont="1" applyFill="1" applyBorder="1" applyAlignment="1">
      <alignment horizontal="center" vertical="top" wrapText="1"/>
    </xf>
    <xf numFmtId="0" fontId="60" fillId="0" borderId="50" xfId="0" applyFont="1" applyFill="1" applyBorder="1" applyAlignment="1">
      <alignment horizontal="center" vertical="top" wrapText="1"/>
    </xf>
    <xf numFmtId="0" fontId="4" fillId="3" borderId="11" xfId="0" applyFont="1" applyFill="1" applyBorder="1" applyAlignment="1">
      <alignment horizontal="center" vertical="center" wrapText="1"/>
    </xf>
    <xf numFmtId="0" fontId="4" fillId="3" borderId="12" xfId="0" applyFont="1" applyFill="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4" fillId="5" borderId="3" xfId="0" applyFont="1" applyFill="1" applyBorder="1" applyAlignment="1">
      <alignment horizontal="center" vertical="center" wrapText="1"/>
    </xf>
    <xf numFmtId="0" fontId="4" fillId="5" borderId="3" xfId="0" applyFont="1" applyFill="1" applyBorder="1" applyAlignment="1">
      <alignment horizontal="center" vertical="center"/>
    </xf>
    <xf numFmtId="0" fontId="4" fillId="5" borderId="4" xfId="0" applyFont="1" applyFill="1" applyBorder="1" applyAlignment="1">
      <alignment horizontal="center" vertical="center"/>
    </xf>
    <xf numFmtId="0" fontId="6" fillId="3" borderId="13" xfId="0" applyFont="1" applyFill="1" applyBorder="1" applyAlignment="1">
      <alignment horizontal="center" vertical="center" wrapText="1"/>
    </xf>
    <xf numFmtId="0" fontId="6" fillId="3" borderId="14"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5" borderId="3" xfId="0" applyFont="1" applyFill="1" applyBorder="1" applyAlignment="1">
      <alignment horizontal="center" vertical="center" wrapText="1"/>
    </xf>
    <xf numFmtId="0" fontId="5" fillId="5" borderId="4"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6" fillId="3" borderId="4" xfId="0" applyFont="1" applyFill="1" applyBorder="1" applyAlignment="1">
      <alignment horizontal="center" vertical="center" wrapText="1"/>
    </xf>
    <xf numFmtId="0" fontId="9" fillId="5" borderId="2" xfId="0" applyFont="1" applyFill="1" applyBorder="1" applyAlignment="1">
      <alignment horizontal="center" vertical="center"/>
    </xf>
    <xf numFmtId="0" fontId="9" fillId="5" borderId="3" xfId="0" applyFont="1" applyFill="1" applyBorder="1" applyAlignment="1">
      <alignment horizontal="center" vertical="center"/>
    </xf>
    <xf numFmtId="0" fontId="9" fillId="5" borderId="4" xfId="0" applyFont="1" applyFill="1" applyBorder="1" applyAlignment="1">
      <alignment horizontal="center" vertical="center"/>
    </xf>
    <xf numFmtId="0" fontId="2" fillId="0" borderId="0" xfId="0" applyFont="1" applyAlignment="1">
      <alignment horizontal="center"/>
    </xf>
    <xf numFmtId="0" fontId="4" fillId="3" borderId="1" xfId="0" applyFont="1" applyFill="1" applyBorder="1" applyAlignment="1">
      <alignment horizontal="center" vertical="center"/>
    </xf>
    <xf numFmtId="49" fontId="4" fillId="3" borderId="2" xfId="0" quotePrefix="1" applyNumberFormat="1" applyFont="1" applyFill="1" applyBorder="1" applyAlignment="1">
      <alignment horizontal="center" vertical="center"/>
    </xf>
    <xf numFmtId="49" fontId="4" fillId="3" borderId="3" xfId="0" applyNumberFormat="1" applyFont="1" applyFill="1" applyBorder="1" applyAlignment="1">
      <alignment horizontal="center" vertical="center"/>
    </xf>
    <xf numFmtId="49" fontId="4" fillId="3" borderId="4" xfId="0" applyNumberFormat="1" applyFont="1" applyFill="1" applyBorder="1" applyAlignment="1">
      <alignment horizontal="center" vertical="center"/>
    </xf>
    <xf numFmtId="0" fontId="4" fillId="3" borderId="2" xfId="0" applyFont="1" applyFill="1" applyBorder="1" applyAlignment="1">
      <alignment horizontal="center" vertical="center" wrapText="1"/>
    </xf>
    <xf numFmtId="0" fontId="3" fillId="0" borderId="2" xfId="0" applyFont="1" applyBorder="1" applyAlignment="1">
      <alignment horizontal="center"/>
    </xf>
    <xf numFmtId="0" fontId="3" fillId="0" borderId="3" xfId="0" applyFont="1" applyBorder="1" applyAlignment="1">
      <alignment horizontal="center"/>
    </xf>
    <xf numFmtId="0" fontId="3" fillId="0" borderId="4" xfId="0" applyFont="1" applyBorder="1" applyAlignment="1">
      <alignment horizontal="center"/>
    </xf>
    <xf numFmtId="0" fontId="3" fillId="5" borderId="2" xfId="0" applyFont="1" applyFill="1" applyBorder="1" applyAlignment="1">
      <alignment horizontal="center" vertical="center"/>
    </xf>
    <xf numFmtId="0" fontId="3" fillId="5" borderId="3" xfId="0" applyFont="1" applyFill="1" applyBorder="1" applyAlignment="1">
      <alignment horizontal="center" vertical="center"/>
    </xf>
    <xf numFmtId="0" fontId="3" fillId="5" borderId="4" xfId="0" applyFont="1" applyFill="1" applyBorder="1" applyAlignment="1">
      <alignment horizontal="center" vertical="center"/>
    </xf>
    <xf numFmtId="9" fontId="6" fillId="5" borderId="2" xfId="0" applyNumberFormat="1" applyFont="1" applyFill="1" applyBorder="1" applyAlignment="1">
      <alignment horizontal="center" vertical="center"/>
    </xf>
    <xf numFmtId="9" fontId="6" fillId="5" borderId="3" xfId="0" applyNumberFormat="1" applyFont="1" applyFill="1" applyBorder="1" applyAlignment="1">
      <alignment horizontal="center" vertical="center"/>
    </xf>
    <xf numFmtId="9" fontId="6" fillId="5" borderId="4" xfId="0" applyNumberFormat="1" applyFont="1" applyFill="1" applyBorder="1" applyAlignment="1">
      <alignment horizontal="center" vertical="center"/>
    </xf>
    <xf numFmtId="0" fontId="6" fillId="5" borderId="2" xfId="0" applyFont="1" applyFill="1" applyBorder="1" applyAlignment="1">
      <alignment horizontal="center" vertical="center"/>
    </xf>
    <xf numFmtId="0" fontId="6" fillId="5" borderId="3" xfId="0" applyFont="1" applyFill="1" applyBorder="1" applyAlignment="1">
      <alignment horizontal="center" vertical="center"/>
    </xf>
    <xf numFmtId="0" fontId="6" fillId="5" borderId="4" xfId="0" applyFont="1" applyFill="1" applyBorder="1" applyAlignment="1">
      <alignment horizontal="center" vertical="center"/>
    </xf>
    <xf numFmtId="0" fontId="6" fillId="3" borderId="2" xfId="0" applyFont="1" applyFill="1" applyBorder="1" applyAlignment="1">
      <alignment horizontal="center" vertical="center"/>
    </xf>
    <xf numFmtId="0" fontId="6" fillId="3" borderId="3" xfId="0" applyFont="1" applyFill="1" applyBorder="1" applyAlignment="1">
      <alignment horizontal="center" vertical="center"/>
    </xf>
    <xf numFmtId="0" fontId="6" fillId="3" borderId="4" xfId="0" applyFont="1" applyFill="1" applyBorder="1" applyAlignment="1">
      <alignment horizontal="center" vertical="center"/>
    </xf>
    <xf numFmtId="0" fontId="9" fillId="5" borderId="2" xfId="0" applyFont="1" applyFill="1" applyBorder="1" applyAlignment="1">
      <alignment horizontal="center" vertical="center" wrapText="1"/>
    </xf>
    <xf numFmtId="0" fontId="9" fillId="5" borderId="3" xfId="0" applyFont="1" applyFill="1" applyBorder="1" applyAlignment="1">
      <alignment horizontal="center" vertical="center" wrapText="1"/>
    </xf>
    <xf numFmtId="0" fontId="9" fillId="5" borderId="4" xfId="0" applyFont="1" applyFill="1" applyBorder="1" applyAlignment="1">
      <alignment horizontal="center" vertical="center" wrapText="1"/>
    </xf>
    <xf numFmtId="0" fontId="6" fillId="3" borderId="13" xfId="0" applyFont="1" applyFill="1" applyBorder="1" applyAlignment="1">
      <alignment vertical="center" wrapText="1"/>
    </xf>
    <xf numFmtId="0" fontId="6" fillId="3" borderId="15" xfId="0" applyFont="1" applyFill="1" applyBorder="1" applyAlignment="1">
      <alignment vertical="center" wrapText="1"/>
    </xf>
    <xf numFmtId="0" fontId="6" fillId="3" borderId="14" xfId="0" applyFont="1" applyFill="1" applyBorder="1" applyAlignment="1">
      <alignment vertical="center" wrapText="1"/>
    </xf>
    <xf numFmtId="0" fontId="6" fillId="3" borderId="5" xfId="0" applyFont="1" applyFill="1" applyBorder="1" applyAlignment="1">
      <alignment horizontal="center" vertical="center"/>
    </xf>
    <xf numFmtId="0" fontId="6" fillId="3" borderId="6" xfId="0" applyFont="1" applyFill="1" applyBorder="1" applyAlignment="1">
      <alignment horizontal="center" vertical="center"/>
    </xf>
    <xf numFmtId="0" fontId="6" fillId="3" borderId="7" xfId="0" applyFont="1" applyFill="1" applyBorder="1" applyAlignment="1">
      <alignment horizontal="center" vertical="center"/>
    </xf>
    <xf numFmtId="0" fontId="6" fillId="3" borderId="8" xfId="0" applyFont="1" applyFill="1" applyBorder="1" applyAlignment="1">
      <alignment horizontal="center" vertical="center"/>
    </xf>
    <xf numFmtId="0" fontId="6" fillId="3" borderId="0" xfId="0" applyFont="1" applyFill="1" applyBorder="1" applyAlignment="1">
      <alignment horizontal="center" vertical="center"/>
    </xf>
    <xf numFmtId="0" fontId="6" fillId="3" borderId="9" xfId="0" applyFont="1" applyFill="1" applyBorder="1" applyAlignment="1">
      <alignment horizontal="center" vertical="center"/>
    </xf>
    <xf numFmtId="0" fontId="6" fillId="3" borderId="10" xfId="0" applyFont="1" applyFill="1" applyBorder="1" applyAlignment="1">
      <alignment horizontal="center" vertical="center"/>
    </xf>
    <xf numFmtId="0" fontId="6" fillId="3" borderId="11" xfId="0" applyFont="1" applyFill="1" applyBorder="1" applyAlignment="1">
      <alignment horizontal="center" vertical="center"/>
    </xf>
    <xf numFmtId="0" fontId="6" fillId="3" borderId="12" xfId="0" applyFont="1" applyFill="1" applyBorder="1" applyAlignment="1">
      <alignment horizontal="center" vertical="center"/>
    </xf>
    <xf numFmtId="9" fontId="6" fillId="3" borderId="2" xfId="0" applyNumberFormat="1" applyFont="1" applyFill="1" applyBorder="1" applyAlignment="1">
      <alignment horizontal="center" vertical="center" wrapText="1"/>
    </xf>
    <xf numFmtId="0" fontId="9" fillId="5" borderId="2" xfId="0" applyNumberFormat="1" applyFont="1" applyFill="1" applyBorder="1" applyAlignment="1">
      <alignment horizontal="center" vertical="center" wrapText="1"/>
    </xf>
    <xf numFmtId="0" fontId="9" fillId="5" borderId="3" xfId="0" applyNumberFormat="1" applyFont="1" applyFill="1" applyBorder="1" applyAlignment="1">
      <alignment horizontal="center" vertical="center" wrapText="1"/>
    </xf>
    <xf numFmtId="0" fontId="9" fillId="5" borderId="4" xfId="0" applyNumberFormat="1" applyFont="1" applyFill="1" applyBorder="1" applyAlignment="1">
      <alignment horizontal="center" vertical="center" wrapText="1"/>
    </xf>
    <xf numFmtId="0" fontId="2" fillId="0" borderId="0" xfId="0" applyFont="1" applyAlignment="1">
      <alignment horizontal="left"/>
    </xf>
    <xf numFmtId="0" fontId="33" fillId="5" borderId="3" xfId="0" applyFont="1" applyFill="1" applyBorder="1" applyAlignment="1">
      <alignment horizontal="center" vertical="center" wrapText="1"/>
    </xf>
    <xf numFmtId="0" fontId="33" fillId="5" borderId="3" xfId="0" applyFont="1" applyFill="1" applyBorder="1" applyAlignment="1">
      <alignment horizontal="center" vertical="center"/>
    </xf>
    <xf numFmtId="0" fontId="33" fillId="5" borderId="4" xfId="0" applyFont="1" applyFill="1" applyBorder="1" applyAlignment="1">
      <alignment horizontal="center" vertical="center"/>
    </xf>
    <xf numFmtId="0" fontId="33" fillId="3" borderId="13" xfId="0" applyFont="1" applyFill="1" applyBorder="1" applyAlignment="1">
      <alignment horizontal="center" vertical="center" wrapText="1"/>
    </xf>
    <xf numFmtId="0" fontId="33" fillId="3" borderId="14" xfId="0" applyFont="1" applyFill="1" applyBorder="1" applyAlignment="1">
      <alignment horizontal="center" vertical="center" wrapText="1"/>
    </xf>
    <xf numFmtId="0" fontId="33" fillId="5" borderId="2" xfId="0" applyFont="1" applyFill="1" applyBorder="1" applyAlignment="1">
      <alignment horizontal="center" vertical="center" wrapText="1"/>
    </xf>
    <xf numFmtId="0" fontId="33" fillId="5" borderId="4" xfId="0" applyFont="1" applyFill="1" applyBorder="1" applyAlignment="1">
      <alignment horizontal="center" vertical="center" wrapText="1"/>
    </xf>
    <xf numFmtId="0" fontId="33" fillId="3" borderId="2" xfId="0" applyFont="1" applyFill="1" applyBorder="1" applyAlignment="1">
      <alignment horizontal="center" vertical="center" wrapText="1"/>
    </xf>
    <xf numFmtId="0" fontId="33" fillId="3" borderId="3" xfId="0" applyFont="1" applyFill="1" applyBorder="1" applyAlignment="1">
      <alignment horizontal="center" vertical="center" wrapText="1"/>
    </xf>
    <xf numFmtId="0" fontId="33" fillId="3" borderId="4" xfId="0" applyFont="1" applyFill="1" applyBorder="1" applyAlignment="1">
      <alignment horizontal="center" vertical="center" wrapText="1"/>
    </xf>
    <xf numFmtId="0" fontId="32" fillId="5" borderId="2" xfId="0" applyFont="1" applyFill="1" applyBorder="1" applyAlignment="1">
      <alignment horizontal="center" vertical="center"/>
    </xf>
    <xf numFmtId="0" fontId="32" fillId="5" borderId="3" xfId="0" applyFont="1" applyFill="1" applyBorder="1" applyAlignment="1">
      <alignment horizontal="center" vertical="center"/>
    </xf>
    <xf numFmtId="0" fontId="32" fillId="5" borderId="4" xfId="0" applyFont="1" applyFill="1" applyBorder="1" applyAlignment="1">
      <alignment horizontal="center" vertical="center"/>
    </xf>
    <xf numFmtId="49" fontId="33" fillId="3" borderId="2" xfId="0" applyNumberFormat="1" applyFont="1" applyFill="1" applyBorder="1" applyAlignment="1">
      <alignment horizontal="center" vertical="center"/>
    </xf>
    <xf numFmtId="49" fontId="33" fillId="3" borderId="3" xfId="0" applyNumberFormat="1" applyFont="1" applyFill="1" applyBorder="1" applyAlignment="1">
      <alignment horizontal="center" vertical="center"/>
    </xf>
    <xf numFmtId="49" fontId="33" fillId="3" borderId="4" xfId="0" applyNumberFormat="1" applyFont="1" applyFill="1" applyBorder="1" applyAlignment="1">
      <alignment horizontal="center" vertical="center"/>
    </xf>
    <xf numFmtId="0" fontId="32" fillId="0" borderId="2" xfId="0" applyFont="1" applyBorder="1" applyAlignment="1">
      <alignment horizontal="center"/>
    </xf>
    <xf numFmtId="0" fontId="32" fillId="0" borderId="3" xfId="0" applyFont="1" applyBorder="1" applyAlignment="1">
      <alignment horizontal="center"/>
    </xf>
    <xf numFmtId="0" fontId="32" fillId="0" borderId="4" xfId="0" applyFont="1" applyBorder="1" applyAlignment="1">
      <alignment horizontal="center"/>
    </xf>
    <xf numFmtId="0" fontId="33" fillId="0" borderId="5" xfId="0" applyFont="1" applyBorder="1" applyAlignment="1">
      <alignment horizontal="center" vertical="center" wrapText="1"/>
    </xf>
    <xf numFmtId="0" fontId="33" fillId="0" borderId="6" xfId="0" applyFont="1" applyBorder="1" applyAlignment="1">
      <alignment horizontal="center" vertical="center" wrapText="1"/>
    </xf>
    <xf numFmtId="0" fontId="33" fillId="0" borderId="7" xfId="0" applyFont="1" applyBorder="1" applyAlignment="1">
      <alignment horizontal="center" vertical="center" wrapText="1"/>
    </xf>
    <xf numFmtId="0" fontId="33" fillId="0" borderId="8" xfId="0" applyFont="1" applyBorder="1" applyAlignment="1">
      <alignment horizontal="center" vertical="center" wrapText="1"/>
    </xf>
    <xf numFmtId="0" fontId="33" fillId="0" borderId="0" xfId="0" applyFont="1" applyBorder="1" applyAlignment="1">
      <alignment horizontal="center" vertical="center" wrapText="1"/>
    </xf>
    <xf numFmtId="0" fontId="33" fillId="0" borderId="9" xfId="0" applyFont="1" applyBorder="1" applyAlignment="1">
      <alignment horizontal="center" vertical="center" wrapText="1"/>
    </xf>
    <xf numFmtId="0" fontId="33" fillId="0" borderId="10" xfId="0" applyFont="1" applyBorder="1" applyAlignment="1">
      <alignment horizontal="center" vertical="center" wrapText="1"/>
    </xf>
    <xf numFmtId="0" fontId="33" fillId="0" borderId="11" xfId="0" applyFont="1" applyBorder="1" applyAlignment="1">
      <alignment horizontal="center" vertical="center" wrapText="1"/>
    </xf>
    <xf numFmtId="0" fontId="33" fillId="0" borderId="12" xfId="0" applyFont="1" applyBorder="1" applyAlignment="1">
      <alignment horizontal="center" vertical="center" wrapText="1"/>
    </xf>
    <xf numFmtId="0" fontId="33" fillId="5" borderId="2" xfId="0" applyFont="1" applyFill="1" applyBorder="1" applyAlignment="1">
      <alignment horizontal="center" vertical="center"/>
    </xf>
    <xf numFmtId="0" fontId="33" fillId="3" borderId="2" xfId="0" applyFont="1" applyFill="1" applyBorder="1" applyAlignment="1">
      <alignment horizontal="center" vertical="center"/>
    </xf>
    <xf numFmtId="0" fontId="33" fillId="3" borderId="3" xfId="0" applyFont="1" applyFill="1" applyBorder="1" applyAlignment="1">
      <alignment horizontal="center" vertical="center"/>
    </xf>
    <xf numFmtId="0" fontId="33" fillId="3" borderId="4" xfId="0" applyFont="1" applyFill="1" applyBorder="1" applyAlignment="1">
      <alignment horizontal="center" vertical="center"/>
    </xf>
    <xf numFmtId="0" fontId="32" fillId="5" borderId="2" xfId="0" applyFont="1" applyFill="1" applyBorder="1" applyAlignment="1">
      <alignment horizontal="center" vertical="center" wrapText="1"/>
    </xf>
    <xf numFmtId="0" fontId="32" fillId="5" borderId="3" xfId="0" applyFont="1" applyFill="1" applyBorder="1" applyAlignment="1">
      <alignment horizontal="center" vertical="center" wrapText="1"/>
    </xf>
    <xf numFmtId="0" fontId="32" fillId="5" borderId="4" xfId="0" applyFont="1" applyFill="1" applyBorder="1" applyAlignment="1">
      <alignment horizontal="center" vertical="center" wrapText="1"/>
    </xf>
    <xf numFmtId="0" fontId="33" fillId="3" borderId="13" xfId="0" applyFont="1" applyFill="1" applyBorder="1" applyAlignment="1">
      <alignment vertical="center" wrapText="1"/>
    </xf>
    <xf numFmtId="0" fontId="33" fillId="3" borderId="15" xfId="0" applyFont="1" applyFill="1" applyBorder="1" applyAlignment="1">
      <alignment vertical="center" wrapText="1"/>
    </xf>
    <xf numFmtId="0" fontId="33" fillId="3" borderId="14" xfId="0" applyFont="1" applyFill="1" applyBorder="1" applyAlignment="1">
      <alignment vertical="center" wrapText="1"/>
    </xf>
    <xf numFmtId="0" fontId="33" fillId="3" borderId="5" xfId="0" applyFont="1" applyFill="1" applyBorder="1" applyAlignment="1">
      <alignment horizontal="center" vertical="center"/>
    </xf>
    <xf numFmtId="0" fontId="33" fillId="3" borderId="6" xfId="0" applyFont="1" applyFill="1" applyBorder="1" applyAlignment="1">
      <alignment horizontal="center" vertical="center"/>
    </xf>
    <xf numFmtId="0" fontId="33" fillId="3" borderId="7" xfId="0" applyFont="1" applyFill="1" applyBorder="1" applyAlignment="1">
      <alignment horizontal="center" vertical="center"/>
    </xf>
    <xf numFmtId="0" fontId="33" fillId="3" borderId="8" xfId="0" applyFont="1" applyFill="1" applyBorder="1" applyAlignment="1">
      <alignment horizontal="center" vertical="center"/>
    </xf>
    <xf numFmtId="0" fontId="33" fillId="3" borderId="0" xfId="0" applyFont="1" applyFill="1" applyBorder="1" applyAlignment="1">
      <alignment horizontal="center" vertical="center"/>
    </xf>
    <xf numFmtId="0" fontId="33" fillId="3" borderId="9" xfId="0" applyFont="1" applyFill="1" applyBorder="1" applyAlignment="1">
      <alignment horizontal="center" vertical="center"/>
    </xf>
    <xf numFmtId="0" fontId="33" fillId="3" borderId="10" xfId="0" applyFont="1" applyFill="1" applyBorder="1" applyAlignment="1">
      <alignment horizontal="center" vertical="center"/>
    </xf>
    <xf numFmtId="0" fontId="33" fillId="3" borderId="11" xfId="0" applyFont="1" applyFill="1" applyBorder="1" applyAlignment="1">
      <alignment horizontal="center" vertical="center"/>
    </xf>
    <xf numFmtId="0" fontId="33" fillId="3" borderId="12" xfId="0" applyFont="1" applyFill="1" applyBorder="1" applyAlignment="1">
      <alignment horizontal="center" vertical="center"/>
    </xf>
    <xf numFmtId="9" fontId="33" fillId="5" borderId="2" xfId="0" applyNumberFormat="1" applyFont="1" applyFill="1" applyBorder="1" applyAlignment="1">
      <alignment horizontal="center" vertical="center"/>
    </xf>
    <xf numFmtId="9" fontId="33" fillId="5" borderId="3" xfId="0" applyNumberFormat="1" applyFont="1" applyFill="1" applyBorder="1" applyAlignment="1">
      <alignment horizontal="center" vertical="center"/>
    </xf>
    <xf numFmtId="9" fontId="33" fillId="5" borderId="4" xfId="0" applyNumberFormat="1" applyFont="1" applyFill="1" applyBorder="1" applyAlignment="1">
      <alignment horizontal="center" vertical="center"/>
    </xf>
    <xf numFmtId="0" fontId="33" fillId="0" borderId="2" xfId="0" applyFont="1" applyFill="1" applyBorder="1" applyAlignment="1">
      <alignment horizontal="center" vertical="center"/>
    </xf>
    <xf numFmtId="0" fontId="33" fillId="0" borderId="3" xfId="0" applyFont="1" applyFill="1" applyBorder="1" applyAlignment="1">
      <alignment horizontal="center" vertical="center"/>
    </xf>
    <xf numFmtId="0" fontId="33" fillId="0" borderId="4" xfId="0" applyFont="1" applyFill="1" applyBorder="1" applyAlignment="1">
      <alignment horizontal="center" vertical="center"/>
    </xf>
    <xf numFmtId="9" fontId="33" fillId="0" borderId="2" xfId="0" applyNumberFormat="1" applyFont="1" applyFill="1" applyBorder="1" applyAlignment="1">
      <alignment horizontal="center" vertical="center"/>
    </xf>
    <xf numFmtId="9" fontId="33" fillId="0" borderId="3" xfId="0" applyNumberFormat="1" applyFont="1" applyFill="1" applyBorder="1" applyAlignment="1">
      <alignment horizontal="center" vertical="center"/>
    </xf>
    <xf numFmtId="9" fontId="33" fillId="0" borderId="4" xfId="0" applyNumberFormat="1" applyFont="1" applyFill="1" applyBorder="1" applyAlignment="1">
      <alignment horizontal="center" vertical="center"/>
    </xf>
    <xf numFmtId="9" fontId="33" fillId="0" borderId="2" xfId="0" applyNumberFormat="1" applyFont="1" applyFill="1" applyBorder="1" applyAlignment="1">
      <alignment horizontal="center" vertical="center" wrapText="1"/>
    </xf>
    <xf numFmtId="9" fontId="33" fillId="0" borderId="3" xfId="0" applyNumberFormat="1" applyFont="1" applyFill="1" applyBorder="1" applyAlignment="1">
      <alignment horizontal="center" vertical="center" wrapText="1"/>
    </xf>
    <xf numFmtId="9" fontId="33" fillId="0" borderId="4" xfId="0" applyNumberFormat="1" applyFont="1" applyFill="1" applyBorder="1" applyAlignment="1">
      <alignment horizontal="center" vertical="center" wrapText="1"/>
    </xf>
    <xf numFmtId="0" fontId="33" fillId="0" borderId="2" xfId="0" applyFont="1" applyFill="1" applyBorder="1" applyAlignment="1">
      <alignment horizontal="left" vertical="center"/>
    </xf>
    <xf numFmtId="0" fontId="33" fillId="0" borderId="3" xfId="0" applyFont="1" applyFill="1" applyBorder="1" applyAlignment="1">
      <alignment horizontal="left" vertical="center"/>
    </xf>
    <xf numFmtId="0" fontId="33" fillId="0" borderId="4" xfId="0" applyFont="1" applyFill="1" applyBorder="1" applyAlignment="1">
      <alignment horizontal="left" vertical="center"/>
    </xf>
    <xf numFmtId="0" fontId="32" fillId="3" borderId="2" xfId="0" applyFont="1" applyFill="1" applyBorder="1" applyAlignment="1">
      <alignment horizontal="center" vertical="center" wrapText="1"/>
    </xf>
    <xf numFmtId="0" fontId="32" fillId="3" borderId="3" xfId="0" applyFont="1" applyFill="1" applyBorder="1" applyAlignment="1">
      <alignment horizontal="center" vertical="center" wrapText="1"/>
    </xf>
    <xf numFmtId="0" fontId="32" fillId="3" borderId="4" xfId="0" applyFont="1" applyFill="1" applyBorder="1" applyAlignment="1">
      <alignment horizontal="center" vertical="center" wrapText="1"/>
    </xf>
    <xf numFmtId="0" fontId="28" fillId="5" borderId="2" xfId="0" applyFont="1" applyFill="1" applyBorder="1" applyAlignment="1">
      <alignment horizontal="center" vertical="center" wrapText="1"/>
    </xf>
    <xf numFmtId="0" fontId="28" fillId="5" borderId="3" xfId="0" applyFont="1" applyFill="1" applyBorder="1" applyAlignment="1">
      <alignment horizontal="center" vertical="center" wrapText="1"/>
    </xf>
    <xf numFmtId="0" fontId="28" fillId="5" borderId="4" xfId="0" applyFont="1" applyFill="1" applyBorder="1" applyAlignment="1">
      <alignment horizontal="center" vertical="center" wrapText="1"/>
    </xf>
    <xf numFmtId="0" fontId="33" fillId="3" borderId="36" xfId="0" applyFont="1" applyFill="1" applyBorder="1" applyAlignment="1">
      <alignment horizontal="center" vertical="center" wrapText="1"/>
    </xf>
    <xf numFmtId="0" fontId="33" fillId="3" borderId="38" xfId="0" applyFont="1" applyFill="1" applyBorder="1" applyAlignment="1">
      <alignment horizontal="center" vertical="center" wrapText="1"/>
    </xf>
    <xf numFmtId="49" fontId="4" fillId="3" borderId="2" xfId="0" applyNumberFormat="1" applyFont="1" applyFill="1" applyBorder="1" applyAlignment="1">
      <alignment horizontal="center" vertical="center"/>
    </xf>
    <xf numFmtId="0" fontId="3" fillId="0" borderId="2"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4" xfId="0" applyFont="1" applyFill="1" applyBorder="1" applyAlignment="1">
      <alignment horizontal="center" vertical="center"/>
    </xf>
    <xf numFmtId="9" fontId="6" fillId="5" borderId="2" xfId="0" applyNumberFormat="1" applyFont="1" applyFill="1" applyBorder="1" applyAlignment="1">
      <alignment horizontal="center" vertical="center" wrapText="1"/>
    </xf>
    <xf numFmtId="9" fontId="6" fillId="5" borderId="3" xfId="0" applyNumberFormat="1" applyFont="1" applyFill="1" applyBorder="1" applyAlignment="1">
      <alignment horizontal="center" vertical="center" wrapText="1"/>
    </xf>
    <xf numFmtId="9" fontId="6" fillId="5" borderId="4" xfId="0" applyNumberFormat="1" applyFont="1" applyFill="1" applyBorder="1" applyAlignment="1">
      <alignment horizontal="center" vertical="center" wrapText="1"/>
    </xf>
    <xf numFmtId="1" fontId="6" fillId="5" borderId="2" xfId="0" applyNumberFormat="1" applyFont="1" applyFill="1" applyBorder="1" applyAlignment="1">
      <alignment horizontal="center" vertical="center" wrapText="1"/>
    </xf>
    <xf numFmtId="1" fontId="6" fillId="5" borderId="3" xfId="0" applyNumberFormat="1" applyFont="1" applyFill="1" applyBorder="1" applyAlignment="1">
      <alignment horizontal="center" vertical="center" wrapText="1"/>
    </xf>
    <xf numFmtId="1" fontId="6" fillId="5" borderId="4" xfId="0" applyNumberFormat="1" applyFont="1" applyFill="1" applyBorder="1" applyAlignment="1">
      <alignment horizontal="center" vertical="center" wrapText="1"/>
    </xf>
    <xf numFmtId="0" fontId="9" fillId="3" borderId="13" xfId="0" applyFont="1" applyFill="1" applyBorder="1" applyAlignment="1">
      <alignment horizontal="center" vertical="center" wrapText="1"/>
    </xf>
    <xf numFmtId="0" fontId="9" fillId="3" borderId="14" xfId="0" applyFont="1" applyFill="1" applyBorder="1" applyAlignment="1">
      <alignment horizontal="center" vertical="center" wrapText="1"/>
    </xf>
    <xf numFmtId="9" fontId="6" fillId="0" borderId="2" xfId="0" applyNumberFormat="1" applyFont="1" applyFill="1" applyBorder="1" applyAlignment="1">
      <alignment horizontal="center" vertical="center" wrapText="1"/>
    </xf>
    <xf numFmtId="9" fontId="6" fillId="0" borderId="3" xfId="0" applyNumberFormat="1" applyFont="1" applyFill="1" applyBorder="1" applyAlignment="1">
      <alignment horizontal="center" vertical="center" wrapText="1"/>
    </xf>
    <xf numFmtId="9" fontId="6" fillId="0" borderId="4" xfId="0" applyNumberFormat="1" applyFont="1" applyFill="1" applyBorder="1" applyAlignment="1">
      <alignment horizontal="center" vertical="center" wrapText="1"/>
    </xf>
    <xf numFmtId="3" fontId="6" fillId="5" borderId="2" xfId="0" applyNumberFormat="1" applyFont="1" applyFill="1" applyBorder="1" applyAlignment="1">
      <alignment horizontal="center" vertical="center" wrapText="1"/>
    </xf>
    <xf numFmtId="3" fontId="6" fillId="5" borderId="3" xfId="0" applyNumberFormat="1" applyFont="1" applyFill="1" applyBorder="1" applyAlignment="1">
      <alignment horizontal="center" vertical="center" wrapText="1"/>
    </xf>
    <xf numFmtId="3" fontId="6" fillId="5" borderId="4" xfId="0" applyNumberFormat="1" applyFont="1" applyFill="1" applyBorder="1" applyAlignment="1">
      <alignment horizontal="center" vertical="center" wrapText="1"/>
    </xf>
    <xf numFmtId="0" fontId="6" fillId="5" borderId="2"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xf>
    <xf numFmtId="0" fontId="6" fillId="0" borderId="4" xfId="0" applyFont="1" applyFill="1" applyBorder="1" applyAlignment="1">
      <alignment horizontal="center" vertical="center"/>
    </xf>
    <xf numFmtId="0" fontId="6" fillId="0" borderId="2" xfId="0" applyFont="1" applyFill="1" applyBorder="1" applyAlignment="1">
      <alignment horizontal="center" vertical="center"/>
    </xf>
    <xf numFmtId="2" fontId="6" fillId="5" borderId="2" xfId="0" applyNumberFormat="1" applyFont="1" applyFill="1" applyBorder="1" applyAlignment="1">
      <alignment horizontal="center" vertical="center" wrapText="1"/>
    </xf>
    <xf numFmtId="2" fontId="6" fillId="5" borderId="3" xfId="0" applyNumberFormat="1" applyFont="1" applyFill="1" applyBorder="1" applyAlignment="1">
      <alignment horizontal="center" vertical="center" wrapText="1"/>
    </xf>
    <xf numFmtId="2" fontId="6" fillId="5" borderId="4" xfId="0" applyNumberFormat="1" applyFont="1" applyFill="1" applyBorder="1" applyAlignment="1">
      <alignment horizontal="center" vertical="center" wrapText="1"/>
    </xf>
    <xf numFmtId="9" fontId="5" fillId="5" borderId="2" xfId="0" applyNumberFormat="1" applyFont="1" applyFill="1" applyBorder="1" applyAlignment="1">
      <alignment horizontal="center" vertical="center" wrapText="1"/>
    </xf>
    <xf numFmtId="9" fontId="5" fillId="5" borderId="3" xfId="0" applyNumberFormat="1" applyFont="1" applyFill="1" applyBorder="1" applyAlignment="1">
      <alignment horizontal="center" vertical="center" wrapText="1"/>
    </xf>
    <xf numFmtId="9" fontId="5" fillId="5" borderId="4" xfId="0" applyNumberFormat="1" applyFont="1" applyFill="1" applyBorder="1" applyAlignment="1">
      <alignment horizontal="center" vertical="center" wrapText="1"/>
    </xf>
    <xf numFmtId="0" fontId="6" fillId="5" borderId="3" xfId="0" applyFont="1" applyFill="1" applyBorder="1" applyAlignment="1">
      <alignment horizontal="center" vertical="center" wrapText="1"/>
    </xf>
    <xf numFmtId="0" fontId="6" fillId="5" borderId="4" xfId="0" applyFont="1" applyFill="1" applyBorder="1" applyAlignment="1">
      <alignment horizontal="center" vertical="center" wrapText="1"/>
    </xf>
    <xf numFmtId="9" fontId="6" fillId="0" borderId="2" xfId="0" applyNumberFormat="1" applyFont="1" applyFill="1" applyBorder="1" applyAlignment="1">
      <alignment horizontal="center" vertical="center"/>
    </xf>
    <xf numFmtId="9" fontId="6" fillId="0" borderId="3" xfId="0" applyNumberFormat="1" applyFont="1" applyFill="1" applyBorder="1" applyAlignment="1">
      <alignment horizontal="center" vertical="center"/>
    </xf>
    <xf numFmtId="9" fontId="6" fillId="0" borderId="4" xfId="0" applyNumberFormat="1" applyFont="1" applyFill="1" applyBorder="1" applyAlignment="1">
      <alignment horizontal="center" vertical="center"/>
    </xf>
    <xf numFmtId="0" fontId="55" fillId="0" borderId="2" xfId="0" applyFont="1" applyBorder="1" applyAlignment="1">
      <alignment horizontal="center"/>
    </xf>
    <xf numFmtId="0" fontId="55" fillId="0" borderId="3" xfId="0" applyFont="1" applyBorder="1" applyAlignment="1">
      <alignment horizontal="center"/>
    </xf>
    <xf numFmtId="9" fontId="9" fillId="0" borderId="2" xfId="0" applyNumberFormat="1" applyFont="1" applyFill="1" applyBorder="1" applyAlignment="1">
      <alignment horizontal="center" vertical="center"/>
    </xf>
    <xf numFmtId="9" fontId="9" fillId="0" borderId="3" xfId="0" applyNumberFormat="1" applyFont="1" applyFill="1" applyBorder="1" applyAlignment="1">
      <alignment horizontal="center" vertical="center"/>
    </xf>
    <xf numFmtId="9" fontId="9" fillId="0" borderId="4" xfId="0" applyNumberFormat="1" applyFont="1" applyFill="1" applyBorder="1" applyAlignment="1">
      <alignment horizontal="center" vertical="center"/>
    </xf>
    <xf numFmtId="3" fontId="6" fillId="3" borderId="13" xfId="0" applyNumberFormat="1" applyFont="1" applyFill="1" applyBorder="1" applyAlignment="1">
      <alignment horizontal="center" vertical="center" wrapText="1"/>
    </xf>
    <xf numFmtId="3" fontId="6" fillId="3" borderId="2" xfId="0" applyNumberFormat="1" applyFont="1" applyFill="1" applyBorder="1" applyAlignment="1">
      <alignment horizontal="left" vertical="center" wrapText="1"/>
    </xf>
    <xf numFmtId="3" fontId="6" fillId="3" borderId="3" xfId="0" applyNumberFormat="1" applyFont="1" applyFill="1" applyBorder="1" applyAlignment="1">
      <alignment horizontal="left" vertical="center" wrapText="1"/>
    </xf>
    <xf numFmtId="3" fontId="6" fillId="3" borderId="4" xfId="0" applyNumberFormat="1" applyFont="1" applyFill="1" applyBorder="1" applyAlignment="1">
      <alignment horizontal="left" vertical="center" wrapText="1"/>
    </xf>
    <xf numFmtId="0" fontId="48" fillId="3" borderId="2" xfId="0" applyFont="1" applyFill="1" applyBorder="1" applyAlignment="1">
      <alignment horizontal="center" vertical="center"/>
    </xf>
    <xf numFmtId="0" fontId="48" fillId="3" borderId="3" xfId="0" applyFont="1" applyFill="1" applyBorder="1" applyAlignment="1">
      <alignment horizontal="center" vertical="center"/>
    </xf>
    <xf numFmtId="0" fontId="48" fillId="3" borderId="4" xfId="0" applyFont="1" applyFill="1" applyBorder="1" applyAlignment="1">
      <alignment horizontal="center" vertical="center"/>
    </xf>
    <xf numFmtId="0" fontId="47" fillId="0" borderId="0" xfId="0" applyFont="1" applyAlignment="1">
      <alignment horizontal="center"/>
    </xf>
    <xf numFmtId="0" fontId="48" fillId="3" borderId="1" xfId="0" applyFont="1" applyFill="1" applyBorder="1" applyAlignment="1">
      <alignment horizontal="center" vertical="center"/>
    </xf>
    <xf numFmtId="49" fontId="48" fillId="3" borderId="2" xfId="0" applyNumberFormat="1" applyFont="1" applyFill="1" applyBorder="1" applyAlignment="1">
      <alignment horizontal="center" vertical="center"/>
    </xf>
    <xf numFmtId="49" fontId="48" fillId="3" borderId="3" xfId="0" applyNumberFormat="1" applyFont="1" applyFill="1" applyBorder="1" applyAlignment="1">
      <alignment horizontal="center" vertical="center"/>
    </xf>
    <xf numFmtId="49" fontId="48" fillId="3" borderId="4" xfId="0" applyNumberFormat="1" applyFont="1" applyFill="1" applyBorder="1" applyAlignment="1">
      <alignment horizontal="center" vertical="center"/>
    </xf>
    <xf numFmtId="0" fontId="48" fillId="3" borderId="2" xfId="0" applyFont="1" applyFill="1" applyBorder="1" applyAlignment="1">
      <alignment horizontal="center" vertical="center" wrapText="1"/>
    </xf>
    <xf numFmtId="0" fontId="48" fillId="3" borderId="3" xfId="0" applyFont="1" applyFill="1" applyBorder="1" applyAlignment="1">
      <alignment horizontal="center" vertical="center" wrapText="1"/>
    </xf>
    <xf numFmtId="0" fontId="48" fillId="3" borderId="4" xfId="0" applyFont="1" applyFill="1" applyBorder="1" applyAlignment="1">
      <alignment horizontal="center" vertical="center" wrapText="1"/>
    </xf>
    <xf numFmtId="0" fontId="33" fillId="5" borderId="2" xfId="0" applyFont="1" applyFill="1" applyBorder="1" applyAlignment="1">
      <alignment horizontal="left" vertical="center" wrapText="1"/>
    </xf>
    <xf numFmtId="0" fontId="33" fillId="5" borderId="3" xfId="0" applyFont="1" applyFill="1" applyBorder="1" applyAlignment="1">
      <alignment horizontal="left" vertical="center" wrapText="1"/>
    </xf>
    <xf numFmtId="0" fontId="33" fillId="5" borderId="4" xfId="0" applyFont="1" applyFill="1" applyBorder="1" applyAlignment="1">
      <alignment horizontal="left" vertical="center" wrapText="1"/>
    </xf>
    <xf numFmtId="0" fontId="47" fillId="7" borderId="2" xfId="0" applyFont="1" applyFill="1" applyBorder="1" applyAlignment="1">
      <alignment horizontal="center" vertical="center"/>
    </xf>
    <xf numFmtId="0" fontId="47" fillId="7" borderId="3" xfId="0" applyFont="1" applyFill="1" applyBorder="1" applyAlignment="1">
      <alignment horizontal="center" vertical="center"/>
    </xf>
    <xf numFmtId="0" fontId="47" fillId="7" borderId="4" xfId="0" applyFont="1" applyFill="1" applyBorder="1" applyAlignment="1">
      <alignment horizontal="center" vertical="center"/>
    </xf>
    <xf numFmtId="0" fontId="47" fillId="5" borderId="2" xfId="0" applyFont="1" applyFill="1" applyBorder="1" applyAlignment="1">
      <alignment horizontal="center" vertical="center"/>
    </xf>
    <xf numFmtId="0" fontId="47" fillId="5" borderId="3" xfId="0" applyFont="1" applyFill="1" applyBorder="1" applyAlignment="1">
      <alignment horizontal="center" vertical="center"/>
    </xf>
    <xf numFmtId="0" fontId="47" fillId="5" borderId="4" xfId="0" applyFont="1" applyFill="1" applyBorder="1" applyAlignment="1">
      <alignment horizontal="center" vertical="center"/>
    </xf>
    <xf numFmtId="0" fontId="48" fillId="5" borderId="2" xfId="0" applyFont="1" applyFill="1" applyBorder="1" applyAlignment="1">
      <alignment horizontal="center" vertical="center"/>
    </xf>
    <xf numFmtId="0" fontId="48" fillId="5" borderId="3" xfId="0" applyFont="1" applyFill="1" applyBorder="1" applyAlignment="1">
      <alignment horizontal="center" vertical="center"/>
    </xf>
    <xf numFmtId="0" fontId="48" fillId="5" borderId="4" xfId="0" applyFont="1" applyFill="1" applyBorder="1" applyAlignment="1">
      <alignment horizontal="center" vertical="center"/>
    </xf>
    <xf numFmtId="0" fontId="48" fillId="3" borderId="13" xfId="0" applyFont="1" applyFill="1" applyBorder="1" applyAlignment="1">
      <alignment horizontal="center" vertical="center" wrapText="1"/>
    </xf>
    <xf numFmtId="0" fontId="48" fillId="3" borderId="14" xfId="0" applyFont="1" applyFill="1" applyBorder="1" applyAlignment="1">
      <alignment horizontal="center" vertical="center" wrapText="1"/>
    </xf>
    <xf numFmtId="0" fontId="47" fillId="5" borderId="2" xfId="0" applyFont="1" applyFill="1" applyBorder="1" applyAlignment="1">
      <alignment horizontal="center" vertical="center" wrapText="1"/>
    </xf>
    <xf numFmtId="0" fontId="47" fillId="5" borderId="3" xfId="0" applyFont="1" applyFill="1" applyBorder="1" applyAlignment="1">
      <alignment horizontal="center" vertical="center" wrapText="1"/>
    </xf>
    <xf numFmtId="0" fontId="47" fillId="5" borderId="4" xfId="0" applyFont="1" applyFill="1" applyBorder="1" applyAlignment="1">
      <alignment horizontal="center" vertical="center" wrapText="1"/>
    </xf>
    <xf numFmtId="0" fontId="47" fillId="0" borderId="2" xfId="0" applyFont="1" applyFill="1" applyBorder="1" applyAlignment="1">
      <alignment horizontal="center" vertical="center"/>
    </xf>
    <xf numFmtId="0" fontId="47" fillId="0" borderId="3" xfId="0" applyFont="1" applyFill="1" applyBorder="1" applyAlignment="1">
      <alignment horizontal="center" vertical="center"/>
    </xf>
    <xf numFmtId="0" fontId="47" fillId="0" borderId="4" xfId="0" applyFont="1" applyFill="1" applyBorder="1" applyAlignment="1">
      <alignment horizontal="center" vertical="center"/>
    </xf>
    <xf numFmtId="0" fontId="47" fillId="0" borderId="2" xfId="0" applyFont="1" applyFill="1" applyBorder="1" applyAlignment="1">
      <alignment horizontal="center" vertical="center" wrapText="1"/>
    </xf>
    <xf numFmtId="0" fontId="47" fillId="0" borderId="3" xfId="0" applyFont="1" applyFill="1" applyBorder="1" applyAlignment="1">
      <alignment horizontal="center" vertical="center" wrapText="1"/>
    </xf>
    <xf numFmtId="0" fontId="47" fillId="0" borderId="4" xfId="0" applyFont="1" applyFill="1" applyBorder="1" applyAlignment="1">
      <alignment horizontal="center" vertical="center" wrapText="1"/>
    </xf>
    <xf numFmtId="0" fontId="42" fillId="0" borderId="5" xfId="0" applyFont="1" applyBorder="1" applyAlignment="1">
      <alignment horizontal="left" vertical="center" wrapText="1"/>
    </xf>
    <xf numFmtId="0" fontId="32" fillId="0" borderId="6" xfId="0" applyFont="1" applyBorder="1" applyAlignment="1">
      <alignment horizontal="left" vertical="center" wrapText="1"/>
    </xf>
    <xf numFmtId="0" fontId="32" fillId="0" borderId="7" xfId="0" applyFont="1" applyBorder="1" applyAlignment="1">
      <alignment horizontal="left" vertical="center" wrapText="1"/>
    </xf>
    <xf numFmtId="0" fontId="32" fillId="0" borderId="8" xfId="0" applyFont="1" applyBorder="1" applyAlignment="1">
      <alignment horizontal="left" vertical="center" wrapText="1"/>
    </xf>
    <xf numFmtId="0" fontId="32" fillId="0" borderId="0" xfId="0" applyFont="1" applyBorder="1" applyAlignment="1">
      <alignment horizontal="left" vertical="center" wrapText="1"/>
    </xf>
    <xf numFmtId="0" fontId="32" fillId="0" borderId="9" xfId="0" applyFont="1" applyBorder="1" applyAlignment="1">
      <alignment horizontal="left" vertical="center" wrapText="1"/>
    </xf>
    <xf numFmtId="0" fontId="32" fillId="0" borderId="10" xfId="0" applyFont="1" applyBorder="1" applyAlignment="1">
      <alignment horizontal="left" vertical="center" wrapText="1"/>
    </xf>
    <xf numFmtId="0" fontId="32" fillId="0" borderId="11" xfId="0" applyFont="1" applyBorder="1" applyAlignment="1">
      <alignment horizontal="left" vertical="center" wrapText="1"/>
    </xf>
    <xf numFmtId="0" fontId="32" fillId="0" borderId="12" xfId="0" applyFont="1" applyBorder="1" applyAlignment="1">
      <alignment horizontal="left" vertical="center" wrapText="1"/>
    </xf>
    <xf numFmtId="0" fontId="33" fillId="5" borderId="3" xfId="0" applyFont="1" applyFill="1" applyBorder="1" applyAlignment="1">
      <alignment horizontal="left" vertical="center"/>
    </xf>
    <xf numFmtId="0" fontId="33" fillId="5" borderId="4" xfId="0" applyFont="1" applyFill="1" applyBorder="1" applyAlignment="1">
      <alignment horizontal="left" vertical="center"/>
    </xf>
    <xf numFmtId="0" fontId="47" fillId="13" borderId="2" xfId="0" applyFont="1" applyFill="1" applyBorder="1" applyAlignment="1">
      <alignment horizontal="center" vertical="center"/>
    </xf>
    <xf numFmtId="0" fontId="47" fillId="13" borderId="3" xfId="0" applyFont="1" applyFill="1" applyBorder="1" applyAlignment="1">
      <alignment horizontal="center" vertical="center"/>
    </xf>
    <xf numFmtId="0" fontId="47" fillId="13" borderId="4" xfId="0" applyFont="1" applyFill="1" applyBorder="1" applyAlignment="1">
      <alignment horizontal="center" vertical="center"/>
    </xf>
    <xf numFmtId="9" fontId="47" fillId="0" borderId="2" xfId="0" applyNumberFormat="1" applyFont="1" applyFill="1" applyBorder="1" applyAlignment="1">
      <alignment horizontal="center" vertical="center" wrapText="1"/>
    </xf>
    <xf numFmtId="9" fontId="47" fillId="0" borderId="3" xfId="0" applyNumberFormat="1" applyFont="1" applyFill="1" applyBorder="1" applyAlignment="1">
      <alignment horizontal="center" vertical="center" wrapText="1"/>
    </xf>
    <xf numFmtId="9" fontId="47" fillId="0" borderId="4" xfId="0" applyNumberFormat="1" applyFont="1" applyFill="1" applyBorder="1" applyAlignment="1">
      <alignment horizontal="center" vertical="center" wrapText="1"/>
    </xf>
    <xf numFmtId="0" fontId="48" fillId="0" borderId="2" xfId="0" applyFont="1" applyFill="1" applyBorder="1" applyAlignment="1">
      <alignment horizontal="center" vertical="center"/>
    </xf>
    <xf numFmtId="0" fontId="48" fillId="0" borderId="3" xfId="0" applyFont="1" applyFill="1" applyBorder="1" applyAlignment="1">
      <alignment horizontal="center" vertical="center"/>
    </xf>
    <xf numFmtId="0" fontId="48" fillId="0" borderId="4" xfId="0" applyFont="1" applyFill="1" applyBorder="1" applyAlignment="1">
      <alignment horizontal="center" vertical="center"/>
    </xf>
    <xf numFmtId="0" fontId="48" fillId="0" borderId="2" xfId="0" applyFont="1" applyFill="1" applyBorder="1" applyAlignment="1">
      <alignment horizontal="center" vertical="center" wrapText="1"/>
    </xf>
    <xf numFmtId="0" fontId="48" fillId="0" borderId="3" xfId="0" applyFont="1" applyFill="1" applyBorder="1" applyAlignment="1">
      <alignment horizontal="center" vertical="center" wrapText="1"/>
    </xf>
    <xf numFmtId="0" fontId="48" fillId="0" borderId="4" xfId="0" applyFont="1" applyFill="1" applyBorder="1" applyAlignment="1">
      <alignment horizontal="center" vertical="center" wrapText="1"/>
    </xf>
    <xf numFmtId="0" fontId="47" fillId="0" borderId="3" xfId="0" applyFont="1" applyFill="1" applyBorder="1" applyAlignment="1">
      <alignment wrapText="1"/>
    </xf>
    <xf numFmtId="0" fontId="47" fillId="0" borderId="4" xfId="0" applyFont="1" applyFill="1" applyBorder="1" applyAlignment="1">
      <alignment wrapText="1"/>
    </xf>
    <xf numFmtId="9" fontId="47" fillId="0" borderId="2" xfId="0" applyNumberFormat="1" applyFont="1" applyFill="1" applyBorder="1" applyAlignment="1">
      <alignment horizontal="center" vertical="center"/>
    </xf>
    <xf numFmtId="9" fontId="47" fillId="0" borderId="3" xfId="0" applyNumberFormat="1" applyFont="1" applyFill="1" applyBorder="1" applyAlignment="1">
      <alignment horizontal="center" vertical="center"/>
    </xf>
    <xf numFmtId="9" fontId="47" fillId="0" borderId="4" xfId="0" applyNumberFormat="1" applyFont="1" applyFill="1" applyBorder="1" applyAlignment="1">
      <alignment horizontal="center" vertical="center"/>
    </xf>
    <xf numFmtId="0" fontId="48" fillId="5" borderId="2" xfId="0" applyFont="1" applyFill="1" applyBorder="1" applyAlignment="1">
      <alignment horizontal="center" vertical="center" wrapText="1"/>
    </xf>
    <xf numFmtId="0" fontId="48" fillId="5" borderId="3" xfId="0" applyFont="1" applyFill="1" applyBorder="1" applyAlignment="1">
      <alignment horizontal="center" vertical="center" wrapText="1"/>
    </xf>
    <xf numFmtId="0" fontId="48" fillId="5" borderId="4" xfId="0" applyFont="1" applyFill="1" applyBorder="1" applyAlignment="1">
      <alignment horizontal="center" vertical="center" wrapText="1"/>
    </xf>
    <xf numFmtId="0" fontId="64" fillId="0" borderId="5" xfId="0" applyFont="1" applyBorder="1" applyAlignment="1">
      <alignment horizontal="justify" vertical="justify" wrapText="1"/>
    </xf>
    <xf numFmtId="0" fontId="64" fillId="0" borderId="6" xfId="0" applyFont="1" applyBorder="1" applyAlignment="1">
      <alignment horizontal="justify" vertical="justify" wrapText="1"/>
    </xf>
    <xf numFmtId="0" fontId="64" fillId="0" borderId="7" xfId="0" applyFont="1" applyBorder="1" applyAlignment="1">
      <alignment horizontal="justify" vertical="justify" wrapText="1"/>
    </xf>
    <xf numFmtId="0" fontId="64" fillId="0" borderId="8" xfId="0" applyFont="1" applyBorder="1" applyAlignment="1">
      <alignment horizontal="justify" vertical="justify" wrapText="1"/>
    </xf>
    <xf numFmtId="0" fontId="64" fillId="0" borderId="0" xfId="0" applyFont="1" applyBorder="1" applyAlignment="1">
      <alignment horizontal="justify" vertical="justify" wrapText="1"/>
    </xf>
    <xf numFmtId="0" fontId="64" fillId="0" borderId="9" xfId="0" applyFont="1" applyBorder="1" applyAlignment="1">
      <alignment horizontal="justify" vertical="justify" wrapText="1"/>
    </xf>
    <xf numFmtId="0" fontId="64" fillId="0" borderId="10" xfId="0" applyFont="1" applyBorder="1" applyAlignment="1">
      <alignment horizontal="justify" vertical="justify" wrapText="1"/>
    </xf>
    <xf numFmtId="0" fontId="64" fillId="0" borderId="11" xfId="0" applyFont="1" applyBorder="1" applyAlignment="1">
      <alignment horizontal="justify" vertical="justify" wrapText="1"/>
    </xf>
    <xf numFmtId="0" fontId="64" fillId="0" borderId="12" xfId="0" applyFont="1" applyBorder="1" applyAlignment="1">
      <alignment horizontal="justify" vertical="justify" wrapText="1"/>
    </xf>
    <xf numFmtId="0" fontId="64" fillId="5" borderId="3" xfId="0" applyFont="1" applyFill="1" applyBorder="1" applyAlignment="1">
      <alignment horizontal="center" vertical="center" wrapText="1"/>
    </xf>
    <xf numFmtId="0" fontId="64" fillId="5" borderId="3" xfId="0" applyFont="1" applyFill="1" applyBorder="1" applyAlignment="1">
      <alignment horizontal="center" vertical="center"/>
    </xf>
    <xf numFmtId="0" fontId="64" fillId="5" borderId="4" xfId="0" applyFont="1" applyFill="1" applyBorder="1" applyAlignment="1">
      <alignment horizontal="center" vertical="center"/>
    </xf>
    <xf numFmtId="0" fontId="64" fillId="3" borderId="13" xfId="0" applyFont="1" applyFill="1" applyBorder="1" applyAlignment="1">
      <alignment horizontal="center" vertical="center" wrapText="1"/>
    </xf>
    <xf numFmtId="0" fontId="64" fillId="3" borderId="14" xfId="0" applyFont="1" applyFill="1" applyBorder="1" applyAlignment="1">
      <alignment horizontal="center" vertical="center" wrapText="1"/>
    </xf>
    <xf numFmtId="0" fontId="64" fillId="5" borderId="2" xfId="0" applyFont="1" applyFill="1" applyBorder="1" applyAlignment="1">
      <alignment horizontal="center" vertical="center" wrapText="1"/>
    </xf>
    <xf numFmtId="0" fontId="64" fillId="5" borderId="4" xfId="0" applyFont="1" applyFill="1" applyBorder="1" applyAlignment="1">
      <alignment horizontal="center" vertical="center" wrapText="1"/>
    </xf>
    <xf numFmtId="0" fontId="62" fillId="5" borderId="45" xfId="0" applyFont="1" applyFill="1" applyBorder="1" applyAlignment="1">
      <alignment horizontal="center" wrapText="1"/>
    </xf>
    <xf numFmtId="0" fontId="62" fillId="5" borderId="46" xfId="0" applyFont="1" applyFill="1" applyBorder="1" applyAlignment="1">
      <alignment horizontal="center" wrapText="1"/>
    </xf>
    <xf numFmtId="0" fontId="62" fillId="5" borderId="47" xfId="0" applyFont="1" applyFill="1" applyBorder="1" applyAlignment="1">
      <alignment horizontal="center" wrapText="1"/>
    </xf>
    <xf numFmtId="0" fontId="64" fillId="3" borderId="2" xfId="0" applyFont="1" applyFill="1" applyBorder="1" applyAlignment="1">
      <alignment horizontal="center" vertical="center" wrapText="1"/>
    </xf>
    <xf numFmtId="0" fontId="64" fillId="3" borderId="3" xfId="0" applyFont="1" applyFill="1" applyBorder="1" applyAlignment="1">
      <alignment horizontal="center" vertical="center" wrapText="1"/>
    </xf>
    <xf numFmtId="0" fontId="64" fillId="3" borderId="4" xfId="0" applyFont="1" applyFill="1" applyBorder="1" applyAlignment="1">
      <alignment horizontal="center" vertical="center" wrapText="1"/>
    </xf>
    <xf numFmtId="0" fontId="62" fillId="0" borderId="0" xfId="0" applyFont="1" applyAlignment="1">
      <alignment horizontal="center"/>
    </xf>
    <xf numFmtId="0" fontId="63" fillId="3" borderId="1" xfId="0" applyFont="1" applyFill="1" applyBorder="1" applyAlignment="1">
      <alignment horizontal="center" vertical="center"/>
    </xf>
    <xf numFmtId="49" fontId="63" fillId="3" borderId="2" xfId="0" applyNumberFormat="1" applyFont="1" applyFill="1" applyBorder="1" applyAlignment="1">
      <alignment horizontal="center" vertical="center"/>
    </xf>
    <xf numFmtId="49" fontId="63" fillId="3" borderId="3" xfId="0" applyNumberFormat="1" applyFont="1" applyFill="1" applyBorder="1" applyAlignment="1">
      <alignment horizontal="center" vertical="center"/>
    </xf>
    <xf numFmtId="49" fontId="63" fillId="3" borderId="4" xfId="0" applyNumberFormat="1" applyFont="1" applyFill="1" applyBorder="1" applyAlignment="1">
      <alignment horizontal="center" vertical="center"/>
    </xf>
    <xf numFmtId="0" fontId="63" fillId="3" borderId="2" xfId="0" applyFont="1" applyFill="1" applyBorder="1" applyAlignment="1">
      <alignment horizontal="center" vertical="center" wrapText="1"/>
    </xf>
    <xf numFmtId="0" fontId="63" fillId="3" borderId="3" xfId="0" applyFont="1" applyFill="1" applyBorder="1" applyAlignment="1">
      <alignment horizontal="center" vertical="center" wrapText="1"/>
    </xf>
    <xf numFmtId="0" fontId="63" fillId="3" borderId="4" xfId="0" applyFont="1" applyFill="1" applyBorder="1" applyAlignment="1">
      <alignment horizontal="center" vertical="center" wrapText="1"/>
    </xf>
    <xf numFmtId="0" fontId="63" fillId="0" borderId="2" xfId="0" applyFont="1" applyBorder="1" applyAlignment="1">
      <alignment horizontal="center"/>
    </xf>
    <xf numFmtId="0" fontId="63" fillId="0" borderId="3" xfId="0" applyFont="1" applyBorder="1" applyAlignment="1">
      <alignment horizontal="center"/>
    </xf>
    <xf numFmtId="0" fontId="63" fillId="0" borderId="4" xfId="0" applyFont="1" applyBorder="1" applyAlignment="1">
      <alignment horizontal="center"/>
    </xf>
    <xf numFmtId="0" fontId="63" fillId="5" borderId="2" xfId="0" applyFont="1" applyFill="1" applyBorder="1" applyAlignment="1">
      <alignment horizontal="center" vertical="center" wrapText="1"/>
    </xf>
    <xf numFmtId="0" fontId="63" fillId="5" borderId="3" xfId="0" applyFont="1" applyFill="1" applyBorder="1" applyAlignment="1">
      <alignment horizontal="center" vertical="center" wrapText="1"/>
    </xf>
    <xf numFmtId="0" fontId="63" fillId="5" borderId="4" xfId="0" applyFont="1" applyFill="1" applyBorder="1" applyAlignment="1">
      <alignment horizontal="center" vertical="center" wrapText="1"/>
    </xf>
    <xf numFmtId="0" fontId="64" fillId="3" borderId="13" xfId="0" applyFont="1" applyFill="1" applyBorder="1" applyAlignment="1">
      <alignment vertical="center" wrapText="1"/>
    </xf>
    <xf numFmtId="0" fontId="64" fillId="3" borderId="15" xfId="0" applyFont="1" applyFill="1" applyBorder="1" applyAlignment="1">
      <alignment vertical="center" wrapText="1"/>
    </xf>
    <xf numFmtId="0" fontId="64" fillId="3" borderId="14" xfId="0" applyFont="1" applyFill="1" applyBorder="1" applyAlignment="1">
      <alignment vertical="center" wrapText="1"/>
    </xf>
    <xf numFmtId="0" fontId="64" fillId="3" borderId="5" xfId="0" applyFont="1" applyFill="1" applyBorder="1" applyAlignment="1">
      <alignment horizontal="center" vertical="center"/>
    </xf>
    <xf numFmtId="0" fontId="64" fillId="3" borderId="6" xfId="0" applyFont="1" applyFill="1" applyBorder="1" applyAlignment="1">
      <alignment horizontal="center" vertical="center"/>
    </xf>
    <xf numFmtId="0" fontId="64" fillId="3" borderId="7" xfId="0" applyFont="1" applyFill="1" applyBorder="1" applyAlignment="1">
      <alignment horizontal="center" vertical="center"/>
    </xf>
    <xf numFmtId="0" fontId="64" fillId="3" borderId="8" xfId="0" applyFont="1" applyFill="1" applyBorder="1" applyAlignment="1">
      <alignment horizontal="center" vertical="center"/>
    </xf>
    <xf numFmtId="0" fontId="64" fillId="3" borderId="0" xfId="0" applyFont="1" applyFill="1" applyBorder="1" applyAlignment="1">
      <alignment horizontal="center" vertical="center"/>
    </xf>
    <xf numFmtId="0" fontId="64" fillId="3" borderId="9" xfId="0" applyFont="1" applyFill="1" applyBorder="1" applyAlignment="1">
      <alignment horizontal="center" vertical="center"/>
    </xf>
    <xf numFmtId="0" fontId="64" fillId="3" borderId="10" xfId="0" applyFont="1" applyFill="1" applyBorder="1" applyAlignment="1">
      <alignment horizontal="center" vertical="center"/>
    </xf>
    <xf numFmtId="0" fontId="64" fillId="3" borderId="11" xfId="0" applyFont="1" applyFill="1" applyBorder="1" applyAlignment="1">
      <alignment horizontal="center" vertical="center"/>
    </xf>
    <xf numFmtId="0" fontId="64" fillId="3" borderId="12" xfId="0" applyFont="1" applyFill="1" applyBorder="1" applyAlignment="1">
      <alignment horizontal="center" vertical="center"/>
    </xf>
    <xf numFmtId="0" fontId="64" fillId="5" borderId="2" xfId="0" applyFont="1" applyFill="1" applyBorder="1" applyAlignment="1">
      <alignment horizontal="center" vertical="center"/>
    </xf>
    <xf numFmtId="0" fontId="63" fillId="5" borderId="2" xfId="0" applyFont="1" applyFill="1" applyBorder="1" applyAlignment="1">
      <alignment horizontal="center" vertical="center"/>
    </xf>
    <xf numFmtId="0" fontId="63" fillId="5" borderId="3" xfId="0" applyFont="1" applyFill="1" applyBorder="1" applyAlignment="1">
      <alignment horizontal="center" vertical="center"/>
    </xf>
    <xf numFmtId="0" fontId="63" fillId="5" borderId="4" xfId="0" applyFont="1" applyFill="1" applyBorder="1" applyAlignment="1">
      <alignment horizontal="center" vertical="center"/>
    </xf>
    <xf numFmtId="0" fontId="64" fillId="3" borderId="2" xfId="0" applyFont="1" applyFill="1" applyBorder="1" applyAlignment="1">
      <alignment horizontal="center" vertical="center"/>
    </xf>
    <xf numFmtId="0" fontId="64" fillId="3" borderId="3" xfId="0" applyFont="1" applyFill="1" applyBorder="1" applyAlignment="1">
      <alignment horizontal="center" vertical="center"/>
    </xf>
    <xf numFmtId="0" fontId="64" fillId="3" borderId="4" xfId="0" applyFont="1" applyFill="1" applyBorder="1" applyAlignment="1">
      <alignment horizontal="center" vertical="center"/>
    </xf>
    <xf numFmtId="9" fontId="64" fillId="5" borderId="2" xfId="0" applyNumberFormat="1" applyFont="1" applyFill="1" applyBorder="1" applyAlignment="1">
      <alignment horizontal="center" vertical="center"/>
    </xf>
    <xf numFmtId="9" fontId="64" fillId="5" borderId="3" xfId="0" applyNumberFormat="1" applyFont="1" applyFill="1" applyBorder="1" applyAlignment="1">
      <alignment horizontal="center" vertical="center"/>
    </xf>
    <xf numFmtId="9" fontId="64" fillId="5" borderId="4" xfId="0" applyNumberFormat="1" applyFont="1" applyFill="1" applyBorder="1" applyAlignment="1">
      <alignment horizontal="center" vertical="center"/>
    </xf>
    <xf numFmtId="9" fontId="64" fillId="5" borderId="2" xfId="0" applyNumberFormat="1" applyFont="1" applyFill="1" applyBorder="1" applyAlignment="1">
      <alignment horizontal="center" vertical="center" wrapText="1"/>
    </xf>
    <xf numFmtId="9" fontId="64" fillId="5" borderId="3" xfId="0" applyNumberFormat="1" applyFont="1" applyFill="1" applyBorder="1" applyAlignment="1">
      <alignment horizontal="center" vertical="center" wrapText="1"/>
    </xf>
    <xf numFmtId="9" fontId="64" fillId="5" borderId="4" xfId="0" applyNumberFormat="1" applyFont="1" applyFill="1" applyBorder="1" applyAlignment="1">
      <alignment horizontal="center" vertical="center" wrapText="1"/>
    </xf>
    <xf numFmtId="0" fontId="3" fillId="3" borderId="1" xfId="0" applyFont="1" applyFill="1" applyBorder="1" applyAlignment="1">
      <alignment horizontal="center" vertical="center"/>
    </xf>
    <xf numFmtId="49" fontId="3" fillId="3" borderId="2" xfId="0" quotePrefix="1" applyNumberFormat="1" applyFont="1" applyFill="1" applyBorder="1" applyAlignment="1">
      <alignment horizontal="center" vertical="center"/>
    </xf>
    <xf numFmtId="49" fontId="3" fillId="3" borderId="3" xfId="0" applyNumberFormat="1" applyFont="1" applyFill="1" applyBorder="1" applyAlignment="1">
      <alignment horizontal="center" vertical="center"/>
    </xf>
    <xf numFmtId="49" fontId="3" fillId="3" borderId="4" xfId="0" applyNumberFormat="1" applyFont="1" applyFill="1" applyBorder="1" applyAlignment="1">
      <alignment horizontal="center" vertical="center"/>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74" fillId="5" borderId="2" xfId="0" applyFont="1" applyFill="1" applyBorder="1" applyAlignment="1">
      <alignment horizontal="center" vertical="center"/>
    </xf>
    <xf numFmtId="0" fontId="74" fillId="5" borderId="3" xfId="0" applyFont="1" applyFill="1" applyBorder="1" applyAlignment="1">
      <alignment horizontal="center" vertical="center"/>
    </xf>
    <xf numFmtId="0" fontId="74" fillId="5" borderId="4" xfId="0" applyFont="1" applyFill="1" applyBorder="1" applyAlignment="1">
      <alignment horizontal="center" vertical="center"/>
    </xf>
    <xf numFmtId="0" fontId="74" fillId="3" borderId="2" xfId="0" applyFont="1" applyFill="1" applyBorder="1" applyAlignment="1">
      <alignment horizontal="center" vertical="center" wrapText="1"/>
    </xf>
    <xf numFmtId="0" fontId="74" fillId="3" borderId="3" xfId="0" applyFont="1" applyFill="1" applyBorder="1" applyAlignment="1">
      <alignment horizontal="center" vertical="center" wrapText="1"/>
    </xf>
    <xf numFmtId="0" fontId="74" fillId="3" borderId="4" xfId="0" applyFont="1" applyFill="1" applyBorder="1" applyAlignment="1">
      <alignment horizontal="center" vertical="center" wrapText="1"/>
    </xf>
    <xf numFmtId="0" fontId="74" fillId="3" borderId="2" xfId="0" applyFont="1" applyFill="1" applyBorder="1" applyAlignment="1">
      <alignment horizontal="center" vertical="center"/>
    </xf>
    <xf numFmtId="0" fontId="74" fillId="3" borderId="3" xfId="0" applyFont="1" applyFill="1" applyBorder="1" applyAlignment="1">
      <alignment horizontal="center" vertical="center"/>
    </xf>
    <xf numFmtId="0" fontId="74" fillId="3" borderId="4" xfId="0" applyFont="1" applyFill="1" applyBorder="1" applyAlignment="1">
      <alignment horizontal="center" vertical="center"/>
    </xf>
    <xf numFmtId="0" fontId="45" fillId="0" borderId="5" xfId="0" applyFont="1" applyBorder="1" applyAlignment="1">
      <alignment horizontal="left" vertical="top" wrapText="1"/>
    </xf>
    <xf numFmtId="0" fontId="45" fillId="0" borderId="6" xfId="0" applyFont="1" applyBorder="1" applyAlignment="1">
      <alignment horizontal="left" vertical="top" wrapText="1"/>
    </xf>
    <xf numFmtId="0" fontId="45" fillId="0" borderId="7" xfId="0" applyFont="1" applyBorder="1" applyAlignment="1">
      <alignment horizontal="left" vertical="top" wrapText="1"/>
    </xf>
    <xf numFmtId="0" fontId="46" fillId="5" borderId="2" xfId="0" applyFont="1" applyFill="1" applyBorder="1" applyAlignment="1">
      <alignment horizontal="left" vertical="center" wrapText="1"/>
    </xf>
    <xf numFmtId="0" fontId="46" fillId="5" borderId="3" xfId="0" applyFont="1" applyFill="1" applyBorder="1" applyAlignment="1">
      <alignment horizontal="left" vertical="center"/>
    </xf>
    <xf numFmtId="0" fontId="46" fillId="5" borderId="4" xfId="0" applyFont="1" applyFill="1" applyBorder="1" applyAlignment="1">
      <alignment horizontal="left" vertical="center"/>
    </xf>
    <xf numFmtId="0" fontId="7" fillId="5" borderId="2" xfId="0" applyFont="1" applyFill="1" applyBorder="1" applyAlignment="1">
      <alignment horizontal="center" vertical="center" wrapText="1"/>
    </xf>
    <xf numFmtId="0" fontId="7" fillId="5" borderId="3" xfId="0" applyFont="1" applyFill="1" applyBorder="1" applyAlignment="1">
      <alignment horizontal="center" vertical="center" wrapText="1"/>
    </xf>
    <xf numFmtId="0" fontId="7" fillId="5" borderId="4" xfId="0" applyFont="1" applyFill="1" applyBorder="1" applyAlignment="1">
      <alignment horizontal="center" vertical="center" wrapText="1"/>
    </xf>
    <xf numFmtId="0" fontId="9" fillId="3" borderId="2" xfId="0" applyFont="1" applyFill="1" applyBorder="1" applyAlignment="1">
      <alignment horizontal="center" vertical="center" wrapText="1"/>
    </xf>
    <xf numFmtId="0" fontId="9" fillId="3" borderId="3" xfId="0" applyFont="1" applyFill="1" applyBorder="1" applyAlignment="1">
      <alignment horizontal="center" vertical="center" wrapText="1"/>
    </xf>
    <xf numFmtId="0" fontId="9" fillId="3" borderId="4" xfId="0" applyFont="1" applyFill="1" applyBorder="1" applyAlignment="1">
      <alignment horizontal="center" vertical="center" wrapText="1"/>
    </xf>
    <xf numFmtId="0" fontId="10" fillId="5" borderId="2" xfId="0" applyFont="1" applyFill="1" applyBorder="1" applyAlignment="1">
      <alignment horizontal="center" vertical="center"/>
    </xf>
    <xf numFmtId="0" fontId="10" fillId="5" borderId="3" xfId="0" applyFont="1" applyFill="1" applyBorder="1" applyAlignment="1">
      <alignment horizontal="center" vertical="center"/>
    </xf>
    <xf numFmtId="0" fontId="10" fillId="5" borderId="4" xfId="0" applyFont="1" applyFill="1" applyBorder="1" applyAlignment="1">
      <alignment horizontal="center" vertical="center"/>
    </xf>
    <xf numFmtId="0" fontId="10" fillId="3" borderId="2" xfId="0" applyFont="1" applyFill="1" applyBorder="1" applyAlignment="1">
      <alignment horizontal="center" vertical="center" wrapText="1"/>
    </xf>
    <xf numFmtId="0" fontId="10" fillId="3" borderId="3" xfId="0" applyFont="1" applyFill="1" applyBorder="1" applyAlignment="1">
      <alignment horizontal="center" vertical="center" wrapText="1"/>
    </xf>
    <xf numFmtId="0" fontId="10" fillId="3" borderId="4" xfId="0" applyFont="1" applyFill="1" applyBorder="1" applyAlignment="1">
      <alignment horizontal="center" vertical="center" wrapText="1"/>
    </xf>
    <xf numFmtId="0" fontId="9" fillId="3" borderId="2" xfId="0" applyFont="1" applyFill="1" applyBorder="1" applyAlignment="1">
      <alignment horizontal="center" vertical="center"/>
    </xf>
    <xf numFmtId="0" fontId="9" fillId="3" borderId="3" xfId="0" applyFont="1" applyFill="1" applyBorder="1" applyAlignment="1">
      <alignment horizontal="center" vertical="center"/>
    </xf>
    <xf numFmtId="0" fontId="9" fillId="3" borderId="4" xfId="0" applyFont="1" applyFill="1" applyBorder="1" applyAlignment="1">
      <alignment horizontal="center" vertical="center"/>
    </xf>
    <xf numFmtId="0" fontId="9" fillId="3" borderId="13" xfId="0" applyFont="1" applyFill="1" applyBorder="1" applyAlignment="1">
      <alignment vertical="center" wrapText="1"/>
    </xf>
    <xf numFmtId="0" fontId="9" fillId="3" borderId="15" xfId="0" applyFont="1" applyFill="1" applyBorder="1" applyAlignment="1">
      <alignment vertical="center" wrapText="1"/>
    </xf>
    <xf numFmtId="0" fontId="9" fillId="3" borderId="14" xfId="0" applyFont="1" applyFill="1" applyBorder="1" applyAlignment="1">
      <alignment vertical="center" wrapText="1"/>
    </xf>
    <xf numFmtId="0" fontId="9" fillId="3" borderId="5" xfId="0" applyFont="1" applyFill="1" applyBorder="1" applyAlignment="1">
      <alignment horizontal="center" vertical="center"/>
    </xf>
    <xf numFmtId="0" fontId="9" fillId="3" borderId="6" xfId="0" applyFont="1" applyFill="1" applyBorder="1" applyAlignment="1">
      <alignment horizontal="center" vertical="center"/>
    </xf>
    <xf numFmtId="0" fontId="9" fillId="3" borderId="7" xfId="0" applyFont="1" applyFill="1" applyBorder="1" applyAlignment="1">
      <alignment horizontal="center" vertical="center"/>
    </xf>
    <xf numFmtId="0" fontId="9" fillId="3" borderId="8" xfId="0" applyFont="1" applyFill="1" applyBorder="1" applyAlignment="1">
      <alignment horizontal="center" vertical="center"/>
    </xf>
    <xf numFmtId="0" fontId="9" fillId="3" borderId="0" xfId="0" applyFont="1" applyFill="1" applyBorder="1" applyAlignment="1">
      <alignment horizontal="center" vertical="center"/>
    </xf>
    <xf numFmtId="0" fontId="9" fillId="3" borderId="9" xfId="0" applyFont="1" applyFill="1" applyBorder="1" applyAlignment="1">
      <alignment horizontal="center" vertical="center"/>
    </xf>
    <xf numFmtId="0" fontId="9" fillId="3" borderId="10" xfId="0" applyFont="1" applyFill="1" applyBorder="1" applyAlignment="1">
      <alignment horizontal="center" vertical="center"/>
    </xf>
    <xf numFmtId="0" fontId="9" fillId="3" borderId="11" xfId="0" applyFont="1" applyFill="1" applyBorder="1" applyAlignment="1">
      <alignment horizontal="center" vertical="center"/>
    </xf>
    <xf numFmtId="0" fontId="9" fillId="3" borderId="12" xfId="0" applyFont="1" applyFill="1" applyBorder="1" applyAlignment="1">
      <alignment horizontal="center" vertical="center"/>
    </xf>
    <xf numFmtId="0" fontId="46" fillId="0" borderId="2" xfId="0" applyFont="1" applyFill="1" applyBorder="1" applyAlignment="1">
      <alignment horizontal="center" vertical="center"/>
    </xf>
    <xf numFmtId="0" fontId="46" fillId="0" borderId="3" xfId="0" applyFont="1" applyFill="1" applyBorder="1" applyAlignment="1">
      <alignment horizontal="center" vertical="center"/>
    </xf>
    <xf numFmtId="9" fontId="74" fillId="5" borderId="2" xfId="0" applyNumberFormat="1" applyFont="1" applyFill="1" applyBorder="1" applyAlignment="1">
      <alignment horizontal="center" vertical="center"/>
    </xf>
    <xf numFmtId="9" fontId="74" fillId="5" borderId="3" xfId="0" applyNumberFormat="1" applyFont="1" applyFill="1" applyBorder="1" applyAlignment="1">
      <alignment horizontal="center" vertical="center"/>
    </xf>
    <xf numFmtId="9" fontId="74" fillId="5" borderId="4" xfId="0" applyNumberFormat="1" applyFont="1" applyFill="1" applyBorder="1" applyAlignment="1">
      <alignment horizontal="center" vertical="center"/>
    </xf>
    <xf numFmtId="0" fontId="74" fillId="3" borderId="2" xfId="0" applyFont="1" applyFill="1" applyBorder="1" applyAlignment="1">
      <alignment horizontal="left" vertical="center" wrapText="1"/>
    </xf>
    <xf numFmtId="0" fontId="74" fillId="3" borderId="3" xfId="0" applyFont="1" applyFill="1" applyBorder="1" applyAlignment="1">
      <alignment horizontal="left" vertical="center" wrapText="1"/>
    </xf>
    <xf numFmtId="0" fontId="74" fillId="3" borderId="4" xfId="0" applyFont="1" applyFill="1" applyBorder="1" applyAlignment="1">
      <alignment horizontal="left" vertical="center" wrapText="1"/>
    </xf>
    <xf numFmtId="9" fontId="74" fillId="0" borderId="2" xfId="0" applyNumberFormat="1" applyFont="1" applyFill="1" applyBorder="1" applyAlignment="1">
      <alignment horizontal="center" vertical="center"/>
    </xf>
    <xf numFmtId="9" fontId="74" fillId="0" borderId="3" xfId="0" applyNumberFormat="1" applyFont="1" applyFill="1" applyBorder="1" applyAlignment="1">
      <alignment horizontal="center" vertical="center"/>
    </xf>
    <xf numFmtId="9" fontId="74" fillId="0" borderId="4" xfId="0" applyNumberFormat="1" applyFont="1" applyFill="1" applyBorder="1" applyAlignment="1">
      <alignment horizontal="center" vertical="center"/>
    </xf>
    <xf numFmtId="0" fontId="74" fillId="5" borderId="2" xfId="0" applyFont="1" applyFill="1" applyBorder="1" applyAlignment="1">
      <alignment horizontal="left" vertical="center" wrapText="1"/>
    </xf>
    <xf numFmtId="0" fontId="74" fillId="5" borderId="3" xfId="0" applyFont="1" applyFill="1" applyBorder="1" applyAlignment="1">
      <alignment horizontal="left" vertical="center" wrapText="1"/>
    </xf>
    <xf numFmtId="0" fontId="74" fillId="5" borderId="4" xfId="0" applyFont="1" applyFill="1" applyBorder="1" applyAlignment="1">
      <alignment horizontal="left" vertical="center" wrapText="1"/>
    </xf>
    <xf numFmtId="0" fontId="9" fillId="5" borderId="5" xfId="0" applyFont="1" applyFill="1" applyBorder="1" applyAlignment="1">
      <alignment horizontal="center" vertical="center" wrapText="1"/>
    </xf>
    <xf numFmtId="0" fontId="9" fillId="5" borderId="6" xfId="0" applyFont="1" applyFill="1" applyBorder="1" applyAlignment="1">
      <alignment horizontal="center" vertical="center" wrapText="1"/>
    </xf>
    <xf numFmtId="0" fontId="9" fillId="5" borderId="7" xfId="0" applyFont="1" applyFill="1" applyBorder="1" applyAlignment="1">
      <alignment horizontal="center" vertical="center" wrapText="1"/>
    </xf>
    <xf numFmtId="0" fontId="9" fillId="3" borderId="42" xfId="0" applyFont="1" applyFill="1" applyBorder="1" applyAlignment="1">
      <alignment horizontal="center" vertical="center" wrapText="1"/>
    </xf>
    <xf numFmtId="0" fontId="9" fillId="3" borderId="43" xfId="0" applyFont="1" applyFill="1" applyBorder="1" applyAlignment="1">
      <alignment horizontal="center" vertical="center" wrapText="1"/>
    </xf>
    <xf numFmtId="9" fontId="10" fillId="0" borderId="2" xfId="0" applyNumberFormat="1" applyFont="1" applyFill="1" applyBorder="1" applyAlignment="1">
      <alignment horizontal="center" vertical="center"/>
    </xf>
    <xf numFmtId="9" fontId="10" fillId="0" borderId="3" xfId="0" applyNumberFormat="1" applyFont="1" applyFill="1" applyBorder="1" applyAlignment="1">
      <alignment horizontal="center" vertical="center"/>
    </xf>
    <xf numFmtId="9" fontId="10" fillId="0" borderId="4" xfId="0" applyNumberFormat="1" applyFont="1" applyFill="1" applyBorder="1" applyAlignment="1">
      <alignment horizontal="center" vertical="center"/>
    </xf>
    <xf numFmtId="0" fontId="74" fillId="5" borderId="2" xfId="0" applyFont="1" applyFill="1" applyBorder="1" applyAlignment="1">
      <alignment horizontal="center" vertical="center" wrapText="1"/>
    </xf>
    <xf numFmtId="0" fontId="74" fillId="5" borderId="3" xfId="0" applyFont="1" applyFill="1" applyBorder="1" applyAlignment="1">
      <alignment horizontal="center" vertical="center" wrapText="1"/>
    </xf>
    <xf numFmtId="0" fontId="74" fillId="5" borderId="4" xfId="0" applyFont="1" applyFill="1" applyBorder="1" applyAlignment="1">
      <alignment horizontal="center" vertical="center" wrapText="1"/>
    </xf>
    <xf numFmtId="0" fontId="71" fillId="0" borderId="2" xfId="0" applyFont="1" applyFill="1" applyBorder="1" applyAlignment="1">
      <alignment horizontal="center" vertical="center"/>
    </xf>
    <xf numFmtId="0" fontId="71" fillId="0" borderId="3" xfId="0" applyFont="1" applyFill="1" applyBorder="1" applyAlignment="1">
      <alignment horizontal="center" vertical="center"/>
    </xf>
    <xf numFmtId="0" fontId="71" fillId="0" borderId="4" xfId="0" applyFont="1" applyFill="1" applyBorder="1" applyAlignment="1">
      <alignment horizontal="center" vertical="center"/>
    </xf>
    <xf numFmtId="0" fontId="69" fillId="0" borderId="0" xfId="0" applyFont="1" applyFill="1" applyBorder="1" applyAlignment="1">
      <alignment horizontal="center"/>
    </xf>
    <xf numFmtId="0" fontId="71" fillId="8" borderId="1" xfId="0" applyFont="1" applyFill="1" applyBorder="1" applyAlignment="1">
      <alignment horizontal="center" vertical="center"/>
    </xf>
    <xf numFmtId="49" fontId="71" fillId="8" borderId="2" xfId="0" applyNumberFormat="1" applyFont="1" applyFill="1" applyBorder="1" applyAlignment="1">
      <alignment horizontal="center" vertical="center"/>
    </xf>
    <xf numFmtId="49" fontId="71" fillId="8" borderId="3" xfId="0" applyNumberFormat="1" applyFont="1" applyFill="1" applyBorder="1" applyAlignment="1">
      <alignment horizontal="center" vertical="center"/>
    </xf>
    <xf numFmtId="49" fontId="71" fillId="8" borderId="4" xfId="0" applyNumberFormat="1" applyFont="1" applyFill="1" applyBorder="1" applyAlignment="1">
      <alignment horizontal="center" vertical="center"/>
    </xf>
    <xf numFmtId="0" fontId="71" fillId="8" borderId="2" xfId="0" applyFont="1" applyFill="1" applyBorder="1" applyAlignment="1">
      <alignment horizontal="center" vertical="center" wrapText="1"/>
    </xf>
    <xf numFmtId="0" fontId="71" fillId="8" borderId="3" xfId="0" applyFont="1" applyFill="1" applyBorder="1" applyAlignment="1">
      <alignment horizontal="center" vertical="center" wrapText="1"/>
    </xf>
    <xf numFmtId="0" fontId="71" fillId="8" borderId="4" xfId="0" applyFont="1" applyFill="1" applyBorder="1" applyAlignment="1">
      <alignment horizontal="center" vertical="center" wrapText="1"/>
    </xf>
    <xf numFmtId="0" fontId="30" fillId="0" borderId="2" xfId="0" applyFont="1" applyFill="1" applyBorder="1" applyAlignment="1">
      <alignment horizontal="center"/>
    </xf>
    <xf numFmtId="0" fontId="30" fillId="0" borderId="3" xfId="0" applyFont="1" applyFill="1" applyBorder="1" applyAlignment="1">
      <alignment horizontal="center"/>
    </xf>
    <xf numFmtId="0" fontId="30" fillId="0" borderId="4" xfId="0" applyFont="1" applyFill="1" applyBorder="1" applyAlignment="1">
      <alignment horizontal="center"/>
    </xf>
    <xf numFmtId="0" fontId="30" fillId="0" borderId="2" xfId="0" applyFont="1" applyFill="1" applyBorder="1" applyAlignment="1">
      <alignment horizontal="center" vertical="center"/>
    </xf>
    <xf numFmtId="0" fontId="30" fillId="0" borderId="3" xfId="0" applyFont="1" applyFill="1" applyBorder="1" applyAlignment="1">
      <alignment horizontal="center" vertical="center"/>
    </xf>
    <xf numFmtId="0" fontId="30" fillId="0" borderId="4" xfId="0" applyFont="1" applyFill="1" applyBorder="1" applyAlignment="1">
      <alignment horizontal="center" vertical="center"/>
    </xf>
    <xf numFmtId="9" fontId="71" fillId="0" borderId="2" xfId="0" applyNumberFormat="1" applyFont="1" applyFill="1" applyBorder="1" applyAlignment="1">
      <alignment horizontal="center" vertical="center"/>
    </xf>
    <xf numFmtId="9" fontId="71" fillId="0" borderId="3" xfId="0" applyNumberFormat="1" applyFont="1" applyFill="1" applyBorder="1" applyAlignment="1">
      <alignment horizontal="center" vertical="center"/>
    </xf>
    <xf numFmtId="9" fontId="71" fillId="0" borderId="4" xfId="0" applyNumberFormat="1" applyFont="1" applyFill="1" applyBorder="1" applyAlignment="1">
      <alignment horizontal="center" vertical="center"/>
    </xf>
    <xf numFmtId="0" fontId="71" fillId="0" borderId="13" xfId="0" applyFont="1" applyFill="1" applyBorder="1" applyAlignment="1">
      <alignment horizontal="center" vertical="center" wrapText="1"/>
    </xf>
    <xf numFmtId="0" fontId="71" fillId="0" borderId="14" xfId="0" applyFont="1" applyFill="1" applyBorder="1" applyAlignment="1">
      <alignment horizontal="center" vertical="center" wrapText="1"/>
    </xf>
    <xf numFmtId="0" fontId="30" fillId="0" borderId="2" xfId="0" applyFont="1" applyFill="1" applyBorder="1" applyAlignment="1">
      <alignment horizontal="center" vertical="center" wrapText="1"/>
    </xf>
    <xf numFmtId="0" fontId="30" fillId="0" borderId="3" xfId="0" applyFont="1" applyFill="1" applyBorder="1" applyAlignment="1">
      <alignment horizontal="center" vertical="center" wrapText="1"/>
    </xf>
    <xf numFmtId="0" fontId="30" fillId="0" borderId="4" xfId="0" applyFont="1" applyFill="1" applyBorder="1" applyAlignment="1">
      <alignment horizontal="center" vertical="center" wrapText="1"/>
    </xf>
    <xf numFmtId="0" fontId="71" fillId="0" borderId="2" xfId="0" applyFont="1" applyFill="1" applyBorder="1" applyAlignment="1">
      <alignment horizontal="center" vertical="center" wrapText="1"/>
    </xf>
    <xf numFmtId="0" fontId="71" fillId="0" borderId="3" xfId="0" applyFont="1" applyFill="1" applyBorder="1" applyAlignment="1">
      <alignment horizontal="center" vertical="center" wrapText="1"/>
    </xf>
    <xf numFmtId="0" fontId="71" fillId="0" borderId="4" xfId="0" applyFont="1" applyFill="1" applyBorder="1" applyAlignment="1">
      <alignment horizontal="center" vertical="center" wrapText="1"/>
    </xf>
    <xf numFmtId="0" fontId="71" fillId="9" borderId="3" xfId="0" applyFont="1" applyFill="1" applyBorder="1" applyAlignment="1">
      <alignment horizontal="center" vertical="center" wrapText="1"/>
    </xf>
    <xf numFmtId="0" fontId="71" fillId="9" borderId="3" xfId="0" applyFont="1" applyFill="1" applyBorder="1" applyAlignment="1">
      <alignment horizontal="center" vertical="center"/>
    </xf>
    <xf numFmtId="0" fontId="71" fillId="9" borderId="4" xfId="0" applyFont="1" applyFill="1" applyBorder="1" applyAlignment="1">
      <alignment horizontal="center" vertical="center"/>
    </xf>
    <xf numFmtId="0" fontId="71" fillId="8" borderId="13" xfId="0" applyFont="1" applyFill="1" applyBorder="1" applyAlignment="1">
      <alignment horizontal="center" vertical="center" wrapText="1"/>
    </xf>
    <xf numFmtId="0" fontId="71" fillId="8" borderId="14" xfId="0" applyFont="1" applyFill="1" applyBorder="1" applyAlignment="1">
      <alignment horizontal="center" vertical="center" wrapText="1"/>
    </xf>
    <xf numFmtId="0" fontId="71" fillId="9" borderId="2" xfId="0" applyFont="1" applyFill="1" applyBorder="1" applyAlignment="1">
      <alignment horizontal="center" vertical="center" wrapText="1"/>
    </xf>
    <xf numFmtId="0" fontId="71" fillId="9" borderId="4" xfId="0" applyFont="1" applyFill="1" applyBorder="1" applyAlignment="1">
      <alignment horizontal="center" vertical="center" wrapText="1"/>
    </xf>
    <xf numFmtId="0" fontId="30" fillId="9" borderId="2" xfId="0" applyFont="1" applyFill="1" applyBorder="1" applyAlignment="1">
      <alignment horizontal="center" vertical="center"/>
    </xf>
    <xf numFmtId="0" fontId="30" fillId="9" borderId="3" xfId="0" applyFont="1" applyFill="1" applyBorder="1" applyAlignment="1">
      <alignment horizontal="center" vertical="center"/>
    </xf>
    <xf numFmtId="0" fontId="30" fillId="9" borderId="4" xfId="0" applyFont="1" applyFill="1" applyBorder="1" applyAlignment="1">
      <alignment horizontal="center" vertical="center"/>
    </xf>
    <xf numFmtId="0" fontId="5" fillId="0" borderId="5" xfId="0" applyFont="1" applyBorder="1" applyAlignment="1">
      <alignment horizontal="left" vertical="center" wrapText="1"/>
    </xf>
    <xf numFmtId="0" fontId="5" fillId="0" borderId="6" xfId="0" applyFont="1" applyBorder="1" applyAlignment="1">
      <alignment horizontal="left" vertical="center" wrapText="1"/>
    </xf>
    <xf numFmtId="0" fontId="5" fillId="0" borderId="7" xfId="0" applyFont="1" applyBorder="1" applyAlignment="1">
      <alignment horizontal="left" vertical="center" wrapText="1"/>
    </xf>
    <xf numFmtId="0" fontId="5" fillId="0" borderId="8" xfId="0" applyFont="1" applyBorder="1" applyAlignment="1">
      <alignment horizontal="left" vertical="center" wrapText="1"/>
    </xf>
    <xf numFmtId="0" fontId="5" fillId="0" borderId="0" xfId="0" applyFont="1" applyBorder="1" applyAlignment="1">
      <alignment horizontal="left" vertical="center" wrapText="1"/>
    </xf>
    <xf numFmtId="0" fontId="5" fillId="0" borderId="9" xfId="0" applyFont="1" applyBorder="1" applyAlignment="1">
      <alignment horizontal="left" vertical="center" wrapText="1"/>
    </xf>
    <xf numFmtId="0" fontId="5" fillId="0" borderId="10" xfId="0" applyFont="1" applyBorder="1" applyAlignment="1">
      <alignment horizontal="left" vertical="center" wrapText="1"/>
    </xf>
    <xf numFmtId="0" fontId="5" fillId="0" borderId="11" xfId="0" applyFont="1" applyBorder="1" applyAlignment="1">
      <alignment horizontal="left" vertical="center" wrapText="1"/>
    </xf>
    <xf numFmtId="0" fontId="5" fillId="0" borderId="12" xfId="0" applyFont="1" applyBorder="1" applyAlignment="1">
      <alignment horizontal="left" vertical="center" wrapText="1"/>
    </xf>
    <xf numFmtId="0" fontId="6" fillId="5" borderId="2" xfId="0" applyFont="1" applyFill="1" applyBorder="1" applyAlignment="1">
      <alignment horizontal="left" vertical="center" wrapText="1"/>
    </xf>
    <xf numFmtId="0" fontId="6" fillId="5" borderId="3" xfId="0" applyFont="1" applyFill="1" applyBorder="1" applyAlignment="1">
      <alignment horizontal="left" vertical="center"/>
    </xf>
    <xf numFmtId="0" fontId="6" fillId="5" borderId="4" xfId="0" applyFont="1" applyFill="1" applyBorder="1" applyAlignment="1">
      <alignment horizontal="left" vertical="center"/>
    </xf>
    <xf numFmtId="0" fontId="5" fillId="5" borderId="2" xfId="0" applyFont="1" applyFill="1" applyBorder="1" applyAlignment="1">
      <alignment horizontal="left" vertical="center" wrapText="1"/>
    </xf>
    <xf numFmtId="0" fontId="5" fillId="5" borderId="3" xfId="0" applyFont="1" applyFill="1" applyBorder="1" applyAlignment="1">
      <alignment horizontal="left" vertical="center" wrapText="1"/>
    </xf>
    <xf numFmtId="0" fontId="5" fillId="5" borderId="4" xfId="0" applyFont="1" applyFill="1" applyBorder="1" applyAlignment="1">
      <alignment horizontal="left" vertical="center" wrapText="1"/>
    </xf>
    <xf numFmtId="0" fontId="6" fillId="5" borderId="3" xfId="0" applyFont="1" applyFill="1" applyBorder="1" applyAlignment="1">
      <alignment horizontal="left" vertical="center" wrapText="1"/>
    </xf>
    <xf numFmtId="0" fontId="6" fillId="5" borderId="4" xfId="0" applyFont="1" applyFill="1" applyBorder="1" applyAlignment="1">
      <alignment horizontal="left" vertical="center" wrapText="1"/>
    </xf>
    <xf numFmtId="0" fontId="6" fillId="3" borderId="2" xfId="0" applyFont="1" applyFill="1" applyBorder="1" applyAlignment="1">
      <alignment horizontal="left" vertical="center" wrapText="1"/>
    </xf>
    <xf numFmtId="0" fontId="6" fillId="3" borderId="3" xfId="0" applyFont="1" applyFill="1" applyBorder="1" applyAlignment="1">
      <alignment horizontal="left" vertical="center" wrapText="1"/>
    </xf>
    <xf numFmtId="0" fontId="6" fillId="3" borderId="4" xfId="0" applyFont="1" applyFill="1" applyBorder="1" applyAlignment="1">
      <alignment horizontal="left" vertical="center" wrapText="1"/>
    </xf>
    <xf numFmtId="0" fontId="6" fillId="0" borderId="13" xfId="0" applyFont="1" applyFill="1" applyBorder="1" applyAlignment="1">
      <alignment horizontal="center" vertical="center" wrapText="1"/>
    </xf>
    <xf numFmtId="0" fontId="6" fillId="0" borderId="14"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27" fillId="5" borderId="2" xfId="0" applyFont="1" applyFill="1" applyBorder="1" applyAlignment="1">
      <alignment horizontal="center" vertical="center" wrapText="1"/>
    </xf>
    <xf numFmtId="0" fontId="27" fillId="5" borderId="3" xfId="0" applyFont="1" applyFill="1" applyBorder="1" applyAlignment="1">
      <alignment horizontal="center" vertical="center" wrapText="1"/>
    </xf>
    <xf numFmtId="0" fontId="27" fillId="5" borderId="4" xfId="0" applyFont="1" applyFill="1" applyBorder="1" applyAlignment="1">
      <alignment horizontal="center" vertical="center" wrapText="1"/>
    </xf>
    <xf numFmtId="0" fontId="6" fillId="0" borderId="2" xfId="0" applyFont="1" applyFill="1" applyBorder="1" applyAlignment="1">
      <alignment horizontal="left" vertical="center" wrapText="1"/>
    </xf>
    <xf numFmtId="0" fontId="6" fillId="0" borderId="3" xfId="0" applyFont="1" applyFill="1" applyBorder="1" applyAlignment="1">
      <alignment horizontal="left" vertical="center" wrapText="1"/>
    </xf>
    <xf numFmtId="0" fontId="6" fillId="0" borderId="4" xfId="0" applyFont="1" applyFill="1" applyBorder="1" applyAlignment="1">
      <alignment horizontal="left"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9" fillId="0" borderId="2" xfId="0" applyFont="1" applyFill="1" applyBorder="1" applyAlignment="1">
      <alignment horizontal="center" vertical="center"/>
    </xf>
    <xf numFmtId="0" fontId="9" fillId="0" borderId="3" xfId="0" applyFont="1" applyFill="1" applyBorder="1" applyAlignment="1">
      <alignment horizontal="center" vertical="center"/>
    </xf>
    <xf numFmtId="0" fontId="9" fillId="0" borderId="4" xfId="0" applyFont="1" applyFill="1" applyBorder="1" applyAlignment="1">
      <alignment horizontal="center" vertical="center"/>
    </xf>
    <xf numFmtId="0" fontId="5" fillId="0" borderId="2" xfId="0" applyFont="1" applyFill="1" applyBorder="1" applyAlignment="1">
      <alignment horizontal="left" vertical="center" wrapText="1"/>
    </xf>
    <xf numFmtId="0" fontId="5" fillId="0" borderId="3" xfId="0" applyFont="1" applyFill="1" applyBorder="1" applyAlignment="1">
      <alignment horizontal="left" vertical="center" wrapText="1"/>
    </xf>
    <xf numFmtId="0" fontId="5" fillId="0" borderId="4" xfId="0" applyFont="1" applyFill="1" applyBorder="1" applyAlignment="1">
      <alignment horizontal="left" vertical="center" wrapText="1"/>
    </xf>
    <xf numFmtId="9" fontId="6" fillId="7" borderId="2" xfId="0" applyNumberFormat="1" applyFont="1" applyFill="1" applyBorder="1" applyAlignment="1">
      <alignment horizontal="center" vertical="center"/>
    </xf>
    <xf numFmtId="9" fontId="6" fillId="7" borderId="3" xfId="0" applyNumberFormat="1" applyFont="1" applyFill="1" applyBorder="1" applyAlignment="1">
      <alignment horizontal="center" vertical="center"/>
    </xf>
    <xf numFmtId="9" fontId="6" fillId="7" borderId="4" xfId="0" applyNumberFormat="1" applyFont="1" applyFill="1" applyBorder="1" applyAlignment="1">
      <alignment horizontal="center" vertical="center"/>
    </xf>
    <xf numFmtId="0" fontId="6" fillId="0" borderId="13" xfId="0" applyFont="1" applyFill="1" applyBorder="1" applyAlignment="1">
      <alignment vertical="center" wrapText="1"/>
    </xf>
    <xf numFmtId="0" fontId="6" fillId="0" borderId="15" xfId="0" applyFont="1" applyFill="1" applyBorder="1" applyAlignment="1">
      <alignment vertical="center" wrapText="1"/>
    </xf>
    <xf numFmtId="0" fontId="6" fillId="0" borderId="14" xfId="0" applyFont="1" applyFill="1" applyBorder="1" applyAlignment="1">
      <alignment vertical="center" wrapText="1"/>
    </xf>
    <xf numFmtId="0" fontId="6" fillId="0" borderId="5" xfId="0" applyFont="1" applyFill="1" applyBorder="1" applyAlignment="1">
      <alignment horizontal="center" vertical="center"/>
    </xf>
    <xf numFmtId="0" fontId="6" fillId="0" borderId="6" xfId="0" applyFont="1" applyFill="1" applyBorder="1" applyAlignment="1">
      <alignment horizontal="center" vertical="center"/>
    </xf>
    <xf numFmtId="0" fontId="6" fillId="0" borderId="7" xfId="0" applyFont="1" applyFill="1" applyBorder="1" applyAlignment="1">
      <alignment horizontal="center" vertical="center"/>
    </xf>
    <xf numFmtId="0" fontId="6" fillId="0" borderId="8" xfId="0" applyFont="1" applyFill="1" applyBorder="1" applyAlignment="1">
      <alignment horizontal="center" vertical="center"/>
    </xf>
    <xf numFmtId="0" fontId="6" fillId="0" borderId="0" xfId="0" applyFont="1" applyFill="1" applyBorder="1" applyAlignment="1">
      <alignment horizontal="center" vertical="center"/>
    </xf>
    <xf numFmtId="0" fontId="6" fillId="0" borderId="9" xfId="0" applyFont="1" applyFill="1" applyBorder="1" applyAlignment="1">
      <alignment horizontal="center" vertical="center"/>
    </xf>
    <xf numFmtId="0" fontId="6" fillId="0" borderId="10" xfId="0" applyFont="1" applyFill="1" applyBorder="1" applyAlignment="1">
      <alignment horizontal="center" vertical="center"/>
    </xf>
    <xf numFmtId="0" fontId="6" fillId="0" borderId="11" xfId="0" applyFont="1" applyFill="1" applyBorder="1" applyAlignment="1">
      <alignment horizontal="center" vertical="center"/>
    </xf>
    <xf numFmtId="0" fontId="6" fillId="0" borderId="12" xfId="0" applyFont="1" applyFill="1" applyBorder="1" applyAlignment="1">
      <alignment horizontal="center" vertical="center"/>
    </xf>
    <xf numFmtId="0" fontId="6" fillId="0" borderId="11" xfId="0" applyFont="1" applyFill="1" applyBorder="1" applyAlignment="1">
      <alignment horizontal="left" vertical="center" wrapText="1"/>
    </xf>
    <xf numFmtId="0" fontId="6" fillId="0" borderId="12" xfId="0" applyFont="1" applyFill="1" applyBorder="1" applyAlignment="1">
      <alignment horizontal="left"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3" fillId="5" borderId="21" xfId="0" applyFont="1" applyFill="1" applyBorder="1" applyAlignment="1">
      <alignment horizontal="center" vertical="center"/>
    </xf>
    <xf numFmtId="0" fontId="3" fillId="5" borderId="22" xfId="0" applyFont="1" applyFill="1" applyBorder="1" applyAlignment="1">
      <alignment horizontal="center" vertical="center"/>
    </xf>
    <xf numFmtId="0" fontId="3" fillId="5" borderId="23" xfId="0" applyFont="1" applyFill="1" applyBorder="1" applyAlignment="1">
      <alignment horizontal="center" vertical="center"/>
    </xf>
    <xf numFmtId="0" fontId="9" fillId="5" borderId="16" xfId="0" applyFont="1" applyFill="1" applyBorder="1" applyAlignment="1">
      <alignment horizontal="center" vertical="center"/>
    </xf>
    <xf numFmtId="0" fontId="9" fillId="5" borderId="19" xfId="0" applyFont="1" applyFill="1" applyBorder="1" applyAlignment="1">
      <alignment horizontal="center" vertical="center"/>
    </xf>
    <xf numFmtId="0" fontId="9" fillId="5" borderId="20" xfId="0" applyFont="1" applyFill="1" applyBorder="1" applyAlignment="1">
      <alignment horizontal="center" vertical="center"/>
    </xf>
    <xf numFmtId="0" fontId="6" fillId="3" borderId="24" xfId="0" applyFont="1" applyFill="1" applyBorder="1" applyAlignment="1">
      <alignment vertical="center" wrapText="1"/>
    </xf>
    <xf numFmtId="9" fontId="6" fillId="5" borderId="26" xfId="0" applyNumberFormat="1" applyFont="1" applyFill="1" applyBorder="1" applyAlignment="1">
      <alignment horizontal="center" vertical="center"/>
    </xf>
    <xf numFmtId="0" fontId="6" fillId="3" borderId="2" xfId="0" applyFont="1" applyFill="1" applyBorder="1" applyAlignment="1">
      <alignment horizontal="center" vertical="top" wrapText="1"/>
    </xf>
    <xf numFmtId="0" fontId="6" fillId="3" borderId="3" xfId="0" applyFont="1" applyFill="1" applyBorder="1" applyAlignment="1">
      <alignment horizontal="center" vertical="top" wrapText="1"/>
    </xf>
    <xf numFmtId="0" fontId="6" fillId="3" borderId="4" xfId="0" applyFont="1" applyFill="1" applyBorder="1" applyAlignment="1">
      <alignment horizontal="center" vertical="top" wrapText="1"/>
    </xf>
    <xf numFmtId="9" fontId="6" fillId="5" borderId="26" xfId="0" applyNumberFormat="1" applyFont="1" applyFill="1" applyBorder="1" applyAlignment="1">
      <alignment horizontal="center" vertical="center" wrapText="1"/>
    </xf>
    <xf numFmtId="0" fontId="7" fillId="5" borderId="26" xfId="0" applyFont="1" applyFill="1" applyBorder="1" applyAlignment="1">
      <alignment horizontal="center" vertical="center" wrapText="1"/>
    </xf>
    <xf numFmtId="0" fontId="6" fillId="3" borderId="10" xfId="0" applyFont="1" applyFill="1" applyBorder="1" applyAlignment="1">
      <alignment horizontal="center" vertical="center" wrapText="1"/>
    </xf>
    <xf numFmtId="0" fontId="6" fillId="3" borderId="11" xfId="0" applyFont="1" applyFill="1" applyBorder="1" applyAlignment="1">
      <alignment horizontal="center" vertical="center" wrapText="1"/>
    </xf>
    <xf numFmtId="0" fontId="6" fillId="3" borderId="12" xfId="0" applyFont="1" applyFill="1" applyBorder="1" applyAlignment="1">
      <alignment horizontal="center" vertical="center" wrapText="1"/>
    </xf>
    <xf numFmtId="0" fontId="6" fillId="5" borderId="10" xfId="0" applyFont="1" applyFill="1" applyBorder="1" applyAlignment="1">
      <alignment horizontal="center" vertical="center" wrapText="1"/>
    </xf>
    <xf numFmtId="0" fontId="6" fillId="5" borderId="11" xfId="0" applyFont="1" applyFill="1" applyBorder="1" applyAlignment="1">
      <alignment horizontal="center" vertical="center"/>
    </xf>
    <xf numFmtId="0" fontId="6" fillId="5" borderId="12" xfId="0" applyFont="1" applyFill="1" applyBorder="1" applyAlignment="1">
      <alignment horizontal="center" vertical="center"/>
    </xf>
    <xf numFmtId="0" fontId="4" fillId="3" borderId="1" xfId="0" applyFont="1" applyFill="1" applyBorder="1" applyAlignment="1">
      <alignment vertical="center" wrapText="1"/>
    </xf>
    <xf numFmtId="49" fontId="4" fillId="3" borderId="2" xfId="0" applyNumberFormat="1" applyFont="1" applyFill="1" applyBorder="1" applyAlignment="1">
      <alignment vertical="center" wrapText="1"/>
    </xf>
    <xf numFmtId="49" fontId="4" fillId="3" borderId="3" xfId="0" applyNumberFormat="1" applyFont="1" applyFill="1" applyBorder="1" applyAlignment="1">
      <alignment vertical="center" wrapText="1"/>
    </xf>
    <xf numFmtId="49" fontId="4" fillId="3" borderId="4" xfId="0" applyNumberFormat="1" applyFont="1" applyFill="1" applyBorder="1" applyAlignment="1">
      <alignment vertical="center" wrapText="1"/>
    </xf>
    <xf numFmtId="0" fontId="4" fillId="3" borderId="2" xfId="0" applyFont="1" applyFill="1" applyBorder="1" applyAlignment="1">
      <alignment vertical="center" wrapText="1"/>
    </xf>
    <xf numFmtId="0" fontId="4" fillId="3" borderId="3" xfId="0" applyFont="1" applyFill="1" applyBorder="1" applyAlignment="1">
      <alignment vertical="center" wrapText="1"/>
    </xf>
    <xf numFmtId="0" fontId="4" fillId="3" borderId="4" xfId="0" applyFont="1" applyFill="1" applyBorder="1" applyAlignment="1">
      <alignment vertical="center" wrapText="1"/>
    </xf>
    <xf numFmtId="0" fontId="3" fillId="0" borderId="2" xfId="0" applyFont="1" applyBorder="1" applyAlignment="1">
      <alignment vertical="center" wrapText="1"/>
    </xf>
    <xf numFmtId="0" fontId="3" fillId="0" borderId="3" xfId="0" applyFont="1" applyBorder="1" applyAlignment="1">
      <alignment vertical="center" wrapText="1"/>
    </xf>
    <xf numFmtId="0" fontId="3" fillId="0" borderId="4" xfId="0" applyFont="1" applyBorder="1" applyAlignment="1">
      <alignment vertical="center" wrapText="1"/>
    </xf>
    <xf numFmtId="9" fontId="6" fillId="0" borderId="2" xfId="0" applyNumberFormat="1" applyFont="1" applyFill="1" applyBorder="1" applyAlignment="1">
      <alignment vertical="center" wrapText="1"/>
    </xf>
    <xf numFmtId="9" fontId="6" fillId="0" borderId="3" xfId="0" applyNumberFormat="1" applyFont="1" applyFill="1" applyBorder="1" applyAlignment="1">
      <alignment vertical="center" wrapText="1"/>
    </xf>
    <xf numFmtId="9" fontId="6" fillId="0" borderId="4" xfId="0" applyNumberFormat="1" applyFont="1" applyFill="1" applyBorder="1" applyAlignment="1">
      <alignment vertical="center" wrapText="1"/>
    </xf>
    <xf numFmtId="0" fontId="6" fillId="5" borderId="2" xfId="0" applyFont="1" applyFill="1" applyBorder="1" applyAlignment="1">
      <alignment vertical="center" wrapText="1"/>
    </xf>
    <xf numFmtId="0" fontId="6" fillId="5" borderId="3" xfId="0" applyFont="1" applyFill="1" applyBorder="1" applyAlignment="1">
      <alignment vertical="center" wrapText="1"/>
    </xf>
    <xf numFmtId="0" fontId="6" fillId="5" borderId="4" xfId="0" applyFont="1" applyFill="1" applyBorder="1" applyAlignment="1">
      <alignment vertical="center" wrapText="1"/>
    </xf>
    <xf numFmtId="0" fontId="6" fillId="3" borderId="2" xfId="0" applyFont="1" applyFill="1" applyBorder="1" applyAlignment="1">
      <alignment vertical="center" wrapText="1"/>
    </xf>
    <xf numFmtId="0" fontId="6" fillId="3" borderId="3" xfId="0" applyFont="1" applyFill="1" applyBorder="1" applyAlignment="1">
      <alignment vertical="center" wrapText="1"/>
    </xf>
    <xf numFmtId="0" fontId="6" fillId="3" borderId="4" xfId="0" applyFont="1" applyFill="1" applyBorder="1" applyAlignment="1">
      <alignment vertical="center" wrapText="1"/>
    </xf>
    <xf numFmtId="0" fontId="9" fillId="5" borderId="2" xfId="0" applyFont="1" applyFill="1" applyBorder="1" applyAlignment="1">
      <alignment vertical="center" wrapText="1"/>
    </xf>
    <xf numFmtId="0" fontId="9" fillId="5" borderId="3" xfId="0" applyFont="1" applyFill="1" applyBorder="1" applyAlignment="1">
      <alignment vertical="center" wrapText="1"/>
    </xf>
    <xf numFmtId="0" fontId="9" fillId="5" borderId="4" xfId="0" applyFont="1" applyFill="1" applyBorder="1" applyAlignment="1">
      <alignment vertical="center" wrapText="1"/>
    </xf>
    <xf numFmtId="0" fontId="5" fillId="0" borderId="5" xfId="0" applyFont="1" applyBorder="1" applyAlignment="1">
      <alignment vertical="center" wrapText="1"/>
    </xf>
    <xf numFmtId="0" fontId="5" fillId="0" borderId="6" xfId="0" applyFont="1" applyBorder="1" applyAlignment="1">
      <alignment vertical="center" wrapText="1"/>
    </xf>
    <xf numFmtId="0" fontId="5" fillId="0" borderId="7" xfId="0" applyFont="1" applyBorder="1" applyAlignment="1">
      <alignment vertical="center" wrapText="1"/>
    </xf>
    <xf numFmtId="0" fontId="5" fillId="0" borderId="8" xfId="0" applyFont="1" applyBorder="1" applyAlignment="1">
      <alignment vertical="center" wrapText="1"/>
    </xf>
    <xf numFmtId="0" fontId="5" fillId="0" borderId="0" xfId="0" applyFont="1" applyBorder="1" applyAlignment="1">
      <alignment vertical="center" wrapText="1"/>
    </xf>
    <xf numFmtId="0" fontId="5" fillId="0" borderId="9" xfId="0" applyFont="1" applyBorder="1" applyAlignment="1">
      <alignment vertical="center" wrapText="1"/>
    </xf>
    <xf numFmtId="0" fontId="5" fillId="0" borderId="10" xfId="0" applyFont="1" applyBorder="1" applyAlignment="1">
      <alignment vertical="center" wrapText="1"/>
    </xf>
    <xf numFmtId="0" fontId="5" fillId="0" borderId="11" xfId="0" applyFont="1" applyBorder="1" applyAlignment="1">
      <alignment vertical="center" wrapText="1"/>
    </xf>
    <xf numFmtId="0" fontId="5" fillId="0" borderId="12" xfId="0" applyFont="1" applyBorder="1" applyAlignment="1">
      <alignment vertical="center" wrapText="1"/>
    </xf>
    <xf numFmtId="0" fontId="4" fillId="5" borderId="2" xfId="0" applyFont="1" applyFill="1" applyBorder="1" applyAlignment="1">
      <alignment vertical="center" wrapText="1"/>
    </xf>
    <xf numFmtId="0" fontId="4" fillId="5" borderId="3" xfId="0" applyFont="1" applyFill="1" applyBorder="1" applyAlignment="1">
      <alignment vertical="center" wrapText="1"/>
    </xf>
    <xf numFmtId="0" fontId="4" fillId="5" borderId="4" xfId="0" applyFont="1" applyFill="1" applyBorder="1" applyAlignment="1">
      <alignment vertical="center" wrapText="1"/>
    </xf>
    <xf numFmtId="0" fontId="8" fillId="5" borderId="2" xfId="0" applyFont="1" applyFill="1" applyBorder="1" applyAlignment="1">
      <alignment vertical="center" wrapText="1"/>
    </xf>
    <xf numFmtId="0" fontId="8" fillId="5" borderId="3" xfId="0" applyFont="1" applyFill="1" applyBorder="1" applyAlignment="1">
      <alignment vertical="center" wrapText="1"/>
    </xf>
    <xf numFmtId="0" fontId="8" fillId="5" borderId="4" xfId="0" applyFont="1" applyFill="1" applyBorder="1" applyAlignment="1">
      <alignment vertical="center" wrapText="1"/>
    </xf>
    <xf numFmtId="0" fontId="6" fillId="0" borderId="2" xfId="0" applyFont="1" applyFill="1" applyBorder="1" applyAlignment="1">
      <alignment vertical="center" wrapText="1"/>
    </xf>
    <xf numFmtId="0" fontId="6" fillId="0" borderId="3" xfId="0" applyFont="1" applyFill="1" applyBorder="1" applyAlignment="1">
      <alignment vertical="center" wrapText="1"/>
    </xf>
    <xf numFmtId="0" fontId="6" fillId="0" borderId="4" xfId="0" applyFont="1" applyFill="1" applyBorder="1" applyAlignment="1">
      <alignment vertical="center" wrapText="1"/>
    </xf>
    <xf numFmtId="0" fontId="6" fillId="3" borderId="5" xfId="0" applyFont="1" applyFill="1" applyBorder="1" applyAlignment="1">
      <alignment vertical="center" wrapText="1"/>
    </xf>
    <xf numFmtId="0" fontId="6" fillId="3" borderId="6" xfId="0" applyFont="1" applyFill="1" applyBorder="1" applyAlignment="1">
      <alignment vertical="center" wrapText="1"/>
    </xf>
    <xf numFmtId="0" fontId="6" fillId="3" borderId="7" xfId="0" applyFont="1" applyFill="1" applyBorder="1" applyAlignment="1">
      <alignment vertical="center" wrapText="1"/>
    </xf>
    <xf numFmtId="0" fontId="6" fillId="3" borderId="8" xfId="0" applyFont="1" applyFill="1" applyBorder="1" applyAlignment="1">
      <alignment vertical="center" wrapText="1"/>
    </xf>
    <xf numFmtId="0" fontId="6" fillId="3" borderId="0" xfId="0" applyFont="1" applyFill="1" applyBorder="1" applyAlignment="1">
      <alignment vertical="center" wrapText="1"/>
    </xf>
    <xf numFmtId="0" fontId="6" fillId="3" borderId="9" xfId="0" applyFont="1" applyFill="1" applyBorder="1" applyAlignment="1">
      <alignment vertical="center" wrapText="1"/>
    </xf>
    <xf numFmtId="0" fontId="6" fillId="3" borderId="10" xfId="0" applyFont="1" applyFill="1" applyBorder="1" applyAlignment="1">
      <alignment vertical="center" wrapText="1"/>
    </xf>
    <xf numFmtId="0" fontId="6" fillId="3" borderId="11" xfId="0" applyFont="1" applyFill="1" applyBorder="1" applyAlignment="1">
      <alignment vertical="center" wrapText="1"/>
    </xf>
    <xf numFmtId="0" fontId="6" fillId="3" borderId="12" xfId="0" applyFont="1" applyFill="1" applyBorder="1" applyAlignment="1">
      <alignment vertical="center" wrapText="1"/>
    </xf>
    <xf numFmtId="9" fontId="10" fillId="0" borderId="2" xfId="0" applyNumberFormat="1" applyFont="1" applyFill="1" applyBorder="1" applyAlignment="1">
      <alignment vertical="center" wrapText="1"/>
    </xf>
    <xf numFmtId="9" fontId="10" fillId="0" borderId="3" xfId="0" applyNumberFormat="1" applyFont="1" applyFill="1" applyBorder="1" applyAlignment="1">
      <alignment vertical="center" wrapText="1"/>
    </xf>
    <xf numFmtId="9" fontId="10" fillId="0" borderId="4" xfId="0" applyNumberFormat="1" applyFont="1" applyFill="1" applyBorder="1" applyAlignment="1">
      <alignment vertical="center" wrapText="1"/>
    </xf>
    <xf numFmtId="0" fontId="10" fillId="5" borderId="2" xfId="0" applyFont="1" applyFill="1" applyBorder="1" applyAlignment="1">
      <alignment vertical="center" wrapText="1"/>
    </xf>
    <xf numFmtId="0" fontId="10" fillId="5" borderId="3" xfId="0" applyFont="1" applyFill="1" applyBorder="1" applyAlignment="1">
      <alignment vertical="center" wrapText="1"/>
    </xf>
    <xf numFmtId="0" fontId="10" fillId="5" borderId="4" xfId="0" applyFont="1" applyFill="1" applyBorder="1" applyAlignment="1">
      <alignment vertical="center" wrapText="1"/>
    </xf>
    <xf numFmtId="0" fontId="10" fillId="3" borderId="2" xfId="0" applyFont="1" applyFill="1" applyBorder="1" applyAlignment="1">
      <alignment vertical="center" wrapText="1"/>
    </xf>
    <xf numFmtId="0" fontId="10" fillId="3" borderId="3" xfId="0" applyFont="1" applyFill="1" applyBorder="1" applyAlignment="1">
      <alignment vertical="center" wrapText="1"/>
    </xf>
    <xf numFmtId="0" fontId="10" fillId="3" borderId="4" xfId="0" applyFont="1" applyFill="1" applyBorder="1" applyAlignment="1">
      <alignment vertical="center" wrapText="1"/>
    </xf>
    <xf numFmtId="0" fontId="5" fillId="5" borderId="2" xfId="0" applyFont="1" applyFill="1" applyBorder="1" applyAlignment="1">
      <alignment vertical="center" wrapText="1"/>
    </xf>
    <xf numFmtId="0" fontId="5" fillId="5" borderId="3" xfId="0" applyFont="1" applyFill="1" applyBorder="1" applyAlignment="1">
      <alignment vertical="center" wrapText="1"/>
    </xf>
    <xf numFmtId="0" fontId="5" fillId="5" borderId="4" xfId="0" applyFont="1" applyFill="1" applyBorder="1" applyAlignment="1">
      <alignment vertical="center" wrapText="1"/>
    </xf>
    <xf numFmtId="0" fontId="3" fillId="5" borderId="2" xfId="0" applyFont="1" applyFill="1" applyBorder="1" applyAlignment="1">
      <alignment horizontal="center" vertical="center" wrapText="1"/>
    </xf>
    <xf numFmtId="0" fontId="3" fillId="5" borderId="3" xfId="0" applyFont="1" applyFill="1" applyBorder="1" applyAlignment="1">
      <alignment horizontal="center" vertical="center" wrapText="1"/>
    </xf>
    <xf numFmtId="0" fontId="3" fillId="5" borderId="4" xfId="0" applyFont="1" applyFill="1" applyBorder="1" applyAlignment="1">
      <alignment horizontal="center" vertical="center" wrapText="1"/>
    </xf>
    <xf numFmtId="9" fontId="10" fillId="5" borderId="2" xfId="0" applyNumberFormat="1" applyFont="1" applyFill="1" applyBorder="1" applyAlignment="1">
      <alignment vertical="center" wrapText="1"/>
    </xf>
    <xf numFmtId="9" fontId="10" fillId="5" borderId="3" xfId="0" applyNumberFormat="1" applyFont="1" applyFill="1" applyBorder="1" applyAlignment="1">
      <alignment vertical="center" wrapText="1"/>
    </xf>
    <xf numFmtId="9" fontId="10" fillId="5" borderId="4" xfId="0" applyNumberFormat="1" applyFont="1" applyFill="1" applyBorder="1" applyAlignment="1">
      <alignment vertical="center" wrapText="1"/>
    </xf>
    <xf numFmtId="0" fontId="6" fillId="0" borderId="13" xfId="0" applyFont="1" applyBorder="1" applyAlignment="1">
      <alignment vertical="center" wrapText="1"/>
    </xf>
    <xf numFmtId="0" fontId="6" fillId="0" borderId="15" xfId="0" applyFont="1" applyBorder="1" applyAlignment="1">
      <alignment vertical="center" wrapText="1"/>
    </xf>
    <xf numFmtId="0" fontId="6" fillId="0" borderId="14" xfId="0" applyFont="1" applyBorder="1" applyAlignment="1">
      <alignment vertical="center" wrapText="1"/>
    </xf>
    <xf numFmtId="0" fontId="6" fillId="0" borderId="6" xfId="0" applyFont="1" applyBorder="1" applyAlignment="1">
      <alignment vertical="center" wrapText="1"/>
    </xf>
    <xf numFmtId="0" fontId="6" fillId="0" borderId="7" xfId="0" applyFont="1" applyBorder="1" applyAlignment="1">
      <alignment vertical="center" wrapText="1"/>
    </xf>
    <xf numFmtId="0" fontId="6" fillId="0" borderId="0" xfId="0" applyFont="1" applyBorder="1" applyAlignment="1">
      <alignment vertical="center" wrapText="1"/>
    </xf>
    <xf numFmtId="0" fontId="6" fillId="0" borderId="9" xfId="0" applyFont="1" applyBorder="1" applyAlignment="1">
      <alignment vertical="center" wrapText="1"/>
    </xf>
    <xf numFmtId="0" fontId="6" fillId="0" borderId="11" xfId="0" applyFont="1" applyBorder="1" applyAlignment="1">
      <alignment vertical="center" wrapText="1"/>
    </xf>
    <xf numFmtId="0" fontId="6" fillId="0" borderId="12" xfId="0" applyFont="1" applyBorder="1" applyAlignment="1">
      <alignment vertical="center" wrapText="1"/>
    </xf>
    <xf numFmtId="0" fontId="4" fillId="3" borderId="2" xfId="0" applyFont="1" applyFill="1" applyBorder="1" applyAlignment="1">
      <alignment horizontal="left" vertical="center" wrapText="1"/>
    </xf>
    <xf numFmtId="0" fontId="4" fillId="3" borderId="3" xfId="0" applyFont="1" applyFill="1" applyBorder="1" applyAlignment="1">
      <alignment horizontal="left" vertical="center" wrapText="1"/>
    </xf>
    <xf numFmtId="0" fontId="4" fillId="3" borderId="4" xfId="0" applyFont="1" applyFill="1" applyBorder="1" applyAlignment="1">
      <alignment horizontal="left" vertical="center" wrapText="1"/>
    </xf>
    <xf numFmtId="0" fontId="60" fillId="0" borderId="55" xfId="0" applyNumberFormat="1" applyFont="1" applyFill="1" applyBorder="1" applyAlignment="1">
      <alignment vertical="top" wrapText="1"/>
    </xf>
    <xf numFmtId="0" fontId="4" fillId="5" borderId="2" xfId="0" applyFont="1" applyFill="1" applyBorder="1" applyAlignment="1">
      <alignment horizontal="left" vertical="center" wrapText="1"/>
    </xf>
    <xf numFmtId="0" fontId="4" fillId="5" borderId="3" xfId="0" applyFont="1" applyFill="1" applyBorder="1" applyAlignment="1">
      <alignment horizontal="left" vertical="center"/>
    </xf>
    <xf numFmtId="0" fontId="4" fillId="5" borderId="4" xfId="0" applyFont="1" applyFill="1" applyBorder="1" applyAlignment="1">
      <alignment horizontal="left" vertical="center"/>
    </xf>
    <xf numFmtId="0" fontId="6" fillId="3" borderId="2" xfId="0" applyFont="1" applyFill="1" applyBorder="1" applyAlignment="1">
      <alignment horizontal="left" vertical="top" wrapText="1"/>
    </xf>
    <xf numFmtId="0" fontId="6" fillId="3" borderId="3" xfId="0" applyFont="1" applyFill="1" applyBorder="1" applyAlignment="1">
      <alignment horizontal="left" vertical="top" wrapText="1"/>
    </xf>
    <xf numFmtId="0" fontId="6" fillId="3" borderId="4" xfId="0" applyFont="1" applyFill="1" applyBorder="1" applyAlignment="1">
      <alignment horizontal="left" vertical="top" wrapText="1"/>
    </xf>
    <xf numFmtId="0" fontId="76" fillId="9" borderId="14" xfId="0" applyFont="1" applyFill="1" applyBorder="1" applyAlignment="1">
      <alignment vertical="center" wrapText="1"/>
    </xf>
  </cellXfs>
  <cellStyles count="5">
    <cellStyle name="Normal" xfId="0" builtinId="0"/>
    <cellStyle name="Normal 3" xfId="2"/>
    <cellStyle name="Normal 5 4" xfId="4"/>
    <cellStyle name="Normal_Tabela_Investimeve" xfId="3"/>
    <cellStyle name="Percent" xfId="1" builtinId="5"/>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renald.petriti/Desktop/MIE/PBA-Transport%20Ajror-Formatet_e_Raporteve_te_PBA_2019-2021-10%20Maj%202018_11%20Maj%20201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ti 1 Misioni"/>
      <sheetName val="Formati 2 Politika Ekzistuese"/>
      <sheetName val="Formati 2.1 Sipas Tavaneve"/>
      <sheetName val="Formati 3 Politika te reja"/>
      <sheetName val="F4 Alokimi i Tavaneve"/>
      <sheetName val="F.5. Investimet ne vazhdim"/>
      <sheetName val="F.6.Investime te reja"/>
    </sheetNames>
    <sheetDataSet>
      <sheetData sheetId="0"/>
      <sheetData sheetId="1">
        <row r="29">
          <cell r="D29">
            <v>20110</v>
          </cell>
          <cell r="E29">
            <v>20200</v>
          </cell>
          <cell r="F29">
            <v>20300</v>
          </cell>
          <cell r="G29">
            <v>21000</v>
          </cell>
        </row>
        <row r="37">
          <cell r="D37">
            <v>12300</v>
          </cell>
          <cell r="E37">
            <v>12300</v>
          </cell>
          <cell r="F37">
            <v>12300</v>
          </cell>
          <cell r="G37">
            <v>12300</v>
          </cell>
        </row>
        <row r="40">
          <cell r="D40">
            <v>2510</v>
          </cell>
          <cell r="E40">
            <v>2510</v>
          </cell>
          <cell r="F40">
            <v>2510</v>
          </cell>
          <cell r="G40">
            <v>2600</v>
          </cell>
        </row>
        <row r="43">
          <cell r="D43">
            <v>5300</v>
          </cell>
          <cell r="E43">
            <v>5390</v>
          </cell>
          <cell r="F43">
            <v>5490</v>
          </cell>
          <cell r="G43">
            <v>6100</v>
          </cell>
        </row>
        <row r="65">
          <cell r="C65" t="str">
            <v>M063991</v>
          </cell>
          <cell r="D65" t="str">
            <v>Blerje pajisje investiguese</v>
          </cell>
        </row>
        <row r="71">
          <cell r="D71">
            <v>1</v>
          </cell>
          <cell r="E71">
            <v>1</v>
          </cell>
          <cell r="F71">
            <v>0</v>
          </cell>
          <cell r="G71">
            <v>0</v>
          </cell>
        </row>
        <row r="72">
          <cell r="D72">
            <v>800</v>
          </cell>
          <cell r="E72">
            <v>1000</v>
          </cell>
          <cell r="F72">
            <v>0</v>
          </cell>
          <cell r="G72">
            <v>0</v>
          </cell>
        </row>
        <row r="81">
          <cell r="D81">
            <v>800</v>
          </cell>
          <cell r="E81">
            <v>1000</v>
          </cell>
          <cell r="F81">
            <v>0</v>
          </cell>
          <cell r="G81">
            <v>0</v>
          </cell>
        </row>
        <row r="86">
          <cell r="C86" t="str">
            <v>M062863</v>
          </cell>
          <cell r="D86" t="str">
            <v>Pajisje plotësuese për çantën e investigimit</v>
          </cell>
        </row>
        <row r="88">
          <cell r="C88" t="str">
            <v>Përshkrimi i Produktit:</v>
          </cell>
        </row>
        <row r="92">
          <cell r="D92">
            <v>1</v>
          </cell>
          <cell r="E92">
            <v>1</v>
          </cell>
          <cell r="F92">
            <v>1</v>
          </cell>
          <cell r="G92">
            <v>0</v>
          </cell>
        </row>
        <row r="93">
          <cell r="D93">
            <v>800</v>
          </cell>
          <cell r="E93">
            <v>1000</v>
          </cell>
          <cell r="F93">
            <v>1000</v>
          </cell>
          <cell r="G93">
            <v>0</v>
          </cell>
        </row>
        <row r="102">
          <cell r="D102">
            <v>800</v>
          </cell>
          <cell r="E102">
            <v>1000</v>
          </cell>
          <cell r="F102">
            <v>1000</v>
          </cell>
          <cell r="G102">
            <v>0</v>
          </cell>
        </row>
        <row r="193">
          <cell r="C193" t="str">
            <v>M063623</v>
          </cell>
          <cell r="D193" t="str">
            <v>Rikonstruksion, riparim dhe sistemim i ambienteve te OKIIA</v>
          </cell>
        </row>
        <row r="194">
          <cell r="C194" t="str">
            <v>Produkti 1</v>
          </cell>
          <cell r="D194" t="str">
            <v>Ambiente te ristrukturuara</v>
          </cell>
        </row>
        <row r="195">
          <cell r="C195" t="str">
            <v>Përshkrimi i Produktit:</v>
          </cell>
          <cell r="D195" t="str">
            <v xml:space="preserve">Rikonstruksioni perfshin pjeses hyrese te zyrave si dhe rikonstruksion te magazines </v>
          </cell>
        </row>
        <row r="199">
          <cell r="D199">
            <v>1</v>
          </cell>
          <cell r="E199">
            <v>0</v>
          </cell>
          <cell r="F199">
            <v>1</v>
          </cell>
          <cell r="G199">
            <v>0</v>
          </cell>
        </row>
        <row r="200">
          <cell r="D200">
            <v>1900</v>
          </cell>
          <cell r="E200">
            <v>0</v>
          </cell>
          <cell r="F200">
            <v>1000</v>
          </cell>
          <cell r="G200">
            <v>0</v>
          </cell>
        </row>
        <row r="236">
          <cell r="D236" t="str">
            <v xml:space="preserve">Projekti per ndertimin </v>
          </cell>
        </row>
        <row r="237">
          <cell r="D237" t="str">
            <v>Ndërtimi i hangarit për depozitimin e pjesëve të avioneve te demtuar</v>
          </cell>
        </row>
      </sheetData>
      <sheetData sheetId="2"/>
      <sheetData sheetId="3"/>
      <sheetData sheetId="4"/>
      <sheetData sheetId="5"/>
      <sheetData sheetId="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K55"/>
  <sheetViews>
    <sheetView tabSelected="1" zoomScale="120" zoomScaleNormal="120" workbookViewId="0">
      <selection activeCell="N10" sqref="N10"/>
    </sheetView>
  </sheetViews>
  <sheetFormatPr defaultRowHeight="15" x14ac:dyDescent="0.25"/>
  <cols>
    <col min="1" max="2" width="3.140625" customWidth="1"/>
    <col min="3" max="3" width="36.7109375" style="92" customWidth="1"/>
    <col min="4" max="4" width="8.28515625" style="312" customWidth="1"/>
    <col min="7" max="7" width="20.85546875" customWidth="1"/>
    <col min="8" max="8" width="12.5703125" customWidth="1"/>
    <col min="9" max="9" width="40.7109375" customWidth="1"/>
    <col min="12" max="12" width="8.5703125" customWidth="1"/>
  </cols>
  <sheetData>
    <row r="2" spans="3:11" x14ac:dyDescent="0.25">
      <c r="C2" s="309"/>
      <c r="D2" s="310"/>
      <c r="E2" s="311"/>
      <c r="F2" s="311"/>
    </row>
    <row r="4" spans="3:11" ht="15.75" thickBot="1" x14ac:dyDescent="0.3"/>
    <row r="5" spans="3:11" ht="45" customHeight="1" thickBot="1" x14ac:dyDescent="0.3">
      <c r="C5" s="313" t="s">
        <v>1269</v>
      </c>
      <c r="D5" s="416" t="s">
        <v>1270</v>
      </c>
      <c r="E5" s="417"/>
      <c r="F5" s="417"/>
      <c r="G5" s="417"/>
      <c r="H5" s="417"/>
      <c r="I5" s="418"/>
    </row>
    <row r="6" spans="3:11" ht="38.25" customHeight="1" thickBot="1" x14ac:dyDescent="0.3">
      <c r="C6" s="313" t="s">
        <v>1271</v>
      </c>
      <c r="D6" s="419">
        <v>6</v>
      </c>
      <c r="E6" s="420"/>
      <c r="F6" s="420"/>
      <c r="G6" s="420"/>
      <c r="H6" s="420"/>
      <c r="I6" s="421"/>
    </row>
    <row r="7" spans="3:11" ht="109.15" customHeight="1" thickBot="1" x14ac:dyDescent="0.3">
      <c r="C7" s="314" t="s">
        <v>1272</v>
      </c>
      <c r="D7" s="988" t="s">
        <v>1273</v>
      </c>
      <c r="E7" s="989"/>
      <c r="F7" s="989"/>
      <c r="G7" s="989"/>
      <c r="H7" s="989"/>
      <c r="I7" s="990"/>
      <c r="J7" s="315"/>
      <c r="K7" s="315"/>
    </row>
    <row r="8" spans="3:11" ht="25.5" customHeight="1" thickBot="1" x14ac:dyDescent="0.3">
      <c r="C8" s="314" t="s">
        <v>1274</v>
      </c>
      <c r="D8" s="991" t="s">
        <v>3</v>
      </c>
      <c r="E8" s="422" t="s">
        <v>1275</v>
      </c>
      <c r="F8" s="422"/>
      <c r="G8" s="422"/>
      <c r="H8" s="422"/>
      <c r="I8" s="423"/>
      <c r="J8" s="315"/>
      <c r="K8" s="315"/>
    </row>
    <row r="9" spans="3:11" ht="30" customHeight="1" thickBot="1" x14ac:dyDescent="0.3">
      <c r="C9" s="313" t="s">
        <v>1276</v>
      </c>
      <c r="D9" s="316" t="s">
        <v>603</v>
      </c>
      <c r="E9" s="424"/>
      <c r="F9" s="424"/>
      <c r="G9" s="424"/>
      <c r="H9" s="424"/>
      <c r="I9" s="425"/>
      <c r="J9" s="315"/>
      <c r="K9" s="315"/>
    </row>
    <row r="10" spans="3:11" ht="93" customHeight="1" thickBot="1" x14ac:dyDescent="0.3">
      <c r="C10" s="313" t="s">
        <v>1277</v>
      </c>
      <c r="D10" s="316" t="s">
        <v>4</v>
      </c>
      <c r="E10" s="414" t="s">
        <v>8</v>
      </c>
      <c r="F10" s="414"/>
      <c r="G10" s="414"/>
      <c r="H10" s="414"/>
      <c r="I10" s="415"/>
    </row>
    <row r="11" spans="3:11" ht="70.5" customHeight="1" thickBot="1" x14ac:dyDescent="0.3">
      <c r="C11" s="313" t="s">
        <v>1278</v>
      </c>
      <c r="D11" s="317" t="s">
        <v>202</v>
      </c>
      <c r="E11" s="414" t="s">
        <v>203</v>
      </c>
      <c r="F11" s="414"/>
      <c r="G11" s="414"/>
      <c r="H11" s="414"/>
      <c r="I11" s="415"/>
    </row>
    <row r="12" spans="3:11" ht="72" customHeight="1" thickBot="1" x14ac:dyDescent="0.3">
      <c r="C12" s="313" t="s">
        <v>1279</v>
      </c>
      <c r="D12" s="316">
        <v>4440</v>
      </c>
      <c r="E12" s="414" t="s">
        <v>402</v>
      </c>
      <c r="F12" s="414"/>
      <c r="G12" s="414"/>
      <c r="H12" s="414"/>
      <c r="I12" s="415"/>
    </row>
    <row r="13" spans="3:11" ht="72" customHeight="1" thickBot="1" x14ac:dyDescent="0.3">
      <c r="C13" s="313" t="s">
        <v>1280</v>
      </c>
      <c r="D13" s="316">
        <v>6220</v>
      </c>
      <c r="E13" s="414" t="s">
        <v>554</v>
      </c>
      <c r="F13" s="414"/>
      <c r="G13" s="414"/>
      <c r="H13" s="414"/>
      <c r="I13" s="415"/>
    </row>
    <row r="14" spans="3:11" ht="72" customHeight="1" thickBot="1" x14ac:dyDescent="0.3">
      <c r="C14" s="313" t="s">
        <v>1281</v>
      </c>
      <c r="D14" s="316">
        <v>4540</v>
      </c>
      <c r="E14" s="414" t="s">
        <v>653</v>
      </c>
      <c r="F14" s="414"/>
      <c r="G14" s="414"/>
      <c r="H14" s="414"/>
      <c r="I14" s="415"/>
    </row>
    <row r="15" spans="3:11" ht="72" customHeight="1" thickBot="1" x14ac:dyDescent="0.3">
      <c r="C15" s="313" t="s">
        <v>1282</v>
      </c>
      <c r="D15" s="316">
        <v>4550</v>
      </c>
      <c r="E15" s="414" t="s">
        <v>1283</v>
      </c>
      <c r="F15" s="414"/>
      <c r="G15" s="414"/>
      <c r="H15" s="414"/>
      <c r="I15" s="415"/>
    </row>
    <row r="16" spans="3:11" ht="104.25" customHeight="1" thickBot="1" x14ac:dyDescent="0.3">
      <c r="C16" s="313" t="s">
        <v>1284</v>
      </c>
      <c r="D16" s="316">
        <v>4520</v>
      </c>
      <c r="E16" s="414" t="s">
        <v>725</v>
      </c>
      <c r="F16" s="414"/>
      <c r="G16" s="414"/>
      <c r="H16" s="414"/>
      <c r="I16" s="415"/>
    </row>
    <row r="17" spans="3:9" ht="64.5" customHeight="1" thickBot="1" x14ac:dyDescent="0.3">
      <c r="C17" s="313" t="s">
        <v>1285</v>
      </c>
      <c r="D17" s="316">
        <v>6370</v>
      </c>
      <c r="E17" s="414" t="s">
        <v>880</v>
      </c>
      <c r="F17" s="414"/>
      <c r="G17" s="414"/>
      <c r="H17" s="414"/>
      <c r="I17" s="415"/>
    </row>
    <row r="18" spans="3:9" ht="48.75" customHeight="1" thickBot="1" x14ac:dyDescent="0.3">
      <c r="C18" s="313" t="s">
        <v>1286</v>
      </c>
      <c r="D18" s="316">
        <v>4560</v>
      </c>
      <c r="E18" s="414" t="s">
        <v>1232</v>
      </c>
      <c r="F18" s="414"/>
      <c r="G18" s="414"/>
      <c r="H18" s="414"/>
      <c r="I18" s="415"/>
    </row>
    <row r="19" spans="3:9" ht="30" customHeight="1" x14ac:dyDescent="0.25">
      <c r="C19" s="318"/>
      <c r="D19" s="319"/>
      <c r="E19" s="320"/>
      <c r="F19" s="320"/>
      <c r="G19" s="320"/>
      <c r="H19" s="320"/>
      <c r="I19" s="320"/>
    </row>
    <row r="31" spans="3:9" ht="15" customHeight="1" x14ac:dyDescent="0.25"/>
    <row r="35" ht="15" customHeight="1" x14ac:dyDescent="0.25"/>
    <row r="39" ht="15" customHeight="1" x14ac:dyDescent="0.25"/>
    <row r="43" ht="15" customHeight="1" x14ac:dyDescent="0.25"/>
    <row r="47" ht="15" customHeight="1" x14ac:dyDescent="0.25"/>
    <row r="51" ht="15" customHeight="1" x14ac:dyDescent="0.25"/>
    <row r="55" ht="15" customHeight="1" x14ac:dyDescent="0.25"/>
  </sheetData>
  <mergeCells count="14">
    <mergeCell ref="D5:I5"/>
    <mergeCell ref="D6:I6"/>
    <mergeCell ref="E11:I11"/>
    <mergeCell ref="D7:I7"/>
    <mergeCell ref="E8:I8"/>
    <mergeCell ref="E9:I9"/>
    <mergeCell ref="E10:I10"/>
    <mergeCell ref="E18:I18"/>
    <mergeCell ref="E12:I12"/>
    <mergeCell ref="E13:I13"/>
    <mergeCell ref="E14:I14"/>
    <mergeCell ref="E15:I15"/>
    <mergeCell ref="E16:I16"/>
    <mergeCell ref="E17:I17"/>
  </mergeCells>
  <pageMargins left="0.2" right="0.2" top="0.5" bottom="0.25" header="0.3" footer="0.3"/>
  <pageSetup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1:H712"/>
  <sheetViews>
    <sheetView topLeftCell="A680" zoomScale="160" zoomScaleNormal="160" workbookViewId="0">
      <selection activeCell="G192" sqref="G192"/>
    </sheetView>
  </sheetViews>
  <sheetFormatPr defaultRowHeight="15" x14ac:dyDescent="0.25"/>
  <cols>
    <col min="1" max="1" width="11" customWidth="1"/>
    <col min="2" max="2" width="10.85546875" customWidth="1"/>
    <col min="3" max="3" width="21.42578125" customWidth="1"/>
    <col min="4" max="4" width="18.42578125" customWidth="1"/>
    <col min="5" max="5" width="17.5703125" customWidth="1"/>
    <col min="6" max="6" width="17.7109375" customWidth="1"/>
    <col min="7" max="7" width="17.42578125" customWidth="1"/>
  </cols>
  <sheetData>
    <row r="1" spans="3:7" ht="18" customHeight="1" x14ac:dyDescent="0.25">
      <c r="C1" s="443" t="s">
        <v>0</v>
      </c>
      <c r="D1" s="443"/>
      <c r="E1" s="443"/>
      <c r="F1" s="443"/>
      <c r="G1" s="443"/>
    </row>
    <row r="2" spans="3:7" ht="10.5" customHeight="1" thickBot="1" x14ac:dyDescent="0.3"/>
    <row r="3" spans="3:7" ht="26.25" thickBot="1" x14ac:dyDescent="0.3">
      <c r="C3" s="31" t="s">
        <v>1</v>
      </c>
      <c r="D3" s="444" t="s">
        <v>201</v>
      </c>
      <c r="E3" s="444"/>
      <c r="F3" s="444"/>
      <c r="G3" s="444"/>
    </row>
    <row r="4" spans="3:7" ht="15.75" thickBot="1" x14ac:dyDescent="0.3">
      <c r="C4" s="31" t="s">
        <v>3</v>
      </c>
      <c r="D4" s="554" t="s">
        <v>202</v>
      </c>
      <c r="E4" s="446"/>
      <c r="F4" s="446"/>
      <c r="G4" s="447"/>
    </row>
    <row r="5" spans="3:7" ht="26.25" thickBot="1" x14ac:dyDescent="0.3">
      <c r="C5" s="31" t="s">
        <v>5</v>
      </c>
      <c r="D5" s="448" t="s">
        <v>6</v>
      </c>
      <c r="E5" s="414"/>
      <c r="F5" s="414"/>
      <c r="G5" s="415"/>
    </row>
    <row r="6" spans="3:7" ht="15.75" thickBot="1" x14ac:dyDescent="0.3">
      <c r="C6" s="449" t="s">
        <v>7</v>
      </c>
      <c r="D6" s="450"/>
      <c r="E6" s="450"/>
      <c r="F6" s="450"/>
      <c r="G6" s="451"/>
    </row>
    <row r="7" spans="3:7" x14ac:dyDescent="0.25">
      <c r="C7" s="835" t="s">
        <v>203</v>
      </c>
      <c r="D7" s="836"/>
      <c r="E7" s="836"/>
      <c r="F7" s="836"/>
      <c r="G7" s="837"/>
    </row>
    <row r="8" spans="3:7" ht="36.75" customHeight="1" x14ac:dyDescent="0.25">
      <c r="C8" s="838"/>
      <c r="D8" s="839"/>
      <c r="E8" s="839"/>
      <c r="F8" s="839"/>
      <c r="G8" s="840"/>
    </row>
    <row r="9" spans="3:7" ht="15.75" thickBot="1" x14ac:dyDescent="0.3">
      <c r="C9" s="841"/>
      <c r="D9" s="842"/>
      <c r="E9" s="842"/>
      <c r="F9" s="842"/>
      <c r="G9" s="843"/>
    </row>
    <row r="10" spans="3:7" ht="99" customHeight="1" thickBot="1" x14ac:dyDescent="0.3">
      <c r="C10" s="32" t="s">
        <v>9</v>
      </c>
      <c r="D10" s="992" t="s">
        <v>204</v>
      </c>
      <c r="E10" s="993"/>
      <c r="F10" s="993"/>
      <c r="G10" s="994"/>
    </row>
    <row r="11" spans="3:7" ht="21" customHeight="1" x14ac:dyDescent="0.25">
      <c r="C11" s="432" t="s">
        <v>205</v>
      </c>
      <c r="D11" s="33">
        <v>2018</v>
      </c>
      <c r="E11" s="33">
        <v>2019</v>
      </c>
      <c r="F11" s="33">
        <v>2020</v>
      </c>
      <c r="G11" s="33">
        <v>2021</v>
      </c>
    </row>
    <row r="12" spans="3:7" ht="15.75" thickBot="1" x14ac:dyDescent="0.3">
      <c r="C12" s="433"/>
      <c r="D12" s="34" t="s">
        <v>12</v>
      </c>
      <c r="E12" s="34" t="s">
        <v>13</v>
      </c>
      <c r="F12" s="34" t="s">
        <v>13</v>
      </c>
      <c r="G12" s="34" t="s">
        <v>13</v>
      </c>
    </row>
    <row r="13" spans="3:7" ht="45.75" thickBot="1" x14ac:dyDescent="0.3">
      <c r="C13" s="5" t="s">
        <v>206</v>
      </c>
      <c r="D13" s="35">
        <v>0.06</v>
      </c>
      <c r="E13" s="35">
        <v>0.08</v>
      </c>
      <c r="F13" s="35">
        <v>0.09</v>
      </c>
      <c r="G13" s="35">
        <v>0.11</v>
      </c>
    </row>
    <row r="14" spans="3:7" ht="34.5" thickBot="1" x14ac:dyDescent="0.3">
      <c r="C14" s="36" t="s">
        <v>207</v>
      </c>
      <c r="D14" s="35">
        <v>0.3</v>
      </c>
      <c r="E14" s="35">
        <v>0.2</v>
      </c>
      <c r="F14" s="35">
        <v>0</v>
      </c>
      <c r="G14" s="35">
        <v>0</v>
      </c>
    </row>
    <row r="15" spans="3:7" ht="68.25" thickBot="1" x14ac:dyDescent="0.3">
      <c r="C15" s="36" t="s">
        <v>208</v>
      </c>
      <c r="D15" s="37">
        <v>25</v>
      </c>
      <c r="E15" s="37">
        <v>24</v>
      </c>
      <c r="F15" s="37">
        <v>24</v>
      </c>
      <c r="G15" s="37">
        <v>24</v>
      </c>
    </row>
    <row r="16" spans="3:7" ht="23.25" thickBot="1" x14ac:dyDescent="0.3">
      <c r="C16" s="36" t="s">
        <v>180</v>
      </c>
      <c r="D16" s="37">
        <v>1</v>
      </c>
      <c r="E16" s="37">
        <v>1</v>
      </c>
      <c r="F16" s="37">
        <v>1</v>
      </c>
      <c r="G16" s="37">
        <v>1</v>
      </c>
    </row>
    <row r="17" spans="3:7" ht="24.75" thickBot="1" x14ac:dyDescent="0.3">
      <c r="C17" s="21" t="s">
        <v>19</v>
      </c>
      <c r="D17" s="434" t="s">
        <v>209</v>
      </c>
      <c r="E17" s="435"/>
      <c r="F17" s="435"/>
      <c r="G17" s="436"/>
    </row>
    <row r="18" spans="3:7" ht="23.25" customHeight="1" thickBot="1" x14ac:dyDescent="0.3">
      <c r="C18" s="437" t="s">
        <v>210</v>
      </c>
      <c r="D18" s="438"/>
      <c r="E18" s="438"/>
      <c r="F18" s="438"/>
      <c r="G18" s="439"/>
    </row>
    <row r="19" spans="3:7" ht="23.25" customHeight="1" thickBot="1" x14ac:dyDescent="0.3">
      <c r="C19" s="38" t="s">
        <v>211</v>
      </c>
      <c r="D19" s="39">
        <v>655</v>
      </c>
      <c r="E19" s="39">
        <v>705</v>
      </c>
      <c r="F19" s="39">
        <v>725</v>
      </c>
      <c r="G19" s="39">
        <v>770</v>
      </c>
    </row>
    <row r="20" spans="3:7" ht="23.25" customHeight="1" thickBot="1" x14ac:dyDescent="0.3">
      <c r="C20" s="38" t="s">
        <v>212</v>
      </c>
      <c r="D20" s="40">
        <v>320</v>
      </c>
      <c r="E20" s="40">
        <v>340</v>
      </c>
      <c r="F20" s="40">
        <v>360</v>
      </c>
      <c r="G20" s="40">
        <v>390</v>
      </c>
    </row>
    <row r="21" spans="3:7" ht="33.75" customHeight="1" thickBot="1" x14ac:dyDescent="0.3">
      <c r="C21" s="38" t="s">
        <v>213</v>
      </c>
      <c r="D21" s="39">
        <v>1</v>
      </c>
      <c r="E21" s="39">
        <v>1</v>
      </c>
      <c r="F21" s="39">
        <v>1</v>
      </c>
      <c r="G21" s="39">
        <v>1</v>
      </c>
    </row>
    <row r="22" spans="3:7" ht="23.25" customHeight="1" thickBot="1" x14ac:dyDescent="0.3">
      <c r="C22" s="41" t="s">
        <v>214</v>
      </c>
      <c r="D22" s="39">
        <v>1</v>
      </c>
      <c r="E22" s="39">
        <v>1</v>
      </c>
      <c r="F22" s="39">
        <v>1</v>
      </c>
      <c r="G22" s="39">
        <v>1</v>
      </c>
    </row>
    <row r="23" spans="3:7" ht="34.5" thickBot="1" x14ac:dyDescent="0.3">
      <c r="C23" s="41" t="s">
        <v>215</v>
      </c>
      <c r="D23" s="39">
        <v>1</v>
      </c>
      <c r="E23" s="39">
        <v>1</v>
      </c>
      <c r="F23" s="39">
        <v>1</v>
      </c>
      <c r="G23" s="39">
        <v>1</v>
      </c>
    </row>
    <row r="24" spans="3:7" ht="34.5" thickBot="1" x14ac:dyDescent="0.3">
      <c r="C24" s="41" t="s">
        <v>216</v>
      </c>
      <c r="D24" s="39">
        <v>1</v>
      </c>
      <c r="E24" s="39">
        <v>1</v>
      </c>
      <c r="F24" s="39">
        <v>1</v>
      </c>
      <c r="G24" s="39">
        <v>1</v>
      </c>
    </row>
    <row r="25" spans="3:7" ht="33.75" x14ac:dyDescent="0.25">
      <c r="C25" s="42" t="s">
        <v>217</v>
      </c>
      <c r="D25" s="43">
        <v>0.5</v>
      </c>
      <c r="E25" s="43">
        <v>0.3</v>
      </c>
      <c r="F25" s="43">
        <v>0.2</v>
      </c>
      <c r="G25" s="44"/>
    </row>
    <row r="26" spans="3:7" x14ac:dyDescent="0.25">
      <c r="C26" s="896" t="s">
        <v>22</v>
      </c>
      <c r="D26" s="897"/>
      <c r="E26" s="897"/>
      <c r="F26" s="897"/>
      <c r="G26" s="898"/>
    </row>
    <row r="27" spans="3:7" ht="15.75" thickBot="1" x14ac:dyDescent="0.3">
      <c r="C27" s="893" t="s">
        <v>110</v>
      </c>
      <c r="D27" s="894"/>
      <c r="E27" s="894"/>
      <c r="F27" s="894"/>
      <c r="G27" s="895"/>
    </row>
    <row r="28" spans="3:7" ht="15.75" thickBot="1" x14ac:dyDescent="0.3">
      <c r="C28" s="452" t="s">
        <v>111</v>
      </c>
      <c r="D28" s="453"/>
      <c r="E28" s="453"/>
      <c r="F28" s="453"/>
      <c r="G28" s="454"/>
    </row>
    <row r="29" spans="3:7" ht="23.25" thickBot="1" x14ac:dyDescent="0.3">
      <c r="C29" s="45" t="s">
        <v>218</v>
      </c>
      <c r="D29" s="458" t="s">
        <v>219</v>
      </c>
      <c r="E29" s="459"/>
      <c r="F29" s="459"/>
      <c r="G29" s="460"/>
    </row>
    <row r="30" spans="3:7" ht="15.75" thickBot="1" x14ac:dyDescent="0.3">
      <c r="C30" s="46" t="s">
        <v>220</v>
      </c>
      <c r="D30" s="458" t="s">
        <v>221</v>
      </c>
      <c r="E30" s="459"/>
      <c r="F30" s="459"/>
      <c r="G30" s="460"/>
    </row>
    <row r="31" spans="3:7" ht="15.75" customHeight="1" thickBot="1" x14ac:dyDescent="0.3">
      <c r="C31" s="36" t="s">
        <v>27</v>
      </c>
      <c r="D31" s="437" t="s">
        <v>222</v>
      </c>
      <c r="E31" s="438"/>
      <c r="F31" s="438"/>
      <c r="G31" s="439"/>
    </row>
    <row r="32" spans="3:7" ht="15.75" thickBot="1" x14ac:dyDescent="0.3">
      <c r="C32" s="36" t="s">
        <v>29</v>
      </c>
      <c r="D32" s="461" t="s">
        <v>223</v>
      </c>
      <c r="E32" s="462"/>
      <c r="F32" s="462"/>
      <c r="G32" s="463"/>
    </row>
    <row r="33" spans="3:7" x14ac:dyDescent="0.25">
      <c r="C33" s="432"/>
      <c r="D33" s="47">
        <v>2018</v>
      </c>
      <c r="E33" s="47">
        <v>2019</v>
      </c>
      <c r="F33" s="47">
        <v>2020</v>
      </c>
      <c r="G33" s="47">
        <v>2021</v>
      </c>
    </row>
    <row r="34" spans="3:7" ht="15.75" thickBot="1" x14ac:dyDescent="0.3">
      <c r="C34" s="433"/>
      <c r="D34" s="48" t="s">
        <v>12</v>
      </c>
      <c r="E34" s="48" t="s">
        <v>13</v>
      </c>
      <c r="F34" s="48" t="s">
        <v>13</v>
      </c>
      <c r="G34" s="48" t="s">
        <v>13</v>
      </c>
    </row>
    <row r="35" spans="3:7" ht="15.75" thickBot="1" x14ac:dyDescent="0.3">
      <c r="C35" s="36" t="s">
        <v>31</v>
      </c>
      <c r="D35" s="49">
        <v>655</v>
      </c>
      <c r="E35" s="49">
        <v>705</v>
      </c>
      <c r="F35" s="49">
        <v>725</v>
      </c>
      <c r="G35" s="49">
        <v>770</v>
      </c>
    </row>
    <row r="36" spans="3:7" ht="15.75" thickBot="1" x14ac:dyDescent="0.3">
      <c r="C36" s="36" t="s">
        <v>32</v>
      </c>
      <c r="D36" s="49">
        <v>2000</v>
      </c>
      <c r="E36" s="49">
        <v>4000</v>
      </c>
      <c r="F36" s="49">
        <v>4000</v>
      </c>
      <c r="G36" s="49">
        <v>5000</v>
      </c>
    </row>
    <row r="37" spans="3:7" ht="15.75" thickBot="1" x14ac:dyDescent="0.3">
      <c r="C37" s="36" t="s">
        <v>33</v>
      </c>
      <c r="D37" s="49">
        <f>D36/D35</f>
        <v>3.053435114503817</v>
      </c>
      <c r="E37" s="49">
        <f t="shared" ref="E37:G37" si="0">E36/E35</f>
        <v>5.6737588652482271</v>
      </c>
      <c r="F37" s="49">
        <f t="shared" si="0"/>
        <v>5.5172413793103452</v>
      </c>
      <c r="G37" s="49">
        <f t="shared" si="0"/>
        <v>6.4935064935064934</v>
      </c>
    </row>
    <row r="38" spans="3:7" ht="15.75" thickBot="1" x14ac:dyDescent="0.3">
      <c r="C38" s="36" t="s">
        <v>34</v>
      </c>
      <c r="D38" s="50" t="s">
        <v>35</v>
      </c>
      <c r="E38" s="51">
        <f>E35/D35-1</f>
        <v>7.6335877862595325E-2</v>
      </c>
      <c r="F38" s="51">
        <f t="shared" ref="F38:G40" si="1">F35/E35-1</f>
        <v>2.8368794326241176E-2</v>
      </c>
      <c r="G38" s="51">
        <f t="shared" si="1"/>
        <v>6.2068965517241281E-2</v>
      </c>
    </row>
    <row r="39" spans="3:7" ht="15.75" thickBot="1" x14ac:dyDescent="0.3">
      <c r="C39" s="36" t="s">
        <v>36</v>
      </c>
      <c r="D39" s="50" t="s">
        <v>35</v>
      </c>
      <c r="E39" s="51">
        <f>E36/D36-1</f>
        <v>1</v>
      </c>
      <c r="F39" s="51">
        <f t="shared" si="1"/>
        <v>0</v>
      </c>
      <c r="G39" s="51">
        <f t="shared" si="1"/>
        <v>0.25</v>
      </c>
    </row>
    <row r="40" spans="3:7" ht="23.25" thickBot="1" x14ac:dyDescent="0.3">
      <c r="C40" s="36" t="s">
        <v>37</v>
      </c>
      <c r="D40" s="50" t="s">
        <v>35</v>
      </c>
      <c r="E40" s="51">
        <f>E37/D37-1</f>
        <v>0.85815602836879434</v>
      </c>
      <c r="F40" s="51">
        <f t="shared" si="1"/>
        <v>-2.7586206896551668E-2</v>
      </c>
      <c r="G40" s="51">
        <f t="shared" si="1"/>
        <v>0.17694805194805197</v>
      </c>
    </row>
    <row r="41" spans="3:7" ht="15.75" customHeight="1" thickBot="1" x14ac:dyDescent="0.3">
      <c r="C41" s="464" t="s">
        <v>38</v>
      </c>
      <c r="D41" s="465"/>
      <c r="E41" s="465"/>
      <c r="F41" s="465"/>
      <c r="G41" s="466"/>
    </row>
    <row r="42" spans="3:7" x14ac:dyDescent="0.25">
      <c r="C42" s="432"/>
      <c r="D42" s="47">
        <v>2018</v>
      </c>
      <c r="E42" s="47">
        <v>2019</v>
      </c>
      <c r="F42" s="47">
        <v>2020</v>
      </c>
      <c r="G42" s="47">
        <v>2021</v>
      </c>
    </row>
    <row r="43" spans="3:7" ht="15.75" thickBot="1" x14ac:dyDescent="0.3">
      <c r="C43" s="433"/>
      <c r="D43" s="48" t="s">
        <v>12</v>
      </c>
      <c r="E43" s="48" t="s">
        <v>13</v>
      </c>
      <c r="F43" s="48" t="s">
        <v>13</v>
      </c>
      <c r="G43" s="48" t="s">
        <v>13</v>
      </c>
    </row>
    <row r="44" spans="3:7" ht="15.75" thickBot="1" x14ac:dyDescent="0.3">
      <c r="C44" s="52" t="s">
        <v>39</v>
      </c>
      <c r="D44" s="49">
        <v>2000</v>
      </c>
      <c r="E44" s="49">
        <v>4000</v>
      </c>
      <c r="F44" s="49">
        <v>4000</v>
      </c>
      <c r="G44" s="49">
        <v>5000</v>
      </c>
    </row>
    <row r="45" spans="3:7" ht="15.75" thickBot="1" x14ac:dyDescent="0.3">
      <c r="C45" s="52" t="s">
        <v>40</v>
      </c>
      <c r="D45" s="53"/>
      <c r="E45" s="54"/>
      <c r="F45" s="54"/>
      <c r="G45" s="54"/>
    </row>
    <row r="46" spans="3:7" ht="24.75" thickBot="1" x14ac:dyDescent="0.3">
      <c r="C46" s="55" t="s">
        <v>41</v>
      </c>
      <c r="D46" s="53">
        <f>D45+D44</f>
        <v>2000</v>
      </c>
      <c r="E46" s="53">
        <f t="shared" ref="E46:G46" si="2">E45+E44</f>
        <v>4000</v>
      </c>
      <c r="F46" s="53">
        <f t="shared" si="2"/>
        <v>4000</v>
      </c>
      <c r="G46" s="53">
        <f t="shared" si="2"/>
        <v>5000</v>
      </c>
    </row>
    <row r="47" spans="3:7" ht="15" customHeight="1" x14ac:dyDescent="0.25">
      <c r="C47" s="467" t="s">
        <v>42</v>
      </c>
      <c r="D47" s="470"/>
      <c r="E47" s="471"/>
      <c r="F47" s="471"/>
      <c r="G47" s="472"/>
    </row>
    <row r="48" spans="3:7" ht="11.25" customHeight="1" thickBot="1" x14ac:dyDescent="0.3">
      <c r="C48" s="468"/>
      <c r="D48" s="473"/>
      <c r="E48" s="474"/>
      <c r="F48" s="474"/>
      <c r="G48" s="475"/>
    </row>
    <row r="49" spans="3:7" ht="15.75" hidden="1" thickBot="1" x14ac:dyDescent="0.3">
      <c r="C49" s="899"/>
      <c r="D49" s="476"/>
      <c r="E49" s="477"/>
      <c r="F49" s="477"/>
      <c r="G49" s="478"/>
    </row>
    <row r="50" spans="3:7" ht="23.25" thickBot="1" x14ac:dyDescent="0.3">
      <c r="C50" s="56" t="s">
        <v>224</v>
      </c>
      <c r="D50" s="458" t="s">
        <v>225</v>
      </c>
      <c r="E50" s="459"/>
      <c r="F50" s="459"/>
      <c r="G50" s="460"/>
    </row>
    <row r="51" spans="3:7" ht="22.5" customHeight="1" thickBot="1" x14ac:dyDescent="0.3">
      <c r="C51" s="46" t="s">
        <v>226</v>
      </c>
      <c r="D51" s="572" t="s">
        <v>227</v>
      </c>
      <c r="E51" s="583"/>
      <c r="F51" s="583"/>
      <c r="G51" s="584"/>
    </row>
    <row r="52" spans="3:7" ht="55.5" customHeight="1" thickBot="1" x14ac:dyDescent="0.3">
      <c r="C52" s="36" t="s">
        <v>27</v>
      </c>
      <c r="D52" s="437" t="s">
        <v>228</v>
      </c>
      <c r="E52" s="438"/>
      <c r="F52" s="438"/>
      <c r="G52" s="439"/>
    </row>
    <row r="53" spans="3:7" ht="15.75" thickBot="1" x14ac:dyDescent="0.3">
      <c r="C53" s="36" t="s">
        <v>29</v>
      </c>
      <c r="D53" s="461" t="s">
        <v>223</v>
      </c>
      <c r="E53" s="462"/>
      <c r="F53" s="462"/>
      <c r="G53" s="463"/>
    </row>
    <row r="54" spans="3:7" x14ac:dyDescent="0.25">
      <c r="C54" s="432"/>
      <c r="D54" s="47">
        <v>2018</v>
      </c>
      <c r="E54" s="47">
        <v>2019</v>
      </c>
      <c r="F54" s="47">
        <v>2020</v>
      </c>
      <c r="G54" s="47">
        <v>2021</v>
      </c>
    </row>
    <row r="55" spans="3:7" ht="15.75" thickBot="1" x14ac:dyDescent="0.3">
      <c r="C55" s="433"/>
      <c r="D55" s="48" t="s">
        <v>12</v>
      </c>
      <c r="E55" s="48" t="s">
        <v>13</v>
      </c>
      <c r="F55" s="48" t="s">
        <v>13</v>
      </c>
      <c r="G55" s="48" t="s">
        <v>13</v>
      </c>
    </row>
    <row r="56" spans="3:7" ht="15.75" thickBot="1" x14ac:dyDescent="0.3">
      <c r="C56" s="36" t="s">
        <v>31</v>
      </c>
      <c r="D56" s="49">
        <v>320</v>
      </c>
      <c r="E56" s="49">
        <v>340</v>
      </c>
      <c r="F56" s="49">
        <v>360</v>
      </c>
      <c r="G56" s="49">
        <v>390</v>
      </c>
    </row>
    <row r="57" spans="3:7" ht="15.75" thickBot="1" x14ac:dyDescent="0.3">
      <c r="C57" s="36" t="s">
        <v>32</v>
      </c>
      <c r="D57" s="49">
        <v>19000</v>
      </c>
      <c r="E57" s="49">
        <v>15200</v>
      </c>
      <c r="F57" s="49">
        <v>15200</v>
      </c>
      <c r="G57" s="49">
        <v>22000</v>
      </c>
    </row>
    <row r="58" spans="3:7" ht="15.75" thickBot="1" x14ac:dyDescent="0.3">
      <c r="C58" s="36" t="s">
        <v>33</v>
      </c>
      <c r="D58" s="49">
        <f>D57/D56</f>
        <v>59.375</v>
      </c>
      <c r="E58" s="49">
        <f t="shared" ref="E58:G58" si="3">E57/E56</f>
        <v>44.705882352941174</v>
      </c>
      <c r="F58" s="49">
        <f t="shared" si="3"/>
        <v>42.222222222222221</v>
      </c>
      <c r="G58" s="49">
        <f t="shared" si="3"/>
        <v>56.410256410256409</v>
      </c>
    </row>
    <row r="59" spans="3:7" ht="15.75" thickBot="1" x14ac:dyDescent="0.3">
      <c r="C59" s="36" t="s">
        <v>34</v>
      </c>
      <c r="D59" s="50" t="s">
        <v>35</v>
      </c>
      <c r="E59" s="51">
        <f>E56/D56-1</f>
        <v>6.25E-2</v>
      </c>
      <c r="F59" s="51">
        <f t="shared" ref="F59:G61" si="4">F56/E56-1</f>
        <v>5.8823529411764719E-2</v>
      </c>
      <c r="G59" s="51">
        <f t="shared" si="4"/>
        <v>8.3333333333333259E-2</v>
      </c>
    </row>
    <row r="60" spans="3:7" ht="15.75" thickBot="1" x14ac:dyDescent="0.3">
      <c r="C60" s="36" t="s">
        <v>36</v>
      </c>
      <c r="D60" s="50" t="s">
        <v>35</v>
      </c>
      <c r="E60" s="51">
        <f>E57/D57-1</f>
        <v>-0.19999999999999996</v>
      </c>
      <c r="F60" s="51">
        <f t="shared" si="4"/>
        <v>0</v>
      </c>
      <c r="G60" s="51">
        <f t="shared" si="4"/>
        <v>0.44736842105263164</v>
      </c>
    </row>
    <row r="61" spans="3:7" ht="23.25" thickBot="1" x14ac:dyDescent="0.3">
      <c r="C61" s="36" t="s">
        <v>37</v>
      </c>
      <c r="D61" s="50" t="s">
        <v>35</v>
      </c>
      <c r="E61" s="51">
        <f>E58/D58-1</f>
        <v>-0.24705882352941178</v>
      </c>
      <c r="F61" s="51">
        <f t="shared" si="4"/>
        <v>-5.5555555555555469E-2</v>
      </c>
      <c r="G61" s="51">
        <f t="shared" si="4"/>
        <v>0.33603238866396756</v>
      </c>
    </row>
    <row r="62" spans="3:7" ht="15.75" customHeight="1" thickBot="1" x14ac:dyDescent="0.3">
      <c r="C62" s="464" t="s">
        <v>229</v>
      </c>
      <c r="D62" s="465"/>
      <c r="E62" s="465"/>
      <c r="F62" s="465"/>
      <c r="G62" s="466"/>
    </row>
    <row r="63" spans="3:7" x14ac:dyDescent="0.25">
      <c r="C63" s="432"/>
      <c r="D63" s="47">
        <v>2018</v>
      </c>
      <c r="E63" s="47">
        <v>2019</v>
      </c>
      <c r="F63" s="47">
        <v>2020</v>
      </c>
      <c r="G63" s="47">
        <v>2021</v>
      </c>
    </row>
    <row r="64" spans="3:7" ht="15.75" thickBot="1" x14ac:dyDescent="0.3">
      <c r="C64" s="433"/>
      <c r="D64" s="48" t="s">
        <v>12</v>
      </c>
      <c r="E64" s="48" t="s">
        <v>13</v>
      </c>
      <c r="F64" s="48" t="s">
        <v>13</v>
      </c>
      <c r="G64" s="48" t="s">
        <v>13</v>
      </c>
    </row>
    <row r="65" spans="3:7" ht="15.75" thickBot="1" x14ac:dyDescent="0.3">
      <c r="C65" s="52" t="s">
        <v>39</v>
      </c>
      <c r="D65" s="49">
        <v>19000</v>
      </c>
      <c r="E65" s="49">
        <v>15200</v>
      </c>
      <c r="F65" s="49">
        <v>15200</v>
      </c>
      <c r="G65" s="49">
        <v>22000</v>
      </c>
    </row>
    <row r="66" spans="3:7" ht="15.75" thickBot="1" x14ac:dyDescent="0.3">
      <c r="C66" s="52" t="s">
        <v>40</v>
      </c>
      <c r="D66" s="53"/>
      <c r="E66" s="54"/>
      <c r="F66" s="54"/>
      <c r="G66" s="54"/>
    </row>
    <row r="67" spans="3:7" ht="18.75" customHeight="1" thickBot="1" x14ac:dyDescent="0.3">
      <c r="C67" s="55" t="s">
        <v>230</v>
      </c>
      <c r="D67" s="53">
        <f>D66+D65</f>
        <v>19000</v>
      </c>
      <c r="E67" s="53">
        <f t="shared" ref="E67:G67" si="5">E66+E65</f>
        <v>15200</v>
      </c>
      <c r="F67" s="53">
        <f t="shared" si="5"/>
        <v>15200</v>
      </c>
      <c r="G67" s="53">
        <f t="shared" si="5"/>
        <v>22000</v>
      </c>
    </row>
    <row r="68" spans="3:7" ht="15" customHeight="1" x14ac:dyDescent="0.25">
      <c r="C68" s="467" t="s">
        <v>231</v>
      </c>
      <c r="D68" s="470"/>
      <c r="E68" s="471"/>
      <c r="F68" s="471"/>
      <c r="G68" s="472"/>
    </row>
    <row r="69" spans="3:7" ht="12" customHeight="1" thickBot="1" x14ac:dyDescent="0.3">
      <c r="C69" s="468"/>
      <c r="D69" s="473"/>
      <c r="E69" s="474"/>
      <c r="F69" s="474"/>
      <c r="G69" s="475"/>
    </row>
    <row r="70" spans="3:7" ht="15.75" hidden="1" thickBot="1" x14ac:dyDescent="0.3">
      <c r="C70" s="899"/>
      <c r="D70" s="476"/>
      <c r="E70" s="477"/>
      <c r="F70" s="477"/>
      <c r="G70" s="478"/>
    </row>
    <row r="71" spans="3:7" ht="23.25" customHeight="1" thickBot="1" x14ac:dyDescent="0.3">
      <c r="C71" s="57" t="s">
        <v>232</v>
      </c>
      <c r="D71" s="572" t="s">
        <v>233</v>
      </c>
      <c r="E71" s="583"/>
      <c r="F71" s="583"/>
      <c r="G71" s="584"/>
    </row>
    <row r="72" spans="3:7" ht="33.75" customHeight="1" thickBot="1" x14ac:dyDescent="0.3">
      <c r="C72" s="46" t="s">
        <v>234</v>
      </c>
      <c r="D72" s="572" t="s">
        <v>235</v>
      </c>
      <c r="E72" s="583"/>
      <c r="F72" s="583"/>
      <c r="G72" s="584"/>
    </row>
    <row r="73" spans="3:7" ht="51.75" customHeight="1" thickBot="1" x14ac:dyDescent="0.3">
      <c r="C73" s="36" t="s">
        <v>27</v>
      </c>
      <c r="D73" s="437" t="s">
        <v>236</v>
      </c>
      <c r="E73" s="438"/>
      <c r="F73" s="438"/>
      <c r="G73" s="439"/>
    </row>
    <row r="74" spans="3:7" ht="15.75" thickBot="1" x14ac:dyDescent="0.3">
      <c r="C74" s="36" t="s">
        <v>29</v>
      </c>
      <c r="D74" s="461" t="s">
        <v>237</v>
      </c>
      <c r="E74" s="462"/>
      <c r="F74" s="462"/>
      <c r="G74" s="463"/>
    </row>
    <row r="75" spans="3:7" x14ac:dyDescent="0.25">
      <c r="C75" s="432"/>
      <c r="D75" s="47">
        <v>2018</v>
      </c>
      <c r="E75" s="47">
        <v>2019</v>
      </c>
      <c r="F75" s="47">
        <v>2020</v>
      </c>
      <c r="G75" s="47">
        <v>2021</v>
      </c>
    </row>
    <row r="76" spans="3:7" ht="15.75" thickBot="1" x14ac:dyDescent="0.3">
      <c r="C76" s="433"/>
      <c r="D76" s="48" t="s">
        <v>12</v>
      </c>
      <c r="E76" s="48" t="s">
        <v>13</v>
      </c>
      <c r="F76" s="48" t="s">
        <v>13</v>
      </c>
      <c r="G76" s="48" t="s">
        <v>13</v>
      </c>
    </row>
    <row r="77" spans="3:7" ht="15.75" thickBot="1" x14ac:dyDescent="0.3">
      <c r="C77" s="36" t="s">
        <v>31</v>
      </c>
      <c r="D77" s="49">
        <v>1</v>
      </c>
      <c r="E77" s="49">
        <v>1</v>
      </c>
      <c r="F77" s="49">
        <v>1</v>
      </c>
      <c r="G77" s="49">
        <v>1</v>
      </c>
    </row>
    <row r="78" spans="3:7" ht="15.75" thickBot="1" x14ac:dyDescent="0.3">
      <c r="C78" s="36" t="s">
        <v>32</v>
      </c>
      <c r="D78" s="49">
        <v>8000</v>
      </c>
      <c r="E78" s="49">
        <v>5400</v>
      </c>
      <c r="F78" s="49">
        <v>6400</v>
      </c>
      <c r="G78" s="49">
        <v>10000</v>
      </c>
    </row>
    <row r="79" spans="3:7" ht="15.75" thickBot="1" x14ac:dyDescent="0.3">
      <c r="C79" s="36" t="s">
        <v>33</v>
      </c>
      <c r="D79" s="49">
        <f>D78/D77</f>
        <v>8000</v>
      </c>
      <c r="E79" s="49">
        <f t="shared" ref="E79:G79" si="6">E78/E77</f>
        <v>5400</v>
      </c>
      <c r="F79" s="49">
        <f t="shared" si="6"/>
        <v>6400</v>
      </c>
      <c r="G79" s="49">
        <f t="shared" si="6"/>
        <v>10000</v>
      </c>
    </row>
    <row r="80" spans="3:7" ht="15.75" thickBot="1" x14ac:dyDescent="0.3">
      <c r="C80" s="36" t="s">
        <v>34</v>
      </c>
      <c r="D80" s="50" t="s">
        <v>35</v>
      </c>
      <c r="E80" s="51">
        <f>E77/D77-1</f>
        <v>0</v>
      </c>
      <c r="F80" s="51">
        <f t="shared" ref="F80:G82" si="7">F77/E77-1</f>
        <v>0</v>
      </c>
      <c r="G80" s="51">
        <f t="shared" si="7"/>
        <v>0</v>
      </c>
    </row>
    <row r="81" spans="3:7" ht="15.75" thickBot="1" x14ac:dyDescent="0.3">
      <c r="C81" s="36" t="s">
        <v>36</v>
      </c>
      <c r="D81" s="50" t="s">
        <v>35</v>
      </c>
      <c r="E81" s="51">
        <f>E78/D78-1</f>
        <v>-0.32499999999999996</v>
      </c>
      <c r="F81" s="51">
        <f t="shared" si="7"/>
        <v>0.18518518518518512</v>
      </c>
      <c r="G81" s="51">
        <f t="shared" si="7"/>
        <v>0.5625</v>
      </c>
    </row>
    <row r="82" spans="3:7" ht="23.25" thickBot="1" x14ac:dyDescent="0.3">
      <c r="C82" s="36" t="s">
        <v>37</v>
      </c>
      <c r="D82" s="50" t="s">
        <v>35</v>
      </c>
      <c r="E82" s="51">
        <f>E79/D79-1</f>
        <v>-0.32499999999999996</v>
      </c>
      <c r="F82" s="51">
        <f t="shared" si="7"/>
        <v>0.18518518518518512</v>
      </c>
      <c r="G82" s="51">
        <f t="shared" si="7"/>
        <v>0.5625</v>
      </c>
    </row>
    <row r="83" spans="3:7" ht="15.75" customHeight="1" thickBot="1" x14ac:dyDescent="0.3">
      <c r="C83" s="464" t="s">
        <v>238</v>
      </c>
      <c r="D83" s="465"/>
      <c r="E83" s="465"/>
      <c r="F83" s="465"/>
      <c r="G83" s="466"/>
    </row>
    <row r="84" spans="3:7" x14ac:dyDescent="0.25">
      <c r="C84" s="432"/>
      <c r="D84" s="47">
        <v>2018</v>
      </c>
      <c r="E84" s="47">
        <v>2019</v>
      </c>
      <c r="F84" s="47">
        <v>2020</v>
      </c>
      <c r="G84" s="47">
        <v>2021</v>
      </c>
    </row>
    <row r="85" spans="3:7" ht="15.75" thickBot="1" x14ac:dyDescent="0.3">
      <c r="C85" s="433"/>
      <c r="D85" s="48" t="s">
        <v>12</v>
      </c>
      <c r="E85" s="48" t="s">
        <v>13</v>
      </c>
      <c r="F85" s="48" t="s">
        <v>13</v>
      </c>
      <c r="G85" s="48" t="s">
        <v>13</v>
      </c>
    </row>
    <row r="86" spans="3:7" ht="15.75" thickBot="1" x14ac:dyDescent="0.3">
      <c r="C86" s="52" t="s">
        <v>39</v>
      </c>
      <c r="D86" s="49">
        <v>8000</v>
      </c>
      <c r="E86" s="49">
        <v>5400</v>
      </c>
      <c r="F86" s="49">
        <v>6400</v>
      </c>
      <c r="G86" s="49">
        <v>10000</v>
      </c>
    </row>
    <row r="87" spans="3:7" ht="15.75" thickBot="1" x14ac:dyDescent="0.3">
      <c r="C87" s="52" t="s">
        <v>40</v>
      </c>
      <c r="D87" s="53">
        <v>0</v>
      </c>
      <c r="E87" s="53">
        <v>0</v>
      </c>
      <c r="F87" s="53">
        <v>0</v>
      </c>
      <c r="G87" s="53">
        <v>0</v>
      </c>
    </row>
    <row r="88" spans="3:7" ht="18" customHeight="1" thickBot="1" x14ac:dyDescent="0.3">
      <c r="C88" s="55" t="s">
        <v>239</v>
      </c>
      <c r="D88" s="53">
        <f>D87+D86</f>
        <v>8000</v>
      </c>
      <c r="E88" s="53">
        <f t="shared" ref="E88:G88" si="8">E87+E86</f>
        <v>5400</v>
      </c>
      <c r="F88" s="53">
        <f t="shared" si="8"/>
        <v>6400</v>
      </c>
      <c r="G88" s="53">
        <f t="shared" si="8"/>
        <v>10000</v>
      </c>
    </row>
    <row r="89" spans="3:7" ht="9.75" customHeight="1" x14ac:dyDescent="0.25">
      <c r="C89" s="467" t="s">
        <v>240</v>
      </c>
      <c r="D89" s="470"/>
      <c r="E89" s="471"/>
      <c r="F89" s="471"/>
      <c r="G89" s="472"/>
    </row>
    <row r="90" spans="3:7" ht="9.75" customHeight="1" x14ac:dyDescent="0.25">
      <c r="C90" s="468"/>
      <c r="D90" s="473"/>
      <c r="E90" s="474"/>
      <c r="F90" s="474"/>
      <c r="G90" s="475"/>
    </row>
    <row r="91" spans="3:7" ht="11.25" customHeight="1" thickBot="1" x14ac:dyDescent="0.3">
      <c r="C91" s="899"/>
      <c r="D91" s="476"/>
      <c r="E91" s="477"/>
      <c r="F91" s="477"/>
      <c r="G91" s="478"/>
    </row>
    <row r="92" spans="3:7" ht="23.25" thickBot="1" x14ac:dyDescent="0.3">
      <c r="C92" s="57" t="s">
        <v>241</v>
      </c>
      <c r="D92" s="900" t="s">
        <v>242</v>
      </c>
      <c r="E92" s="456"/>
      <c r="F92" s="456"/>
      <c r="G92" s="457"/>
    </row>
    <row r="93" spans="3:7" ht="15.75" thickBot="1" x14ac:dyDescent="0.3">
      <c r="C93" s="46" t="s">
        <v>243</v>
      </c>
      <c r="D93" s="458" t="s">
        <v>244</v>
      </c>
      <c r="E93" s="459"/>
      <c r="F93" s="459"/>
      <c r="G93" s="460"/>
    </row>
    <row r="94" spans="3:7" ht="63" customHeight="1" thickBot="1" x14ac:dyDescent="0.3">
      <c r="C94" s="36" t="s">
        <v>27</v>
      </c>
      <c r="D94" s="437" t="s">
        <v>245</v>
      </c>
      <c r="E94" s="438"/>
      <c r="F94" s="438"/>
      <c r="G94" s="439"/>
    </row>
    <row r="95" spans="3:7" ht="15.75" thickBot="1" x14ac:dyDescent="0.3">
      <c r="C95" s="36" t="s">
        <v>29</v>
      </c>
      <c r="D95" s="461" t="s">
        <v>237</v>
      </c>
      <c r="E95" s="462"/>
      <c r="F95" s="462"/>
      <c r="G95" s="463"/>
    </row>
    <row r="96" spans="3:7" x14ac:dyDescent="0.25">
      <c r="C96" s="432"/>
      <c r="D96" s="47">
        <v>2018</v>
      </c>
      <c r="E96" s="47">
        <v>2019</v>
      </c>
      <c r="F96" s="47">
        <v>2020</v>
      </c>
      <c r="G96" s="47">
        <v>2021</v>
      </c>
    </row>
    <row r="97" spans="3:7" ht="15.75" thickBot="1" x14ac:dyDescent="0.3">
      <c r="C97" s="433"/>
      <c r="D97" s="48" t="s">
        <v>12</v>
      </c>
      <c r="E97" s="48" t="s">
        <v>13</v>
      </c>
      <c r="F97" s="48" t="s">
        <v>13</v>
      </c>
      <c r="G97" s="48" t="s">
        <v>13</v>
      </c>
    </row>
    <row r="98" spans="3:7" ht="15.75" thickBot="1" x14ac:dyDescent="0.3">
      <c r="C98" s="36" t="s">
        <v>31</v>
      </c>
      <c r="D98" s="49">
        <v>1</v>
      </c>
      <c r="E98" s="49">
        <v>1</v>
      </c>
      <c r="F98" s="49">
        <v>1</v>
      </c>
      <c r="G98" s="49">
        <v>1</v>
      </c>
    </row>
    <row r="99" spans="3:7" ht="15.75" thickBot="1" x14ac:dyDescent="0.3">
      <c r="C99" s="36" t="s">
        <v>32</v>
      </c>
      <c r="D99" s="49">
        <v>0</v>
      </c>
      <c r="E99" s="49">
        <v>3500</v>
      </c>
      <c r="F99" s="49">
        <v>3500</v>
      </c>
      <c r="G99" s="49">
        <v>5000</v>
      </c>
    </row>
    <row r="100" spans="3:7" ht="15.75" thickBot="1" x14ac:dyDescent="0.3">
      <c r="C100" s="36" t="s">
        <v>33</v>
      </c>
      <c r="D100" s="49">
        <f>D99/D98</f>
        <v>0</v>
      </c>
      <c r="E100" s="49">
        <f t="shared" ref="E100:G100" si="9">E99/E98</f>
        <v>3500</v>
      </c>
      <c r="F100" s="49">
        <f t="shared" si="9"/>
        <v>3500</v>
      </c>
      <c r="G100" s="49">
        <f t="shared" si="9"/>
        <v>5000</v>
      </c>
    </row>
    <row r="101" spans="3:7" ht="15.75" thickBot="1" x14ac:dyDescent="0.3">
      <c r="C101" s="36" t="s">
        <v>34</v>
      </c>
      <c r="D101" s="50" t="s">
        <v>35</v>
      </c>
      <c r="E101" s="51">
        <f>E98/D98-1</f>
        <v>0</v>
      </c>
      <c r="F101" s="51">
        <f t="shared" ref="F101:G103" si="10">F98/E98-1</f>
        <v>0</v>
      </c>
      <c r="G101" s="51">
        <f t="shared" si="10"/>
        <v>0</v>
      </c>
    </row>
    <row r="102" spans="3:7" ht="15.75" thickBot="1" x14ac:dyDescent="0.3">
      <c r="C102" s="36" t="s">
        <v>36</v>
      </c>
      <c r="D102" s="50" t="s">
        <v>35</v>
      </c>
      <c r="E102" s="51" t="e">
        <f>E99/D99-1</f>
        <v>#DIV/0!</v>
      </c>
      <c r="F102" s="51">
        <f t="shared" si="10"/>
        <v>0</v>
      </c>
      <c r="G102" s="51">
        <f t="shared" si="10"/>
        <v>0.4285714285714286</v>
      </c>
    </row>
    <row r="103" spans="3:7" ht="23.25" thickBot="1" x14ac:dyDescent="0.3">
      <c r="C103" s="36" t="s">
        <v>37</v>
      </c>
      <c r="D103" s="50" t="s">
        <v>35</v>
      </c>
      <c r="E103" s="51" t="e">
        <f>E100/D100-1</f>
        <v>#DIV/0!</v>
      </c>
      <c r="F103" s="51">
        <f t="shared" si="10"/>
        <v>0</v>
      </c>
      <c r="G103" s="51">
        <f t="shared" si="10"/>
        <v>0.4285714285714286</v>
      </c>
    </row>
    <row r="104" spans="3:7" ht="15.75" customHeight="1" thickBot="1" x14ac:dyDescent="0.3">
      <c r="C104" s="464" t="s">
        <v>246</v>
      </c>
      <c r="D104" s="465"/>
      <c r="E104" s="465"/>
      <c r="F104" s="465"/>
      <c r="G104" s="466"/>
    </row>
    <row r="105" spans="3:7" x14ac:dyDescent="0.25">
      <c r="C105" s="432"/>
      <c r="D105" s="47">
        <v>2018</v>
      </c>
      <c r="E105" s="47">
        <v>2019</v>
      </c>
      <c r="F105" s="47">
        <v>2020</v>
      </c>
      <c r="G105" s="47">
        <v>2021</v>
      </c>
    </row>
    <row r="106" spans="3:7" ht="15.75" thickBot="1" x14ac:dyDescent="0.3">
      <c r="C106" s="433"/>
      <c r="D106" s="48" t="s">
        <v>12</v>
      </c>
      <c r="E106" s="48" t="s">
        <v>13</v>
      </c>
      <c r="F106" s="48" t="s">
        <v>13</v>
      </c>
      <c r="G106" s="48" t="s">
        <v>13</v>
      </c>
    </row>
    <row r="107" spans="3:7" ht="15.75" thickBot="1" x14ac:dyDescent="0.3">
      <c r="C107" s="52" t="s">
        <v>39</v>
      </c>
      <c r="D107" s="54">
        <v>0</v>
      </c>
      <c r="E107" s="49">
        <v>3500</v>
      </c>
      <c r="F107" s="49">
        <v>3500</v>
      </c>
      <c r="G107" s="49">
        <v>5000</v>
      </c>
    </row>
    <row r="108" spans="3:7" ht="15.75" thickBot="1" x14ac:dyDescent="0.3">
      <c r="C108" s="52" t="s">
        <v>40</v>
      </c>
      <c r="D108" s="53">
        <v>0</v>
      </c>
      <c r="E108" s="53">
        <v>0</v>
      </c>
      <c r="F108" s="53">
        <v>0</v>
      </c>
      <c r="G108" s="53">
        <v>0</v>
      </c>
    </row>
    <row r="109" spans="3:7" ht="24.75" thickBot="1" x14ac:dyDescent="0.3">
      <c r="C109" s="55" t="s">
        <v>247</v>
      </c>
      <c r="D109" s="53">
        <f>D108+D107</f>
        <v>0</v>
      </c>
      <c r="E109" s="53">
        <f t="shared" ref="E109:G109" si="11">E108+E107</f>
        <v>3500</v>
      </c>
      <c r="F109" s="53">
        <f t="shared" si="11"/>
        <v>3500</v>
      </c>
      <c r="G109" s="53">
        <f t="shared" si="11"/>
        <v>5000</v>
      </c>
    </row>
    <row r="110" spans="3:7" ht="15" customHeight="1" x14ac:dyDescent="0.25">
      <c r="C110" s="467" t="s">
        <v>248</v>
      </c>
      <c r="D110" s="470"/>
      <c r="E110" s="471"/>
      <c r="F110" s="471"/>
      <c r="G110" s="472"/>
    </row>
    <row r="111" spans="3:7" ht="5.25" customHeight="1" thickBot="1" x14ac:dyDescent="0.3">
      <c r="C111" s="468"/>
      <c r="D111" s="473"/>
      <c r="E111" s="474"/>
      <c r="F111" s="474"/>
      <c r="G111" s="475"/>
    </row>
    <row r="112" spans="3:7" ht="15.75" hidden="1" thickBot="1" x14ac:dyDescent="0.3">
      <c r="C112" s="899"/>
      <c r="D112" s="476"/>
      <c r="E112" s="477"/>
      <c r="F112" s="477"/>
      <c r="G112" s="478"/>
    </row>
    <row r="113" spans="3:7" ht="23.25" thickBot="1" x14ac:dyDescent="0.3">
      <c r="C113" s="57" t="s">
        <v>249</v>
      </c>
      <c r="D113" s="458" t="s">
        <v>250</v>
      </c>
      <c r="E113" s="459"/>
      <c r="F113" s="459"/>
      <c r="G113" s="460"/>
    </row>
    <row r="114" spans="3:7" ht="15.75" thickBot="1" x14ac:dyDescent="0.3">
      <c r="C114" s="46" t="s">
        <v>251</v>
      </c>
      <c r="D114" s="458" t="s">
        <v>252</v>
      </c>
      <c r="E114" s="459"/>
      <c r="F114" s="459"/>
      <c r="G114" s="460"/>
    </row>
    <row r="115" spans="3:7" ht="48.75" customHeight="1" thickBot="1" x14ac:dyDescent="0.3">
      <c r="C115" s="36" t="s">
        <v>27</v>
      </c>
      <c r="D115" s="901" t="s">
        <v>253</v>
      </c>
      <c r="E115" s="902"/>
      <c r="F115" s="902"/>
      <c r="G115" s="903"/>
    </row>
    <row r="116" spans="3:7" ht="15.75" thickBot="1" x14ac:dyDescent="0.3">
      <c r="C116" s="36" t="s">
        <v>29</v>
      </c>
      <c r="D116" s="461" t="s">
        <v>254</v>
      </c>
      <c r="E116" s="462"/>
      <c r="F116" s="462"/>
      <c r="G116" s="463"/>
    </row>
    <row r="117" spans="3:7" x14ac:dyDescent="0.25">
      <c r="C117" s="432"/>
      <c r="D117" s="47">
        <v>2018</v>
      </c>
      <c r="E117" s="47">
        <v>2019</v>
      </c>
      <c r="F117" s="47">
        <v>2020</v>
      </c>
      <c r="G117" s="47">
        <v>2021</v>
      </c>
    </row>
    <row r="118" spans="3:7" ht="15.75" thickBot="1" x14ac:dyDescent="0.3">
      <c r="C118" s="433"/>
      <c r="D118" s="48" t="s">
        <v>12</v>
      </c>
      <c r="E118" s="48" t="s">
        <v>13</v>
      </c>
      <c r="F118" s="48" t="s">
        <v>13</v>
      </c>
      <c r="G118" s="48" t="s">
        <v>13</v>
      </c>
    </row>
    <row r="119" spans="3:7" ht="15.75" thickBot="1" x14ac:dyDescent="0.3">
      <c r="C119" s="36" t="s">
        <v>31</v>
      </c>
      <c r="D119" s="49">
        <v>1</v>
      </c>
      <c r="E119" s="49">
        <v>1</v>
      </c>
      <c r="F119" s="49">
        <v>1</v>
      </c>
      <c r="G119" s="49">
        <v>1</v>
      </c>
    </row>
    <row r="120" spans="3:7" ht="15.75" thickBot="1" x14ac:dyDescent="0.3">
      <c r="C120" s="36" t="s">
        <v>32</v>
      </c>
      <c r="D120" s="49">
        <v>4000</v>
      </c>
      <c r="E120" s="49">
        <v>4000</v>
      </c>
      <c r="F120" s="49">
        <v>4000</v>
      </c>
      <c r="G120" s="49">
        <v>3000</v>
      </c>
    </row>
    <row r="121" spans="3:7" ht="15.75" thickBot="1" x14ac:dyDescent="0.3">
      <c r="C121" s="36" t="s">
        <v>33</v>
      </c>
      <c r="D121" s="49">
        <f>D120/D119</f>
        <v>4000</v>
      </c>
      <c r="E121" s="49">
        <f t="shared" ref="E121:G121" si="12">E120/E119</f>
        <v>4000</v>
      </c>
      <c r="F121" s="49">
        <f t="shared" si="12"/>
        <v>4000</v>
      </c>
      <c r="G121" s="49">
        <f t="shared" si="12"/>
        <v>3000</v>
      </c>
    </row>
    <row r="122" spans="3:7" ht="15.75" thickBot="1" x14ac:dyDescent="0.3">
      <c r="C122" s="36" t="s">
        <v>34</v>
      </c>
      <c r="D122" s="50" t="s">
        <v>35</v>
      </c>
      <c r="E122" s="51">
        <f>E119/D119-1</f>
        <v>0</v>
      </c>
      <c r="F122" s="51">
        <f t="shared" ref="F122:G124" si="13">F119/E119-1</f>
        <v>0</v>
      </c>
      <c r="G122" s="51">
        <f t="shared" si="13"/>
        <v>0</v>
      </c>
    </row>
    <row r="123" spans="3:7" ht="15.75" thickBot="1" x14ac:dyDescent="0.3">
      <c r="C123" s="36" t="s">
        <v>36</v>
      </c>
      <c r="D123" s="50" t="s">
        <v>35</v>
      </c>
      <c r="E123" s="51">
        <f>E120/D120-1</f>
        <v>0</v>
      </c>
      <c r="F123" s="51">
        <f t="shared" si="13"/>
        <v>0</v>
      </c>
      <c r="G123" s="51">
        <f t="shared" si="13"/>
        <v>-0.25</v>
      </c>
    </row>
    <row r="124" spans="3:7" ht="23.25" thickBot="1" x14ac:dyDescent="0.3">
      <c r="C124" s="36" t="s">
        <v>37</v>
      </c>
      <c r="D124" s="50" t="s">
        <v>35</v>
      </c>
      <c r="E124" s="51">
        <f>E121/D121-1</f>
        <v>0</v>
      </c>
      <c r="F124" s="51">
        <f t="shared" si="13"/>
        <v>0</v>
      </c>
      <c r="G124" s="51">
        <f t="shared" si="13"/>
        <v>-0.25</v>
      </c>
    </row>
    <row r="125" spans="3:7" ht="15.75" customHeight="1" thickBot="1" x14ac:dyDescent="0.3">
      <c r="C125" s="464" t="s">
        <v>255</v>
      </c>
      <c r="D125" s="465"/>
      <c r="E125" s="465"/>
      <c r="F125" s="465"/>
      <c r="G125" s="466"/>
    </row>
    <row r="126" spans="3:7" x14ac:dyDescent="0.25">
      <c r="C126" s="432"/>
      <c r="D126" s="47">
        <v>2018</v>
      </c>
      <c r="E126" s="47">
        <v>2019</v>
      </c>
      <c r="F126" s="47">
        <v>2020</v>
      </c>
      <c r="G126" s="47">
        <v>2021</v>
      </c>
    </row>
    <row r="127" spans="3:7" ht="15.75" thickBot="1" x14ac:dyDescent="0.3">
      <c r="C127" s="433"/>
      <c r="D127" s="48" t="s">
        <v>12</v>
      </c>
      <c r="E127" s="48" t="s">
        <v>13</v>
      </c>
      <c r="F127" s="48" t="s">
        <v>13</v>
      </c>
      <c r="G127" s="48" t="s">
        <v>13</v>
      </c>
    </row>
    <row r="128" spans="3:7" ht="15.75" thickBot="1" x14ac:dyDescent="0.3">
      <c r="C128" s="52" t="s">
        <v>39</v>
      </c>
      <c r="D128" s="49">
        <v>4000</v>
      </c>
      <c r="E128" s="49">
        <v>4000</v>
      </c>
      <c r="F128" s="49">
        <v>4000</v>
      </c>
      <c r="G128" s="49">
        <v>3000</v>
      </c>
    </row>
    <row r="129" spans="3:7" ht="15.75" thickBot="1" x14ac:dyDescent="0.3">
      <c r="C129" s="52" t="s">
        <v>40</v>
      </c>
      <c r="D129" s="53">
        <v>0</v>
      </c>
      <c r="E129" s="53">
        <v>0</v>
      </c>
      <c r="F129" s="53">
        <v>0</v>
      </c>
      <c r="G129" s="53">
        <v>0</v>
      </c>
    </row>
    <row r="130" spans="3:7" ht="24.75" thickBot="1" x14ac:dyDescent="0.3">
      <c r="C130" s="55" t="s">
        <v>256</v>
      </c>
      <c r="D130" s="53">
        <f>D129+D128</f>
        <v>4000</v>
      </c>
      <c r="E130" s="53">
        <f t="shared" ref="E130:G130" si="14">E129+E128</f>
        <v>4000</v>
      </c>
      <c r="F130" s="53">
        <f t="shared" si="14"/>
        <v>4000</v>
      </c>
      <c r="G130" s="53">
        <f t="shared" si="14"/>
        <v>3000</v>
      </c>
    </row>
    <row r="131" spans="3:7" ht="6.75" customHeight="1" x14ac:dyDescent="0.25">
      <c r="C131" s="467" t="s">
        <v>257</v>
      </c>
      <c r="D131" s="470"/>
      <c r="E131" s="471"/>
      <c r="F131" s="471"/>
      <c r="G131" s="472"/>
    </row>
    <row r="132" spans="3:7" ht="9.75" customHeight="1" x14ac:dyDescent="0.25">
      <c r="C132" s="468"/>
      <c r="D132" s="473"/>
      <c r="E132" s="474"/>
      <c r="F132" s="474"/>
      <c r="G132" s="475"/>
    </row>
    <row r="133" spans="3:7" ht="9" customHeight="1" thickBot="1" x14ac:dyDescent="0.3">
      <c r="C133" s="469"/>
      <c r="D133" s="476"/>
      <c r="E133" s="477"/>
      <c r="F133" s="477"/>
      <c r="G133" s="478"/>
    </row>
    <row r="134" spans="3:7" ht="23.25" thickBot="1" x14ac:dyDescent="0.3">
      <c r="C134" s="45" t="s">
        <v>258</v>
      </c>
      <c r="D134" s="458" t="s">
        <v>259</v>
      </c>
      <c r="E134" s="459"/>
      <c r="F134" s="459"/>
      <c r="G134" s="460"/>
    </row>
    <row r="135" spans="3:7" ht="15.75" thickBot="1" x14ac:dyDescent="0.3">
      <c r="C135" s="46" t="s">
        <v>260</v>
      </c>
      <c r="D135" s="458" t="s">
        <v>261</v>
      </c>
      <c r="E135" s="459"/>
      <c r="F135" s="459"/>
      <c r="G135" s="460"/>
    </row>
    <row r="136" spans="3:7" ht="123" customHeight="1" thickBot="1" x14ac:dyDescent="0.3">
      <c r="C136" s="36" t="s">
        <v>27</v>
      </c>
      <c r="D136" s="852" t="s">
        <v>262</v>
      </c>
      <c r="E136" s="853"/>
      <c r="F136" s="853"/>
      <c r="G136" s="854"/>
    </row>
    <row r="137" spans="3:7" ht="15.75" thickBot="1" x14ac:dyDescent="0.3">
      <c r="C137" s="36" t="s">
        <v>29</v>
      </c>
      <c r="D137" s="461" t="s">
        <v>263</v>
      </c>
      <c r="E137" s="462"/>
      <c r="F137" s="462"/>
      <c r="G137" s="463"/>
    </row>
    <row r="138" spans="3:7" x14ac:dyDescent="0.25">
      <c r="C138" s="432"/>
      <c r="D138" s="47">
        <v>2018</v>
      </c>
      <c r="E138" s="47">
        <v>2019</v>
      </c>
      <c r="F138" s="47">
        <v>2020</v>
      </c>
      <c r="G138" s="47">
        <v>2021</v>
      </c>
    </row>
    <row r="139" spans="3:7" ht="15.75" thickBot="1" x14ac:dyDescent="0.3">
      <c r="C139" s="433"/>
      <c r="D139" s="48" t="s">
        <v>12</v>
      </c>
      <c r="E139" s="48" t="s">
        <v>13</v>
      </c>
      <c r="F139" s="48" t="s">
        <v>13</v>
      </c>
      <c r="G139" s="48" t="s">
        <v>13</v>
      </c>
    </row>
    <row r="140" spans="3:7" ht="15.75" thickBot="1" x14ac:dyDescent="0.3">
      <c r="C140" s="36" t="s">
        <v>31</v>
      </c>
      <c r="D140" s="49">
        <v>1</v>
      </c>
      <c r="E140" s="49">
        <v>1</v>
      </c>
      <c r="F140" s="49">
        <v>1</v>
      </c>
      <c r="G140" s="49">
        <v>1</v>
      </c>
    </row>
    <row r="141" spans="3:7" ht="15.75" thickBot="1" x14ac:dyDescent="0.3">
      <c r="C141" s="36" t="s">
        <v>32</v>
      </c>
      <c r="D141" s="49">
        <v>3000</v>
      </c>
      <c r="E141" s="49">
        <v>3000</v>
      </c>
      <c r="F141" s="49">
        <v>3000</v>
      </c>
      <c r="G141" s="49">
        <v>5000</v>
      </c>
    </row>
    <row r="142" spans="3:7" ht="15.75" thickBot="1" x14ac:dyDescent="0.3">
      <c r="C142" s="36" t="s">
        <v>33</v>
      </c>
      <c r="D142" s="49">
        <f>D141/D140</f>
        <v>3000</v>
      </c>
      <c r="E142" s="49">
        <f t="shared" ref="E142:G142" si="15">E141/E140</f>
        <v>3000</v>
      </c>
      <c r="F142" s="49">
        <f t="shared" si="15"/>
        <v>3000</v>
      </c>
      <c r="G142" s="49">
        <f t="shared" si="15"/>
        <v>5000</v>
      </c>
    </row>
    <row r="143" spans="3:7" ht="15.75" thickBot="1" x14ac:dyDescent="0.3">
      <c r="C143" s="36" t="s">
        <v>34</v>
      </c>
      <c r="D143" s="50" t="s">
        <v>35</v>
      </c>
      <c r="E143" s="51">
        <f>E140/D140-1</f>
        <v>0</v>
      </c>
      <c r="F143" s="51">
        <f t="shared" ref="F143:G145" si="16">F140/E140-1</f>
        <v>0</v>
      </c>
      <c r="G143" s="51">
        <f t="shared" si="16"/>
        <v>0</v>
      </c>
    </row>
    <row r="144" spans="3:7" ht="15.75" thickBot="1" x14ac:dyDescent="0.3">
      <c r="C144" s="36" t="s">
        <v>36</v>
      </c>
      <c r="D144" s="50" t="s">
        <v>35</v>
      </c>
      <c r="E144" s="51">
        <f>E141/D141-1</f>
        <v>0</v>
      </c>
      <c r="F144" s="51">
        <f t="shared" si="16"/>
        <v>0</v>
      </c>
      <c r="G144" s="51">
        <f t="shared" si="16"/>
        <v>0.66666666666666674</v>
      </c>
    </row>
    <row r="145" spans="3:7" ht="23.25" thickBot="1" x14ac:dyDescent="0.3">
      <c r="C145" s="36" t="s">
        <v>37</v>
      </c>
      <c r="D145" s="50" t="s">
        <v>35</v>
      </c>
      <c r="E145" s="51">
        <f>E142/D142-1</f>
        <v>0</v>
      </c>
      <c r="F145" s="51">
        <f t="shared" si="16"/>
        <v>0</v>
      </c>
      <c r="G145" s="51">
        <f t="shared" si="16"/>
        <v>0.66666666666666674</v>
      </c>
    </row>
    <row r="146" spans="3:7" ht="15.75" customHeight="1" thickBot="1" x14ac:dyDescent="0.3">
      <c r="C146" s="464" t="s">
        <v>264</v>
      </c>
      <c r="D146" s="465"/>
      <c r="E146" s="465"/>
      <c r="F146" s="465"/>
      <c r="G146" s="466"/>
    </row>
    <row r="147" spans="3:7" x14ac:dyDescent="0.25">
      <c r="C147" s="432"/>
      <c r="D147" s="47">
        <v>2018</v>
      </c>
      <c r="E147" s="47">
        <v>2019</v>
      </c>
      <c r="F147" s="47">
        <v>2020</v>
      </c>
      <c r="G147" s="47">
        <v>2021</v>
      </c>
    </row>
    <row r="148" spans="3:7" ht="15.75" thickBot="1" x14ac:dyDescent="0.3">
      <c r="C148" s="433"/>
      <c r="D148" s="48" t="s">
        <v>12</v>
      </c>
      <c r="E148" s="48" t="s">
        <v>13</v>
      </c>
      <c r="F148" s="48" t="s">
        <v>13</v>
      </c>
      <c r="G148" s="48" t="s">
        <v>13</v>
      </c>
    </row>
    <row r="149" spans="3:7" ht="15.75" thickBot="1" x14ac:dyDescent="0.3">
      <c r="C149" s="52" t="s">
        <v>39</v>
      </c>
      <c r="D149" s="49">
        <v>3000</v>
      </c>
      <c r="E149" s="49">
        <v>3000</v>
      </c>
      <c r="F149" s="49">
        <v>3000</v>
      </c>
      <c r="G149" s="49">
        <v>5000</v>
      </c>
    </row>
    <row r="150" spans="3:7" ht="15.75" thickBot="1" x14ac:dyDescent="0.3">
      <c r="C150" s="52" t="s">
        <v>40</v>
      </c>
      <c r="D150" s="53">
        <v>0</v>
      </c>
      <c r="E150" s="53">
        <v>0</v>
      </c>
      <c r="F150" s="53">
        <v>0</v>
      </c>
      <c r="G150" s="53">
        <v>0</v>
      </c>
    </row>
    <row r="151" spans="3:7" ht="24.75" thickBot="1" x14ac:dyDescent="0.3">
      <c r="C151" s="55" t="s">
        <v>265</v>
      </c>
      <c r="D151" s="53">
        <f>D150+D149</f>
        <v>3000</v>
      </c>
      <c r="E151" s="53">
        <f t="shared" ref="E151:G151" si="17">E150+E149</f>
        <v>3000</v>
      </c>
      <c r="F151" s="53">
        <f t="shared" si="17"/>
        <v>3000</v>
      </c>
      <c r="G151" s="53">
        <f t="shared" si="17"/>
        <v>5000</v>
      </c>
    </row>
    <row r="152" spans="3:7" ht="11.25" customHeight="1" x14ac:dyDescent="0.25">
      <c r="C152" s="467" t="s">
        <v>266</v>
      </c>
      <c r="D152" s="470"/>
      <c r="E152" s="471"/>
      <c r="F152" s="471"/>
      <c r="G152" s="472"/>
    </row>
    <row r="153" spans="3:7" ht="8.25" customHeight="1" x14ac:dyDescent="0.25">
      <c r="C153" s="468"/>
      <c r="D153" s="473"/>
      <c r="E153" s="474"/>
      <c r="F153" s="474"/>
      <c r="G153" s="475"/>
    </row>
    <row r="154" spans="3:7" ht="7.5" customHeight="1" thickBot="1" x14ac:dyDescent="0.3">
      <c r="C154" s="899"/>
      <c r="D154" s="476"/>
      <c r="E154" s="477"/>
      <c r="F154" s="477"/>
      <c r="G154" s="478"/>
    </row>
    <row r="155" spans="3:7" ht="23.25" thickBot="1" x14ac:dyDescent="0.3">
      <c r="C155" s="57" t="s">
        <v>267</v>
      </c>
      <c r="D155" s="900" t="s">
        <v>268</v>
      </c>
      <c r="E155" s="456"/>
      <c r="F155" s="456"/>
      <c r="G155" s="457"/>
    </row>
    <row r="156" spans="3:7" ht="15.75" thickBot="1" x14ac:dyDescent="0.3">
      <c r="C156" s="46" t="s">
        <v>269</v>
      </c>
      <c r="D156" s="458" t="s">
        <v>270</v>
      </c>
      <c r="E156" s="459"/>
      <c r="F156" s="459"/>
      <c r="G156" s="460"/>
    </row>
    <row r="157" spans="3:7" ht="70.5" customHeight="1" thickBot="1" x14ac:dyDescent="0.3">
      <c r="C157" s="36" t="s">
        <v>27</v>
      </c>
      <c r="D157" s="852" t="s">
        <v>271</v>
      </c>
      <c r="E157" s="853"/>
      <c r="F157" s="853"/>
      <c r="G157" s="854"/>
    </row>
    <row r="158" spans="3:7" ht="15.75" thickBot="1" x14ac:dyDescent="0.3">
      <c r="C158" s="36" t="s">
        <v>29</v>
      </c>
      <c r="D158" s="461" t="s">
        <v>30</v>
      </c>
      <c r="E158" s="462"/>
      <c r="F158" s="462"/>
      <c r="G158" s="463"/>
    </row>
    <row r="159" spans="3:7" x14ac:dyDescent="0.25">
      <c r="C159" s="432"/>
      <c r="D159" s="47">
        <v>2018</v>
      </c>
      <c r="E159" s="47">
        <v>2019</v>
      </c>
      <c r="F159" s="47">
        <v>2020</v>
      </c>
      <c r="G159" s="47">
        <v>2021</v>
      </c>
    </row>
    <row r="160" spans="3:7" ht="15.75" thickBot="1" x14ac:dyDescent="0.3">
      <c r="C160" s="433"/>
      <c r="D160" s="48" t="s">
        <v>12</v>
      </c>
      <c r="E160" s="48" t="s">
        <v>13</v>
      </c>
      <c r="F160" s="48" t="s">
        <v>13</v>
      </c>
      <c r="G160" s="48" t="s">
        <v>13</v>
      </c>
    </row>
    <row r="161" spans="3:7" ht="15.75" thickBot="1" x14ac:dyDescent="0.3">
      <c r="C161" s="36" t="s">
        <v>31</v>
      </c>
      <c r="D161" s="49">
        <v>1</v>
      </c>
      <c r="E161" s="49">
        <v>1</v>
      </c>
      <c r="F161" s="49" t="s">
        <v>272</v>
      </c>
      <c r="G161" s="49" t="s">
        <v>272</v>
      </c>
    </row>
    <row r="162" spans="3:7" ht="15.75" thickBot="1" x14ac:dyDescent="0.3">
      <c r="C162" s="36" t="s">
        <v>32</v>
      </c>
      <c r="D162" s="49">
        <v>2000</v>
      </c>
      <c r="E162" s="49">
        <v>1000</v>
      </c>
      <c r="F162" s="49">
        <v>0</v>
      </c>
      <c r="G162" s="49">
        <v>0</v>
      </c>
    </row>
    <row r="163" spans="3:7" ht="15.75" thickBot="1" x14ac:dyDescent="0.3">
      <c r="C163" s="36" t="s">
        <v>33</v>
      </c>
      <c r="D163" s="49">
        <f>D162/D161</f>
        <v>2000</v>
      </c>
      <c r="E163" s="49">
        <f t="shared" ref="E163:G163" si="18">E162/E161</f>
        <v>1000</v>
      </c>
      <c r="F163" s="49" t="e">
        <f t="shared" si="18"/>
        <v>#VALUE!</v>
      </c>
      <c r="G163" s="49" t="e">
        <f t="shared" si="18"/>
        <v>#VALUE!</v>
      </c>
    </row>
    <row r="164" spans="3:7" ht="15.75" thickBot="1" x14ac:dyDescent="0.3">
      <c r="C164" s="36" t="s">
        <v>34</v>
      </c>
      <c r="D164" s="50" t="s">
        <v>35</v>
      </c>
      <c r="E164" s="51">
        <f>E161/D161-1</f>
        <v>0</v>
      </c>
      <c r="F164" s="51" t="e">
        <f t="shared" ref="F164:G166" si="19">F161/E161-1</f>
        <v>#VALUE!</v>
      </c>
      <c r="G164" s="51" t="e">
        <f t="shared" si="19"/>
        <v>#VALUE!</v>
      </c>
    </row>
    <row r="165" spans="3:7" ht="15.75" thickBot="1" x14ac:dyDescent="0.3">
      <c r="C165" s="36" t="s">
        <v>36</v>
      </c>
      <c r="D165" s="50" t="s">
        <v>35</v>
      </c>
      <c r="E165" s="51">
        <f>E162/D162-1</f>
        <v>-0.5</v>
      </c>
      <c r="F165" s="51">
        <f t="shared" si="19"/>
        <v>-1</v>
      </c>
      <c r="G165" s="51" t="e">
        <f t="shared" si="19"/>
        <v>#DIV/0!</v>
      </c>
    </row>
    <row r="166" spans="3:7" ht="23.25" thickBot="1" x14ac:dyDescent="0.3">
      <c r="C166" s="36" t="s">
        <v>37</v>
      </c>
      <c r="D166" s="50" t="s">
        <v>35</v>
      </c>
      <c r="E166" s="51">
        <f>E163/D163-1</f>
        <v>-0.5</v>
      </c>
      <c r="F166" s="51" t="e">
        <f t="shared" si="19"/>
        <v>#VALUE!</v>
      </c>
      <c r="G166" s="51" t="e">
        <f t="shared" si="19"/>
        <v>#VALUE!</v>
      </c>
    </row>
    <row r="167" spans="3:7" ht="15.75" customHeight="1" thickBot="1" x14ac:dyDescent="0.3">
      <c r="C167" s="464" t="s">
        <v>273</v>
      </c>
      <c r="D167" s="465"/>
      <c r="E167" s="465"/>
      <c r="F167" s="465"/>
      <c r="G167" s="466"/>
    </row>
    <row r="168" spans="3:7" x14ac:dyDescent="0.25">
      <c r="C168" s="432"/>
      <c r="D168" s="47">
        <v>2018</v>
      </c>
      <c r="E168" s="47">
        <v>2019</v>
      </c>
      <c r="F168" s="47">
        <v>2020</v>
      </c>
      <c r="G168" s="47">
        <v>2021</v>
      </c>
    </row>
    <row r="169" spans="3:7" ht="15.75" thickBot="1" x14ac:dyDescent="0.3">
      <c r="C169" s="433"/>
      <c r="D169" s="48" t="s">
        <v>12</v>
      </c>
      <c r="E169" s="48" t="s">
        <v>13</v>
      </c>
      <c r="F169" s="48" t="s">
        <v>13</v>
      </c>
      <c r="G169" s="48" t="s">
        <v>13</v>
      </c>
    </row>
    <row r="170" spans="3:7" ht="15.75" thickBot="1" x14ac:dyDescent="0.3">
      <c r="C170" s="52" t="s">
        <v>39</v>
      </c>
      <c r="D170" s="49">
        <v>2000</v>
      </c>
      <c r="E170" s="49">
        <v>1000</v>
      </c>
      <c r="F170" s="53">
        <v>0</v>
      </c>
      <c r="G170" s="53">
        <v>0</v>
      </c>
    </row>
    <row r="171" spans="3:7" ht="15.75" thickBot="1" x14ac:dyDescent="0.3">
      <c r="C171" s="52" t="s">
        <v>40</v>
      </c>
      <c r="D171" s="53">
        <v>0</v>
      </c>
      <c r="E171" s="53">
        <v>0</v>
      </c>
      <c r="F171" s="53">
        <v>0</v>
      </c>
      <c r="G171" s="53">
        <v>0</v>
      </c>
    </row>
    <row r="172" spans="3:7" ht="24.75" thickBot="1" x14ac:dyDescent="0.3">
      <c r="C172" s="55" t="s">
        <v>274</v>
      </c>
      <c r="D172" s="53">
        <f>D171+D170</f>
        <v>2000</v>
      </c>
      <c r="E172" s="53">
        <f t="shared" ref="E172:G172" si="20">E171+E170</f>
        <v>1000</v>
      </c>
      <c r="F172" s="53">
        <f t="shared" si="20"/>
        <v>0</v>
      </c>
      <c r="G172" s="53">
        <f t="shared" si="20"/>
        <v>0</v>
      </c>
    </row>
    <row r="173" spans="3:7" ht="12.75" customHeight="1" x14ac:dyDescent="0.25">
      <c r="C173" s="467" t="s">
        <v>275</v>
      </c>
      <c r="D173" s="470"/>
      <c r="E173" s="471"/>
      <c r="F173" s="471"/>
      <c r="G173" s="472"/>
    </row>
    <row r="174" spans="3:7" ht="13.5" customHeight="1" thickBot="1" x14ac:dyDescent="0.3">
      <c r="C174" s="468"/>
      <c r="D174" s="473"/>
      <c r="E174" s="474"/>
      <c r="F174" s="474"/>
      <c r="G174" s="475"/>
    </row>
    <row r="175" spans="3:7" ht="15.75" hidden="1" thickBot="1" x14ac:dyDescent="0.3">
      <c r="C175" s="469"/>
      <c r="D175" s="476"/>
      <c r="E175" s="477"/>
      <c r="F175" s="477"/>
      <c r="G175" s="478"/>
    </row>
    <row r="176" spans="3:7" ht="23.25" customHeight="1" thickBot="1" x14ac:dyDescent="0.3">
      <c r="C176" s="57" t="s">
        <v>276</v>
      </c>
      <c r="D176" s="904" t="s">
        <v>277</v>
      </c>
      <c r="E176" s="559"/>
      <c r="F176" s="559"/>
      <c r="G176" s="560"/>
    </row>
    <row r="177" spans="3:7" ht="15.75" thickBot="1" x14ac:dyDescent="0.3">
      <c r="C177" s="46" t="s">
        <v>278</v>
      </c>
      <c r="D177" s="458" t="s">
        <v>279</v>
      </c>
      <c r="E177" s="459"/>
      <c r="F177" s="459"/>
      <c r="G177" s="460"/>
    </row>
    <row r="178" spans="3:7" ht="78" customHeight="1" thickBot="1" x14ac:dyDescent="0.3">
      <c r="C178" s="36" t="s">
        <v>27</v>
      </c>
      <c r="D178" s="852" t="s">
        <v>280</v>
      </c>
      <c r="E178" s="853"/>
      <c r="F178" s="853"/>
      <c r="G178" s="854"/>
    </row>
    <row r="179" spans="3:7" ht="15.75" thickBot="1" x14ac:dyDescent="0.3">
      <c r="C179" s="36" t="s">
        <v>29</v>
      </c>
      <c r="D179" s="461" t="s">
        <v>30</v>
      </c>
      <c r="E179" s="462"/>
      <c r="F179" s="462"/>
      <c r="G179" s="463"/>
    </row>
    <row r="180" spans="3:7" x14ac:dyDescent="0.25">
      <c r="C180" s="432"/>
      <c r="D180" s="47">
        <v>2018</v>
      </c>
      <c r="E180" s="47">
        <v>2019</v>
      </c>
      <c r="F180" s="47">
        <v>2020</v>
      </c>
      <c r="G180" s="47">
        <v>2021</v>
      </c>
    </row>
    <row r="181" spans="3:7" ht="15.75" thickBot="1" x14ac:dyDescent="0.3">
      <c r="C181" s="433"/>
      <c r="D181" s="48" t="s">
        <v>12</v>
      </c>
      <c r="E181" s="48" t="s">
        <v>13</v>
      </c>
      <c r="F181" s="48" t="s">
        <v>13</v>
      </c>
      <c r="G181" s="48" t="s">
        <v>13</v>
      </c>
    </row>
    <row r="182" spans="3:7" ht="15.75" thickBot="1" x14ac:dyDescent="0.3">
      <c r="C182" s="36" t="s">
        <v>31</v>
      </c>
      <c r="D182" s="49"/>
      <c r="E182" s="49">
        <v>144</v>
      </c>
      <c r="F182" s="49">
        <v>112</v>
      </c>
      <c r="G182" s="49">
        <v>45</v>
      </c>
    </row>
    <row r="183" spans="3:7" ht="15.75" thickBot="1" x14ac:dyDescent="0.3">
      <c r="C183" s="36" t="s">
        <v>32</v>
      </c>
      <c r="D183" s="49">
        <v>0</v>
      </c>
      <c r="E183" s="58">
        <f>E193</f>
        <v>53000</v>
      </c>
      <c r="F183" s="58">
        <f t="shared" ref="F183:G183" si="21">F193</f>
        <v>42000</v>
      </c>
      <c r="G183" s="58">
        <f t="shared" si="21"/>
        <v>73000</v>
      </c>
    </row>
    <row r="184" spans="3:7" ht="15.75" thickBot="1" x14ac:dyDescent="0.3">
      <c r="C184" s="36" t="s">
        <v>33</v>
      </c>
      <c r="D184" s="49" t="e">
        <f>D183/D182</f>
        <v>#DIV/0!</v>
      </c>
      <c r="E184" s="49">
        <f t="shared" ref="E184:G184" si="22">E183/E182</f>
        <v>368.05555555555554</v>
      </c>
      <c r="F184" s="49">
        <f t="shared" si="22"/>
        <v>375</v>
      </c>
      <c r="G184" s="49">
        <f t="shared" si="22"/>
        <v>1622.2222222222222</v>
      </c>
    </row>
    <row r="185" spans="3:7" ht="15.75" thickBot="1" x14ac:dyDescent="0.3">
      <c r="C185" s="36" t="s">
        <v>34</v>
      </c>
      <c r="D185" s="50" t="s">
        <v>35</v>
      </c>
      <c r="E185" s="51" t="e">
        <f>E182/D182-1</f>
        <v>#DIV/0!</v>
      </c>
      <c r="F185" s="51">
        <f t="shared" ref="F185:G187" si="23">F182/E182-1</f>
        <v>-0.22222222222222221</v>
      </c>
      <c r="G185" s="51">
        <f t="shared" si="23"/>
        <v>-0.5982142857142857</v>
      </c>
    </row>
    <row r="186" spans="3:7" ht="15.75" thickBot="1" x14ac:dyDescent="0.3">
      <c r="C186" s="36" t="s">
        <v>36</v>
      </c>
      <c r="D186" s="50" t="s">
        <v>35</v>
      </c>
      <c r="E186" s="51" t="e">
        <f>E183/D183-1</f>
        <v>#DIV/0!</v>
      </c>
      <c r="F186" s="51">
        <f t="shared" si="23"/>
        <v>-0.20754716981132071</v>
      </c>
      <c r="G186" s="51">
        <f t="shared" si="23"/>
        <v>0.73809523809523814</v>
      </c>
    </row>
    <row r="187" spans="3:7" ht="23.25" thickBot="1" x14ac:dyDescent="0.3">
      <c r="C187" s="36" t="s">
        <v>37</v>
      </c>
      <c r="D187" s="50" t="s">
        <v>35</v>
      </c>
      <c r="E187" s="51" t="e">
        <f>E184/D184-1</f>
        <v>#DIV/0!</v>
      </c>
      <c r="F187" s="51">
        <f t="shared" si="23"/>
        <v>1.8867924528301883E-2</v>
      </c>
      <c r="G187" s="51">
        <f t="shared" si="23"/>
        <v>3.325925925925926</v>
      </c>
    </row>
    <row r="188" spans="3:7" ht="15.75" customHeight="1" thickBot="1" x14ac:dyDescent="0.3">
      <c r="C188" s="464" t="s">
        <v>281</v>
      </c>
      <c r="D188" s="465"/>
      <c r="E188" s="465"/>
      <c r="F188" s="465"/>
      <c r="G188" s="466"/>
    </row>
    <row r="189" spans="3:7" x14ac:dyDescent="0.25">
      <c r="C189" s="432"/>
      <c r="D189" s="47">
        <v>2018</v>
      </c>
      <c r="E189" s="47">
        <v>2019</v>
      </c>
      <c r="F189" s="47">
        <v>2020</v>
      </c>
      <c r="G189" s="47">
        <v>2021</v>
      </c>
    </row>
    <row r="190" spans="3:7" ht="15.75" thickBot="1" x14ac:dyDescent="0.3">
      <c r="C190" s="433"/>
      <c r="D190" s="48" t="s">
        <v>12</v>
      </c>
      <c r="E190" s="48" t="s">
        <v>13</v>
      </c>
      <c r="F190" s="48" t="s">
        <v>13</v>
      </c>
      <c r="G190" s="48" t="s">
        <v>13</v>
      </c>
    </row>
    <row r="191" spans="3:7" ht="15.75" thickBot="1" x14ac:dyDescent="0.3">
      <c r="C191" s="52" t="s">
        <v>39</v>
      </c>
      <c r="D191" s="49">
        <v>0</v>
      </c>
      <c r="E191" s="58">
        <v>53000</v>
      </c>
      <c r="F191" s="59">
        <v>42000</v>
      </c>
      <c r="G191" s="59">
        <v>20000</v>
      </c>
    </row>
    <row r="192" spans="3:7" ht="15.75" thickBot="1" x14ac:dyDescent="0.3">
      <c r="C192" s="52" t="s">
        <v>40</v>
      </c>
      <c r="D192" s="53"/>
      <c r="E192" s="54"/>
      <c r="F192" s="54"/>
      <c r="G192" s="54">
        <f>E193</f>
        <v>53000</v>
      </c>
    </row>
    <row r="193" spans="3:7" ht="24.75" thickBot="1" x14ac:dyDescent="0.3">
      <c r="C193" s="55" t="s">
        <v>282</v>
      </c>
      <c r="D193" s="53">
        <f>D192+D191</f>
        <v>0</v>
      </c>
      <c r="E193" s="53">
        <f>E192+E191</f>
        <v>53000</v>
      </c>
      <c r="F193" s="53">
        <f t="shared" ref="E193:G193" si="24">F192+F191</f>
        <v>42000</v>
      </c>
      <c r="G193" s="53">
        <f t="shared" si="24"/>
        <v>73000</v>
      </c>
    </row>
    <row r="194" spans="3:7" ht="24.75" customHeight="1" thickBot="1" x14ac:dyDescent="0.3">
      <c r="C194" s="60" t="s">
        <v>91</v>
      </c>
      <c r="D194" s="905" t="s">
        <v>283</v>
      </c>
      <c r="E194" s="746"/>
      <c r="F194" s="746"/>
      <c r="G194" s="747"/>
    </row>
    <row r="195" spans="3:7" ht="15.75" customHeight="1" thickBot="1" x14ac:dyDescent="0.3">
      <c r="C195" s="906" t="s">
        <v>93</v>
      </c>
      <c r="D195" s="907"/>
      <c r="E195" s="907"/>
      <c r="F195" s="907"/>
      <c r="G195" s="908"/>
    </row>
    <row r="196" spans="3:7" ht="58.5" customHeight="1" thickBot="1" x14ac:dyDescent="0.3">
      <c r="C196" s="38" t="s">
        <v>284</v>
      </c>
      <c r="D196" s="61">
        <v>25</v>
      </c>
      <c r="E196" s="61">
        <v>24</v>
      </c>
      <c r="F196" s="61">
        <v>24</v>
      </c>
      <c r="G196" s="61">
        <v>24</v>
      </c>
    </row>
    <row r="197" spans="3:7" ht="29.25" customHeight="1" thickBot="1" x14ac:dyDescent="0.3">
      <c r="C197" s="46" t="s">
        <v>285</v>
      </c>
      <c r="D197" s="572" t="s">
        <v>286</v>
      </c>
      <c r="E197" s="459"/>
      <c r="F197" s="459"/>
      <c r="G197" s="460"/>
    </row>
    <row r="198" spans="3:7" ht="15.75" customHeight="1" thickBot="1" x14ac:dyDescent="0.3">
      <c r="C198" s="36" t="s">
        <v>27</v>
      </c>
      <c r="D198" s="437" t="s">
        <v>287</v>
      </c>
      <c r="E198" s="438"/>
      <c r="F198" s="438"/>
      <c r="G198" s="439"/>
    </row>
    <row r="199" spans="3:7" ht="15.75" thickBot="1" x14ac:dyDescent="0.3">
      <c r="C199" s="36" t="s">
        <v>29</v>
      </c>
      <c r="D199" s="461" t="s">
        <v>288</v>
      </c>
      <c r="E199" s="462"/>
      <c r="F199" s="462"/>
      <c r="G199" s="463"/>
    </row>
    <row r="200" spans="3:7" x14ac:dyDescent="0.25">
      <c r="C200" s="432"/>
      <c r="D200" s="47">
        <v>2018</v>
      </c>
      <c r="E200" s="47">
        <v>2019</v>
      </c>
      <c r="F200" s="47">
        <v>2020</v>
      </c>
      <c r="G200" s="47">
        <v>2021</v>
      </c>
    </row>
    <row r="201" spans="3:7" ht="15.75" thickBot="1" x14ac:dyDescent="0.3">
      <c r="C201" s="433"/>
      <c r="D201" s="48" t="s">
        <v>12</v>
      </c>
      <c r="E201" s="48" t="s">
        <v>13</v>
      </c>
      <c r="F201" s="48" t="s">
        <v>13</v>
      </c>
      <c r="G201" s="48" t="s">
        <v>13</v>
      </c>
    </row>
    <row r="202" spans="3:7" ht="15.75" thickBot="1" x14ac:dyDescent="0.3">
      <c r="C202" s="36" t="s">
        <v>31</v>
      </c>
      <c r="D202" s="49">
        <v>5</v>
      </c>
      <c r="E202" s="49">
        <v>5</v>
      </c>
      <c r="F202" s="49">
        <v>5</v>
      </c>
      <c r="G202" s="49">
        <v>5</v>
      </c>
    </row>
    <row r="203" spans="3:7" ht="15.75" thickBot="1" x14ac:dyDescent="0.3">
      <c r="C203" s="36" t="s">
        <v>32</v>
      </c>
      <c r="D203" s="49">
        <v>25058.364456092131</v>
      </c>
      <c r="E203" s="49">
        <v>27834.112161016066</v>
      </c>
      <c r="F203" s="49">
        <v>28304.157198274963</v>
      </c>
      <c r="G203" s="49">
        <v>28383</v>
      </c>
    </row>
    <row r="204" spans="3:7" ht="15.75" thickBot="1" x14ac:dyDescent="0.3">
      <c r="C204" s="36" t="s">
        <v>33</v>
      </c>
      <c r="D204" s="49">
        <f>D203/D202</f>
        <v>5011.6728912184262</v>
      </c>
      <c r="E204" s="49">
        <f t="shared" ref="E204:G204" si="25">E203/E202</f>
        <v>5566.8224322032129</v>
      </c>
      <c r="F204" s="49">
        <f t="shared" si="25"/>
        <v>5660.8314396549922</v>
      </c>
      <c r="G204" s="49">
        <f t="shared" si="25"/>
        <v>5676.6</v>
      </c>
    </row>
    <row r="205" spans="3:7" ht="15.75" thickBot="1" x14ac:dyDescent="0.3">
      <c r="C205" s="36" t="s">
        <v>34</v>
      </c>
      <c r="D205" s="50" t="s">
        <v>35</v>
      </c>
      <c r="E205" s="51">
        <f>E202/D202-1</f>
        <v>0</v>
      </c>
      <c r="F205" s="51">
        <f t="shared" ref="F205:G207" si="26">F202/E202-1</f>
        <v>0</v>
      </c>
      <c r="G205" s="51">
        <f t="shared" si="26"/>
        <v>0</v>
      </c>
    </row>
    <row r="206" spans="3:7" ht="15.75" thickBot="1" x14ac:dyDescent="0.3">
      <c r="C206" s="36" t="s">
        <v>36</v>
      </c>
      <c r="D206" s="50" t="s">
        <v>35</v>
      </c>
      <c r="E206" s="51">
        <f>E203/D203-1</f>
        <v>0.11077130392079937</v>
      </c>
      <c r="F206" s="51">
        <f t="shared" si="26"/>
        <v>1.6887373110367587E-2</v>
      </c>
      <c r="G206" s="51">
        <f t="shared" si="26"/>
        <v>2.7855555342182203E-3</v>
      </c>
    </row>
    <row r="207" spans="3:7" ht="23.25" thickBot="1" x14ac:dyDescent="0.3">
      <c r="C207" s="36" t="s">
        <v>37</v>
      </c>
      <c r="D207" s="50" t="s">
        <v>35</v>
      </c>
      <c r="E207" s="51">
        <f>E204/D204-1</f>
        <v>0.11077130392079915</v>
      </c>
      <c r="F207" s="51">
        <f t="shared" si="26"/>
        <v>1.6887373110367587E-2</v>
      </c>
      <c r="G207" s="51">
        <f t="shared" si="26"/>
        <v>2.7855555342184424E-3</v>
      </c>
    </row>
    <row r="208" spans="3:7" ht="15.75" customHeight="1" thickBot="1" x14ac:dyDescent="0.3">
      <c r="C208" s="464" t="s">
        <v>289</v>
      </c>
      <c r="D208" s="465"/>
      <c r="E208" s="465"/>
      <c r="F208" s="465"/>
      <c r="G208" s="466"/>
    </row>
    <row r="209" spans="3:7" x14ac:dyDescent="0.25">
      <c r="C209" s="432"/>
      <c r="D209" s="47">
        <v>2018</v>
      </c>
      <c r="E209" s="47">
        <v>2019</v>
      </c>
      <c r="F209" s="47">
        <v>2020</v>
      </c>
      <c r="G209" s="47">
        <v>2021</v>
      </c>
    </row>
    <row r="210" spans="3:7" ht="15.75" thickBot="1" x14ac:dyDescent="0.3">
      <c r="C210" s="433"/>
      <c r="D210" s="48" t="s">
        <v>12</v>
      </c>
      <c r="E210" s="48" t="s">
        <v>13</v>
      </c>
      <c r="F210" s="48" t="s">
        <v>13</v>
      </c>
      <c r="G210" s="48" t="s">
        <v>13</v>
      </c>
    </row>
    <row r="211" spans="3:7" ht="15.75" thickBot="1" x14ac:dyDescent="0.3">
      <c r="C211" s="52" t="s">
        <v>101</v>
      </c>
      <c r="D211" s="53">
        <v>17234.984699492914</v>
      </c>
      <c r="E211" s="54">
        <v>18801.801490355909</v>
      </c>
      <c r="F211" s="54">
        <v>18958.483169442206</v>
      </c>
      <c r="G211" s="54">
        <v>18958</v>
      </c>
    </row>
    <row r="212" spans="3:7" ht="34.5" thickBot="1" x14ac:dyDescent="0.3">
      <c r="C212" s="62" t="s">
        <v>290</v>
      </c>
      <c r="D212" s="53"/>
      <c r="E212" s="54"/>
      <c r="F212" s="54"/>
      <c r="G212" s="54"/>
    </row>
    <row r="213" spans="3:7" ht="34.5" thickBot="1" x14ac:dyDescent="0.3">
      <c r="C213" s="62" t="s">
        <v>291</v>
      </c>
      <c r="D213" s="53"/>
      <c r="E213" s="54"/>
      <c r="F213" s="54"/>
      <c r="G213" s="54"/>
    </row>
    <row r="214" spans="3:7" ht="24.75" thickBot="1" x14ac:dyDescent="0.3">
      <c r="C214" s="52" t="s">
        <v>102</v>
      </c>
      <c r="D214" s="53">
        <v>3368.656100355438</v>
      </c>
      <c r="E214" s="54">
        <v>3525.3377794417338</v>
      </c>
      <c r="F214" s="54">
        <v>3603.6786189848831</v>
      </c>
      <c r="G214" s="54">
        <v>3604</v>
      </c>
    </row>
    <row r="215" spans="3:7" ht="45.75" thickBot="1" x14ac:dyDescent="0.3">
      <c r="C215" s="62" t="s">
        <v>292</v>
      </c>
      <c r="D215" s="53"/>
      <c r="E215" s="54"/>
      <c r="F215" s="54"/>
      <c r="G215" s="54"/>
    </row>
    <row r="216" spans="3:7" ht="45.75" thickBot="1" x14ac:dyDescent="0.3">
      <c r="C216" s="62" t="s">
        <v>293</v>
      </c>
      <c r="D216" s="53"/>
      <c r="E216" s="54"/>
      <c r="F216" s="54"/>
      <c r="G216" s="54"/>
    </row>
    <row r="217" spans="3:7" ht="15.75" thickBot="1" x14ac:dyDescent="0.3">
      <c r="C217" s="52" t="s">
        <v>103</v>
      </c>
      <c r="D217" s="53">
        <v>4073.7236562437802</v>
      </c>
      <c r="E217" s="54">
        <v>4935.4728912184255</v>
      </c>
      <c r="F217" s="54">
        <v>5170.4954098478747</v>
      </c>
      <c r="G217" s="54">
        <v>5249</v>
      </c>
    </row>
    <row r="218" spans="3:7" ht="34.5" thickBot="1" x14ac:dyDescent="0.3">
      <c r="C218" s="62" t="s">
        <v>294</v>
      </c>
      <c r="D218" s="53"/>
      <c r="E218" s="54"/>
      <c r="F218" s="54"/>
      <c r="G218" s="54"/>
    </row>
    <row r="219" spans="3:7" ht="34.5" thickBot="1" x14ac:dyDescent="0.3">
      <c r="C219" s="62" t="s">
        <v>295</v>
      </c>
      <c r="D219" s="53"/>
      <c r="E219" s="54"/>
      <c r="F219" s="54"/>
      <c r="G219" s="54"/>
    </row>
    <row r="220" spans="3:7" ht="24.75" thickBot="1" x14ac:dyDescent="0.3">
      <c r="C220" s="52" t="s">
        <v>296</v>
      </c>
      <c r="D220" s="53">
        <v>381</v>
      </c>
      <c r="E220" s="54">
        <v>571.5</v>
      </c>
      <c r="F220" s="54">
        <v>571.5</v>
      </c>
      <c r="G220" s="54">
        <v>572</v>
      </c>
    </row>
    <row r="221" spans="3:7" ht="34.5" thickBot="1" x14ac:dyDescent="0.3">
      <c r="C221" s="62" t="s">
        <v>297</v>
      </c>
      <c r="D221" s="53"/>
      <c r="E221" s="54"/>
      <c r="F221" s="54"/>
      <c r="G221" s="54"/>
    </row>
    <row r="222" spans="3:7" ht="34.5" thickBot="1" x14ac:dyDescent="0.3">
      <c r="C222" s="62" t="s">
        <v>298</v>
      </c>
      <c r="D222" s="53"/>
      <c r="E222" s="54"/>
      <c r="F222" s="54"/>
      <c r="G222" s="54"/>
    </row>
    <row r="223" spans="3:7" ht="24.75" thickBot="1" x14ac:dyDescent="0.3">
      <c r="C223" s="52" t="s">
        <v>105</v>
      </c>
      <c r="D223" s="53"/>
      <c r="E223" s="54"/>
      <c r="F223" s="54"/>
      <c r="G223" s="54"/>
    </row>
    <row r="224" spans="3:7" ht="34.5" thickBot="1" x14ac:dyDescent="0.3">
      <c r="C224" s="62" t="s">
        <v>299</v>
      </c>
      <c r="D224" s="53"/>
      <c r="E224" s="54"/>
      <c r="F224" s="54"/>
      <c r="G224" s="54"/>
    </row>
    <row r="225" spans="3:7" ht="34.5" thickBot="1" x14ac:dyDescent="0.3">
      <c r="C225" s="62" t="s">
        <v>300</v>
      </c>
      <c r="D225" s="53"/>
      <c r="E225" s="54"/>
      <c r="F225" s="54"/>
      <c r="G225" s="54"/>
    </row>
    <row r="226" spans="3:7" ht="15.75" thickBot="1" x14ac:dyDescent="0.3">
      <c r="C226" s="52" t="s">
        <v>106</v>
      </c>
      <c r="D226" s="53"/>
      <c r="E226" s="54"/>
      <c r="F226" s="54"/>
      <c r="G226" s="54"/>
    </row>
    <row r="227" spans="3:7" ht="34.5" thickBot="1" x14ac:dyDescent="0.3">
      <c r="C227" s="62" t="s">
        <v>301</v>
      </c>
      <c r="D227" s="53"/>
      <c r="E227" s="54"/>
      <c r="F227" s="54"/>
      <c r="G227" s="54"/>
    </row>
    <row r="228" spans="3:7" ht="34.5" thickBot="1" x14ac:dyDescent="0.3">
      <c r="C228" s="62" t="s">
        <v>302</v>
      </c>
      <c r="D228" s="53"/>
      <c r="E228" s="54"/>
      <c r="F228" s="54"/>
      <c r="G228" s="54"/>
    </row>
    <row r="229" spans="3:7" ht="24.75" thickBot="1" x14ac:dyDescent="0.3">
      <c r="C229" s="52" t="s">
        <v>107</v>
      </c>
      <c r="D229" s="53"/>
      <c r="E229" s="54"/>
      <c r="F229" s="54"/>
      <c r="G229" s="54"/>
    </row>
    <row r="230" spans="3:7" ht="34.5" thickBot="1" x14ac:dyDescent="0.3">
      <c r="C230" s="62" t="s">
        <v>303</v>
      </c>
      <c r="D230" s="53"/>
      <c r="E230" s="54"/>
      <c r="F230" s="54"/>
      <c r="G230" s="54"/>
    </row>
    <row r="231" spans="3:7" ht="34.5" thickBot="1" x14ac:dyDescent="0.3">
      <c r="C231" s="62" t="s">
        <v>304</v>
      </c>
      <c r="D231" s="53"/>
      <c r="E231" s="54"/>
      <c r="F231" s="54"/>
      <c r="G231" s="54"/>
    </row>
    <row r="232" spans="3:7" ht="24.75" thickBot="1" x14ac:dyDescent="0.3">
      <c r="C232" s="63" t="s">
        <v>305</v>
      </c>
      <c r="D232" s="53">
        <f>D211+D214+D217+D220</f>
        <v>25058.364456092131</v>
      </c>
      <c r="E232" s="53">
        <f t="shared" ref="E232:F232" si="27">E211+E214+E217+E220</f>
        <v>27834.112161016066</v>
      </c>
      <c r="F232" s="53">
        <f t="shared" si="27"/>
        <v>28304.157198274963</v>
      </c>
      <c r="G232" s="53">
        <f>SUM(G211:G231)</f>
        <v>28383</v>
      </c>
    </row>
    <row r="233" spans="3:7" ht="15" customHeight="1" x14ac:dyDescent="0.25">
      <c r="C233" s="467" t="s">
        <v>306</v>
      </c>
      <c r="D233" s="470"/>
      <c r="E233" s="471"/>
      <c r="F233" s="471"/>
      <c r="G233" s="472"/>
    </row>
    <row r="234" spans="3:7" x14ac:dyDescent="0.25">
      <c r="C234" s="468"/>
      <c r="D234" s="473"/>
      <c r="E234" s="474"/>
      <c r="F234" s="474"/>
      <c r="G234" s="475"/>
    </row>
    <row r="235" spans="3:7" ht="4.5" customHeight="1" x14ac:dyDescent="0.25">
      <c r="C235" s="468"/>
      <c r="D235" s="473"/>
      <c r="E235" s="474"/>
      <c r="F235" s="474"/>
      <c r="G235" s="475"/>
    </row>
    <row r="236" spans="3:7" x14ac:dyDescent="0.25">
      <c r="C236" s="64" t="s">
        <v>109</v>
      </c>
      <c r="D236" s="65">
        <f>IF(D232-D203=0,0,"Error")</f>
        <v>0</v>
      </c>
      <c r="E236" s="65">
        <f t="shared" ref="E236:G236" si="28">IF(E232-E203=0,0,"Error")</f>
        <v>0</v>
      </c>
      <c r="F236" s="65">
        <f t="shared" si="28"/>
        <v>0</v>
      </c>
      <c r="G236" s="65">
        <f t="shared" si="28"/>
        <v>0</v>
      </c>
    </row>
    <row r="237" spans="3:7" ht="15.75" customHeight="1" thickBot="1" x14ac:dyDescent="0.3">
      <c r="C237" s="46" t="s">
        <v>307</v>
      </c>
      <c r="D237" s="909" t="s">
        <v>308</v>
      </c>
      <c r="E237" s="910"/>
      <c r="F237" s="910"/>
      <c r="G237" s="911"/>
    </row>
    <row r="238" spans="3:7" ht="42.75" customHeight="1" thickBot="1" x14ac:dyDescent="0.3">
      <c r="C238" s="36" t="s">
        <v>27</v>
      </c>
      <c r="D238" s="437" t="s">
        <v>309</v>
      </c>
      <c r="E238" s="438"/>
      <c r="F238" s="438"/>
      <c r="G238" s="439"/>
    </row>
    <row r="239" spans="3:7" ht="15.75" thickBot="1" x14ac:dyDescent="0.3">
      <c r="C239" s="36" t="s">
        <v>29</v>
      </c>
      <c r="D239" s="461" t="s">
        <v>288</v>
      </c>
      <c r="E239" s="462"/>
      <c r="F239" s="462"/>
      <c r="G239" s="463"/>
    </row>
    <row r="240" spans="3:7" x14ac:dyDescent="0.25">
      <c r="C240" s="432"/>
      <c r="D240" s="47">
        <v>2018</v>
      </c>
      <c r="E240" s="47">
        <v>2019</v>
      </c>
      <c r="F240" s="47">
        <v>2020</v>
      </c>
      <c r="G240" s="47">
        <v>2021</v>
      </c>
    </row>
    <row r="241" spans="3:7" ht="15.75" thickBot="1" x14ac:dyDescent="0.3">
      <c r="C241" s="433"/>
      <c r="D241" s="48" t="s">
        <v>12</v>
      </c>
      <c r="E241" s="48" t="s">
        <v>13</v>
      </c>
      <c r="F241" s="48" t="s">
        <v>13</v>
      </c>
      <c r="G241" s="48" t="s">
        <v>13</v>
      </c>
    </row>
    <row r="242" spans="3:7" ht="15.75" thickBot="1" x14ac:dyDescent="0.3">
      <c r="C242" s="36" t="s">
        <v>31</v>
      </c>
      <c r="D242" s="49">
        <v>5</v>
      </c>
      <c r="E242" s="49">
        <v>5</v>
      </c>
      <c r="F242" s="49">
        <v>5</v>
      </c>
      <c r="G242" s="49">
        <v>5</v>
      </c>
    </row>
    <row r="243" spans="3:7" ht="15.75" thickBot="1" x14ac:dyDescent="0.3">
      <c r="C243" s="36" t="s">
        <v>32</v>
      </c>
      <c r="D243" s="49">
        <v>27403.226723615127</v>
      </c>
      <c r="E243" s="49">
        <v>30386.662454240919</v>
      </c>
      <c r="F243" s="49">
        <v>30903.201135261726</v>
      </c>
      <c r="G243" s="49">
        <v>30989</v>
      </c>
    </row>
    <row r="244" spans="3:7" ht="15.75" thickBot="1" x14ac:dyDescent="0.3">
      <c r="C244" s="36" t="s">
        <v>33</v>
      </c>
      <c r="D244" s="49">
        <f>D243/D242</f>
        <v>5480.6453447230251</v>
      </c>
      <c r="E244" s="49">
        <f t="shared" ref="E244:G244" si="29">E243/E242</f>
        <v>6077.3324908481836</v>
      </c>
      <c r="F244" s="49">
        <f t="shared" si="29"/>
        <v>6180.6402270523449</v>
      </c>
      <c r="G244" s="49">
        <f t="shared" si="29"/>
        <v>6197.8</v>
      </c>
    </row>
    <row r="245" spans="3:7" ht="15.75" thickBot="1" x14ac:dyDescent="0.3">
      <c r="C245" s="36" t="s">
        <v>34</v>
      </c>
      <c r="D245" s="50" t="s">
        <v>35</v>
      </c>
      <c r="E245" s="51">
        <f>E242/D242-1</f>
        <v>0</v>
      </c>
      <c r="F245" s="51">
        <f t="shared" ref="F245:G247" si="30">F242/E242-1</f>
        <v>0</v>
      </c>
      <c r="G245" s="51">
        <f t="shared" si="30"/>
        <v>0</v>
      </c>
    </row>
    <row r="246" spans="3:7" ht="15.75" thickBot="1" x14ac:dyDescent="0.3">
      <c r="C246" s="36" t="s">
        <v>36</v>
      </c>
      <c r="D246" s="50" t="s">
        <v>35</v>
      </c>
      <c r="E246" s="51">
        <f>E243/D243-1</f>
        <v>0.10887169458970214</v>
      </c>
      <c r="F246" s="51">
        <f t="shared" si="30"/>
        <v>1.6998861977641111E-2</v>
      </c>
      <c r="G246" s="51">
        <f t="shared" si="30"/>
        <v>2.7763746662599065E-3</v>
      </c>
    </row>
    <row r="247" spans="3:7" ht="23.25" thickBot="1" x14ac:dyDescent="0.3">
      <c r="C247" s="36" t="s">
        <v>37</v>
      </c>
      <c r="D247" s="50" t="s">
        <v>35</v>
      </c>
      <c r="E247" s="51">
        <f>E244/D244-1</f>
        <v>0.10887169458970214</v>
      </c>
      <c r="F247" s="51">
        <f t="shared" si="30"/>
        <v>1.6998861977640889E-2</v>
      </c>
      <c r="G247" s="51">
        <f t="shared" si="30"/>
        <v>2.7763746662599065E-3</v>
      </c>
    </row>
    <row r="248" spans="3:7" ht="15.75" customHeight="1" thickBot="1" x14ac:dyDescent="0.3">
      <c r="C248" s="464" t="s">
        <v>310</v>
      </c>
      <c r="D248" s="465"/>
      <c r="E248" s="465"/>
      <c r="F248" s="465"/>
      <c r="G248" s="466"/>
    </row>
    <row r="249" spans="3:7" x14ac:dyDescent="0.25">
      <c r="C249" s="432"/>
      <c r="D249" s="47">
        <v>2018</v>
      </c>
      <c r="E249" s="47">
        <v>2019</v>
      </c>
      <c r="F249" s="47">
        <v>2020</v>
      </c>
      <c r="G249" s="47">
        <v>2021</v>
      </c>
    </row>
    <row r="250" spans="3:7" ht="15.75" thickBot="1" x14ac:dyDescent="0.3">
      <c r="C250" s="433"/>
      <c r="D250" s="48" t="s">
        <v>12</v>
      </c>
      <c r="E250" s="48" t="s">
        <v>13</v>
      </c>
      <c r="F250" s="48" t="s">
        <v>13</v>
      </c>
      <c r="G250" s="48" t="s">
        <v>13</v>
      </c>
    </row>
    <row r="251" spans="3:7" ht="15.75" thickBot="1" x14ac:dyDescent="0.3">
      <c r="C251" s="52" t="s">
        <v>101</v>
      </c>
      <c r="D251" s="53">
        <v>18939.751637429628</v>
      </c>
      <c r="E251" s="54">
        <v>20661.547240832326</v>
      </c>
      <c r="F251" s="54">
        <v>20833.726801172594</v>
      </c>
      <c r="G251" s="54">
        <v>20834</v>
      </c>
    </row>
    <row r="252" spans="3:7" ht="34.5" thickBot="1" x14ac:dyDescent="0.3">
      <c r="C252" s="62" t="s">
        <v>290</v>
      </c>
      <c r="D252" s="53"/>
      <c r="E252" s="54"/>
      <c r="F252" s="54"/>
      <c r="G252" s="54"/>
    </row>
    <row r="253" spans="3:7" ht="34.5" thickBot="1" x14ac:dyDescent="0.3">
      <c r="C253" s="62" t="s">
        <v>291</v>
      </c>
      <c r="D253" s="53"/>
      <c r="E253" s="54"/>
      <c r="F253" s="54"/>
      <c r="G253" s="54"/>
    </row>
    <row r="254" spans="3:7" ht="24.75" thickBot="1" x14ac:dyDescent="0.3">
      <c r="C254" s="52" t="s">
        <v>102</v>
      </c>
      <c r="D254" s="53">
        <v>3701.860547315795</v>
      </c>
      <c r="E254" s="54">
        <v>3874.0401076560606</v>
      </c>
      <c r="F254" s="54">
        <v>3960.129887826195</v>
      </c>
      <c r="G254" s="54">
        <v>3960</v>
      </c>
    </row>
    <row r="255" spans="3:7" ht="45.75" thickBot="1" x14ac:dyDescent="0.3">
      <c r="C255" s="62" t="s">
        <v>292</v>
      </c>
      <c r="D255" s="53"/>
      <c r="E255" s="54"/>
      <c r="F255" s="54"/>
      <c r="G255" s="54"/>
    </row>
    <row r="256" spans="3:7" ht="45.75" thickBot="1" x14ac:dyDescent="0.3">
      <c r="C256" s="62" t="s">
        <v>293</v>
      </c>
      <c r="D256" s="53"/>
      <c r="E256" s="54"/>
      <c r="F256" s="54"/>
      <c r="G256" s="54"/>
    </row>
    <row r="257" spans="3:7" ht="15.75" thickBot="1" x14ac:dyDescent="0.3">
      <c r="C257" s="52" t="s">
        <v>103</v>
      </c>
      <c r="D257" s="53">
        <v>4476.6685688470034</v>
      </c>
      <c r="E257" s="54">
        <v>5423.6561507184842</v>
      </c>
      <c r="F257" s="54">
        <v>5681.9254912288889</v>
      </c>
      <c r="G257" s="54">
        <v>5768</v>
      </c>
    </row>
    <row r="258" spans="3:7" ht="34.5" thickBot="1" x14ac:dyDescent="0.3">
      <c r="C258" s="62" t="s">
        <v>294</v>
      </c>
      <c r="D258" s="53"/>
      <c r="E258" s="54"/>
      <c r="F258" s="54"/>
      <c r="G258" s="54"/>
    </row>
    <row r="259" spans="3:7" ht="34.5" thickBot="1" x14ac:dyDescent="0.3">
      <c r="C259" s="62" t="s">
        <v>295</v>
      </c>
      <c r="D259" s="53"/>
      <c r="E259" s="54"/>
      <c r="F259" s="54"/>
      <c r="G259" s="54"/>
    </row>
    <row r="260" spans="3:7" ht="24.75" thickBot="1" x14ac:dyDescent="0.3">
      <c r="C260" s="52" t="s">
        <v>296</v>
      </c>
      <c r="D260" s="53">
        <v>284.94597002270029</v>
      </c>
      <c r="E260" s="54">
        <v>427.41895503405044</v>
      </c>
      <c r="F260" s="54">
        <v>427.41895503405044</v>
      </c>
      <c r="G260" s="54">
        <v>427</v>
      </c>
    </row>
    <row r="261" spans="3:7" ht="34.5" thickBot="1" x14ac:dyDescent="0.3">
      <c r="C261" s="62" t="s">
        <v>297</v>
      </c>
      <c r="D261" s="53"/>
      <c r="E261" s="54"/>
      <c r="F261" s="54"/>
      <c r="G261" s="54"/>
    </row>
    <row r="262" spans="3:7" ht="34.5" thickBot="1" x14ac:dyDescent="0.3">
      <c r="C262" s="62" t="s">
        <v>298</v>
      </c>
      <c r="D262" s="53"/>
      <c r="E262" s="54"/>
      <c r="F262" s="54"/>
      <c r="G262" s="54"/>
    </row>
    <row r="263" spans="3:7" ht="24.75" thickBot="1" x14ac:dyDescent="0.3">
      <c r="C263" s="52" t="s">
        <v>105</v>
      </c>
      <c r="D263" s="53"/>
      <c r="E263" s="54"/>
      <c r="F263" s="54"/>
      <c r="G263" s="54"/>
    </row>
    <row r="264" spans="3:7" ht="34.5" thickBot="1" x14ac:dyDescent="0.3">
      <c r="C264" s="62" t="s">
        <v>299</v>
      </c>
      <c r="D264" s="53"/>
      <c r="E264" s="54"/>
      <c r="F264" s="54"/>
      <c r="G264" s="54"/>
    </row>
    <row r="265" spans="3:7" ht="34.5" thickBot="1" x14ac:dyDescent="0.3">
      <c r="C265" s="62" t="s">
        <v>300</v>
      </c>
      <c r="D265" s="53"/>
      <c r="E265" s="54"/>
      <c r="F265" s="54"/>
      <c r="G265" s="54"/>
    </row>
    <row r="266" spans="3:7" ht="15.75" thickBot="1" x14ac:dyDescent="0.3">
      <c r="C266" s="52" t="s">
        <v>106</v>
      </c>
      <c r="D266" s="53"/>
      <c r="E266" s="54"/>
      <c r="F266" s="54"/>
      <c r="G266" s="54"/>
    </row>
    <row r="267" spans="3:7" ht="34.5" thickBot="1" x14ac:dyDescent="0.3">
      <c r="C267" s="62" t="s">
        <v>301</v>
      </c>
      <c r="D267" s="53"/>
      <c r="E267" s="54"/>
      <c r="F267" s="54"/>
      <c r="G267" s="54"/>
    </row>
    <row r="268" spans="3:7" ht="34.5" thickBot="1" x14ac:dyDescent="0.3">
      <c r="C268" s="62" t="s">
        <v>302</v>
      </c>
      <c r="D268" s="53"/>
      <c r="E268" s="54"/>
      <c r="F268" s="54"/>
      <c r="G268" s="54"/>
    </row>
    <row r="269" spans="3:7" ht="24.75" thickBot="1" x14ac:dyDescent="0.3">
      <c r="C269" s="52" t="s">
        <v>107</v>
      </c>
      <c r="D269" s="53"/>
      <c r="E269" s="54"/>
      <c r="F269" s="54"/>
      <c r="G269" s="54"/>
    </row>
    <row r="270" spans="3:7" ht="34.5" thickBot="1" x14ac:dyDescent="0.3">
      <c r="C270" s="62" t="s">
        <v>303</v>
      </c>
      <c r="D270" s="53"/>
      <c r="E270" s="54"/>
      <c r="F270" s="54"/>
      <c r="G270" s="54"/>
    </row>
    <row r="271" spans="3:7" ht="34.5" thickBot="1" x14ac:dyDescent="0.3">
      <c r="C271" s="62" t="s">
        <v>304</v>
      </c>
      <c r="D271" s="53"/>
      <c r="E271" s="54"/>
      <c r="F271" s="54"/>
      <c r="G271" s="54"/>
    </row>
    <row r="272" spans="3:7" ht="24.75" thickBot="1" x14ac:dyDescent="0.3">
      <c r="C272" s="55" t="s">
        <v>311</v>
      </c>
      <c r="D272" s="53">
        <f>D251+D254+D257+D260</f>
        <v>27403.226723615127</v>
      </c>
      <c r="E272" s="53">
        <f t="shared" ref="E272:G272" si="31">E251+E254+E257+E260</f>
        <v>30386.662454240919</v>
      </c>
      <c r="F272" s="53">
        <f t="shared" si="31"/>
        <v>30903.201135261726</v>
      </c>
      <c r="G272" s="53">
        <f t="shared" si="31"/>
        <v>30989</v>
      </c>
    </row>
    <row r="273" spans="3:7" ht="15" customHeight="1" x14ac:dyDescent="0.25">
      <c r="C273" s="467" t="s">
        <v>312</v>
      </c>
      <c r="D273" s="470"/>
      <c r="E273" s="471"/>
      <c r="F273" s="471"/>
      <c r="G273" s="472"/>
    </row>
    <row r="274" spans="3:7" ht="8.25" customHeight="1" x14ac:dyDescent="0.25">
      <c r="C274" s="468"/>
      <c r="D274" s="473"/>
      <c r="E274" s="474"/>
      <c r="F274" s="474"/>
      <c r="G274" s="475"/>
    </row>
    <row r="275" spans="3:7" ht="10.5" customHeight="1" x14ac:dyDescent="0.25">
      <c r="C275" s="468"/>
      <c r="D275" s="473"/>
      <c r="E275" s="474"/>
      <c r="F275" s="474"/>
      <c r="G275" s="475"/>
    </row>
    <row r="276" spans="3:7" x14ac:dyDescent="0.25">
      <c r="C276" s="64" t="s">
        <v>109</v>
      </c>
      <c r="D276" s="65">
        <f>IF(D232-D203=0,0,"Error")</f>
        <v>0</v>
      </c>
      <c r="E276" s="65">
        <f>IF(E232-E203=0,0,"Error")</f>
        <v>0</v>
      </c>
      <c r="F276" s="65">
        <f>IF(F232-F203=0,0,"Error")</f>
        <v>0</v>
      </c>
      <c r="G276" s="65">
        <f>IF(G232-G203=0,0,"Error")</f>
        <v>0</v>
      </c>
    </row>
    <row r="277" spans="3:7" ht="27" customHeight="1" thickBot="1" x14ac:dyDescent="0.3">
      <c r="C277" s="46" t="s">
        <v>313</v>
      </c>
      <c r="D277" s="909" t="s">
        <v>314</v>
      </c>
      <c r="E277" s="910"/>
      <c r="F277" s="910"/>
      <c r="G277" s="911"/>
    </row>
    <row r="278" spans="3:7" ht="30.75" customHeight="1" thickBot="1" x14ac:dyDescent="0.3">
      <c r="C278" s="36" t="s">
        <v>27</v>
      </c>
      <c r="D278" s="437" t="s">
        <v>315</v>
      </c>
      <c r="E278" s="438"/>
      <c r="F278" s="438"/>
      <c r="G278" s="439"/>
    </row>
    <row r="279" spans="3:7" ht="15.75" thickBot="1" x14ac:dyDescent="0.3">
      <c r="C279" s="36" t="s">
        <v>29</v>
      </c>
      <c r="D279" s="461" t="s">
        <v>288</v>
      </c>
      <c r="E279" s="462"/>
      <c r="F279" s="462"/>
      <c r="G279" s="463"/>
    </row>
    <row r="280" spans="3:7" x14ac:dyDescent="0.25">
      <c r="C280" s="432"/>
      <c r="D280" s="47">
        <v>2018</v>
      </c>
      <c r="E280" s="47">
        <v>2019</v>
      </c>
      <c r="F280" s="47">
        <v>2020</v>
      </c>
      <c r="G280" s="47">
        <v>2021</v>
      </c>
    </row>
    <row r="281" spans="3:7" ht="15.75" thickBot="1" x14ac:dyDescent="0.3">
      <c r="C281" s="433"/>
      <c r="D281" s="48" t="s">
        <v>12</v>
      </c>
      <c r="E281" s="48" t="s">
        <v>13</v>
      </c>
      <c r="F281" s="48" t="s">
        <v>13</v>
      </c>
      <c r="G281" s="48" t="s">
        <v>13</v>
      </c>
    </row>
    <row r="282" spans="3:7" ht="15.75" thickBot="1" x14ac:dyDescent="0.3">
      <c r="C282" s="36" t="s">
        <v>31</v>
      </c>
      <c r="D282" s="49">
        <v>4</v>
      </c>
      <c r="E282" s="49">
        <v>4</v>
      </c>
      <c r="F282" s="49">
        <v>4</v>
      </c>
      <c r="G282" s="49">
        <v>4</v>
      </c>
    </row>
    <row r="283" spans="3:7" ht="15.75" thickBot="1" x14ac:dyDescent="0.3">
      <c r="C283" s="36" t="s">
        <v>32</v>
      </c>
      <c r="D283" s="49">
        <v>20978.428381870544</v>
      </c>
      <c r="E283" s="49">
        <v>23275.988115187378</v>
      </c>
      <c r="F283" s="49">
        <v>23670.766643265371</v>
      </c>
      <c r="G283" s="49">
        <v>23737</v>
      </c>
    </row>
    <row r="284" spans="3:7" ht="15.75" thickBot="1" x14ac:dyDescent="0.3">
      <c r="C284" s="36" t="s">
        <v>33</v>
      </c>
      <c r="D284" s="49">
        <f>D283/D282</f>
        <v>5244.6070954676361</v>
      </c>
      <c r="E284" s="49">
        <f t="shared" ref="E284:G284" si="32">E283/E282</f>
        <v>5818.9970287968445</v>
      </c>
      <c r="F284" s="49">
        <f t="shared" si="32"/>
        <v>5917.6916608163428</v>
      </c>
      <c r="G284" s="49">
        <f t="shared" si="32"/>
        <v>5934.25</v>
      </c>
    </row>
    <row r="285" spans="3:7" ht="15.75" thickBot="1" x14ac:dyDescent="0.3">
      <c r="C285" s="36" t="s">
        <v>34</v>
      </c>
      <c r="D285" s="50" t="s">
        <v>35</v>
      </c>
      <c r="E285" s="51">
        <f>E282/D282-1</f>
        <v>0</v>
      </c>
      <c r="F285" s="51">
        <f t="shared" ref="F285:G287" si="33">F282/E282-1</f>
        <v>0</v>
      </c>
      <c r="G285" s="51">
        <f t="shared" si="33"/>
        <v>0</v>
      </c>
    </row>
    <row r="286" spans="3:7" ht="15.75" thickBot="1" x14ac:dyDescent="0.3">
      <c r="C286" s="36" t="s">
        <v>36</v>
      </c>
      <c r="D286" s="50" t="s">
        <v>35</v>
      </c>
      <c r="E286" s="51">
        <f>E283/D283-1</f>
        <v>0.10952010758357722</v>
      </c>
      <c r="F286" s="51">
        <f t="shared" si="33"/>
        <v>1.6960763432440684E-2</v>
      </c>
      <c r="G286" s="51">
        <f t="shared" si="33"/>
        <v>2.7981077982310865E-3</v>
      </c>
    </row>
    <row r="287" spans="3:7" ht="23.25" thickBot="1" x14ac:dyDescent="0.3">
      <c r="C287" s="36" t="s">
        <v>37</v>
      </c>
      <c r="D287" s="50" t="s">
        <v>35</v>
      </c>
      <c r="E287" s="51">
        <f>E284/D284-1</f>
        <v>0.10952010758357722</v>
      </c>
      <c r="F287" s="51">
        <f t="shared" si="33"/>
        <v>1.6960763432440684E-2</v>
      </c>
      <c r="G287" s="51">
        <f t="shared" si="33"/>
        <v>2.7981077982310865E-3</v>
      </c>
    </row>
    <row r="288" spans="3:7" ht="15.75" customHeight="1" thickBot="1" x14ac:dyDescent="0.3">
      <c r="C288" s="464" t="s">
        <v>316</v>
      </c>
      <c r="D288" s="465"/>
      <c r="E288" s="465"/>
      <c r="F288" s="465"/>
      <c r="G288" s="466"/>
    </row>
    <row r="289" spans="3:7" x14ac:dyDescent="0.25">
      <c r="C289" s="432"/>
      <c r="D289" s="47">
        <v>2018</v>
      </c>
      <c r="E289" s="47">
        <v>2019</v>
      </c>
      <c r="F289" s="47">
        <v>2020</v>
      </c>
      <c r="G289" s="47">
        <v>2021</v>
      </c>
    </row>
    <row r="290" spans="3:7" ht="15.75" thickBot="1" x14ac:dyDescent="0.3">
      <c r="C290" s="433"/>
      <c r="D290" s="48" t="s">
        <v>12</v>
      </c>
      <c r="E290" s="48" t="s">
        <v>13</v>
      </c>
      <c r="F290" s="48" t="s">
        <v>13</v>
      </c>
      <c r="G290" s="48" t="s">
        <v>13</v>
      </c>
    </row>
    <row r="291" spans="3:7" ht="15.75" thickBot="1" x14ac:dyDescent="0.3">
      <c r="C291" s="52" t="s">
        <v>101</v>
      </c>
      <c r="D291" s="53">
        <v>14475.212696193223</v>
      </c>
      <c r="E291" s="54">
        <v>15791.141123119882</v>
      </c>
      <c r="F291" s="54">
        <v>15922.733965812547</v>
      </c>
      <c r="G291" s="54">
        <v>15923</v>
      </c>
    </row>
    <row r="292" spans="3:7" ht="34.5" thickBot="1" x14ac:dyDescent="0.3">
      <c r="C292" s="62" t="s">
        <v>290</v>
      </c>
      <c r="D292" s="53"/>
      <c r="E292" s="54"/>
      <c r="F292" s="54"/>
      <c r="G292" s="54"/>
    </row>
    <row r="293" spans="3:7" ht="34.5" thickBot="1" x14ac:dyDescent="0.3">
      <c r="C293" s="62" t="s">
        <v>291</v>
      </c>
      <c r="D293" s="53"/>
      <c r="E293" s="54"/>
      <c r="F293" s="54"/>
      <c r="G293" s="54"/>
    </row>
    <row r="294" spans="3:7" ht="24.75" thickBot="1" x14ac:dyDescent="0.3">
      <c r="C294" s="52" t="s">
        <v>102</v>
      </c>
      <c r="D294" s="53">
        <v>2829.2461178923149</v>
      </c>
      <c r="E294" s="54">
        <v>2960.8389605849779</v>
      </c>
      <c r="F294" s="54">
        <v>3026.6353819313103</v>
      </c>
      <c r="G294" s="54">
        <v>3027</v>
      </c>
    </row>
    <row r="295" spans="3:7" ht="45.75" thickBot="1" x14ac:dyDescent="0.3">
      <c r="C295" s="62" t="s">
        <v>292</v>
      </c>
      <c r="D295" s="53"/>
      <c r="E295" s="54"/>
      <c r="F295" s="54"/>
      <c r="G295" s="54"/>
    </row>
    <row r="296" spans="3:7" ht="45.75" thickBot="1" x14ac:dyDescent="0.3">
      <c r="C296" s="62" t="s">
        <v>293</v>
      </c>
      <c r="D296" s="53"/>
      <c r="E296" s="54"/>
      <c r="F296" s="54"/>
      <c r="G296" s="54"/>
    </row>
    <row r="297" spans="3:7" ht="15.75" thickBot="1" x14ac:dyDescent="0.3">
      <c r="C297" s="52" t="s">
        <v>103</v>
      </c>
      <c r="D297" s="53">
        <v>3421.4139100093075</v>
      </c>
      <c r="E297" s="54">
        <v>4145.1745448189686</v>
      </c>
      <c r="F297" s="54">
        <v>4342.5638088579672</v>
      </c>
      <c r="G297" s="54">
        <v>4408</v>
      </c>
    </row>
    <row r="298" spans="3:7" ht="34.5" thickBot="1" x14ac:dyDescent="0.3">
      <c r="C298" s="62" t="s">
        <v>294</v>
      </c>
      <c r="D298" s="53"/>
      <c r="E298" s="54"/>
      <c r="F298" s="54"/>
      <c r="G298" s="54"/>
    </row>
    <row r="299" spans="3:7" ht="34.5" thickBot="1" x14ac:dyDescent="0.3">
      <c r="C299" s="62" t="s">
        <v>295</v>
      </c>
      <c r="D299" s="53"/>
      <c r="E299" s="54"/>
      <c r="F299" s="54"/>
      <c r="G299" s="54"/>
    </row>
    <row r="300" spans="3:7" ht="24.75" thickBot="1" x14ac:dyDescent="0.3">
      <c r="C300" s="52" t="s">
        <v>296</v>
      </c>
      <c r="D300" s="53">
        <v>252.55565777569836</v>
      </c>
      <c r="E300" s="54">
        <v>378.83348666354755</v>
      </c>
      <c r="F300" s="54">
        <v>378.83348666354755</v>
      </c>
      <c r="G300" s="54">
        <v>379</v>
      </c>
    </row>
    <row r="301" spans="3:7" ht="34.5" thickBot="1" x14ac:dyDescent="0.3">
      <c r="C301" s="62" t="s">
        <v>297</v>
      </c>
      <c r="D301" s="53"/>
      <c r="E301" s="54"/>
      <c r="F301" s="54"/>
      <c r="G301" s="54"/>
    </row>
    <row r="302" spans="3:7" ht="34.5" thickBot="1" x14ac:dyDescent="0.3">
      <c r="C302" s="62" t="s">
        <v>298</v>
      </c>
      <c r="D302" s="53"/>
      <c r="E302" s="54"/>
      <c r="F302" s="54"/>
      <c r="G302" s="54"/>
    </row>
    <row r="303" spans="3:7" ht="24.75" thickBot="1" x14ac:dyDescent="0.3">
      <c r="C303" s="52" t="s">
        <v>105</v>
      </c>
      <c r="D303" s="53"/>
      <c r="E303" s="54"/>
      <c r="F303" s="54"/>
      <c r="G303" s="54"/>
    </row>
    <row r="304" spans="3:7" ht="34.5" thickBot="1" x14ac:dyDescent="0.3">
      <c r="C304" s="62" t="s">
        <v>299</v>
      </c>
      <c r="D304" s="53"/>
      <c r="E304" s="54"/>
      <c r="F304" s="54"/>
      <c r="G304" s="54"/>
    </row>
    <row r="305" spans="3:7" ht="34.5" thickBot="1" x14ac:dyDescent="0.3">
      <c r="C305" s="62" t="s">
        <v>300</v>
      </c>
      <c r="D305" s="53"/>
      <c r="E305" s="54"/>
      <c r="F305" s="54"/>
      <c r="G305" s="54"/>
    </row>
    <row r="306" spans="3:7" ht="15.75" thickBot="1" x14ac:dyDescent="0.3">
      <c r="C306" s="52" t="s">
        <v>106</v>
      </c>
      <c r="D306" s="53"/>
      <c r="E306" s="54"/>
      <c r="F306" s="54"/>
      <c r="G306" s="54"/>
    </row>
    <row r="307" spans="3:7" ht="34.5" thickBot="1" x14ac:dyDescent="0.3">
      <c r="C307" s="62" t="s">
        <v>301</v>
      </c>
      <c r="D307" s="53"/>
      <c r="E307" s="54"/>
      <c r="F307" s="54"/>
      <c r="G307" s="54"/>
    </row>
    <row r="308" spans="3:7" ht="34.5" thickBot="1" x14ac:dyDescent="0.3">
      <c r="C308" s="62" t="s">
        <v>302</v>
      </c>
      <c r="D308" s="53"/>
      <c r="E308" s="54"/>
      <c r="F308" s="54"/>
      <c r="G308" s="54"/>
    </row>
    <row r="309" spans="3:7" ht="24.75" thickBot="1" x14ac:dyDescent="0.3">
      <c r="C309" s="52" t="s">
        <v>107</v>
      </c>
      <c r="D309" s="53"/>
      <c r="E309" s="54"/>
      <c r="F309" s="54"/>
      <c r="G309" s="54"/>
    </row>
    <row r="310" spans="3:7" ht="34.5" thickBot="1" x14ac:dyDescent="0.3">
      <c r="C310" s="62" t="s">
        <v>303</v>
      </c>
      <c r="D310" s="53"/>
      <c r="E310" s="54"/>
      <c r="F310" s="54"/>
      <c r="G310" s="54"/>
    </row>
    <row r="311" spans="3:7" ht="34.5" thickBot="1" x14ac:dyDescent="0.3">
      <c r="C311" s="62" t="s">
        <v>304</v>
      </c>
      <c r="D311" s="53"/>
      <c r="E311" s="54"/>
      <c r="F311" s="54"/>
      <c r="G311" s="54"/>
    </row>
    <row r="312" spans="3:7" ht="18" customHeight="1" thickBot="1" x14ac:dyDescent="0.3">
      <c r="C312" s="55" t="s">
        <v>317</v>
      </c>
      <c r="D312" s="53">
        <f>D291+D294+D297+D300</f>
        <v>20978.428381870544</v>
      </c>
      <c r="E312" s="53">
        <f t="shared" ref="E312:G312" si="34">E291+E294+E297+E300</f>
        <v>23275.988115187378</v>
      </c>
      <c r="F312" s="53">
        <f t="shared" si="34"/>
        <v>23670.766643265371</v>
      </c>
      <c r="G312" s="53">
        <f t="shared" si="34"/>
        <v>23737</v>
      </c>
    </row>
    <row r="313" spans="3:7" ht="10.5" customHeight="1" x14ac:dyDescent="0.25">
      <c r="C313" s="467" t="s">
        <v>318</v>
      </c>
      <c r="D313" s="470"/>
      <c r="E313" s="471"/>
      <c r="F313" s="471"/>
      <c r="G313" s="472"/>
    </row>
    <row r="314" spans="3:7" ht="11.25" customHeight="1" x14ac:dyDescent="0.25">
      <c r="C314" s="468"/>
      <c r="D314" s="473"/>
      <c r="E314" s="474"/>
      <c r="F314" s="474"/>
      <c r="G314" s="475"/>
    </row>
    <row r="315" spans="3:7" ht="11.25" customHeight="1" thickBot="1" x14ac:dyDescent="0.3">
      <c r="C315" s="469"/>
      <c r="D315" s="476"/>
      <c r="E315" s="477"/>
      <c r="F315" s="477"/>
      <c r="G315" s="478"/>
    </row>
    <row r="316" spans="3:7" ht="15.75" thickBot="1" x14ac:dyDescent="0.3">
      <c r="C316" s="17" t="s">
        <v>109</v>
      </c>
      <c r="D316" s="66">
        <f>IF(D312-D283=0,0,"Error")</f>
        <v>0</v>
      </c>
      <c r="E316" s="66">
        <f t="shared" ref="E316:G316" si="35">IF(E312-E283=0,0,"Error")</f>
        <v>0</v>
      </c>
      <c r="F316" s="66">
        <f t="shared" si="35"/>
        <v>0</v>
      </c>
      <c r="G316" s="66">
        <f t="shared" si="35"/>
        <v>0</v>
      </c>
    </row>
    <row r="317" spans="3:7" ht="15.75" customHeight="1" thickBot="1" x14ac:dyDescent="0.3">
      <c r="C317" s="46" t="s">
        <v>319</v>
      </c>
      <c r="D317" s="572" t="s">
        <v>320</v>
      </c>
      <c r="E317" s="459"/>
      <c r="F317" s="459"/>
      <c r="G317" s="460"/>
    </row>
    <row r="318" spans="3:7" ht="15.75" customHeight="1" thickBot="1" x14ac:dyDescent="0.3">
      <c r="C318" s="36" t="s">
        <v>27</v>
      </c>
      <c r="D318" s="437" t="s">
        <v>321</v>
      </c>
      <c r="E318" s="438"/>
      <c r="F318" s="438"/>
      <c r="G318" s="439"/>
    </row>
    <row r="319" spans="3:7" ht="15.75" thickBot="1" x14ac:dyDescent="0.3">
      <c r="C319" s="36" t="s">
        <v>29</v>
      </c>
      <c r="D319" s="461" t="s">
        <v>322</v>
      </c>
      <c r="E319" s="462"/>
      <c r="F319" s="462"/>
      <c r="G319" s="463"/>
    </row>
    <row r="320" spans="3:7" ht="12" customHeight="1" x14ac:dyDescent="0.25">
      <c r="C320" s="432"/>
      <c r="D320" s="47">
        <v>2018</v>
      </c>
      <c r="E320" s="47">
        <v>2019</v>
      </c>
      <c r="F320" s="47">
        <v>2020</v>
      </c>
      <c r="G320" s="47">
        <v>2021</v>
      </c>
    </row>
    <row r="321" spans="3:7" ht="12.75" customHeight="1" thickBot="1" x14ac:dyDescent="0.3">
      <c r="C321" s="433"/>
      <c r="D321" s="48" t="s">
        <v>12</v>
      </c>
      <c r="E321" s="48" t="s">
        <v>13</v>
      </c>
      <c r="F321" s="48" t="s">
        <v>13</v>
      </c>
      <c r="G321" s="48" t="s">
        <v>13</v>
      </c>
    </row>
    <row r="322" spans="3:7" ht="15.75" thickBot="1" x14ac:dyDescent="0.3">
      <c r="C322" s="36" t="s">
        <v>31</v>
      </c>
      <c r="D322" s="49">
        <v>1</v>
      </c>
      <c r="E322" s="49">
        <v>1</v>
      </c>
      <c r="F322" s="49">
        <v>1</v>
      </c>
      <c r="G322" s="49">
        <v>1</v>
      </c>
    </row>
    <row r="323" spans="3:7" ht="15.75" thickBot="1" x14ac:dyDescent="0.3">
      <c r="C323" s="36" t="s">
        <v>32</v>
      </c>
      <c r="D323" s="49">
        <v>3955.9405750870915</v>
      </c>
      <c r="E323" s="49">
        <v>4408.7105400962155</v>
      </c>
      <c r="F323" s="49">
        <v>4482.2141700978746</v>
      </c>
      <c r="G323" s="49">
        <v>4494</v>
      </c>
    </row>
    <row r="324" spans="3:7" ht="15.75" thickBot="1" x14ac:dyDescent="0.3">
      <c r="C324" s="36" t="s">
        <v>33</v>
      </c>
      <c r="D324" s="49">
        <f>D323/D322</f>
        <v>3955.9405750870915</v>
      </c>
      <c r="E324" s="49">
        <f t="shared" ref="E324:G324" si="36">E323/E322</f>
        <v>4408.7105400962155</v>
      </c>
      <c r="F324" s="49">
        <f t="shared" si="36"/>
        <v>4482.2141700978746</v>
      </c>
      <c r="G324" s="49">
        <f t="shared" si="36"/>
        <v>4494</v>
      </c>
    </row>
    <row r="325" spans="3:7" ht="15.75" thickBot="1" x14ac:dyDescent="0.3">
      <c r="C325" s="36" t="s">
        <v>34</v>
      </c>
      <c r="D325" s="50" t="s">
        <v>35</v>
      </c>
      <c r="E325" s="51">
        <f>E322/D322-1</f>
        <v>0</v>
      </c>
      <c r="F325" s="51">
        <f t="shared" ref="F325:G327" si="37">F322/E322-1</f>
        <v>0</v>
      </c>
      <c r="G325" s="51">
        <f t="shared" si="37"/>
        <v>0</v>
      </c>
    </row>
    <row r="326" spans="3:7" ht="15.75" thickBot="1" x14ac:dyDescent="0.3">
      <c r="C326" s="36" t="s">
        <v>36</v>
      </c>
      <c r="D326" s="50" t="s">
        <v>35</v>
      </c>
      <c r="E326" s="51">
        <f>E323/D323-1</f>
        <v>0.11445317653669651</v>
      </c>
      <c r="F326" s="51">
        <f t="shared" si="37"/>
        <v>1.6672364704636511E-2</v>
      </c>
      <c r="G326" s="51">
        <f t="shared" si="37"/>
        <v>2.6294660305954398E-3</v>
      </c>
    </row>
    <row r="327" spans="3:7" ht="23.25" thickBot="1" x14ac:dyDescent="0.3">
      <c r="C327" s="36" t="s">
        <v>37</v>
      </c>
      <c r="D327" s="50" t="s">
        <v>35</v>
      </c>
      <c r="E327" s="51">
        <f>E324/D324-1</f>
        <v>0.11445317653669651</v>
      </c>
      <c r="F327" s="51">
        <f t="shared" si="37"/>
        <v>1.6672364704636511E-2</v>
      </c>
      <c r="G327" s="51">
        <f t="shared" si="37"/>
        <v>2.6294660305954398E-3</v>
      </c>
    </row>
    <row r="328" spans="3:7" ht="15.75" customHeight="1" thickBot="1" x14ac:dyDescent="0.3">
      <c r="C328" s="464" t="s">
        <v>323</v>
      </c>
      <c r="D328" s="465"/>
      <c r="E328" s="465"/>
      <c r="F328" s="465"/>
      <c r="G328" s="466"/>
    </row>
    <row r="329" spans="3:7" ht="12" customHeight="1" x14ac:dyDescent="0.25">
      <c r="C329" s="432"/>
      <c r="D329" s="47">
        <v>2018</v>
      </c>
      <c r="E329" s="47">
        <v>2019</v>
      </c>
      <c r="F329" s="47">
        <v>2020</v>
      </c>
      <c r="G329" s="47">
        <v>2021</v>
      </c>
    </row>
    <row r="330" spans="3:7" ht="12.75" customHeight="1" thickBot="1" x14ac:dyDescent="0.3">
      <c r="C330" s="433"/>
      <c r="D330" s="48" t="s">
        <v>12</v>
      </c>
      <c r="E330" s="48" t="s">
        <v>13</v>
      </c>
      <c r="F330" s="48" t="s">
        <v>13</v>
      </c>
      <c r="G330" s="48" t="s">
        <v>13</v>
      </c>
    </row>
    <row r="331" spans="3:7" ht="15.75" thickBot="1" x14ac:dyDescent="0.3">
      <c r="C331" s="52" t="s">
        <v>101</v>
      </c>
      <c r="D331" s="53">
        <v>2695.1331000608252</v>
      </c>
      <c r="E331" s="54">
        <v>2940.1452000663553</v>
      </c>
      <c r="F331" s="54">
        <v>2964.6464100669082</v>
      </c>
      <c r="G331" s="54">
        <v>2965</v>
      </c>
    </row>
    <row r="332" spans="3:7" ht="34.5" thickBot="1" x14ac:dyDescent="0.3">
      <c r="C332" s="62" t="s">
        <v>290</v>
      </c>
      <c r="D332" s="53"/>
      <c r="E332" s="54"/>
      <c r="F332" s="54"/>
      <c r="G332" s="54"/>
    </row>
    <row r="333" spans="3:7" ht="34.5" thickBot="1" x14ac:dyDescent="0.3">
      <c r="C333" s="62" t="s">
        <v>291</v>
      </c>
      <c r="D333" s="53"/>
      <c r="E333" s="54"/>
      <c r="F333" s="54"/>
      <c r="G333" s="54"/>
    </row>
    <row r="334" spans="3:7" ht="24.75" thickBot="1" x14ac:dyDescent="0.3">
      <c r="C334" s="52" t="s">
        <v>102</v>
      </c>
      <c r="D334" s="53">
        <v>526.77601501188929</v>
      </c>
      <c r="E334" s="54">
        <v>551.2772250124417</v>
      </c>
      <c r="F334" s="54">
        <v>563.52783001271814</v>
      </c>
      <c r="G334" s="54">
        <v>564</v>
      </c>
    </row>
    <row r="335" spans="3:7" ht="45.75" thickBot="1" x14ac:dyDescent="0.3">
      <c r="C335" s="62" t="s">
        <v>292</v>
      </c>
      <c r="D335" s="53"/>
      <c r="E335" s="54"/>
      <c r="F335" s="54"/>
      <c r="G335" s="54"/>
    </row>
    <row r="336" spans="3:7" ht="45.75" thickBot="1" x14ac:dyDescent="0.3">
      <c r="C336" s="62" t="s">
        <v>293</v>
      </c>
      <c r="D336" s="53"/>
      <c r="E336" s="54"/>
      <c r="F336" s="54"/>
      <c r="G336" s="54"/>
    </row>
    <row r="337" spans="3:7" ht="15.75" thickBot="1" x14ac:dyDescent="0.3">
      <c r="C337" s="52" t="s">
        <v>103</v>
      </c>
      <c r="D337" s="53">
        <v>637.03146001437699</v>
      </c>
      <c r="E337" s="54">
        <v>771.78811501741825</v>
      </c>
      <c r="F337" s="54">
        <v>808.53993001824779</v>
      </c>
      <c r="G337" s="54">
        <v>820</v>
      </c>
    </row>
    <row r="338" spans="3:7" ht="34.5" thickBot="1" x14ac:dyDescent="0.3">
      <c r="C338" s="62" t="s">
        <v>294</v>
      </c>
      <c r="D338" s="53"/>
      <c r="E338" s="54"/>
      <c r="F338" s="54"/>
      <c r="G338" s="54"/>
    </row>
    <row r="339" spans="3:7" ht="34.5" thickBot="1" x14ac:dyDescent="0.3">
      <c r="C339" s="62" t="s">
        <v>295</v>
      </c>
      <c r="D339" s="53"/>
      <c r="E339" s="54"/>
      <c r="F339" s="54"/>
      <c r="G339" s="54"/>
    </row>
    <row r="340" spans="3:7" ht="24.75" thickBot="1" x14ac:dyDescent="0.3">
      <c r="C340" s="52" t="s">
        <v>296</v>
      </c>
      <c r="D340" s="53">
        <v>97</v>
      </c>
      <c r="E340" s="54">
        <v>145.5</v>
      </c>
      <c r="F340" s="54">
        <v>145.5</v>
      </c>
      <c r="G340" s="54">
        <v>145</v>
      </c>
    </row>
    <row r="341" spans="3:7" ht="34.5" thickBot="1" x14ac:dyDescent="0.3">
      <c r="C341" s="62" t="s">
        <v>297</v>
      </c>
      <c r="D341" s="53"/>
      <c r="E341" s="54"/>
      <c r="F341" s="54"/>
      <c r="G341" s="54"/>
    </row>
    <row r="342" spans="3:7" ht="34.5" thickBot="1" x14ac:dyDescent="0.3">
      <c r="C342" s="62" t="s">
        <v>298</v>
      </c>
      <c r="D342" s="53"/>
      <c r="E342" s="54"/>
      <c r="F342" s="54"/>
      <c r="G342" s="54"/>
    </row>
    <row r="343" spans="3:7" ht="24.75" thickBot="1" x14ac:dyDescent="0.3">
      <c r="C343" s="52" t="s">
        <v>105</v>
      </c>
      <c r="D343" s="53"/>
      <c r="E343" s="54"/>
      <c r="F343" s="54"/>
      <c r="G343" s="54"/>
    </row>
    <row r="344" spans="3:7" ht="34.5" thickBot="1" x14ac:dyDescent="0.3">
      <c r="C344" s="62" t="s">
        <v>299</v>
      </c>
      <c r="D344" s="53"/>
      <c r="E344" s="54"/>
      <c r="F344" s="54"/>
      <c r="G344" s="54"/>
    </row>
    <row r="345" spans="3:7" ht="34.5" thickBot="1" x14ac:dyDescent="0.3">
      <c r="C345" s="62" t="s">
        <v>300</v>
      </c>
      <c r="D345" s="53"/>
      <c r="E345" s="54"/>
      <c r="F345" s="54"/>
      <c r="G345" s="54"/>
    </row>
    <row r="346" spans="3:7" ht="15.75" thickBot="1" x14ac:dyDescent="0.3">
      <c r="C346" s="52" t="s">
        <v>106</v>
      </c>
      <c r="D346" s="53"/>
      <c r="E346" s="54"/>
      <c r="F346" s="54"/>
      <c r="G346" s="54"/>
    </row>
    <row r="347" spans="3:7" ht="34.5" thickBot="1" x14ac:dyDescent="0.3">
      <c r="C347" s="62" t="s">
        <v>301</v>
      </c>
      <c r="D347" s="53"/>
      <c r="E347" s="54"/>
      <c r="F347" s="54"/>
      <c r="G347" s="54"/>
    </row>
    <row r="348" spans="3:7" ht="34.5" thickBot="1" x14ac:dyDescent="0.3">
      <c r="C348" s="62" t="s">
        <v>302</v>
      </c>
      <c r="D348" s="53"/>
      <c r="E348" s="54"/>
      <c r="F348" s="54"/>
      <c r="G348" s="54"/>
    </row>
    <row r="349" spans="3:7" ht="24.75" thickBot="1" x14ac:dyDescent="0.3">
      <c r="C349" s="52" t="s">
        <v>107</v>
      </c>
      <c r="D349" s="53"/>
      <c r="E349" s="54"/>
      <c r="F349" s="54"/>
      <c r="G349" s="54"/>
    </row>
    <row r="350" spans="3:7" ht="34.5" thickBot="1" x14ac:dyDescent="0.3">
      <c r="C350" s="62" t="s">
        <v>303</v>
      </c>
      <c r="D350" s="53"/>
      <c r="E350" s="54"/>
      <c r="F350" s="54"/>
      <c r="G350" s="54"/>
    </row>
    <row r="351" spans="3:7" ht="34.5" thickBot="1" x14ac:dyDescent="0.3">
      <c r="C351" s="62" t="s">
        <v>304</v>
      </c>
      <c r="D351" s="53"/>
      <c r="E351" s="54"/>
      <c r="F351" s="54"/>
      <c r="G351" s="54"/>
    </row>
    <row r="352" spans="3:7" ht="24.75" thickBot="1" x14ac:dyDescent="0.3">
      <c r="C352" s="55" t="s">
        <v>324</v>
      </c>
      <c r="D352" s="53">
        <f>D331+D334+D337+D340</f>
        <v>3955.9405750870915</v>
      </c>
      <c r="E352" s="53">
        <f t="shared" ref="E352:G352" si="38">E331+E334+E337+E340</f>
        <v>4408.7105400962155</v>
      </c>
      <c r="F352" s="53">
        <f t="shared" si="38"/>
        <v>4482.2141700978746</v>
      </c>
      <c r="G352" s="53">
        <f t="shared" si="38"/>
        <v>4494</v>
      </c>
    </row>
    <row r="353" spans="3:7" ht="15" customHeight="1" x14ac:dyDescent="0.25">
      <c r="C353" s="467" t="s">
        <v>325</v>
      </c>
      <c r="D353" s="470"/>
      <c r="E353" s="471"/>
      <c r="F353" s="471"/>
      <c r="G353" s="472"/>
    </row>
    <row r="354" spans="3:7" x14ac:dyDescent="0.25">
      <c r="C354" s="468"/>
      <c r="D354" s="473"/>
      <c r="E354" s="474"/>
      <c r="F354" s="474"/>
      <c r="G354" s="475"/>
    </row>
    <row r="355" spans="3:7" ht="15.75" thickBot="1" x14ac:dyDescent="0.3">
      <c r="C355" s="469"/>
      <c r="D355" s="476"/>
      <c r="E355" s="477"/>
      <c r="F355" s="477"/>
      <c r="G355" s="478"/>
    </row>
    <row r="356" spans="3:7" ht="15.75" thickBot="1" x14ac:dyDescent="0.3">
      <c r="C356" s="17" t="s">
        <v>109</v>
      </c>
      <c r="D356" s="66">
        <f>IF(D352-D323=0,0,"Error")</f>
        <v>0</v>
      </c>
      <c r="E356" s="66">
        <f t="shared" ref="E356:G356" si="39">IF(E352-E323=0,0,"Error")</f>
        <v>0</v>
      </c>
      <c r="F356" s="66">
        <f t="shared" si="39"/>
        <v>0</v>
      </c>
      <c r="G356" s="66">
        <f t="shared" si="39"/>
        <v>0</v>
      </c>
    </row>
    <row r="357" spans="3:7" ht="15.75" customHeight="1" thickBot="1" x14ac:dyDescent="0.3">
      <c r="C357" s="46" t="s">
        <v>326</v>
      </c>
      <c r="D357" s="572" t="s">
        <v>327</v>
      </c>
      <c r="E357" s="583"/>
      <c r="F357" s="583"/>
      <c r="G357" s="584"/>
    </row>
    <row r="358" spans="3:7" ht="42" customHeight="1" thickBot="1" x14ac:dyDescent="0.3">
      <c r="C358" s="36" t="s">
        <v>27</v>
      </c>
      <c r="D358" s="437" t="s">
        <v>328</v>
      </c>
      <c r="E358" s="438"/>
      <c r="F358" s="438"/>
      <c r="G358" s="439"/>
    </row>
    <row r="359" spans="3:7" ht="15.75" thickBot="1" x14ac:dyDescent="0.3">
      <c r="C359" s="36" t="s">
        <v>29</v>
      </c>
      <c r="D359" s="461" t="s">
        <v>288</v>
      </c>
      <c r="E359" s="462"/>
      <c r="F359" s="462"/>
      <c r="G359" s="463"/>
    </row>
    <row r="360" spans="3:7" x14ac:dyDescent="0.25">
      <c r="C360" s="432"/>
      <c r="D360" s="47">
        <v>2018</v>
      </c>
      <c r="E360" s="47">
        <v>2019</v>
      </c>
      <c r="F360" s="47">
        <v>2020</v>
      </c>
      <c r="G360" s="47">
        <v>2021</v>
      </c>
    </row>
    <row r="361" spans="3:7" ht="15.75" thickBot="1" x14ac:dyDescent="0.3">
      <c r="C361" s="433"/>
      <c r="D361" s="48" t="s">
        <v>12</v>
      </c>
      <c r="E361" s="48" t="s">
        <v>13</v>
      </c>
      <c r="F361" s="48" t="s">
        <v>13</v>
      </c>
      <c r="G361" s="48" t="s">
        <v>13</v>
      </c>
    </row>
    <row r="362" spans="3:7" ht="15.75" thickBot="1" x14ac:dyDescent="0.3">
      <c r="C362" s="36" t="s">
        <v>31</v>
      </c>
      <c r="D362" s="49">
        <v>2</v>
      </c>
      <c r="E362" s="49">
        <v>2</v>
      </c>
      <c r="F362" s="49">
        <v>2</v>
      </c>
      <c r="G362" s="49">
        <v>2</v>
      </c>
    </row>
    <row r="363" spans="3:7" ht="15.75" thickBot="1" x14ac:dyDescent="0.3">
      <c r="C363" s="36" t="s">
        <v>32</v>
      </c>
      <c r="D363" s="49">
        <v>25100.304540301528</v>
      </c>
      <c r="E363" s="49">
        <v>27837.854943315066</v>
      </c>
      <c r="F363" s="49">
        <v>28310.751418839754</v>
      </c>
      <c r="G363" s="49">
        <v>28390</v>
      </c>
    </row>
    <row r="364" spans="3:7" ht="15.75" thickBot="1" x14ac:dyDescent="0.3">
      <c r="C364" s="36" t="s">
        <v>33</v>
      </c>
      <c r="D364" s="49">
        <f>D363/D362</f>
        <v>12550.152270150764</v>
      </c>
      <c r="E364" s="49">
        <f t="shared" ref="E364:G364" si="40">E363/E362</f>
        <v>13918.927471657533</v>
      </c>
      <c r="F364" s="49">
        <f t="shared" si="40"/>
        <v>14155.375709419877</v>
      </c>
      <c r="G364" s="49">
        <f t="shared" si="40"/>
        <v>14195</v>
      </c>
    </row>
    <row r="365" spans="3:7" ht="15.75" thickBot="1" x14ac:dyDescent="0.3">
      <c r="C365" s="36" t="s">
        <v>34</v>
      </c>
      <c r="D365" s="50" t="s">
        <v>35</v>
      </c>
      <c r="E365" s="51">
        <f>E362/D362-1</f>
        <v>0</v>
      </c>
      <c r="F365" s="51">
        <f t="shared" ref="F365:G367" si="41">F362/E362-1</f>
        <v>0</v>
      </c>
      <c r="G365" s="51">
        <f t="shared" si="41"/>
        <v>0</v>
      </c>
    </row>
    <row r="366" spans="3:7" ht="15.75" thickBot="1" x14ac:dyDescent="0.3">
      <c r="C366" s="36" t="s">
        <v>36</v>
      </c>
      <c r="D366" s="50" t="s">
        <v>35</v>
      </c>
      <c r="E366" s="51">
        <f>E363/D363-1</f>
        <v>0.10906442982068509</v>
      </c>
      <c r="F366" s="51">
        <f t="shared" si="41"/>
        <v>1.6987532857241527E-2</v>
      </c>
      <c r="G366" s="51">
        <f t="shared" si="41"/>
        <v>2.7992397654097445E-3</v>
      </c>
    </row>
    <row r="367" spans="3:7" ht="23.25" thickBot="1" x14ac:dyDescent="0.3">
      <c r="C367" s="36" t="s">
        <v>37</v>
      </c>
      <c r="D367" s="50" t="s">
        <v>35</v>
      </c>
      <c r="E367" s="51">
        <f>E364/D364-1</f>
        <v>0.10906442982068509</v>
      </c>
      <c r="F367" s="51">
        <f t="shared" si="41"/>
        <v>1.6987532857241527E-2</v>
      </c>
      <c r="G367" s="51">
        <f t="shared" si="41"/>
        <v>2.7992397654097445E-3</v>
      </c>
    </row>
    <row r="368" spans="3:7" ht="15.75" customHeight="1" thickBot="1" x14ac:dyDescent="0.3">
      <c r="C368" s="464" t="s">
        <v>329</v>
      </c>
      <c r="D368" s="465"/>
      <c r="E368" s="465"/>
      <c r="F368" s="465"/>
      <c r="G368" s="466"/>
    </row>
    <row r="369" spans="3:7" ht="10.5" customHeight="1" x14ac:dyDescent="0.25">
      <c r="C369" s="432"/>
      <c r="D369" s="47">
        <v>2018</v>
      </c>
      <c r="E369" s="47">
        <v>2019</v>
      </c>
      <c r="F369" s="47">
        <v>2020</v>
      </c>
      <c r="G369" s="47">
        <v>2021</v>
      </c>
    </row>
    <row r="370" spans="3:7" ht="11.25" customHeight="1" thickBot="1" x14ac:dyDescent="0.3">
      <c r="C370" s="433"/>
      <c r="D370" s="48" t="s">
        <v>12</v>
      </c>
      <c r="E370" s="48" t="s">
        <v>13</v>
      </c>
      <c r="F370" s="48" t="s">
        <v>13</v>
      </c>
      <c r="G370" s="48" t="s">
        <v>13</v>
      </c>
    </row>
    <row r="371" spans="3:7" ht="15.75" thickBot="1" x14ac:dyDescent="0.3">
      <c r="C371" s="52" t="s">
        <v>101</v>
      </c>
      <c r="D371" s="53">
        <v>17339.537435905138</v>
      </c>
      <c r="E371" s="54">
        <v>18915.859020987427</v>
      </c>
      <c r="F371" s="54">
        <v>19073.491179495657</v>
      </c>
      <c r="G371" s="54">
        <v>19073</v>
      </c>
    </row>
    <row r="372" spans="3:7" ht="34.5" thickBot="1" x14ac:dyDescent="0.3">
      <c r="C372" s="62" t="s">
        <v>290</v>
      </c>
      <c r="D372" s="53"/>
      <c r="E372" s="54"/>
      <c r="F372" s="54"/>
      <c r="G372" s="54"/>
    </row>
    <row r="373" spans="3:7" ht="34.5" thickBot="1" x14ac:dyDescent="0.3">
      <c r="C373" s="62" t="s">
        <v>291</v>
      </c>
      <c r="D373" s="53"/>
      <c r="E373" s="54"/>
      <c r="F373" s="54"/>
      <c r="G373" s="54"/>
    </row>
    <row r="374" spans="3:7" ht="24.75" thickBot="1" x14ac:dyDescent="0.3">
      <c r="C374" s="52" t="s">
        <v>102</v>
      </c>
      <c r="D374" s="53">
        <v>3389.0914079269169</v>
      </c>
      <c r="E374" s="54">
        <v>3546.7235664351419</v>
      </c>
      <c r="F374" s="54">
        <v>3625.5396456892558</v>
      </c>
      <c r="G374" s="54">
        <v>3626</v>
      </c>
    </row>
    <row r="375" spans="3:7" ht="45.75" thickBot="1" x14ac:dyDescent="0.3">
      <c r="C375" s="62" t="s">
        <v>292</v>
      </c>
      <c r="D375" s="53"/>
      <c r="E375" s="54"/>
      <c r="F375" s="54"/>
      <c r="G375" s="54"/>
    </row>
    <row r="376" spans="3:7" ht="45.75" thickBot="1" x14ac:dyDescent="0.3">
      <c r="C376" s="62" t="s">
        <v>293</v>
      </c>
      <c r="D376" s="53"/>
      <c r="E376" s="54"/>
      <c r="F376" s="54"/>
      <c r="G376" s="54"/>
    </row>
    <row r="377" spans="3:7" ht="15.75" thickBot="1" x14ac:dyDescent="0.3">
      <c r="C377" s="52" t="s">
        <v>103</v>
      </c>
      <c r="D377" s="53">
        <v>4098.4361212139429</v>
      </c>
      <c r="E377" s="54">
        <v>4965.4129930091995</v>
      </c>
      <c r="F377" s="54">
        <v>5201.861230771543</v>
      </c>
      <c r="G377" s="54">
        <v>5281</v>
      </c>
    </row>
    <row r="378" spans="3:7" ht="34.5" thickBot="1" x14ac:dyDescent="0.3">
      <c r="C378" s="62" t="s">
        <v>294</v>
      </c>
      <c r="D378" s="53"/>
      <c r="E378" s="54"/>
      <c r="F378" s="54"/>
      <c r="G378" s="54"/>
    </row>
    <row r="379" spans="3:7" ht="34.5" thickBot="1" x14ac:dyDescent="0.3">
      <c r="C379" s="62" t="s">
        <v>295</v>
      </c>
      <c r="D379" s="53"/>
      <c r="E379" s="54"/>
      <c r="F379" s="54"/>
      <c r="G379" s="54"/>
    </row>
    <row r="380" spans="3:7" ht="24.75" thickBot="1" x14ac:dyDescent="0.3">
      <c r="C380" s="52" t="s">
        <v>296</v>
      </c>
      <c r="D380" s="53">
        <v>273.23957525553169</v>
      </c>
      <c r="E380" s="54">
        <v>409.85936288329754</v>
      </c>
      <c r="F380" s="54">
        <v>409.85936288329754</v>
      </c>
      <c r="G380" s="54">
        <v>410</v>
      </c>
    </row>
    <row r="381" spans="3:7" ht="34.5" thickBot="1" x14ac:dyDescent="0.3">
      <c r="C381" s="62" t="s">
        <v>297</v>
      </c>
      <c r="D381" s="53"/>
      <c r="E381" s="54"/>
      <c r="F381" s="54"/>
      <c r="G381" s="54"/>
    </row>
    <row r="382" spans="3:7" ht="34.5" thickBot="1" x14ac:dyDescent="0.3">
      <c r="C382" s="62" t="s">
        <v>298</v>
      </c>
      <c r="D382" s="53"/>
      <c r="E382" s="54"/>
      <c r="F382" s="54"/>
      <c r="G382" s="54"/>
    </row>
    <row r="383" spans="3:7" ht="24.75" thickBot="1" x14ac:dyDescent="0.3">
      <c r="C383" s="52" t="s">
        <v>105</v>
      </c>
      <c r="D383" s="53"/>
      <c r="E383" s="54"/>
      <c r="F383" s="54"/>
      <c r="G383" s="54"/>
    </row>
    <row r="384" spans="3:7" ht="34.5" thickBot="1" x14ac:dyDescent="0.3">
      <c r="C384" s="62" t="s">
        <v>299</v>
      </c>
      <c r="D384" s="53"/>
      <c r="E384" s="54"/>
      <c r="F384" s="54"/>
      <c r="G384" s="54"/>
    </row>
    <row r="385" spans="3:7" ht="34.5" thickBot="1" x14ac:dyDescent="0.3">
      <c r="C385" s="62" t="s">
        <v>300</v>
      </c>
      <c r="D385" s="53"/>
      <c r="E385" s="54"/>
      <c r="F385" s="54"/>
      <c r="G385" s="54"/>
    </row>
    <row r="386" spans="3:7" ht="15.75" thickBot="1" x14ac:dyDescent="0.3">
      <c r="C386" s="52" t="s">
        <v>106</v>
      </c>
      <c r="D386" s="53"/>
      <c r="E386" s="54"/>
      <c r="F386" s="54"/>
      <c r="G386" s="54"/>
    </row>
    <row r="387" spans="3:7" ht="34.5" thickBot="1" x14ac:dyDescent="0.3">
      <c r="C387" s="62" t="s">
        <v>301</v>
      </c>
      <c r="D387" s="53"/>
      <c r="E387" s="54"/>
      <c r="F387" s="54"/>
      <c r="G387" s="54"/>
    </row>
    <row r="388" spans="3:7" ht="34.5" thickBot="1" x14ac:dyDescent="0.3">
      <c r="C388" s="62" t="s">
        <v>302</v>
      </c>
      <c r="D388" s="53"/>
      <c r="E388" s="54"/>
      <c r="F388" s="54"/>
      <c r="G388" s="54"/>
    </row>
    <row r="389" spans="3:7" ht="24.75" thickBot="1" x14ac:dyDescent="0.3">
      <c r="C389" s="52" t="s">
        <v>107</v>
      </c>
      <c r="D389" s="53"/>
      <c r="E389" s="54"/>
      <c r="F389" s="54"/>
      <c r="G389" s="54"/>
    </row>
    <row r="390" spans="3:7" ht="34.5" thickBot="1" x14ac:dyDescent="0.3">
      <c r="C390" s="62" t="s">
        <v>303</v>
      </c>
      <c r="D390" s="53"/>
      <c r="E390" s="54"/>
      <c r="F390" s="54"/>
      <c r="G390" s="54"/>
    </row>
    <row r="391" spans="3:7" ht="34.5" thickBot="1" x14ac:dyDescent="0.3">
      <c r="C391" s="62" t="s">
        <v>304</v>
      </c>
      <c r="D391" s="53"/>
      <c r="E391" s="54"/>
      <c r="F391" s="54"/>
      <c r="G391" s="54"/>
    </row>
    <row r="392" spans="3:7" ht="18" customHeight="1" thickBot="1" x14ac:dyDescent="0.3">
      <c r="C392" s="55" t="s">
        <v>330</v>
      </c>
      <c r="D392" s="53">
        <f>D371+D374+D377+D380</f>
        <v>25100.304540301528</v>
      </c>
      <c r="E392" s="53">
        <f t="shared" ref="E392:G392" si="42">E371+E374+E377+E380</f>
        <v>27837.854943315066</v>
      </c>
      <c r="F392" s="53">
        <f t="shared" si="42"/>
        <v>28310.751418839754</v>
      </c>
      <c r="G392" s="53">
        <f t="shared" si="42"/>
        <v>28390</v>
      </c>
    </row>
    <row r="393" spans="3:7" ht="10.5" customHeight="1" x14ac:dyDescent="0.25">
      <c r="C393" s="467" t="s">
        <v>331</v>
      </c>
      <c r="D393" s="470"/>
      <c r="E393" s="471"/>
      <c r="F393" s="471"/>
      <c r="G393" s="472"/>
    </row>
    <row r="394" spans="3:7" x14ac:dyDescent="0.25">
      <c r="C394" s="468"/>
      <c r="D394" s="473"/>
      <c r="E394" s="474"/>
      <c r="F394" s="474"/>
      <c r="G394" s="475"/>
    </row>
    <row r="395" spans="3:7" ht="7.5" customHeight="1" thickBot="1" x14ac:dyDescent="0.3">
      <c r="C395" s="469"/>
      <c r="D395" s="476"/>
      <c r="E395" s="477"/>
      <c r="F395" s="477"/>
      <c r="G395" s="478"/>
    </row>
    <row r="396" spans="3:7" ht="15.75" thickBot="1" x14ac:dyDescent="0.3">
      <c r="C396" s="17" t="s">
        <v>109</v>
      </c>
      <c r="D396" s="66">
        <f>IF(D392-D363=0,0,"Error")</f>
        <v>0</v>
      </c>
      <c r="E396" s="66">
        <f>IF(E392-E363=0,0,"Error")</f>
        <v>0</v>
      </c>
      <c r="F396" s="66">
        <f>IF(F392-F363=0,0,"Error")</f>
        <v>0</v>
      </c>
      <c r="G396" s="66">
        <f>IF(G392-G363=0,0,"Error")</f>
        <v>0</v>
      </c>
    </row>
    <row r="397" spans="3:7" ht="15.75" customHeight="1" thickBot="1" x14ac:dyDescent="0.3">
      <c r="C397" s="46" t="s">
        <v>332</v>
      </c>
      <c r="D397" s="572" t="s">
        <v>333</v>
      </c>
      <c r="E397" s="583"/>
      <c r="F397" s="583"/>
      <c r="G397" s="584"/>
    </row>
    <row r="398" spans="3:7" ht="15.75" customHeight="1" thickBot="1" x14ac:dyDescent="0.3">
      <c r="C398" s="36" t="s">
        <v>27</v>
      </c>
      <c r="D398" s="437" t="s">
        <v>334</v>
      </c>
      <c r="E398" s="438"/>
      <c r="F398" s="438"/>
      <c r="G398" s="439"/>
    </row>
    <row r="399" spans="3:7" ht="15.75" thickBot="1" x14ac:dyDescent="0.3">
      <c r="C399" s="36" t="s">
        <v>29</v>
      </c>
      <c r="D399" s="461" t="s">
        <v>288</v>
      </c>
      <c r="E399" s="462"/>
      <c r="F399" s="462"/>
      <c r="G399" s="463"/>
    </row>
    <row r="400" spans="3:7" ht="12" customHeight="1" x14ac:dyDescent="0.25">
      <c r="C400" s="432"/>
      <c r="D400" s="47">
        <v>2018</v>
      </c>
      <c r="E400" s="47">
        <v>2019</v>
      </c>
      <c r="F400" s="47">
        <v>2020</v>
      </c>
      <c r="G400" s="47">
        <v>2021</v>
      </c>
    </row>
    <row r="401" spans="3:7" ht="9.75" customHeight="1" thickBot="1" x14ac:dyDescent="0.3">
      <c r="C401" s="433"/>
      <c r="D401" s="48" t="s">
        <v>12</v>
      </c>
      <c r="E401" s="48" t="s">
        <v>13</v>
      </c>
      <c r="F401" s="48" t="s">
        <v>13</v>
      </c>
      <c r="G401" s="48" t="s">
        <v>13</v>
      </c>
    </row>
    <row r="402" spans="3:7" ht="15.75" thickBot="1" x14ac:dyDescent="0.3">
      <c r="C402" s="36" t="s">
        <v>31</v>
      </c>
      <c r="D402" s="49">
        <v>3</v>
      </c>
      <c r="E402" s="49">
        <v>3</v>
      </c>
      <c r="F402" s="49">
        <v>3</v>
      </c>
      <c r="G402" s="49">
        <v>3</v>
      </c>
    </row>
    <row r="403" spans="3:7" ht="15.75" thickBot="1" x14ac:dyDescent="0.3">
      <c r="C403" s="36" t="s">
        <v>32</v>
      </c>
      <c r="D403" s="49">
        <v>15036.675349911759</v>
      </c>
      <c r="E403" s="49">
        <v>16685.077593120648</v>
      </c>
      <c r="F403" s="49">
        <v>16967.96604766267</v>
      </c>
      <c r="G403" s="49">
        <v>17015</v>
      </c>
    </row>
    <row r="404" spans="3:7" ht="15.75" thickBot="1" x14ac:dyDescent="0.3">
      <c r="C404" s="36" t="s">
        <v>33</v>
      </c>
      <c r="D404" s="49">
        <f>D403/D402</f>
        <v>5012.2251166372525</v>
      </c>
      <c r="E404" s="49">
        <f t="shared" ref="E404:G404" si="43">E403/E402</f>
        <v>5561.6925310402157</v>
      </c>
      <c r="F404" s="49">
        <f t="shared" si="43"/>
        <v>5655.9886825542235</v>
      </c>
      <c r="G404" s="49">
        <f t="shared" si="43"/>
        <v>5671.666666666667</v>
      </c>
    </row>
    <row r="405" spans="3:7" ht="15.75" thickBot="1" x14ac:dyDescent="0.3">
      <c r="C405" s="36" t="s">
        <v>34</v>
      </c>
      <c r="D405" s="50" t="s">
        <v>35</v>
      </c>
      <c r="E405" s="51">
        <f>E402/D402-1</f>
        <v>0</v>
      </c>
      <c r="F405" s="51">
        <f t="shared" ref="F405:G407" si="44">F402/E402-1</f>
        <v>0</v>
      </c>
      <c r="G405" s="51">
        <f t="shared" si="44"/>
        <v>0</v>
      </c>
    </row>
    <row r="406" spans="3:7" ht="15.75" thickBot="1" x14ac:dyDescent="0.3">
      <c r="C406" s="36" t="s">
        <v>36</v>
      </c>
      <c r="D406" s="50" t="s">
        <v>35</v>
      </c>
      <c r="E406" s="51">
        <f>E403/D403-1</f>
        <v>0.10962544610757741</v>
      </c>
      <c r="F406" s="51">
        <f t="shared" si="44"/>
        <v>1.6954578302869727E-2</v>
      </c>
      <c r="G406" s="51">
        <f t="shared" si="44"/>
        <v>2.7719263584811138E-3</v>
      </c>
    </row>
    <row r="407" spans="3:7" ht="23.25" thickBot="1" x14ac:dyDescent="0.3">
      <c r="C407" s="36" t="s">
        <v>37</v>
      </c>
      <c r="D407" s="50" t="s">
        <v>35</v>
      </c>
      <c r="E407" s="51">
        <f>E404/D404-1</f>
        <v>0.10962544610757741</v>
      </c>
      <c r="F407" s="51">
        <f t="shared" si="44"/>
        <v>1.6954578302869949E-2</v>
      </c>
      <c r="G407" s="51">
        <f t="shared" si="44"/>
        <v>2.7719263584811138E-3</v>
      </c>
    </row>
    <row r="408" spans="3:7" ht="15.75" customHeight="1" thickBot="1" x14ac:dyDescent="0.3">
      <c r="C408" s="464" t="s">
        <v>335</v>
      </c>
      <c r="D408" s="465"/>
      <c r="E408" s="465"/>
      <c r="F408" s="465"/>
      <c r="G408" s="466"/>
    </row>
    <row r="409" spans="3:7" x14ac:dyDescent="0.25">
      <c r="C409" s="432"/>
      <c r="D409" s="47">
        <v>2018</v>
      </c>
      <c r="E409" s="47">
        <v>2019</v>
      </c>
      <c r="F409" s="47">
        <v>2020</v>
      </c>
      <c r="G409" s="47">
        <v>2021</v>
      </c>
    </row>
    <row r="410" spans="3:7" ht="15.75" thickBot="1" x14ac:dyDescent="0.3">
      <c r="C410" s="433"/>
      <c r="D410" s="48" t="s">
        <v>12</v>
      </c>
      <c r="E410" s="48" t="s">
        <v>13</v>
      </c>
      <c r="F410" s="48" t="s">
        <v>13</v>
      </c>
      <c r="G410" s="48" t="s">
        <v>13</v>
      </c>
    </row>
    <row r="411" spans="3:7" ht="15.75" thickBot="1" x14ac:dyDescent="0.3">
      <c r="C411" s="52" t="s">
        <v>101</v>
      </c>
      <c r="D411" s="53">
        <v>10372.576666540865</v>
      </c>
      <c r="E411" s="54">
        <v>11315.538181680944</v>
      </c>
      <c r="F411" s="54">
        <v>11409.834333194951</v>
      </c>
      <c r="G411" s="54">
        <v>11410</v>
      </c>
    </row>
    <row r="412" spans="3:7" ht="34.5" thickBot="1" x14ac:dyDescent="0.3">
      <c r="C412" s="62" t="s">
        <v>290</v>
      </c>
      <c r="D412" s="53"/>
      <c r="E412" s="54"/>
      <c r="F412" s="54"/>
      <c r="G412" s="54"/>
    </row>
    <row r="413" spans="3:7" ht="34.5" thickBot="1" x14ac:dyDescent="0.3">
      <c r="C413" s="62" t="s">
        <v>291</v>
      </c>
      <c r="D413" s="53"/>
      <c r="E413" s="54"/>
      <c r="F413" s="54"/>
      <c r="G413" s="54"/>
    </row>
    <row r="414" spans="3:7" ht="24.75" thickBot="1" x14ac:dyDescent="0.3">
      <c r="C414" s="52" t="s">
        <v>102</v>
      </c>
      <c r="D414" s="53">
        <v>2027.3672575511719</v>
      </c>
      <c r="E414" s="54">
        <v>2121.6634090651778</v>
      </c>
      <c r="F414" s="54">
        <v>2168.8114848221817</v>
      </c>
      <c r="G414" s="54">
        <v>2169</v>
      </c>
    </row>
    <row r="415" spans="3:7" ht="45.75" thickBot="1" x14ac:dyDescent="0.3">
      <c r="C415" s="62" t="s">
        <v>292</v>
      </c>
      <c r="D415" s="53"/>
      <c r="E415" s="54"/>
      <c r="F415" s="54"/>
      <c r="G415" s="54"/>
    </row>
    <row r="416" spans="3:7" ht="45.75" thickBot="1" x14ac:dyDescent="0.3">
      <c r="C416" s="62" t="s">
        <v>293</v>
      </c>
      <c r="D416" s="53"/>
      <c r="E416" s="54"/>
      <c r="F416" s="54"/>
      <c r="G416" s="54"/>
    </row>
    <row r="417" spans="3:7" ht="15.75" thickBot="1" x14ac:dyDescent="0.3">
      <c r="C417" s="52" t="s">
        <v>103</v>
      </c>
      <c r="D417" s="53">
        <v>2451.6999393642045</v>
      </c>
      <c r="E417" s="54">
        <v>2970.3287726912477</v>
      </c>
      <c r="F417" s="54">
        <v>3111.7729999622597</v>
      </c>
      <c r="G417" s="54">
        <v>3158</v>
      </c>
    </row>
    <row r="418" spans="3:7" ht="34.5" thickBot="1" x14ac:dyDescent="0.3">
      <c r="C418" s="62" t="s">
        <v>294</v>
      </c>
      <c r="D418" s="53"/>
      <c r="E418" s="54"/>
      <c r="F418" s="54"/>
      <c r="G418" s="54"/>
    </row>
    <row r="419" spans="3:7" ht="34.5" thickBot="1" x14ac:dyDescent="0.3">
      <c r="C419" s="62" t="s">
        <v>295</v>
      </c>
      <c r="D419" s="53"/>
      <c r="E419" s="54"/>
      <c r="F419" s="54"/>
      <c r="G419" s="54"/>
    </row>
    <row r="420" spans="3:7" ht="24.75" thickBot="1" x14ac:dyDescent="0.3">
      <c r="C420" s="52" t="s">
        <v>296</v>
      </c>
      <c r="D420" s="53">
        <v>185.03148645551937</v>
      </c>
      <c r="E420" s="54">
        <v>277.54722968327906</v>
      </c>
      <c r="F420" s="54">
        <v>277.54722968327906</v>
      </c>
      <c r="G420" s="54">
        <v>278</v>
      </c>
    </row>
    <row r="421" spans="3:7" ht="34.5" thickBot="1" x14ac:dyDescent="0.3">
      <c r="C421" s="62" t="s">
        <v>297</v>
      </c>
      <c r="D421" s="53"/>
      <c r="E421" s="54"/>
      <c r="F421" s="54"/>
      <c r="G421" s="54"/>
    </row>
    <row r="422" spans="3:7" ht="34.5" thickBot="1" x14ac:dyDescent="0.3">
      <c r="C422" s="62" t="s">
        <v>298</v>
      </c>
      <c r="D422" s="53"/>
      <c r="E422" s="54"/>
      <c r="F422" s="54"/>
      <c r="G422" s="54"/>
    </row>
    <row r="423" spans="3:7" ht="24.75" thickBot="1" x14ac:dyDescent="0.3">
      <c r="C423" s="52" t="s">
        <v>105</v>
      </c>
      <c r="D423" s="53"/>
      <c r="E423" s="54"/>
      <c r="F423" s="54"/>
      <c r="G423" s="54"/>
    </row>
    <row r="424" spans="3:7" ht="34.5" thickBot="1" x14ac:dyDescent="0.3">
      <c r="C424" s="62" t="s">
        <v>299</v>
      </c>
      <c r="D424" s="53"/>
      <c r="E424" s="54"/>
      <c r="F424" s="54"/>
      <c r="G424" s="54"/>
    </row>
    <row r="425" spans="3:7" ht="34.5" thickBot="1" x14ac:dyDescent="0.3">
      <c r="C425" s="62" t="s">
        <v>300</v>
      </c>
      <c r="D425" s="53"/>
      <c r="E425" s="54"/>
      <c r="F425" s="54"/>
      <c r="G425" s="54"/>
    </row>
    <row r="426" spans="3:7" ht="15.75" thickBot="1" x14ac:dyDescent="0.3">
      <c r="C426" s="52" t="s">
        <v>106</v>
      </c>
      <c r="D426" s="53"/>
      <c r="E426" s="54"/>
      <c r="F426" s="54"/>
      <c r="G426" s="54"/>
    </row>
    <row r="427" spans="3:7" ht="34.5" thickBot="1" x14ac:dyDescent="0.3">
      <c r="C427" s="62" t="s">
        <v>301</v>
      </c>
      <c r="D427" s="53"/>
      <c r="E427" s="54"/>
      <c r="F427" s="54"/>
      <c r="G427" s="54"/>
    </row>
    <row r="428" spans="3:7" ht="34.5" thickBot="1" x14ac:dyDescent="0.3">
      <c r="C428" s="62" t="s">
        <v>302</v>
      </c>
      <c r="D428" s="53"/>
      <c r="E428" s="54"/>
      <c r="F428" s="54"/>
      <c r="G428" s="54"/>
    </row>
    <row r="429" spans="3:7" ht="24.75" thickBot="1" x14ac:dyDescent="0.3">
      <c r="C429" s="52" t="s">
        <v>107</v>
      </c>
      <c r="D429" s="53"/>
      <c r="E429" s="54"/>
      <c r="F429" s="54"/>
      <c r="G429" s="54"/>
    </row>
    <row r="430" spans="3:7" ht="34.5" thickBot="1" x14ac:dyDescent="0.3">
      <c r="C430" s="62" t="s">
        <v>303</v>
      </c>
      <c r="D430" s="53"/>
      <c r="E430" s="54"/>
      <c r="F430" s="54"/>
      <c r="G430" s="54"/>
    </row>
    <row r="431" spans="3:7" ht="34.5" thickBot="1" x14ac:dyDescent="0.3">
      <c r="C431" s="62" t="s">
        <v>304</v>
      </c>
      <c r="D431" s="53"/>
      <c r="E431" s="54"/>
      <c r="F431" s="54"/>
      <c r="G431" s="54"/>
    </row>
    <row r="432" spans="3:7" ht="24.75" thickBot="1" x14ac:dyDescent="0.3">
      <c r="C432" s="55" t="s">
        <v>336</v>
      </c>
      <c r="D432" s="53">
        <f>D411+D414+D417+D420</f>
        <v>15036.675349911759</v>
      </c>
      <c r="E432" s="53">
        <f t="shared" ref="E432:G432" si="45">E411+E414+E417+E420</f>
        <v>16685.077593120648</v>
      </c>
      <c r="F432" s="53">
        <f t="shared" si="45"/>
        <v>16967.96604766267</v>
      </c>
      <c r="G432" s="53">
        <f t="shared" si="45"/>
        <v>17015</v>
      </c>
    </row>
    <row r="433" spans="3:7" ht="6.75" customHeight="1" x14ac:dyDescent="0.25">
      <c r="C433" s="467" t="s">
        <v>337</v>
      </c>
      <c r="D433" s="470"/>
      <c r="E433" s="471"/>
      <c r="F433" s="471"/>
      <c r="G433" s="472"/>
    </row>
    <row r="434" spans="3:7" ht="9.75" customHeight="1" x14ac:dyDescent="0.25">
      <c r="C434" s="468"/>
      <c r="D434" s="473"/>
      <c r="E434" s="474"/>
      <c r="F434" s="474"/>
      <c r="G434" s="475"/>
    </row>
    <row r="435" spans="3:7" ht="6" customHeight="1" thickBot="1" x14ac:dyDescent="0.3">
      <c r="C435" s="469"/>
      <c r="D435" s="476"/>
      <c r="E435" s="477"/>
      <c r="F435" s="477"/>
      <c r="G435" s="478"/>
    </row>
    <row r="436" spans="3:7" ht="15.75" thickBot="1" x14ac:dyDescent="0.3">
      <c r="C436" s="17" t="s">
        <v>109</v>
      </c>
      <c r="D436" s="66">
        <f>IF(D432-D403=0,0,"Error")</f>
        <v>0</v>
      </c>
      <c r="E436" s="66">
        <f>IF(E432-E403=0,0,"Error")</f>
        <v>0</v>
      </c>
      <c r="F436" s="66">
        <f>IF(F432-F403=0,0,"Error")</f>
        <v>0</v>
      </c>
      <c r="G436" s="66">
        <f>IF(G432-G403=0,0,"Error")</f>
        <v>0</v>
      </c>
    </row>
    <row r="437" spans="3:7" ht="15.75" customHeight="1" thickBot="1" x14ac:dyDescent="0.3">
      <c r="C437" s="46" t="s">
        <v>338</v>
      </c>
      <c r="D437" s="572" t="s">
        <v>339</v>
      </c>
      <c r="E437" s="583"/>
      <c r="F437" s="583"/>
      <c r="G437" s="584"/>
    </row>
    <row r="438" spans="3:7" ht="15.75" customHeight="1" thickBot="1" x14ac:dyDescent="0.3">
      <c r="C438" s="36" t="s">
        <v>27</v>
      </c>
      <c r="D438" s="437" t="s">
        <v>340</v>
      </c>
      <c r="E438" s="438"/>
      <c r="F438" s="438"/>
      <c r="G438" s="439"/>
    </row>
    <row r="439" spans="3:7" ht="15.75" thickBot="1" x14ac:dyDescent="0.3">
      <c r="C439" s="36" t="s">
        <v>29</v>
      </c>
      <c r="D439" s="461" t="s">
        <v>288</v>
      </c>
      <c r="E439" s="462"/>
      <c r="F439" s="462"/>
      <c r="G439" s="463"/>
    </row>
    <row r="440" spans="3:7" ht="11.25" customHeight="1" x14ac:dyDescent="0.25">
      <c r="C440" s="432"/>
      <c r="D440" s="47">
        <v>2018</v>
      </c>
      <c r="E440" s="47">
        <v>2019</v>
      </c>
      <c r="F440" s="47">
        <v>2020</v>
      </c>
      <c r="G440" s="47">
        <v>2021</v>
      </c>
    </row>
    <row r="441" spans="3:7" ht="10.5" customHeight="1" thickBot="1" x14ac:dyDescent="0.3">
      <c r="C441" s="433"/>
      <c r="D441" s="48" t="s">
        <v>12</v>
      </c>
      <c r="E441" s="48" t="s">
        <v>13</v>
      </c>
      <c r="F441" s="48" t="s">
        <v>13</v>
      </c>
      <c r="G441" s="48" t="s">
        <v>13</v>
      </c>
    </row>
    <row r="442" spans="3:7" ht="15.75" thickBot="1" x14ac:dyDescent="0.3">
      <c r="C442" s="36" t="s">
        <v>31</v>
      </c>
      <c r="D442" s="49">
        <v>1</v>
      </c>
      <c r="E442" s="49">
        <v>1</v>
      </c>
      <c r="F442" s="49">
        <v>1</v>
      </c>
      <c r="G442" s="49">
        <v>1</v>
      </c>
    </row>
    <row r="443" spans="3:7" ht="15.75" thickBot="1" x14ac:dyDescent="0.3">
      <c r="C443" s="36" t="s">
        <v>32</v>
      </c>
      <c r="D443" s="49">
        <v>16121.047544703035</v>
      </c>
      <c r="E443" s="49">
        <v>17857.944158549217</v>
      </c>
      <c r="F443" s="49">
        <v>18162.697274621762</v>
      </c>
      <c r="G443" s="49">
        <v>18213</v>
      </c>
    </row>
    <row r="444" spans="3:7" ht="15.75" thickBot="1" x14ac:dyDescent="0.3">
      <c r="C444" s="36" t="s">
        <v>33</v>
      </c>
      <c r="D444" s="49">
        <f>D443/D442</f>
        <v>16121.047544703035</v>
      </c>
      <c r="E444" s="49">
        <f t="shared" ref="E444:G444" si="46">E443/E442</f>
        <v>17857.944158549217</v>
      </c>
      <c r="F444" s="49">
        <f t="shared" si="46"/>
        <v>18162.697274621762</v>
      </c>
      <c r="G444" s="49">
        <f t="shared" si="46"/>
        <v>18213</v>
      </c>
    </row>
    <row r="445" spans="3:7" ht="15.75" thickBot="1" x14ac:dyDescent="0.3">
      <c r="C445" s="36" t="s">
        <v>34</v>
      </c>
      <c r="D445" s="50" t="s">
        <v>35</v>
      </c>
      <c r="E445" s="51">
        <f>E442/D442-1</f>
        <v>0</v>
      </c>
      <c r="F445" s="51">
        <f t="shared" ref="F445:G447" si="47">F442/E442-1</f>
        <v>0</v>
      </c>
      <c r="G445" s="51">
        <f t="shared" si="47"/>
        <v>0</v>
      </c>
    </row>
    <row r="446" spans="3:7" ht="15.75" thickBot="1" x14ac:dyDescent="0.3">
      <c r="C446" s="36" t="s">
        <v>36</v>
      </c>
      <c r="D446" s="50" t="s">
        <v>35</v>
      </c>
      <c r="E446" s="51">
        <f>E443/D443-1</f>
        <v>0.10774092744468589</v>
      </c>
      <c r="F446" s="51">
        <f t="shared" si="47"/>
        <v>1.7065408726045783E-2</v>
      </c>
      <c r="G446" s="51">
        <f t="shared" si="47"/>
        <v>2.7695625059238616E-3</v>
      </c>
    </row>
    <row r="447" spans="3:7" ht="23.25" thickBot="1" x14ac:dyDescent="0.3">
      <c r="C447" s="36" t="s">
        <v>37</v>
      </c>
      <c r="D447" s="50" t="s">
        <v>35</v>
      </c>
      <c r="E447" s="51">
        <f>E444/D444-1</f>
        <v>0.10774092744468589</v>
      </c>
      <c r="F447" s="51">
        <f t="shared" si="47"/>
        <v>1.7065408726045783E-2</v>
      </c>
      <c r="G447" s="51">
        <f t="shared" si="47"/>
        <v>2.7695625059238616E-3</v>
      </c>
    </row>
    <row r="448" spans="3:7" ht="15.75" customHeight="1" thickBot="1" x14ac:dyDescent="0.3">
      <c r="C448" s="464" t="s">
        <v>341</v>
      </c>
      <c r="D448" s="465"/>
      <c r="E448" s="465"/>
      <c r="F448" s="465"/>
      <c r="G448" s="466"/>
    </row>
    <row r="449" spans="3:7" x14ac:dyDescent="0.25">
      <c r="C449" s="432"/>
      <c r="D449" s="47">
        <v>2018</v>
      </c>
      <c r="E449" s="47">
        <v>2019</v>
      </c>
      <c r="F449" s="47">
        <v>2020</v>
      </c>
      <c r="G449" s="47">
        <v>2021</v>
      </c>
    </row>
    <row r="450" spans="3:7" ht="12.75" customHeight="1" thickBot="1" x14ac:dyDescent="0.3">
      <c r="C450" s="433"/>
      <c r="D450" s="48" t="s">
        <v>12</v>
      </c>
      <c r="E450" s="48" t="s">
        <v>13</v>
      </c>
      <c r="F450" s="48" t="s">
        <v>13</v>
      </c>
      <c r="G450" s="48" t="s">
        <v>13</v>
      </c>
    </row>
    <row r="451" spans="3:7" ht="15.75" thickBot="1" x14ac:dyDescent="0.3">
      <c r="C451" s="52" t="s">
        <v>101</v>
      </c>
      <c r="D451" s="53">
        <v>11174.280922660029</v>
      </c>
      <c r="E451" s="54">
        <v>12190.124642901852</v>
      </c>
      <c r="F451" s="54">
        <v>12291.709014926033</v>
      </c>
      <c r="G451" s="54">
        <v>12292</v>
      </c>
    </row>
    <row r="452" spans="3:7" ht="34.5" thickBot="1" x14ac:dyDescent="0.3">
      <c r="C452" s="62" t="s">
        <v>290</v>
      </c>
      <c r="D452" s="53"/>
      <c r="E452" s="54"/>
      <c r="F452" s="54"/>
      <c r="G452" s="54"/>
    </row>
    <row r="453" spans="3:7" ht="34.5" thickBot="1" x14ac:dyDescent="0.3">
      <c r="C453" s="62" t="s">
        <v>291</v>
      </c>
      <c r="D453" s="53"/>
      <c r="E453" s="54"/>
      <c r="F453" s="54"/>
      <c r="G453" s="54"/>
    </row>
    <row r="454" spans="3:7" ht="24.75" thickBot="1" x14ac:dyDescent="0.3">
      <c r="C454" s="52" t="s">
        <v>102</v>
      </c>
      <c r="D454" s="53">
        <v>2184.0639985199177</v>
      </c>
      <c r="E454" s="54">
        <v>2285.6483705440978</v>
      </c>
      <c r="F454" s="54">
        <v>2336.4405565561888</v>
      </c>
      <c r="G454" s="54">
        <v>2336</v>
      </c>
    </row>
    <row r="455" spans="3:7" ht="45.75" thickBot="1" x14ac:dyDescent="0.3">
      <c r="C455" s="62" t="s">
        <v>292</v>
      </c>
      <c r="D455" s="53"/>
      <c r="E455" s="54"/>
      <c r="F455" s="54"/>
      <c r="G455" s="54"/>
    </row>
    <row r="456" spans="3:7" ht="45.75" thickBot="1" x14ac:dyDescent="0.3">
      <c r="C456" s="62" t="s">
        <v>293</v>
      </c>
      <c r="D456" s="53"/>
      <c r="E456" s="54"/>
      <c r="F456" s="54"/>
      <c r="G456" s="54"/>
    </row>
    <row r="457" spans="3:7" ht="15.75" thickBot="1" x14ac:dyDescent="0.3">
      <c r="C457" s="52" t="s">
        <v>103</v>
      </c>
      <c r="D457" s="53">
        <v>2641.1936726287345</v>
      </c>
      <c r="E457" s="54">
        <v>3199.9077187617359</v>
      </c>
      <c r="F457" s="54">
        <v>3352.2842767980092</v>
      </c>
      <c r="G457" s="54">
        <v>3403</v>
      </c>
    </row>
    <row r="458" spans="3:7" ht="34.5" thickBot="1" x14ac:dyDescent="0.3">
      <c r="C458" s="62" t="s">
        <v>294</v>
      </c>
      <c r="D458" s="53"/>
      <c r="E458" s="54"/>
      <c r="F458" s="54"/>
      <c r="G458" s="54"/>
    </row>
    <row r="459" spans="3:7" ht="34.5" thickBot="1" x14ac:dyDescent="0.3">
      <c r="C459" s="62" t="s">
        <v>295</v>
      </c>
      <c r="D459" s="53"/>
      <c r="E459" s="54"/>
      <c r="F459" s="54"/>
      <c r="G459" s="54"/>
    </row>
    <row r="460" spans="3:7" ht="24.75" thickBot="1" x14ac:dyDescent="0.3">
      <c r="C460" s="52" t="s">
        <v>296</v>
      </c>
      <c r="D460" s="53">
        <v>121.50895089435312</v>
      </c>
      <c r="E460" s="54">
        <v>182.26342634152968</v>
      </c>
      <c r="F460" s="54">
        <v>182.26342634152968</v>
      </c>
      <c r="G460" s="54">
        <v>182</v>
      </c>
    </row>
    <row r="461" spans="3:7" ht="34.5" thickBot="1" x14ac:dyDescent="0.3">
      <c r="C461" s="62" t="s">
        <v>297</v>
      </c>
      <c r="D461" s="53"/>
      <c r="E461" s="54"/>
      <c r="F461" s="54"/>
      <c r="G461" s="54"/>
    </row>
    <row r="462" spans="3:7" ht="34.5" thickBot="1" x14ac:dyDescent="0.3">
      <c r="C462" s="62" t="s">
        <v>298</v>
      </c>
      <c r="D462" s="53"/>
      <c r="E462" s="54"/>
      <c r="F462" s="54"/>
      <c r="G462" s="54"/>
    </row>
    <row r="463" spans="3:7" ht="24.75" thickBot="1" x14ac:dyDescent="0.3">
      <c r="C463" s="52" t="s">
        <v>105</v>
      </c>
      <c r="D463" s="53"/>
      <c r="E463" s="54"/>
      <c r="F463" s="54"/>
      <c r="G463" s="54"/>
    </row>
    <row r="464" spans="3:7" ht="34.5" thickBot="1" x14ac:dyDescent="0.3">
      <c r="C464" s="62" t="s">
        <v>299</v>
      </c>
      <c r="D464" s="53"/>
      <c r="E464" s="54"/>
      <c r="F464" s="54"/>
      <c r="G464" s="54"/>
    </row>
    <row r="465" spans="3:7" ht="34.5" thickBot="1" x14ac:dyDescent="0.3">
      <c r="C465" s="62" t="s">
        <v>300</v>
      </c>
      <c r="D465" s="53"/>
      <c r="E465" s="54"/>
      <c r="F465" s="54"/>
      <c r="G465" s="54"/>
    </row>
    <row r="466" spans="3:7" ht="15.75" thickBot="1" x14ac:dyDescent="0.3">
      <c r="C466" s="52" t="s">
        <v>106</v>
      </c>
      <c r="D466" s="53"/>
      <c r="E466" s="54"/>
      <c r="F466" s="54"/>
      <c r="G466" s="54"/>
    </row>
    <row r="467" spans="3:7" ht="34.5" thickBot="1" x14ac:dyDescent="0.3">
      <c r="C467" s="62" t="s">
        <v>301</v>
      </c>
      <c r="D467" s="53"/>
      <c r="E467" s="54"/>
      <c r="F467" s="54"/>
      <c r="G467" s="54"/>
    </row>
    <row r="468" spans="3:7" ht="34.5" thickBot="1" x14ac:dyDescent="0.3">
      <c r="C468" s="62" t="s">
        <v>302</v>
      </c>
      <c r="D468" s="53"/>
      <c r="E468" s="54"/>
      <c r="F468" s="54"/>
      <c r="G468" s="54"/>
    </row>
    <row r="469" spans="3:7" ht="24.75" thickBot="1" x14ac:dyDescent="0.3">
      <c r="C469" s="52" t="s">
        <v>107</v>
      </c>
      <c r="D469" s="53"/>
      <c r="E469" s="54"/>
      <c r="F469" s="54"/>
      <c r="G469" s="54"/>
    </row>
    <row r="470" spans="3:7" ht="34.5" thickBot="1" x14ac:dyDescent="0.3">
      <c r="C470" s="62" t="s">
        <v>303</v>
      </c>
      <c r="D470" s="53"/>
      <c r="E470" s="54"/>
      <c r="F470" s="54"/>
      <c r="G470" s="54"/>
    </row>
    <row r="471" spans="3:7" ht="34.5" thickBot="1" x14ac:dyDescent="0.3">
      <c r="C471" s="62" t="s">
        <v>304</v>
      </c>
      <c r="D471" s="53"/>
      <c r="E471" s="54"/>
      <c r="F471" s="54"/>
      <c r="G471" s="54"/>
    </row>
    <row r="472" spans="3:7" ht="21.75" customHeight="1" thickBot="1" x14ac:dyDescent="0.3">
      <c r="C472" s="55" t="s">
        <v>342</v>
      </c>
      <c r="D472" s="53">
        <f>D451+D454+D457+D460</f>
        <v>16121.047544703035</v>
      </c>
      <c r="E472" s="53">
        <f t="shared" ref="E472:G472" si="48">E451+E454+E457+E460</f>
        <v>17857.944158549217</v>
      </c>
      <c r="F472" s="53">
        <f t="shared" si="48"/>
        <v>18162.697274621762</v>
      </c>
      <c r="G472" s="53">
        <f t="shared" si="48"/>
        <v>18213</v>
      </c>
    </row>
    <row r="473" spans="3:7" ht="11.25" customHeight="1" x14ac:dyDescent="0.25">
      <c r="C473" s="467" t="s">
        <v>343</v>
      </c>
      <c r="D473" s="470"/>
      <c r="E473" s="471"/>
      <c r="F473" s="471"/>
      <c r="G473" s="472"/>
    </row>
    <row r="474" spans="3:7" x14ac:dyDescent="0.25">
      <c r="C474" s="468"/>
      <c r="D474" s="473"/>
      <c r="E474" s="474"/>
      <c r="F474" s="474"/>
      <c r="G474" s="475"/>
    </row>
    <row r="475" spans="3:7" ht="10.5" customHeight="1" thickBot="1" x14ac:dyDescent="0.3">
      <c r="C475" s="469"/>
      <c r="D475" s="476"/>
      <c r="E475" s="477"/>
      <c r="F475" s="477"/>
      <c r="G475" s="478"/>
    </row>
    <row r="476" spans="3:7" ht="15.75" thickBot="1" x14ac:dyDescent="0.3">
      <c r="C476" s="17" t="s">
        <v>109</v>
      </c>
      <c r="D476" s="66">
        <f>IF(D472-D443=0,0,"Error")</f>
        <v>0</v>
      </c>
      <c r="E476" s="66">
        <f>IF(E472-E443=0,0,"Error")</f>
        <v>0</v>
      </c>
      <c r="F476" s="66">
        <f>IF(F472-F443=0,0,"Error")</f>
        <v>0</v>
      </c>
      <c r="G476" s="66">
        <f>IF(G472-G443=0,0,"Error")</f>
        <v>0</v>
      </c>
    </row>
    <row r="477" spans="3:7" ht="15.75" customHeight="1" thickBot="1" x14ac:dyDescent="0.3">
      <c r="C477" s="46" t="s">
        <v>344</v>
      </c>
      <c r="D477" s="572" t="s">
        <v>345</v>
      </c>
      <c r="E477" s="583"/>
      <c r="F477" s="583"/>
      <c r="G477" s="584"/>
    </row>
    <row r="478" spans="3:7" ht="33.75" customHeight="1" thickBot="1" x14ac:dyDescent="0.3">
      <c r="C478" s="36" t="s">
        <v>27</v>
      </c>
      <c r="D478" s="852" t="s">
        <v>346</v>
      </c>
      <c r="E478" s="853"/>
      <c r="F478" s="853"/>
      <c r="G478" s="854"/>
    </row>
    <row r="479" spans="3:7" ht="15.75" thickBot="1" x14ac:dyDescent="0.3">
      <c r="C479" s="36" t="s">
        <v>29</v>
      </c>
      <c r="D479" s="461" t="s">
        <v>347</v>
      </c>
      <c r="E479" s="462"/>
      <c r="F479" s="462"/>
      <c r="G479" s="463"/>
    </row>
    <row r="480" spans="3:7" x14ac:dyDescent="0.25">
      <c r="C480" s="432"/>
      <c r="D480" s="47">
        <v>2018</v>
      </c>
      <c r="E480" s="47">
        <v>2019</v>
      </c>
      <c r="F480" s="47">
        <v>2020</v>
      </c>
      <c r="G480" s="47">
        <v>2021</v>
      </c>
    </row>
    <row r="481" spans="3:7" ht="15.75" thickBot="1" x14ac:dyDescent="0.3">
      <c r="C481" s="433"/>
      <c r="D481" s="48" t="s">
        <v>12</v>
      </c>
      <c r="E481" s="48" t="s">
        <v>13</v>
      </c>
      <c r="F481" s="48" t="s">
        <v>13</v>
      </c>
      <c r="G481" s="48" t="s">
        <v>13</v>
      </c>
    </row>
    <row r="482" spans="3:7" ht="15.75" thickBot="1" x14ac:dyDescent="0.3">
      <c r="C482" s="36" t="s">
        <v>31</v>
      </c>
      <c r="D482" s="49">
        <v>3</v>
      </c>
      <c r="E482" s="49">
        <v>3</v>
      </c>
      <c r="F482" s="49">
        <v>3</v>
      </c>
      <c r="G482" s="49">
        <v>3</v>
      </c>
    </row>
    <row r="483" spans="3:7" ht="15.75" thickBot="1" x14ac:dyDescent="0.3">
      <c r="C483" s="36" t="s">
        <v>32</v>
      </c>
      <c r="D483" s="49">
        <v>11577.086727238209</v>
      </c>
      <c r="E483" s="49">
        <v>12868.849149343167</v>
      </c>
      <c r="F483" s="49">
        <v>13085.561483873968</v>
      </c>
      <c r="G483" s="49">
        <v>13122</v>
      </c>
    </row>
    <row r="484" spans="3:7" ht="15.75" thickBot="1" x14ac:dyDescent="0.3">
      <c r="C484" s="36" t="s">
        <v>33</v>
      </c>
      <c r="D484" s="49">
        <f>D483/D482</f>
        <v>3859.0289090794031</v>
      </c>
      <c r="E484" s="49">
        <f t="shared" ref="E484:G484" si="49">E483/E482</f>
        <v>4289.6163831143886</v>
      </c>
      <c r="F484" s="49">
        <f t="shared" si="49"/>
        <v>4361.8538279579889</v>
      </c>
      <c r="G484" s="49">
        <f t="shared" si="49"/>
        <v>4374</v>
      </c>
    </row>
    <row r="485" spans="3:7" ht="15.75" thickBot="1" x14ac:dyDescent="0.3">
      <c r="C485" s="36" t="s">
        <v>34</v>
      </c>
      <c r="D485" s="50" t="s">
        <v>35</v>
      </c>
      <c r="E485" s="51">
        <f>E482/D482-1</f>
        <v>0</v>
      </c>
      <c r="F485" s="51">
        <f t="shared" ref="F485:G487" si="50">F482/E482-1</f>
        <v>0</v>
      </c>
      <c r="G485" s="51">
        <f t="shared" si="50"/>
        <v>0</v>
      </c>
    </row>
    <row r="486" spans="3:7" ht="15.75" thickBot="1" x14ac:dyDescent="0.3">
      <c r="C486" s="36" t="s">
        <v>36</v>
      </c>
      <c r="D486" s="50" t="s">
        <v>35</v>
      </c>
      <c r="E486" s="51">
        <f>E483/D483-1</f>
        <v>0.11157922995132608</v>
      </c>
      <c r="F486" s="51">
        <f t="shared" si="50"/>
        <v>1.6840071090728603E-2</v>
      </c>
      <c r="G486" s="51">
        <f t="shared" si="50"/>
        <v>2.7846352768994276E-3</v>
      </c>
    </row>
    <row r="487" spans="3:7" ht="23.25" thickBot="1" x14ac:dyDescent="0.3">
      <c r="C487" s="36" t="s">
        <v>37</v>
      </c>
      <c r="D487" s="50" t="s">
        <v>35</v>
      </c>
      <c r="E487" s="51">
        <f>E484/D484-1</f>
        <v>0.11157922995132608</v>
      </c>
      <c r="F487" s="51">
        <f t="shared" si="50"/>
        <v>1.6840071090728603E-2</v>
      </c>
      <c r="G487" s="51">
        <f t="shared" si="50"/>
        <v>2.7846352768996496E-3</v>
      </c>
    </row>
    <row r="488" spans="3:7" ht="15.75" customHeight="1" thickBot="1" x14ac:dyDescent="0.3">
      <c r="C488" s="464" t="s">
        <v>348</v>
      </c>
      <c r="D488" s="465"/>
      <c r="E488" s="465"/>
      <c r="F488" s="465"/>
      <c r="G488" s="466"/>
    </row>
    <row r="489" spans="3:7" ht="12" customHeight="1" x14ac:dyDescent="0.25">
      <c r="C489" s="432"/>
      <c r="D489" s="47">
        <v>2018</v>
      </c>
      <c r="E489" s="47">
        <v>2019</v>
      </c>
      <c r="F489" s="47">
        <v>2020</v>
      </c>
      <c r="G489" s="47">
        <v>2021</v>
      </c>
    </row>
    <row r="490" spans="3:7" ht="11.25" customHeight="1" thickBot="1" x14ac:dyDescent="0.3">
      <c r="C490" s="433"/>
      <c r="D490" s="48" t="s">
        <v>12</v>
      </c>
      <c r="E490" s="48" t="s">
        <v>13</v>
      </c>
      <c r="F490" s="48" t="s">
        <v>13</v>
      </c>
      <c r="G490" s="48" t="s">
        <v>13</v>
      </c>
    </row>
    <row r="491" spans="3:7" ht="15.75" thickBot="1" x14ac:dyDescent="0.3">
      <c r="C491" s="52" t="s">
        <v>101</v>
      </c>
      <c r="D491" s="53">
        <v>7946.1189327960828</v>
      </c>
      <c r="E491" s="54">
        <v>8668.4933812320924</v>
      </c>
      <c r="F491" s="54">
        <v>8740.7308260756927</v>
      </c>
      <c r="G491" s="54">
        <v>8741</v>
      </c>
    </row>
    <row r="492" spans="3:7" ht="34.5" thickBot="1" x14ac:dyDescent="0.3">
      <c r="C492" s="62" t="s">
        <v>290</v>
      </c>
      <c r="D492" s="53"/>
      <c r="E492" s="54"/>
      <c r="F492" s="54"/>
      <c r="G492" s="54"/>
    </row>
    <row r="493" spans="3:7" ht="34.5" thickBot="1" x14ac:dyDescent="0.3">
      <c r="C493" s="62" t="s">
        <v>291</v>
      </c>
      <c r="D493" s="53"/>
      <c r="E493" s="54"/>
      <c r="F493" s="54"/>
      <c r="G493" s="54"/>
    </row>
    <row r="494" spans="3:7" ht="24.75" thickBot="1" x14ac:dyDescent="0.3">
      <c r="C494" s="52" t="s">
        <v>102</v>
      </c>
      <c r="D494" s="53">
        <v>1553.1050641374177</v>
      </c>
      <c r="E494" s="54">
        <v>1625.3425089810169</v>
      </c>
      <c r="F494" s="54">
        <v>1661.461231402817</v>
      </c>
      <c r="G494" s="54">
        <v>1661</v>
      </c>
    </row>
    <row r="495" spans="3:7" ht="45.75" thickBot="1" x14ac:dyDescent="0.3">
      <c r="C495" s="62" t="s">
        <v>292</v>
      </c>
      <c r="D495" s="53"/>
      <c r="E495" s="54"/>
      <c r="F495" s="54"/>
      <c r="G495" s="54"/>
    </row>
    <row r="496" spans="3:7" ht="45.75" thickBot="1" x14ac:dyDescent="0.3">
      <c r="C496" s="62" t="s">
        <v>293</v>
      </c>
      <c r="D496" s="53"/>
      <c r="E496" s="54"/>
      <c r="F496" s="54"/>
      <c r="G496" s="54"/>
    </row>
    <row r="497" spans="3:7" ht="15.75" thickBot="1" x14ac:dyDescent="0.3">
      <c r="C497" s="52" t="s">
        <v>103</v>
      </c>
      <c r="D497" s="53">
        <v>1878.1735659336198</v>
      </c>
      <c r="E497" s="54">
        <v>2275.479512573424</v>
      </c>
      <c r="F497" s="54">
        <v>2383.8356798388254</v>
      </c>
      <c r="G497" s="54">
        <v>2420</v>
      </c>
    </row>
    <row r="498" spans="3:7" ht="34.5" thickBot="1" x14ac:dyDescent="0.3">
      <c r="C498" s="62" t="s">
        <v>294</v>
      </c>
      <c r="D498" s="53"/>
      <c r="E498" s="54"/>
      <c r="F498" s="54"/>
      <c r="G498" s="54"/>
    </row>
    <row r="499" spans="3:7" ht="34.5" thickBot="1" x14ac:dyDescent="0.3">
      <c r="C499" s="62" t="s">
        <v>295</v>
      </c>
      <c r="D499" s="53"/>
      <c r="E499" s="54"/>
      <c r="F499" s="54"/>
      <c r="G499" s="54"/>
    </row>
    <row r="500" spans="3:7" ht="24.75" thickBot="1" x14ac:dyDescent="0.3">
      <c r="C500" s="52" t="s">
        <v>296</v>
      </c>
      <c r="D500" s="53">
        <v>199.68916437108874</v>
      </c>
      <c r="E500" s="54">
        <v>299.5337465566331</v>
      </c>
      <c r="F500" s="54">
        <v>299.5337465566331</v>
      </c>
      <c r="G500" s="54">
        <v>300</v>
      </c>
    </row>
    <row r="501" spans="3:7" ht="34.5" thickBot="1" x14ac:dyDescent="0.3">
      <c r="C501" s="62" t="s">
        <v>297</v>
      </c>
      <c r="D501" s="53"/>
      <c r="E501" s="54"/>
      <c r="F501" s="54"/>
      <c r="G501" s="54"/>
    </row>
    <row r="502" spans="3:7" ht="34.5" thickBot="1" x14ac:dyDescent="0.3">
      <c r="C502" s="62" t="s">
        <v>298</v>
      </c>
      <c r="D502" s="53"/>
      <c r="E502" s="54"/>
      <c r="F502" s="54"/>
      <c r="G502" s="54"/>
    </row>
    <row r="503" spans="3:7" ht="24.75" thickBot="1" x14ac:dyDescent="0.3">
      <c r="C503" s="52" t="s">
        <v>105</v>
      </c>
      <c r="D503" s="53"/>
      <c r="E503" s="54"/>
      <c r="F503" s="54"/>
      <c r="G503" s="54"/>
    </row>
    <row r="504" spans="3:7" ht="24" customHeight="1" thickBot="1" x14ac:dyDescent="0.3">
      <c r="C504" s="62" t="s">
        <v>299</v>
      </c>
      <c r="D504" s="53"/>
      <c r="E504" s="54"/>
      <c r="F504" s="54"/>
      <c r="G504" s="54"/>
    </row>
    <row r="505" spans="3:7" ht="24" customHeight="1" thickBot="1" x14ac:dyDescent="0.3">
      <c r="C505" s="62" t="s">
        <v>300</v>
      </c>
      <c r="D505" s="53"/>
      <c r="E505" s="54"/>
      <c r="F505" s="54"/>
      <c r="G505" s="54"/>
    </row>
    <row r="506" spans="3:7" ht="15.75" thickBot="1" x14ac:dyDescent="0.3">
      <c r="C506" s="52" t="s">
        <v>106</v>
      </c>
      <c r="D506" s="53"/>
      <c r="E506" s="54"/>
      <c r="F506" s="54"/>
      <c r="G506" s="54"/>
    </row>
    <row r="507" spans="3:7" ht="26.25" customHeight="1" thickBot="1" x14ac:dyDescent="0.3">
      <c r="C507" s="62" t="s">
        <v>301</v>
      </c>
      <c r="D507" s="53"/>
      <c r="E507" s="54"/>
      <c r="F507" s="54"/>
      <c r="G507" s="54"/>
    </row>
    <row r="508" spans="3:7" ht="26.25" customHeight="1" thickBot="1" x14ac:dyDescent="0.3">
      <c r="C508" s="62" t="s">
        <v>302</v>
      </c>
      <c r="D508" s="53"/>
      <c r="E508" s="54"/>
      <c r="F508" s="54"/>
      <c r="G508" s="54"/>
    </row>
    <row r="509" spans="3:7" ht="24.75" thickBot="1" x14ac:dyDescent="0.3">
      <c r="C509" s="52" t="s">
        <v>107</v>
      </c>
      <c r="D509" s="53"/>
      <c r="E509" s="54"/>
      <c r="F509" s="54"/>
      <c r="G509" s="54"/>
    </row>
    <row r="510" spans="3:7" ht="21" customHeight="1" thickBot="1" x14ac:dyDescent="0.3">
      <c r="C510" s="62" t="s">
        <v>303</v>
      </c>
      <c r="D510" s="53"/>
      <c r="E510" s="54"/>
      <c r="F510" s="54"/>
      <c r="G510" s="54"/>
    </row>
    <row r="511" spans="3:7" ht="22.5" customHeight="1" thickBot="1" x14ac:dyDescent="0.3">
      <c r="C511" s="62" t="s">
        <v>304</v>
      </c>
      <c r="D511" s="53"/>
      <c r="E511" s="54"/>
      <c r="F511" s="54"/>
      <c r="G511" s="54"/>
    </row>
    <row r="512" spans="3:7" ht="18" customHeight="1" thickBot="1" x14ac:dyDescent="0.3">
      <c r="C512" s="55" t="s">
        <v>349</v>
      </c>
      <c r="D512" s="53">
        <f>D491+D494+D497+D500</f>
        <v>11577.086727238209</v>
      </c>
      <c r="E512" s="53">
        <f t="shared" ref="E512:G512" si="51">E491+E494+E497+E500</f>
        <v>12868.849149343167</v>
      </c>
      <c r="F512" s="53">
        <f t="shared" si="51"/>
        <v>13085.561483873968</v>
      </c>
      <c r="G512" s="53">
        <f t="shared" si="51"/>
        <v>13122</v>
      </c>
    </row>
    <row r="513" spans="3:7" ht="8.25" customHeight="1" x14ac:dyDescent="0.25">
      <c r="C513" s="467" t="s">
        <v>350</v>
      </c>
      <c r="D513" s="470"/>
      <c r="E513" s="471"/>
      <c r="F513" s="471"/>
      <c r="G513" s="472"/>
    </row>
    <row r="514" spans="3:7" ht="6" customHeight="1" x14ac:dyDescent="0.25">
      <c r="C514" s="468"/>
      <c r="D514" s="473"/>
      <c r="E514" s="474"/>
      <c r="F514" s="474"/>
      <c r="G514" s="475"/>
    </row>
    <row r="515" spans="3:7" ht="8.25" customHeight="1" thickBot="1" x14ac:dyDescent="0.3">
      <c r="C515" s="469"/>
      <c r="D515" s="476"/>
      <c r="E515" s="477"/>
      <c r="F515" s="477"/>
      <c r="G515" s="478"/>
    </row>
    <row r="516" spans="3:7" ht="15.75" thickBot="1" x14ac:dyDescent="0.3">
      <c r="C516" s="17" t="s">
        <v>109</v>
      </c>
      <c r="D516" s="66">
        <f>IF(D512-D483=0,0,"Error")</f>
        <v>0</v>
      </c>
      <c r="E516" s="66">
        <f>IF(E512-E483=0,0,"Error")</f>
        <v>0</v>
      </c>
      <c r="F516" s="66">
        <f>IF(F512-F483=0,0,"Error")</f>
        <v>0</v>
      </c>
      <c r="G516" s="66">
        <f>IF(G512-G483=0,0,"Error")</f>
        <v>0</v>
      </c>
    </row>
    <row r="517" spans="3:7" ht="31.5" customHeight="1" thickBot="1" x14ac:dyDescent="0.3">
      <c r="C517" s="46" t="s">
        <v>351</v>
      </c>
      <c r="D517" s="572" t="s">
        <v>352</v>
      </c>
      <c r="E517" s="583"/>
      <c r="F517" s="583"/>
      <c r="G517" s="584"/>
    </row>
    <row r="518" spans="3:7" ht="26.25" customHeight="1" thickBot="1" x14ac:dyDescent="0.3">
      <c r="C518" s="36" t="s">
        <v>27</v>
      </c>
      <c r="D518" s="852" t="s">
        <v>353</v>
      </c>
      <c r="E518" s="853"/>
      <c r="F518" s="853"/>
      <c r="G518" s="854"/>
    </row>
    <row r="519" spans="3:7" ht="15.75" thickBot="1" x14ac:dyDescent="0.3">
      <c r="C519" s="36" t="s">
        <v>29</v>
      </c>
      <c r="D519" s="461" t="s">
        <v>288</v>
      </c>
      <c r="E519" s="462"/>
      <c r="F519" s="462"/>
      <c r="G519" s="463"/>
    </row>
    <row r="520" spans="3:7" ht="10.5" customHeight="1" x14ac:dyDescent="0.25">
      <c r="C520" s="432"/>
      <c r="D520" s="47">
        <v>2018</v>
      </c>
      <c r="E520" s="47">
        <v>2019</v>
      </c>
      <c r="F520" s="47">
        <v>2020</v>
      </c>
      <c r="G520" s="47">
        <v>2021</v>
      </c>
    </row>
    <row r="521" spans="3:7" ht="12.75" customHeight="1" thickBot="1" x14ac:dyDescent="0.3">
      <c r="C521" s="433"/>
      <c r="D521" s="48" t="s">
        <v>12</v>
      </c>
      <c r="E521" s="48" t="s">
        <v>13</v>
      </c>
      <c r="F521" s="48" t="s">
        <v>13</v>
      </c>
      <c r="G521" s="48" t="s">
        <v>13</v>
      </c>
    </row>
    <row r="522" spans="3:7" ht="15.75" thickBot="1" x14ac:dyDescent="0.3">
      <c r="C522" s="36" t="s">
        <v>31</v>
      </c>
      <c r="D522" s="49">
        <v>1</v>
      </c>
      <c r="E522" s="49">
        <v>1</v>
      </c>
      <c r="F522" s="49">
        <v>1</v>
      </c>
      <c r="G522" s="49">
        <v>1</v>
      </c>
    </row>
    <row r="523" spans="3:7" ht="15.75" thickBot="1" x14ac:dyDescent="0.3">
      <c r="C523" s="36" t="s">
        <v>32</v>
      </c>
      <c r="D523" s="49">
        <v>14083.01228315003</v>
      </c>
      <c r="E523" s="49">
        <v>15626.13638123067</v>
      </c>
      <c r="F523" s="49">
        <v>15891.118648387024</v>
      </c>
      <c r="G523" s="49">
        <v>15935</v>
      </c>
    </row>
    <row r="524" spans="3:7" ht="15.75" thickBot="1" x14ac:dyDescent="0.3">
      <c r="C524" s="36" t="s">
        <v>33</v>
      </c>
      <c r="D524" s="49">
        <f>D523/D522</f>
        <v>14083.01228315003</v>
      </c>
      <c r="E524" s="49">
        <f t="shared" ref="E524:G524" si="52">E523/E522</f>
        <v>15626.13638123067</v>
      </c>
      <c r="F524" s="49">
        <f t="shared" si="52"/>
        <v>15891.118648387024</v>
      </c>
      <c r="G524" s="49">
        <f t="shared" si="52"/>
        <v>15935</v>
      </c>
    </row>
    <row r="525" spans="3:7" ht="15.75" thickBot="1" x14ac:dyDescent="0.3">
      <c r="C525" s="36" t="s">
        <v>34</v>
      </c>
      <c r="D525" s="50" t="s">
        <v>35</v>
      </c>
      <c r="E525" s="51">
        <f>E522/D522-1</f>
        <v>0</v>
      </c>
      <c r="F525" s="51">
        <f t="shared" ref="F525:G527" si="53">F522/E522-1</f>
        <v>0</v>
      </c>
      <c r="G525" s="51">
        <f t="shared" si="53"/>
        <v>0</v>
      </c>
    </row>
    <row r="526" spans="3:7" ht="15.75" thickBot="1" x14ac:dyDescent="0.3">
      <c r="C526" s="36" t="s">
        <v>36</v>
      </c>
      <c r="D526" s="50" t="s">
        <v>35</v>
      </c>
      <c r="E526" s="51">
        <f>E523/D523-1</f>
        <v>0.1095734397623831</v>
      </c>
      <c r="F526" s="51">
        <f t="shared" si="53"/>
        <v>1.6957631796599371E-2</v>
      </c>
      <c r="G526" s="51">
        <f t="shared" si="53"/>
        <v>2.7613758718887382E-3</v>
      </c>
    </row>
    <row r="527" spans="3:7" ht="23.25" thickBot="1" x14ac:dyDescent="0.3">
      <c r="C527" s="36" t="s">
        <v>37</v>
      </c>
      <c r="D527" s="50" t="s">
        <v>35</v>
      </c>
      <c r="E527" s="51">
        <f>E524/D524-1</f>
        <v>0.1095734397623831</v>
      </c>
      <c r="F527" s="51">
        <f t="shared" si="53"/>
        <v>1.6957631796599371E-2</v>
      </c>
      <c r="G527" s="51">
        <f t="shared" si="53"/>
        <v>2.7613758718887382E-3</v>
      </c>
    </row>
    <row r="528" spans="3:7" ht="15.75" customHeight="1" thickBot="1" x14ac:dyDescent="0.3">
      <c r="C528" s="464" t="s">
        <v>354</v>
      </c>
      <c r="D528" s="465"/>
      <c r="E528" s="465"/>
      <c r="F528" s="465"/>
      <c r="G528" s="466"/>
    </row>
    <row r="529" spans="3:7" ht="12.75" customHeight="1" x14ac:dyDescent="0.25">
      <c r="C529" s="432"/>
      <c r="D529" s="47">
        <v>2018</v>
      </c>
      <c r="E529" s="47">
        <v>2019</v>
      </c>
      <c r="F529" s="47">
        <v>2020</v>
      </c>
      <c r="G529" s="47">
        <v>2021</v>
      </c>
    </row>
    <row r="530" spans="3:7" ht="11.25" customHeight="1" thickBot="1" x14ac:dyDescent="0.3">
      <c r="C530" s="433"/>
      <c r="D530" s="48" t="s">
        <v>12</v>
      </c>
      <c r="E530" s="48" t="s">
        <v>13</v>
      </c>
      <c r="F530" s="48" t="s">
        <v>13</v>
      </c>
      <c r="G530" s="48" t="s">
        <v>13</v>
      </c>
    </row>
    <row r="531" spans="3:7" ht="15.75" thickBot="1" x14ac:dyDescent="0.3">
      <c r="C531" s="52" t="s">
        <v>101</v>
      </c>
      <c r="D531" s="53">
        <v>9716.0164623996916</v>
      </c>
      <c r="E531" s="54">
        <v>10599.29068625421</v>
      </c>
      <c r="F531" s="54">
        <v>10687.618108639661</v>
      </c>
      <c r="G531" s="54">
        <v>10688</v>
      </c>
    </row>
    <row r="532" spans="3:7" ht="34.5" thickBot="1" x14ac:dyDescent="0.3">
      <c r="C532" s="62" t="s">
        <v>290</v>
      </c>
      <c r="D532" s="53"/>
      <c r="E532" s="54"/>
      <c r="F532" s="54"/>
      <c r="G532" s="54"/>
    </row>
    <row r="533" spans="3:7" ht="34.5" thickBot="1" x14ac:dyDescent="0.3">
      <c r="C533" s="62" t="s">
        <v>291</v>
      </c>
      <c r="D533" s="53"/>
      <c r="E533" s="54"/>
      <c r="F533" s="54"/>
      <c r="G533" s="54"/>
    </row>
    <row r="534" spans="3:7" ht="24.75" thickBot="1" x14ac:dyDescent="0.3">
      <c r="C534" s="52" t="s">
        <v>102</v>
      </c>
      <c r="D534" s="53">
        <v>1899.0395812872157</v>
      </c>
      <c r="E534" s="54">
        <v>1987.3670036726655</v>
      </c>
      <c r="F534" s="54">
        <v>2031.5307148653912</v>
      </c>
      <c r="G534" s="54">
        <v>2032</v>
      </c>
    </row>
    <row r="535" spans="3:7" ht="45.75" thickBot="1" x14ac:dyDescent="0.3">
      <c r="C535" s="62" t="s">
        <v>292</v>
      </c>
      <c r="D535" s="53"/>
      <c r="E535" s="54"/>
      <c r="F535" s="54"/>
      <c r="G535" s="54"/>
    </row>
    <row r="536" spans="3:7" ht="27.75" customHeight="1" thickBot="1" x14ac:dyDescent="0.3">
      <c r="C536" s="62" t="s">
        <v>293</v>
      </c>
      <c r="D536" s="53"/>
      <c r="E536" s="54"/>
      <c r="F536" s="54"/>
      <c r="G536" s="54"/>
    </row>
    <row r="537" spans="3:7" ht="15.75" thickBot="1" x14ac:dyDescent="0.3">
      <c r="C537" s="52" t="s">
        <v>103</v>
      </c>
      <c r="D537" s="53">
        <v>2296.5129820217453</v>
      </c>
      <c r="E537" s="54">
        <v>2782.3138051417295</v>
      </c>
      <c r="F537" s="54">
        <v>2914.8049387199071</v>
      </c>
      <c r="G537" s="54">
        <v>2958</v>
      </c>
    </row>
    <row r="538" spans="3:7" ht="18.75" customHeight="1" thickBot="1" x14ac:dyDescent="0.3">
      <c r="C538" s="62" t="s">
        <v>294</v>
      </c>
      <c r="D538" s="53"/>
      <c r="E538" s="54"/>
      <c r="F538" s="54"/>
      <c r="G538" s="54"/>
    </row>
    <row r="539" spans="3:7" ht="22.5" customHeight="1" thickBot="1" x14ac:dyDescent="0.3">
      <c r="C539" s="62" t="s">
        <v>295</v>
      </c>
      <c r="D539" s="53"/>
      <c r="E539" s="54"/>
      <c r="F539" s="54"/>
      <c r="G539" s="54"/>
    </row>
    <row r="540" spans="3:7" ht="24.75" thickBot="1" x14ac:dyDescent="0.3">
      <c r="C540" s="52" t="s">
        <v>296</v>
      </c>
      <c r="D540" s="53">
        <v>171.44325744137723</v>
      </c>
      <c r="E540" s="54">
        <v>257.16488616206584</v>
      </c>
      <c r="F540" s="54">
        <v>257.16488616206584</v>
      </c>
      <c r="G540" s="54">
        <v>257</v>
      </c>
    </row>
    <row r="541" spans="3:7" ht="34.5" thickBot="1" x14ac:dyDescent="0.3">
      <c r="C541" s="62" t="s">
        <v>297</v>
      </c>
      <c r="D541" s="53"/>
      <c r="E541" s="54"/>
      <c r="F541" s="54"/>
      <c r="G541" s="54"/>
    </row>
    <row r="542" spans="3:7" ht="34.5" thickBot="1" x14ac:dyDescent="0.3">
      <c r="C542" s="62" t="s">
        <v>298</v>
      </c>
      <c r="D542" s="53"/>
      <c r="E542" s="54"/>
      <c r="F542" s="54"/>
      <c r="G542" s="54"/>
    </row>
    <row r="543" spans="3:7" ht="24.75" thickBot="1" x14ac:dyDescent="0.3">
      <c r="C543" s="52" t="s">
        <v>105</v>
      </c>
      <c r="D543" s="53"/>
      <c r="E543" s="54"/>
      <c r="F543" s="54"/>
      <c r="G543" s="54"/>
    </row>
    <row r="544" spans="3:7" ht="34.5" thickBot="1" x14ac:dyDescent="0.3">
      <c r="C544" s="62" t="s">
        <v>299</v>
      </c>
      <c r="D544" s="53"/>
      <c r="E544" s="54"/>
      <c r="F544" s="54"/>
      <c r="G544" s="54"/>
    </row>
    <row r="545" spans="3:8" ht="34.5" thickBot="1" x14ac:dyDescent="0.3">
      <c r="C545" s="62" t="s">
        <v>300</v>
      </c>
      <c r="D545" s="53"/>
      <c r="E545" s="54"/>
      <c r="F545" s="54"/>
      <c r="G545" s="54"/>
    </row>
    <row r="546" spans="3:8" ht="15.75" thickBot="1" x14ac:dyDescent="0.3">
      <c r="C546" s="52" t="s">
        <v>106</v>
      </c>
      <c r="D546" s="53"/>
      <c r="E546" s="54"/>
      <c r="F546" s="54"/>
      <c r="G546" s="54"/>
    </row>
    <row r="547" spans="3:8" ht="34.5" thickBot="1" x14ac:dyDescent="0.3">
      <c r="C547" s="62" t="s">
        <v>301</v>
      </c>
      <c r="D547" s="53"/>
      <c r="E547" s="54"/>
      <c r="F547" s="54"/>
      <c r="G547" s="54"/>
    </row>
    <row r="548" spans="3:8" ht="34.5" thickBot="1" x14ac:dyDescent="0.3">
      <c r="C548" s="62" t="s">
        <v>302</v>
      </c>
      <c r="D548" s="53"/>
      <c r="E548" s="54"/>
      <c r="F548" s="54"/>
      <c r="G548" s="54"/>
    </row>
    <row r="549" spans="3:8" ht="33.75" customHeight="1" thickBot="1" x14ac:dyDescent="0.3">
      <c r="C549" s="52" t="s">
        <v>107</v>
      </c>
      <c r="D549" s="53"/>
      <c r="E549" s="54"/>
      <c r="F549" s="54"/>
      <c r="G549" s="54"/>
    </row>
    <row r="550" spans="3:8" ht="39" customHeight="1" thickBot="1" x14ac:dyDescent="0.3">
      <c r="C550" s="62" t="s">
        <v>303</v>
      </c>
      <c r="D550" s="53"/>
      <c r="E550" s="54"/>
      <c r="F550" s="54"/>
      <c r="G550" s="54"/>
    </row>
    <row r="551" spans="3:8" ht="38.25" customHeight="1" thickBot="1" x14ac:dyDescent="0.3">
      <c r="C551" s="62" t="s">
        <v>304</v>
      </c>
      <c r="D551" s="53"/>
      <c r="E551" s="54"/>
      <c r="F551" s="54"/>
      <c r="G551" s="54"/>
    </row>
    <row r="552" spans="3:8" ht="21.75" customHeight="1" thickBot="1" x14ac:dyDescent="0.3">
      <c r="C552" s="55" t="s">
        <v>355</v>
      </c>
      <c r="D552" s="53">
        <f>D531+D534+D537+D540</f>
        <v>14083.01228315003</v>
      </c>
      <c r="E552" s="53">
        <f t="shared" ref="E552:G552" si="54">E531+E534+E537+E540</f>
        <v>15626.13638123067</v>
      </c>
      <c r="F552" s="53">
        <f t="shared" si="54"/>
        <v>15891.118648387024</v>
      </c>
      <c r="G552" s="53">
        <f t="shared" si="54"/>
        <v>15935</v>
      </c>
    </row>
    <row r="553" spans="3:8" ht="12.75" customHeight="1" x14ac:dyDescent="0.25">
      <c r="C553" s="467" t="s">
        <v>356</v>
      </c>
      <c r="D553" s="470"/>
      <c r="E553" s="471"/>
      <c r="F553" s="471"/>
      <c r="G553" s="472"/>
    </row>
    <row r="554" spans="3:8" x14ac:dyDescent="0.25">
      <c r="C554" s="468"/>
      <c r="D554" s="473"/>
      <c r="E554" s="474"/>
      <c r="F554" s="474"/>
      <c r="G554" s="475"/>
    </row>
    <row r="555" spans="3:8" ht="10.5" customHeight="1" thickBot="1" x14ac:dyDescent="0.3">
      <c r="C555" s="469"/>
      <c r="D555" s="476"/>
      <c r="E555" s="477"/>
      <c r="F555" s="477"/>
      <c r="G555" s="478"/>
    </row>
    <row r="556" spans="3:8" ht="15.75" thickBot="1" x14ac:dyDescent="0.3">
      <c r="C556" s="17" t="s">
        <v>109</v>
      </c>
      <c r="D556" s="66">
        <f>IF(D552-D523=0,0,"Error")</f>
        <v>0</v>
      </c>
      <c r="E556" s="66">
        <f>IF(E552-E523=0,0,"Error")</f>
        <v>0</v>
      </c>
      <c r="F556" s="66">
        <f>IF(F552-F523=0,0,"Error")</f>
        <v>0</v>
      </c>
      <c r="G556" s="66">
        <f>IF(G552-G523=0,0,"Error")</f>
        <v>0</v>
      </c>
      <c r="H556" s="67"/>
    </row>
    <row r="557" spans="3:8" ht="15.75" customHeight="1" thickBot="1" x14ac:dyDescent="0.3">
      <c r="C557" s="46" t="s">
        <v>357</v>
      </c>
      <c r="D557" s="572" t="s">
        <v>358</v>
      </c>
      <c r="E557" s="583"/>
      <c r="F557" s="583"/>
      <c r="G557" s="584"/>
    </row>
    <row r="558" spans="3:8" ht="15.75" customHeight="1" thickBot="1" x14ac:dyDescent="0.3">
      <c r="C558" s="36" t="s">
        <v>27</v>
      </c>
      <c r="D558" s="437" t="s">
        <v>359</v>
      </c>
      <c r="E558" s="438"/>
      <c r="F558" s="438"/>
      <c r="G558" s="439"/>
    </row>
    <row r="559" spans="3:8" ht="15.75" customHeight="1" thickBot="1" x14ac:dyDescent="0.3">
      <c r="C559" s="36" t="s">
        <v>29</v>
      </c>
      <c r="D559" s="461" t="s">
        <v>272</v>
      </c>
      <c r="E559" s="462"/>
      <c r="F559" s="462"/>
      <c r="G559" s="463"/>
    </row>
    <row r="560" spans="3:8" ht="12.75" customHeight="1" x14ac:dyDescent="0.25">
      <c r="C560" s="432"/>
      <c r="D560" s="47">
        <v>2018</v>
      </c>
      <c r="E560" s="47">
        <v>2019</v>
      </c>
      <c r="F560" s="47">
        <v>2020</v>
      </c>
      <c r="G560" s="47">
        <v>2021</v>
      </c>
    </row>
    <row r="561" spans="3:7" ht="9" customHeight="1" thickBot="1" x14ac:dyDescent="0.3">
      <c r="C561" s="433"/>
      <c r="D561" s="48" t="s">
        <v>12</v>
      </c>
      <c r="E561" s="48" t="s">
        <v>13</v>
      </c>
      <c r="F561" s="48" t="s">
        <v>13</v>
      </c>
      <c r="G561" s="48" t="s">
        <v>13</v>
      </c>
    </row>
    <row r="562" spans="3:7" ht="15.75" thickBot="1" x14ac:dyDescent="0.3">
      <c r="C562" s="36" t="s">
        <v>31</v>
      </c>
      <c r="D562" s="49" t="s">
        <v>272</v>
      </c>
      <c r="E562" s="49" t="s">
        <v>272</v>
      </c>
      <c r="F562" s="49" t="s">
        <v>272</v>
      </c>
      <c r="G562" s="49" t="s">
        <v>272</v>
      </c>
    </row>
    <row r="563" spans="3:7" ht="15.75" thickBot="1" x14ac:dyDescent="0.3">
      <c r="C563" s="36" t="s">
        <v>32</v>
      </c>
      <c r="D563" s="49">
        <v>186.32748024681123</v>
      </c>
      <c r="E563" s="49">
        <v>218.28559722504858</v>
      </c>
      <c r="F563" s="49">
        <v>221.18707303927357</v>
      </c>
      <c r="G563" s="49">
        <v>222</v>
      </c>
    </row>
    <row r="564" spans="3:7" ht="15.75" thickBot="1" x14ac:dyDescent="0.3">
      <c r="C564" s="36" t="s">
        <v>33</v>
      </c>
      <c r="D564" s="49" t="e">
        <f>D563/D562</f>
        <v>#VALUE!</v>
      </c>
      <c r="E564" s="49" t="e">
        <f t="shared" ref="E564:G564" si="55">E563/E562</f>
        <v>#VALUE!</v>
      </c>
      <c r="F564" s="49" t="e">
        <f t="shared" si="55"/>
        <v>#VALUE!</v>
      </c>
      <c r="G564" s="49" t="e">
        <f t="shared" si="55"/>
        <v>#VALUE!</v>
      </c>
    </row>
    <row r="565" spans="3:7" ht="15.75" thickBot="1" x14ac:dyDescent="0.3">
      <c r="C565" s="36" t="s">
        <v>34</v>
      </c>
      <c r="D565" s="50" t="s">
        <v>35</v>
      </c>
      <c r="E565" s="51" t="e">
        <f>E562/D562-1</f>
        <v>#VALUE!</v>
      </c>
      <c r="F565" s="51" t="e">
        <f t="shared" ref="F565:G567" si="56">F562/E562-1</f>
        <v>#VALUE!</v>
      </c>
      <c r="G565" s="51" t="e">
        <f t="shared" si="56"/>
        <v>#VALUE!</v>
      </c>
    </row>
    <row r="566" spans="3:7" ht="15.75" thickBot="1" x14ac:dyDescent="0.3">
      <c r="C566" s="36" t="s">
        <v>36</v>
      </c>
      <c r="D566" s="50" t="s">
        <v>35</v>
      </c>
      <c r="E566" s="51">
        <f>E563/D563-1</f>
        <v>0.17151585442955231</v>
      </c>
      <c r="F566" s="51">
        <f t="shared" si="56"/>
        <v>1.3292108371371958E-2</v>
      </c>
      <c r="G566" s="51">
        <f t="shared" si="56"/>
        <v>3.675291460555119E-3</v>
      </c>
    </row>
    <row r="567" spans="3:7" ht="23.25" thickBot="1" x14ac:dyDescent="0.3">
      <c r="C567" s="36" t="s">
        <v>37</v>
      </c>
      <c r="D567" s="50" t="s">
        <v>35</v>
      </c>
      <c r="E567" s="51" t="e">
        <f>E564/D564-1</f>
        <v>#VALUE!</v>
      </c>
      <c r="F567" s="51" t="e">
        <f t="shared" si="56"/>
        <v>#VALUE!</v>
      </c>
      <c r="G567" s="51" t="e">
        <f t="shared" si="56"/>
        <v>#VALUE!</v>
      </c>
    </row>
    <row r="568" spans="3:7" ht="15.75" customHeight="1" thickBot="1" x14ac:dyDescent="0.3">
      <c r="C568" s="464" t="s">
        <v>360</v>
      </c>
      <c r="D568" s="465"/>
      <c r="E568" s="465"/>
      <c r="F568" s="465"/>
      <c r="G568" s="466"/>
    </row>
    <row r="569" spans="3:7" ht="12" customHeight="1" x14ac:dyDescent="0.25">
      <c r="C569" s="432"/>
      <c r="D569" s="47">
        <v>2018</v>
      </c>
      <c r="E569" s="47">
        <v>2019</v>
      </c>
      <c r="F569" s="47">
        <v>2020</v>
      </c>
      <c r="G569" s="47">
        <v>2021</v>
      </c>
    </row>
    <row r="570" spans="3:7" ht="9.75" customHeight="1" thickBot="1" x14ac:dyDescent="0.3">
      <c r="C570" s="433"/>
      <c r="D570" s="48" t="s">
        <v>12</v>
      </c>
      <c r="E570" s="48" t="s">
        <v>13</v>
      </c>
      <c r="F570" s="48" t="s">
        <v>13</v>
      </c>
      <c r="G570" s="48" t="s">
        <v>13</v>
      </c>
    </row>
    <row r="571" spans="3:7" ht="15.75" thickBot="1" x14ac:dyDescent="0.3">
      <c r="C571" s="52" t="s">
        <v>101</v>
      </c>
      <c r="D571" s="53">
        <v>106.38744652158243</v>
      </c>
      <c r="E571" s="54">
        <v>116.05903256899903</v>
      </c>
      <c r="F571" s="54">
        <v>117.02619117374068</v>
      </c>
      <c r="G571" s="54">
        <v>117</v>
      </c>
    </row>
    <row r="572" spans="3:7" ht="34.5" thickBot="1" x14ac:dyDescent="0.3">
      <c r="C572" s="62" t="s">
        <v>290</v>
      </c>
      <c r="D572" s="53"/>
      <c r="E572" s="54"/>
      <c r="F572" s="54"/>
      <c r="G572" s="54"/>
    </row>
    <row r="573" spans="3:7" ht="34.5" thickBot="1" x14ac:dyDescent="0.3">
      <c r="C573" s="62" t="s">
        <v>291</v>
      </c>
      <c r="D573" s="53"/>
      <c r="E573" s="54"/>
      <c r="F573" s="54"/>
      <c r="G573" s="54"/>
    </row>
    <row r="574" spans="3:7" ht="24.75" thickBot="1" x14ac:dyDescent="0.3">
      <c r="C574" s="52" t="s">
        <v>102</v>
      </c>
      <c r="D574" s="53">
        <v>20.793910001945676</v>
      </c>
      <c r="E574" s="54">
        <v>21.761068606687314</v>
      </c>
      <c r="F574" s="54">
        <v>22.244647909058141</v>
      </c>
      <c r="G574" s="54">
        <v>22</v>
      </c>
    </row>
    <row r="575" spans="3:7" ht="39" customHeight="1" thickBot="1" x14ac:dyDescent="0.3">
      <c r="C575" s="62" t="s">
        <v>292</v>
      </c>
      <c r="D575" s="53"/>
      <c r="E575" s="54"/>
      <c r="F575" s="54"/>
      <c r="G575" s="54"/>
    </row>
    <row r="576" spans="3:7" ht="36" customHeight="1" thickBot="1" x14ac:dyDescent="0.3">
      <c r="C576" s="62" t="s">
        <v>293</v>
      </c>
      <c r="D576" s="53"/>
      <c r="E576" s="54"/>
      <c r="F576" s="54"/>
      <c r="G576" s="54"/>
    </row>
    <row r="577" spans="3:7" ht="15.75" thickBot="1" x14ac:dyDescent="0.3">
      <c r="C577" s="52" t="s">
        <v>103</v>
      </c>
      <c r="D577" s="53">
        <v>25.146123723283122</v>
      </c>
      <c r="E577" s="54">
        <v>30.46549604936224</v>
      </c>
      <c r="F577" s="54">
        <v>31.916233956474731</v>
      </c>
      <c r="G577" s="54">
        <v>33</v>
      </c>
    </row>
    <row r="578" spans="3:7" ht="26.25" customHeight="1" thickBot="1" x14ac:dyDescent="0.3">
      <c r="C578" s="62" t="s">
        <v>294</v>
      </c>
      <c r="D578" s="53"/>
      <c r="E578" s="54"/>
      <c r="F578" s="54"/>
      <c r="G578" s="54"/>
    </row>
    <row r="579" spans="3:7" ht="27.75" customHeight="1" thickBot="1" x14ac:dyDescent="0.3">
      <c r="C579" s="62" t="s">
        <v>295</v>
      </c>
      <c r="D579" s="53"/>
      <c r="E579" s="54"/>
      <c r="F579" s="54"/>
      <c r="G579" s="54"/>
    </row>
    <row r="580" spans="3:7" ht="24.75" thickBot="1" x14ac:dyDescent="0.3">
      <c r="C580" s="52" t="s">
        <v>296</v>
      </c>
      <c r="D580" s="53">
        <v>34</v>
      </c>
      <c r="E580" s="54">
        <v>50</v>
      </c>
      <c r="F580" s="54">
        <v>50</v>
      </c>
      <c r="G580" s="54">
        <v>50</v>
      </c>
    </row>
    <row r="581" spans="3:7" ht="26.25" customHeight="1" thickBot="1" x14ac:dyDescent="0.3">
      <c r="C581" s="62" t="s">
        <v>297</v>
      </c>
      <c r="D581" s="53"/>
      <c r="E581" s="54"/>
      <c r="F581" s="54"/>
      <c r="G581" s="54"/>
    </row>
    <row r="582" spans="3:7" ht="24.75" customHeight="1" thickBot="1" x14ac:dyDescent="0.3">
      <c r="C582" s="62" t="s">
        <v>298</v>
      </c>
      <c r="D582" s="53"/>
      <c r="E582" s="54"/>
      <c r="F582" s="54"/>
      <c r="G582" s="54"/>
    </row>
    <row r="583" spans="3:7" ht="33" customHeight="1" thickBot="1" x14ac:dyDescent="0.3">
      <c r="C583" s="52" t="s">
        <v>105</v>
      </c>
      <c r="D583" s="53"/>
      <c r="E583" s="54"/>
      <c r="F583" s="54"/>
      <c r="G583" s="54"/>
    </row>
    <row r="584" spans="3:7" ht="28.5" customHeight="1" thickBot="1" x14ac:dyDescent="0.3">
      <c r="C584" s="62" t="s">
        <v>299</v>
      </c>
      <c r="D584" s="53"/>
      <c r="E584" s="54"/>
      <c r="F584" s="54"/>
      <c r="G584" s="54"/>
    </row>
    <row r="585" spans="3:7" ht="24.75" customHeight="1" thickBot="1" x14ac:dyDescent="0.3">
      <c r="C585" s="62" t="s">
        <v>300</v>
      </c>
      <c r="D585" s="53"/>
      <c r="E585" s="54"/>
      <c r="F585" s="54"/>
      <c r="G585" s="54"/>
    </row>
    <row r="586" spans="3:7" ht="24.75" customHeight="1" thickBot="1" x14ac:dyDescent="0.3">
      <c r="C586" s="52" t="s">
        <v>106</v>
      </c>
      <c r="D586" s="53"/>
      <c r="E586" s="54"/>
      <c r="F586" s="54"/>
      <c r="G586" s="54"/>
    </row>
    <row r="587" spans="3:7" ht="26.25" customHeight="1" thickBot="1" x14ac:dyDescent="0.3">
      <c r="C587" s="62" t="s">
        <v>301</v>
      </c>
      <c r="D587" s="53"/>
      <c r="E587" s="54"/>
      <c r="F587" s="54"/>
      <c r="G587" s="54"/>
    </row>
    <row r="588" spans="3:7" ht="20.25" customHeight="1" thickBot="1" x14ac:dyDescent="0.3">
      <c r="C588" s="62" t="s">
        <v>302</v>
      </c>
      <c r="D588" s="53"/>
      <c r="E588" s="54"/>
      <c r="F588" s="54"/>
      <c r="G588" s="54"/>
    </row>
    <row r="589" spans="3:7" ht="24.75" thickBot="1" x14ac:dyDescent="0.3">
      <c r="C589" s="52" t="s">
        <v>107</v>
      </c>
      <c r="D589" s="53"/>
      <c r="E589" s="54"/>
      <c r="F589" s="54"/>
      <c r="G589" s="54"/>
    </row>
    <row r="590" spans="3:7" ht="34.5" thickBot="1" x14ac:dyDescent="0.3">
      <c r="C590" s="62" t="s">
        <v>303</v>
      </c>
      <c r="D590" s="53"/>
      <c r="E590" s="54"/>
      <c r="F590" s="54"/>
      <c r="G590" s="54"/>
    </row>
    <row r="591" spans="3:7" ht="23.25" customHeight="1" thickBot="1" x14ac:dyDescent="0.3">
      <c r="C591" s="62" t="s">
        <v>304</v>
      </c>
      <c r="D591" s="53"/>
      <c r="E591" s="54"/>
      <c r="F591" s="54"/>
      <c r="G591" s="54"/>
    </row>
    <row r="592" spans="3:7" ht="20.25" customHeight="1" thickBot="1" x14ac:dyDescent="0.3">
      <c r="C592" s="55" t="s">
        <v>361</v>
      </c>
      <c r="D592" s="53">
        <f>D571+D574+D577+D580</f>
        <v>186.32748024681123</v>
      </c>
      <c r="E592" s="53">
        <f t="shared" ref="E592:G592" si="57">E571+E574+E577+E580</f>
        <v>218.28559722504858</v>
      </c>
      <c r="F592" s="53">
        <f t="shared" si="57"/>
        <v>221.18707303927357</v>
      </c>
      <c r="G592" s="53">
        <f t="shared" si="57"/>
        <v>222</v>
      </c>
    </row>
    <row r="593" spans="3:8" ht="10.5" customHeight="1" x14ac:dyDescent="0.25">
      <c r="C593" s="467" t="s">
        <v>362</v>
      </c>
      <c r="D593" s="470"/>
      <c r="E593" s="471"/>
      <c r="F593" s="471"/>
      <c r="G593" s="472"/>
    </row>
    <row r="594" spans="3:8" ht="8.25" customHeight="1" x14ac:dyDescent="0.25">
      <c r="C594" s="468"/>
      <c r="D594" s="473"/>
      <c r="E594" s="474"/>
      <c r="F594" s="474"/>
      <c r="G594" s="475"/>
    </row>
    <row r="595" spans="3:8" ht="12" customHeight="1" thickBot="1" x14ac:dyDescent="0.3">
      <c r="C595" s="469"/>
      <c r="D595" s="476"/>
      <c r="E595" s="477"/>
      <c r="F595" s="477"/>
      <c r="G595" s="478"/>
    </row>
    <row r="596" spans="3:8" ht="15.75" thickBot="1" x14ac:dyDescent="0.3">
      <c r="C596" s="17" t="s">
        <v>109</v>
      </c>
      <c r="D596" s="66">
        <f>IF(D592-D563=0,0,"Error")</f>
        <v>0</v>
      </c>
      <c r="E596" s="66">
        <f>IF(E592-E563=0,0,"Error")</f>
        <v>0</v>
      </c>
      <c r="F596" s="66">
        <f>IF(F592-F563=0,0,"Error")</f>
        <v>0</v>
      </c>
      <c r="G596" s="66">
        <f>IF(G592-G563=0,0,"Error")</f>
        <v>0</v>
      </c>
    </row>
    <row r="597" spans="3:8" ht="15.75" thickBot="1" x14ac:dyDescent="0.3">
      <c r="C597" s="452" t="s">
        <v>363</v>
      </c>
      <c r="D597" s="453"/>
      <c r="E597" s="453"/>
      <c r="F597" s="453"/>
      <c r="G597" s="454"/>
    </row>
    <row r="598" spans="3:8" ht="17.25" customHeight="1" thickBot="1" x14ac:dyDescent="0.3">
      <c r="C598" s="452" t="s">
        <v>364</v>
      </c>
      <c r="D598" s="453"/>
      <c r="E598" s="453"/>
      <c r="F598" s="453"/>
      <c r="G598" s="454"/>
    </row>
    <row r="599" spans="3:8" ht="23.25" customHeight="1" thickBot="1" x14ac:dyDescent="0.3">
      <c r="C599" s="45" t="s">
        <v>365</v>
      </c>
      <c r="D599" s="558" t="s">
        <v>366</v>
      </c>
      <c r="E599" s="559"/>
      <c r="F599" s="559"/>
      <c r="G599" s="560"/>
    </row>
    <row r="600" spans="3:8" ht="26.25" customHeight="1" thickBot="1" x14ac:dyDescent="0.3">
      <c r="C600" s="46" t="s">
        <v>367</v>
      </c>
      <c r="D600" s="572" t="s">
        <v>368</v>
      </c>
      <c r="E600" s="583"/>
      <c r="F600" s="583"/>
      <c r="G600" s="584"/>
    </row>
    <row r="601" spans="3:8" ht="109.5" customHeight="1" thickBot="1" x14ac:dyDescent="0.3">
      <c r="C601" s="36" t="s">
        <v>27</v>
      </c>
      <c r="D601" s="437" t="s">
        <v>369</v>
      </c>
      <c r="E601" s="438"/>
      <c r="F601" s="438"/>
      <c r="G601" s="439"/>
    </row>
    <row r="602" spans="3:8" ht="15.75" thickBot="1" x14ac:dyDescent="0.3">
      <c r="C602" s="36" t="s">
        <v>29</v>
      </c>
      <c r="D602" s="461" t="s">
        <v>30</v>
      </c>
      <c r="E602" s="462"/>
      <c r="F602" s="462"/>
      <c r="G602" s="463"/>
    </row>
    <row r="603" spans="3:8" x14ac:dyDescent="0.25">
      <c r="C603" s="432"/>
      <c r="D603" s="47">
        <v>2018</v>
      </c>
      <c r="E603" s="47">
        <v>2019</v>
      </c>
      <c r="F603" s="47">
        <v>2020</v>
      </c>
      <c r="G603" s="47">
        <v>2021</v>
      </c>
    </row>
    <row r="604" spans="3:8" ht="15.75" thickBot="1" x14ac:dyDescent="0.3">
      <c r="C604" s="433"/>
      <c r="D604" s="48" t="s">
        <v>12</v>
      </c>
      <c r="E604" s="48" t="s">
        <v>13</v>
      </c>
      <c r="F604" s="48" t="s">
        <v>13</v>
      </c>
      <c r="G604" s="48" t="s">
        <v>13</v>
      </c>
    </row>
    <row r="605" spans="3:8" ht="15.75" thickBot="1" x14ac:dyDescent="0.3">
      <c r="C605" s="36" t="s">
        <v>31</v>
      </c>
      <c r="D605" s="49" t="s">
        <v>272</v>
      </c>
      <c r="E605" s="49">
        <v>20</v>
      </c>
      <c r="F605" s="49">
        <v>0</v>
      </c>
      <c r="G605" s="49">
        <v>23</v>
      </c>
      <c r="H605" s="67"/>
    </row>
    <row r="606" spans="3:8" ht="15.75" thickBot="1" x14ac:dyDescent="0.3">
      <c r="C606" s="36" t="s">
        <v>32</v>
      </c>
      <c r="D606" s="49">
        <v>0</v>
      </c>
      <c r="E606" s="49">
        <v>16700</v>
      </c>
      <c r="F606" s="49">
        <v>0</v>
      </c>
      <c r="G606" s="49">
        <v>20000</v>
      </c>
    </row>
    <row r="607" spans="3:8" ht="15.75" thickBot="1" x14ac:dyDescent="0.3">
      <c r="C607" s="36" t="s">
        <v>33</v>
      </c>
      <c r="D607" s="49" t="e">
        <f>D606/D605</f>
        <v>#VALUE!</v>
      </c>
      <c r="E607" s="49">
        <f t="shared" ref="E607:G607" si="58">E606/E605</f>
        <v>835</v>
      </c>
      <c r="F607" s="49" t="e">
        <f t="shared" si="58"/>
        <v>#DIV/0!</v>
      </c>
      <c r="G607" s="49">
        <f t="shared" si="58"/>
        <v>869.56521739130437</v>
      </c>
    </row>
    <row r="608" spans="3:8" ht="15.75" customHeight="1" thickBot="1" x14ac:dyDescent="0.3">
      <c r="C608" s="36" t="s">
        <v>34</v>
      </c>
      <c r="D608" s="50" t="s">
        <v>35</v>
      </c>
      <c r="E608" s="51" t="e">
        <f>E605/D605-1</f>
        <v>#VALUE!</v>
      </c>
      <c r="F608" s="51">
        <f t="shared" ref="F608:G610" si="59">F605/E605-1</f>
        <v>-1</v>
      </c>
      <c r="G608" s="51" t="e">
        <f t="shared" si="59"/>
        <v>#DIV/0!</v>
      </c>
    </row>
    <row r="609" spans="3:7" ht="12.75" customHeight="1" thickBot="1" x14ac:dyDescent="0.3">
      <c r="C609" s="36" t="s">
        <v>36</v>
      </c>
      <c r="D609" s="50" t="s">
        <v>35</v>
      </c>
      <c r="E609" s="51" t="e">
        <f>E606/D606-1</f>
        <v>#DIV/0!</v>
      </c>
      <c r="F609" s="51">
        <f t="shared" si="59"/>
        <v>-1</v>
      </c>
      <c r="G609" s="51" t="e">
        <f t="shared" si="59"/>
        <v>#DIV/0!</v>
      </c>
    </row>
    <row r="610" spans="3:7" ht="9" customHeight="1" thickBot="1" x14ac:dyDescent="0.3">
      <c r="C610" s="36" t="s">
        <v>37</v>
      </c>
      <c r="D610" s="50" t="s">
        <v>35</v>
      </c>
      <c r="E610" s="51" t="e">
        <f>E607/D607-1</f>
        <v>#VALUE!</v>
      </c>
      <c r="F610" s="51" t="e">
        <f t="shared" si="59"/>
        <v>#DIV/0!</v>
      </c>
      <c r="G610" s="51" t="e">
        <f t="shared" si="59"/>
        <v>#DIV/0!</v>
      </c>
    </row>
    <row r="611" spans="3:7" ht="15.75" customHeight="1" thickBot="1" x14ac:dyDescent="0.3">
      <c r="C611" s="464" t="s">
        <v>370</v>
      </c>
      <c r="D611" s="465"/>
      <c r="E611" s="465"/>
      <c r="F611" s="465"/>
      <c r="G611" s="466"/>
    </row>
    <row r="612" spans="3:7" x14ac:dyDescent="0.25">
      <c r="C612" s="432"/>
      <c r="D612" s="47">
        <v>2018</v>
      </c>
      <c r="E612" s="47">
        <v>2019</v>
      </c>
      <c r="F612" s="47">
        <v>2020</v>
      </c>
      <c r="G612" s="47">
        <v>2021</v>
      </c>
    </row>
    <row r="613" spans="3:7" ht="15.75" thickBot="1" x14ac:dyDescent="0.3">
      <c r="C613" s="433"/>
      <c r="D613" s="48" t="s">
        <v>12</v>
      </c>
      <c r="E613" s="48" t="s">
        <v>13</v>
      </c>
      <c r="F613" s="48" t="s">
        <v>13</v>
      </c>
      <c r="G613" s="48" t="s">
        <v>13</v>
      </c>
    </row>
    <row r="614" spans="3:7" ht="15" customHeight="1" thickBot="1" x14ac:dyDescent="0.3">
      <c r="C614" s="52" t="s">
        <v>39</v>
      </c>
      <c r="D614" s="54">
        <v>0</v>
      </c>
      <c r="E614" s="49">
        <v>0</v>
      </c>
      <c r="F614" s="49">
        <v>0</v>
      </c>
      <c r="G614" s="49">
        <v>0</v>
      </c>
    </row>
    <row r="615" spans="3:7" ht="15.75" thickBot="1" x14ac:dyDescent="0.3">
      <c r="C615" s="52" t="s">
        <v>40</v>
      </c>
      <c r="D615" s="53">
        <v>0</v>
      </c>
      <c r="E615" s="49">
        <v>16700</v>
      </c>
      <c r="F615" s="49">
        <v>0</v>
      </c>
      <c r="G615" s="49">
        <v>20000</v>
      </c>
    </row>
    <row r="616" spans="3:7" ht="24.75" thickBot="1" x14ac:dyDescent="0.3">
      <c r="C616" s="55" t="s">
        <v>371</v>
      </c>
      <c r="D616" s="53">
        <f>D615+D614</f>
        <v>0</v>
      </c>
      <c r="E616" s="53">
        <f t="shared" ref="E616:G616" si="60">E615+E614</f>
        <v>16700</v>
      </c>
      <c r="F616" s="53">
        <f t="shared" si="60"/>
        <v>0</v>
      </c>
      <c r="G616" s="53">
        <f t="shared" si="60"/>
        <v>20000</v>
      </c>
    </row>
    <row r="617" spans="3:7" ht="9.75" customHeight="1" x14ac:dyDescent="0.25">
      <c r="C617" s="467" t="s">
        <v>372</v>
      </c>
      <c r="D617" s="470"/>
      <c r="E617" s="471"/>
      <c r="F617" s="471"/>
      <c r="G617" s="472"/>
    </row>
    <row r="618" spans="3:7" ht="8.25" customHeight="1" x14ac:dyDescent="0.25">
      <c r="C618" s="468"/>
      <c r="D618" s="473"/>
      <c r="E618" s="474"/>
      <c r="F618" s="474"/>
      <c r="G618" s="475"/>
    </row>
    <row r="619" spans="3:7" ht="6.75" customHeight="1" thickBot="1" x14ac:dyDescent="0.3">
      <c r="C619" s="469"/>
      <c r="D619" s="476"/>
      <c r="E619" s="477"/>
      <c r="F619" s="477"/>
      <c r="G619" s="478"/>
    </row>
    <row r="620" spans="3:7" ht="15.75" thickBot="1" x14ac:dyDescent="0.3">
      <c r="C620" s="45" t="s">
        <v>373</v>
      </c>
      <c r="D620" s="458" t="s">
        <v>374</v>
      </c>
      <c r="E620" s="459"/>
      <c r="F620" s="459"/>
      <c r="G620" s="460"/>
    </row>
    <row r="621" spans="3:7" ht="12.75" customHeight="1" thickBot="1" x14ac:dyDescent="0.3">
      <c r="C621" s="46" t="s">
        <v>375</v>
      </c>
      <c r="D621" s="458" t="s">
        <v>376</v>
      </c>
      <c r="E621" s="459"/>
      <c r="F621" s="459"/>
      <c r="G621" s="460"/>
    </row>
    <row r="622" spans="3:7" ht="27.75" customHeight="1" thickBot="1" x14ac:dyDescent="0.3">
      <c r="C622" s="36" t="s">
        <v>27</v>
      </c>
      <c r="D622" s="901" t="s">
        <v>377</v>
      </c>
      <c r="E622" s="902"/>
      <c r="F622" s="902"/>
      <c r="G622" s="903"/>
    </row>
    <row r="623" spans="3:7" ht="15.75" thickBot="1" x14ac:dyDescent="0.3">
      <c r="C623" s="36" t="s">
        <v>29</v>
      </c>
      <c r="D623" s="461" t="s">
        <v>30</v>
      </c>
      <c r="E623" s="462"/>
      <c r="F623" s="462"/>
      <c r="G623" s="463"/>
    </row>
    <row r="624" spans="3:7" ht="12" customHeight="1" x14ac:dyDescent="0.25">
      <c r="C624" s="432"/>
      <c r="D624" s="47">
        <v>2018</v>
      </c>
      <c r="E624" s="47">
        <v>2019</v>
      </c>
      <c r="F624" s="47">
        <v>2020</v>
      </c>
      <c r="G624" s="47">
        <v>2021</v>
      </c>
    </row>
    <row r="625" spans="3:8" ht="12.75" customHeight="1" thickBot="1" x14ac:dyDescent="0.3">
      <c r="C625" s="433"/>
      <c r="D625" s="48" t="s">
        <v>12</v>
      </c>
      <c r="E625" s="48" t="s">
        <v>13</v>
      </c>
      <c r="F625" s="48" t="s">
        <v>13</v>
      </c>
      <c r="G625" s="48" t="s">
        <v>13</v>
      </c>
    </row>
    <row r="626" spans="3:8" ht="15.75" thickBot="1" x14ac:dyDescent="0.3">
      <c r="C626" s="36" t="s">
        <v>31</v>
      </c>
      <c r="D626" s="49" t="s">
        <v>272</v>
      </c>
      <c r="E626" s="49" t="s">
        <v>272</v>
      </c>
      <c r="F626" s="49">
        <v>31</v>
      </c>
      <c r="G626" s="49" t="s">
        <v>272</v>
      </c>
      <c r="H626" s="67"/>
    </row>
    <row r="627" spans="3:8" ht="15.75" thickBot="1" x14ac:dyDescent="0.3">
      <c r="C627" s="36" t="s">
        <v>32</v>
      </c>
      <c r="D627" s="49">
        <v>0</v>
      </c>
      <c r="E627" s="49">
        <v>0</v>
      </c>
      <c r="F627" s="49">
        <v>10000</v>
      </c>
      <c r="G627" s="49">
        <v>0</v>
      </c>
    </row>
    <row r="628" spans="3:8" ht="15.75" thickBot="1" x14ac:dyDescent="0.3">
      <c r="C628" s="36" t="s">
        <v>33</v>
      </c>
      <c r="D628" s="49" t="e">
        <f>D627/D626</f>
        <v>#VALUE!</v>
      </c>
      <c r="E628" s="49" t="e">
        <f t="shared" ref="E628:G628" si="61">E627/E626</f>
        <v>#VALUE!</v>
      </c>
      <c r="F628" s="49">
        <f t="shared" si="61"/>
        <v>322.58064516129031</v>
      </c>
      <c r="G628" s="49" t="e">
        <f t="shared" si="61"/>
        <v>#VALUE!</v>
      </c>
    </row>
    <row r="629" spans="3:8" ht="15.75" customHeight="1" thickBot="1" x14ac:dyDescent="0.3">
      <c r="C629" s="36" t="s">
        <v>34</v>
      </c>
      <c r="D629" s="50" t="s">
        <v>35</v>
      </c>
      <c r="E629" s="51" t="e">
        <f>E626/D626-1</f>
        <v>#VALUE!</v>
      </c>
      <c r="F629" s="51" t="e">
        <f t="shared" ref="F629:G631" si="62">F626/E626-1</f>
        <v>#VALUE!</v>
      </c>
      <c r="G629" s="51" t="e">
        <f t="shared" si="62"/>
        <v>#VALUE!</v>
      </c>
    </row>
    <row r="630" spans="3:8" ht="12.75" customHeight="1" thickBot="1" x14ac:dyDescent="0.3">
      <c r="C630" s="36" t="s">
        <v>36</v>
      </c>
      <c r="D630" s="50" t="s">
        <v>35</v>
      </c>
      <c r="E630" s="51" t="e">
        <f>E627/D627-1</f>
        <v>#DIV/0!</v>
      </c>
      <c r="F630" s="51" t="e">
        <f t="shared" si="62"/>
        <v>#DIV/0!</v>
      </c>
      <c r="G630" s="51">
        <f t="shared" si="62"/>
        <v>-1</v>
      </c>
    </row>
    <row r="631" spans="3:8" ht="9" customHeight="1" thickBot="1" x14ac:dyDescent="0.3">
      <c r="C631" s="36" t="s">
        <v>37</v>
      </c>
      <c r="D631" s="50" t="s">
        <v>35</v>
      </c>
      <c r="E631" s="51" t="e">
        <f>E628/D628-1</f>
        <v>#VALUE!</v>
      </c>
      <c r="F631" s="51" t="e">
        <f t="shared" si="62"/>
        <v>#VALUE!</v>
      </c>
      <c r="G631" s="51" t="e">
        <f t="shared" si="62"/>
        <v>#VALUE!</v>
      </c>
    </row>
    <row r="632" spans="3:8" ht="15.75" customHeight="1" thickBot="1" x14ac:dyDescent="0.3">
      <c r="C632" s="464" t="s">
        <v>378</v>
      </c>
      <c r="D632" s="465"/>
      <c r="E632" s="465"/>
      <c r="F632" s="465"/>
      <c r="G632" s="466"/>
    </row>
    <row r="633" spans="3:8" x14ac:dyDescent="0.25">
      <c r="C633" s="432"/>
      <c r="D633" s="47">
        <v>2018</v>
      </c>
      <c r="E633" s="47">
        <v>2019</v>
      </c>
      <c r="F633" s="47">
        <v>2020</v>
      </c>
      <c r="G633" s="47">
        <v>2021</v>
      </c>
    </row>
    <row r="634" spans="3:8" ht="15.75" thickBot="1" x14ac:dyDescent="0.3">
      <c r="C634" s="433"/>
      <c r="D634" s="48" t="s">
        <v>12</v>
      </c>
      <c r="E634" s="48" t="s">
        <v>13</v>
      </c>
      <c r="F634" s="48" t="s">
        <v>13</v>
      </c>
      <c r="G634" s="48" t="s">
        <v>13</v>
      </c>
    </row>
    <row r="635" spans="3:8" ht="15.75" thickBot="1" x14ac:dyDescent="0.3">
      <c r="C635" s="52" t="s">
        <v>39</v>
      </c>
      <c r="D635" s="54">
        <v>0</v>
      </c>
      <c r="E635" s="54">
        <v>0</v>
      </c>
      <c r="F635" s="54">
        <v>0</v>
      </c>
      <c r="G635" s="54">
        <v>0</v>
      </c>
    </row>
    <row r="636" spans="3:8" ht="15.75" thickBot="1" x14ac:dyDescent="0.3">
      <c r="C636" s="52" t="s">
        <v>40</v>
      </c>
      <c r="D636" s="53">
        <v>0</v>
      </c>
      <c r="E636" s="54">
        <v>0</v>
      </c>
      <c r="F636" s="54">
        <v>10000</v>
      </c>
      <c r="G636" s="54">
        <v>0</v>
      </c>
    </row>
    <row r="637" spans="3:8" ht="24.75" thickBot="1" x14ac:dyDescent="0.3">
      <c r="C637" s="55" t="s">
        <v>379</v>
      </c>
      <c r="D637" s="53">
        <f>D636+D635</f>
        <v>0</v>
      </c>
      <c r="E637" s="53">
        <f t="shared" ref="E637:G637" si="63">E636+E635</f>
        <v>0</v>
      </c>
      <c r="F637" s="53">
        <f t="shared" si="63"/>
        <v>10000</v>
      </c>
      <c r="G637" s="53">
        <f t="shared" si="63"/>
        <v>0</v>
      </c>
    </row>
    <row r="638" spans="3:8" ht="8.25" customHeight="1" x14ac:dyDescent="0.25">
      <c r="C638" s="467" t="s">
        <v>380</v>
      </c>
      <c r="D638" s="470"/>
      <c r="E638" s="471"/>
      <c r="F638" s="471"/>
      <c r="G638" s="472"/>
    </row>
    <row r="639" spans="3:8" ht="12" customHeight="1" x14ac:dyDescent="0.25">
      <c r="C639" s="468"/>
      <c r="D639" s="473"/>
      <c r="E639" s="474"/>
      <c r="F639" s="474"/>
      <c r="G639" s="475"/>
    </row>
    <row r="640" spans="3:8" ht="6.75" customHeight="1" thickBot="1" x14ac:dyDescent="0.3">
      <c r="C640" s="469"/>
      <c r="D640" s="476"/>
      <c r="E640" s="477"/>
      <c r="F640" s="477"/>
      <c r="G640" s="478"/>
    </row>
    <row r="641" spans="3:8" ht="24.75" customHeight="1" thickBot="1" x14ac:dyDescent="0.3">
      <c r="C641" s="45" t="s">
        <v>373</v>
      </c>
      <c r="D641" s="558" t="s">
        <v>381</v>
      </c>
      <c r="E641" s="559"/>
      <c r="F641" s="559"/>
      <c r="G641" s="560"/>
    </row>
    <row r="642" spans="3:8" ht="29.25" customHeight="1" thickBot="1" x14ac:dyDescent="0.3">
      <c r="C642" s="46" t="s">
        <v>382</v>
      </c>
      <c r="D642" s="572" t="s">
        <v>383</v>
      </c>
      <c r="E642" s="583"/>
      <c r="F642" s="583"/>
      <c r="G642" s="584"/>
    </row>
    <row r="643" spans="3:8" ht="79.5" customHeight="1" thickBot="1" x14ac:dyDescent="0.3">
      <c r="C643" s="36" t="s">
        <v>27</v>
      </c>
      <c r="D643" s="995" t="s">
        <v>384</v>
      </c>
      <c r="E643" s="996"/>
      <c r="F643" s="996"/>
      <c r="G643" s="997"/>
    </row>
    <row r="644" spans="3:8" ht="15.75" thickBot="1" x14ac:dyDescent="0.3">
      <c r="C644" s="36" t="s">
        <v>29</v>
      </c>
      <c r="D644" s="461" t="s">
        <v>385</v>
      </c>
      <c r="E644" s="462"/>
      <c r="F644" s="462"/>
      <c r="G644" s="463"/>
    </row>
    <row r="645" spans="3:8" x14ac:dyDescent="0.25">
      <c r="C645" s="432"/>
      <c r="D645" s="47">
        <v>2018</v>
      </c>
      <c r="E645" s="47">
        <v>2019</v>
      </c>
      <c r="F645" s="47">
        <v>2020</v>
      </c>
      <c r="G645" s="47">
        <v>2021</v>
      </c>
    </row>
    <row r="646" spans="3:8" ht="15.75" thickBot="1" x14ac:dyDescent="0.3">
      <c r="C646" s="433"/>
      <c r="D646" s="48" t="s">
        <v>12</v>
      </c>
      <c r="E646" s="48" t="s">
        <v>13</v>
      </c>
      <c r="F646" s="48" t="s">
        <v>13</v>
      </c>
      <c r="G646" s="48" t="s">
        <v>13</v>
      </c>
      <c r="H646" s="67"/>
    </row>
    <row r="647" spans="3:8" ht="15.75" thickBot="1" x14ac:dyDescent="0.3">
      <c r="C647" s="36" t="s">
        <v>31</v>
      </c>
      <c r="D647" s="49" t="s">
        <v>272</v>
      </c>
      <c r="E647" s="49">
        <v>1</v>
      </c>
      <c r="F647" s="49" t="s">
        <v>272</v>
      </c>
      <c r="G647" s="49" t="s">
        <v>272</v>
      </c>
    </row>
    <row r="648" spans="3:8" ht="15.75" thickBot="1" x14ac:dyDescent="0.3">
      <c r="C648" s="36" t="s">
        <v>32</v>
      </c>
      <c r="D648" s="49">
        <v>0</v>
      </c>
      <c r="E648" s="49">
        <v>5300</v>
      </c>
      <c r="F648" s="49">
        <v>0</v>
      </c>
      <c r="G648" s="49">
        <v>0</v>
      </c>
    </row>
    <row r="649" spans="3:8" ht="15.75" customHeight="1" thickBot="1" x14ac:dyDescent="0.3">
      <c r="C649" s="36" t="s">
        <v>33</v>
      </c>
      <c r="D649" s="49" t="e">
        <f>D648/D647</f>
        <v>#VALUE!</v>
      </c>
      <c r="E649" s="49">
        <f t="shared" ref="E649:G649" si="64">E648/E647</f>
        <v>5300</v>
      </c>
      <c r="F649" s="49" t="e">
        <f t="shared" si="64"/>
        <v>#VALUE!</v>
      </c>
      <c r="G649" s="49" t="e">
        <f t="shared" si="64"/>
        <v>#VALUE!</v>
      </c>
    </row>
    <row r="650" spans="3:8" ht="12.75" customHeight="1" thickBot="1" x14ac:dyDescent="0.3">
      <c r="C650" s="36" t="s">
        <v>34</v>
      </c>
      <c r="D650" s="50" t="s">
        <v>35</v>
      </c>
      <c r="E650" s="51" t="e">
        <f>E647/D647-1</f>
        <v>#VALUE!</v>
      </c>
      <c r="F650" s="51" t="e">
        <f t="shared" ref="F650:G652" si="65">F647/E647-1</f>
        <v>#VALUE!</v>
      </c>
      <c r="G650" s="51" t="e">
        <f t="shared" si="65"/>
        <v>#VALUE!</v>
      </c>
    </row>
    <row r="651" spans="3:8" ht="9" customHeight="1" thickBot="1" x14ac:dyDescent="0.3">
      <c r="C651" s="36" t="s">
        <v>36</v>
      </c>
      <c r="D651" s="50" t="s">
        <v>35</v>
      </c>
      <c r="E651" s="51" t="e">
        <f>E648/D648-1</f>
        <v>#DIV/0!</v>
      </c>
      <c r="F651" s="51">
        <f t="shared" si="65"/>
        <v>-1</v>
      </c>
      <c r="G651" s="51" t="e">
        <f t="shared" si="65"/>
        <v>#DIV/0!</v>
      </c>
    </row>
    <row r="652" spans="3:8" ht="23.25" thickBot="1" x14ac:dyDescent="0.3">
      <c r="C652" s="36" t="s">
        <v>37</v>
      </c>
      <c r="D652" s="50" t="s">
        <v>35</v>
      </c>
      <c r="E652" s="51" t="e">
        <f>E649/D649-1</f>
        <v>#VALUE!</v>
      </c>
      <c r="F652" s="51" t="e">
        <f t="shared" si="65"/>
        <v>#VALUE!</v>
      </c>
      <c r="G652" s="51" t="e">
        <f t="shared" si="65"/>
        <v>#VALUE!</v>
      </c>
    </row>
    <row r="653" spans="3:8" ht="15.75" customHeight="1" thickBot="1" x14ac:dyDescent="0.3">
      <c r="C653" s="464" t="s">
        <v>386</v>
      </c>
      <c r="D653" s="465"/>
      <c r="E653" s="465"/>
      <c r="F653" s="465"/>
      <c r="G653" s="466"/>
    </row>
    <row r="654" spans="3:8" x14ac:dyDescent="0.25">
      <c r="C654" s="432"/>
      <c r="D654" s="47">
        <v>2018</v>
      </c>
      <c r="E654" s="47">
        <v>2019</v>
      </c>
      <c r="F654" s="47">
        <v>2020</v>
      </c>
      <c r="G654" s="47">
        <v>2021</v>
      </c>
    </row>
    <row r="655" spans="3:8" ht="15.75" thickBot="1" x14ac:dyDescent="0.3">
      <c r="C655" s="433"/>
      <c r="D655" s="48" t="s">
        <v>12</v>
      </c>
      <c r="E655" s="48" t="s">
        <v>13</v>
      </c>
      <c r="F655" s="48" t="s">
        <v>13</v>
      </c>
      <c r="G655" s="48" t="s">
        <v>13</v>
      </c>
    </row>
    <row r="656" spans="3:8" ht="15.75" thickBot="1" x14ac:dyDescent="0.3">
      <c r="C656" s="52" t="s">
        <v>39</v>
      </c>
      <c r="D656" s="54">
        <v>0</v>
      </c>
      <c r="E656" s="54">
        <v>0</v>
      </c>
      <c r="F656" s="54">
        <v>0</v>
      </c>
      <c r="G656" s="54">
        <v>0</v>
      </c>
    </row>
    <row r="657" spans="3:8" ht="17.25" customHeight="1" thickBot="1" x14ac:dyDescent="0.3">
      <c r="C657" s="52" t="s">
        <v>40</v>
      </c>
      <c r="D657" s="53">
        <v>0</v>
      </c>
      <c r="E657" s="54">
        <v>5300</v>
      </c>
      <c r="F657" s="54">
        <v>0</v>
      </c>
      <c r="G657" s="54">
        <v>0</v>
      </c>
    </row>
    <row r="658" spans="3:8" ht="20.25" customHeight="1" thickBot="1" x14ac:dyDescent="0.3">
      <c r="C658" s="55" t="s">
        <v>387</v>
      </c>
      <c r="D658" s="53">
        <f>D657+D656</f>
        <v>0</v>
      </c>
      <c r="E658" s="53">
        <f t="shared" ref="E658:G658" si="66">E657+E656</f>
        <v>5300</v>
      </c>
      <c r="F658" s="53">
        <f t="shared" si="66"/>
        <v>0</v>
      </c>
      <c r="G658" s="53">
        <f t="shared" si="66"/>
        <v>0</v>
      </c>
    </row>
    <row r="659" spans="3:8" ht="8.25" customHeight="1" x14ac:dyDescent="0.25">
      <c r="C659" s="467" t="s">
        <v>388</v>
      </c>
      <c r="D659" s="470"/>
      <c r="E659" s="471"/>
      <c r="F659" s="471"/>
      <c r="G659" s="472"/>
    </row>
    <row r="660" spans="3:8" ht="6.75" customHeight="1" x14ac:dyDescent="0.25">
      <c r="C660" s="468"/>
      <c r="D660" s="473"/>
      <c r="E660" s="474"/>
      <c r="F660" s="474"/>
      <c r="G660" s="475"/>
    </row>
    <row r="661" spans="3:8" ht="12" customHeight="1" thickBot="1" x14ac:dyDescent="0.3">
      <c r="C661" s="469"/>
      <c r="D661" s="476"/>
      <c r="E661" s="477"/>
      <c r="F661" s="477"/>
      <c r="G661" s="478"/>
    </row>
    <row r="662" spans="3:8" ht="24.75" customHeight="1" thickBot="1" x14ac:dyDescent="0.3">
      <c r="C662" s="21" t="s">
        <v>145</v>
      </c>
      <c r="D662" s="745" t="s">
        <v>389</v>
      </c>
      <c r="E662" s="746"/>
      <c r="F662" s="746"/>
      <c r="G662" s="747"/>
    </row>
    <row r="663" spans="3:8" ht="15.75" customHeight="1" thickBot="1" x14ac:dyDescent="0.3">
      <c r="C663" s="437" t="s">
        <v>390</v>
      </c>
      <c r="D663" s="438"/>
      <c r="E663" s="438"/>
      <c r="F663" s="438"/>
      <c r="G663" s="439"/>
    </row>
    <row r="664" spans="3:8" ht="23.25" thickBot="1" x14ac:dyDescent="0.3">
      <c r="C664" s="36" t="s">
        <v>180</v>
      </c>
      <c r="D664" s="37">
        <v>1</v>
      </c>
      <c r="E664" s="37">
        <v>1</v>
      </c>
      <c r="F664" s="37">
        <v>1</v>
      </c>
      <c r="G664" s="37">
        <v>1</v>
      </c>
      <c r="H664" s="67"/>
    </row>
    <row r="665" spans="3:8" ht="15.75" thickBot="1" x14ac:dyDescent="0.3">
      <c r="C665" s="555" t="s">
        <v>363</v>
      </c>
      <c r="D665" s="556"/>
      <c r="E665" s="556"/>
      <c r="F665" s="556"/>
      <c r="G665" s="557"/>
    </row>
    <row r="666" spans="3:8" ht="15" customHeight="1" thickBot="1" x14ac:dyDescent="0.3">
      <c r="C666" s="452" t="s">
        <v>364</v>
      </c>
      <c r="D666" s="453"/>
      <c r="E666" s="453"/>
      <c r="F666" s="453"/>
      <c r="G666" s="454"/>
    </row>
    <row r="667" spans="3:8" ht="29.25" customHeight="1" thickBot="1" x14ac:dyDescent="0.3">
      <c r="C667" s="45" t="s">
        <v>391</v>
      </c>
      <c r="D667" s="558" t="s">
        <v>392</v>
      </c>
      <c r="E667" s="559"/>
      <c r="F667" s="559"/>
      <c r="G667" s="560"/>
    </row>
    <row r="668" spans="3:8" ht="12.75" customHeight="1" thickBot="1" x14ac:dyDescent="0.3">
      <c r="C668" s="46" t="s">
        <v>393</v>
      </c>
      <c r="D668" s="572" t="s">
        <v>394</v>
      </c>
      <c r="E668" s="583"/>
      <c r="F668" s="583"/>
      <c r="G668" s="584"/>
    </row>
    <row r="669" spans="3:8" ht="9" customHeight="1" thickBot="1" x14ac:dyDescent="0.3">
      <c r="C669" s="36" t="s">
        <v>29</v>
      </c>
      <c r="D669" s="461" t="s">
        <v>395</v>
      </c>
      <c r="E669" s="462"/>
      <c r="F669" s="462"/>
      <c r="G669" s="463"/>
    </row>
    <row r="670" spans="3:8" ht="12" customHeight="1" x14ac:dyDescent="0.25">
      <c r="C670" s="432"/>
      <c r="D670" s="47">
        <v>2018</v>
      </c>
      <c r="E670" s="47">
        <v>2019</v>
      </c>
      <c r="F670" s="47">
        <v>2020</v>
      </c>
      <c r="G670" s="47">
        <v>2021</v>
      </c>
    </row>
    <row r="671" spans="3:8" ht="11.25" customHeight="1" thickBot="1" x14ac:dyDescent="0.3">
      <c r="C671" s="433"/>
      <c r="D671" s="48" t="s">
        <v>12</v>
      </c>
      <c r="E671" s="48" t="s">
        <v>13</v>
      </c>
      <c r="F671" s="48" t="s">
        <v>13</v>
      </c>
      <c r="G671" s="48" t="s">
        <v>13</v>
      </c>
    </row>
    <row r="672" spans="3:8" ht="15.75" thickBot="1" x14ac:dyDescent="0.3">
      <c r="C672" s="36" t="s">
        <v>31</v>
      </c>
      <c r="D672" s="49">
        <v>1</v>
      </c>
      <c r="E672" s="49">
        <v>1</v>
      </c>
      <c r="F672" s="49">
        <v>1</v>
      </c>
      <c r="G672" s="49">
        <v>1</v>
      </c>
    </row>
    <row r="673" spans="3:7" ht="15.75" customHeight="1" thickBot="1" x14ac:dyDescent="0.3">
      <c r="C673" s="36" t="s">
        <v>32</v>
      </c>
      <c r="D673" s="49">
        <v>42500</v>
      </c>
      <c r="E673" s="49">
        <v>46900</v>
      </c>
      <c r="F673" s="49">
        <v>46900</v>
      </c>
      <c r="G673" s="49">
        <v>45000</v>
      </c>
    </row>
    <row r="674" spans="3:7" ht="15.75" customHeight="1" thickBot="1" x14ac:dyDescent="0.3">
      <c r="C674" s="36" t="s">
        <v>33</v>
      </c>
      <c r="D674" s="49">
        <f>D673/D672</f>
        <v>42500</v>
      </c>
      <c r="E674" s="49">
        <f t="shared" ref="E674:G674" si="67">E673/E672</f>
        <v>46900</v>
      </c>
      <c r="F674" s="49">
        <f t="shared" si="67"/>
        <v>46900</v>
      </c>
      <c r="G674" s="49">
        <f t="shared" si="67"/>
        <v>45000</v>
      </c>
    </row>
    <row r="675" spans="3:7" ht="15.75" thickBot="1" x14ac:dyDescent="0.3">
      <c r="C675" s="36" t="s">
        <v>34</v>
      </c>
      <c r="D675" s="50" t="s">
        <v>35</v>
      </c>
      <c r="E675" s="51">
        <f>E672/D672-1</f>
        <v>0</v>
      </c>
      <c r="F675" s="51">
        <f t="shared" ref="F675:G677" si="68">F672/E672-1</f>
        <v>0</v>
      </c>
      <c r="G675" s="51">
        <f t="shared" si="68"/>
        <v>0</v>
      </c>
    </row>
    <row r="676" spans="3:7" ht="15.75" customHeight="1" thickBot="1" x14ac:dyDescent="0.3">
      <c r="C676" s="36" t="s">
        <v>36</v>
      </c>
      <c r="D676" s="50" t="s">
        <v>35</v>
      </c>
      <c r="E676" s="51">
        <f>E673/D673-1</f>
        <v>0.10352941176470587</v>
      </c>
      <c r="F676" s="51">
        <f t="shared" si="68"/>
        <v>0</v>
      </c>
      <c r="G676" s="51">
        <f t="shared" si="68"/>
        <v>-4.051172707889128E-2</v>
      </c>
    </row>
    <row r="677" spans="3:7" ht="23.25" customHeight="1" thickBot="1" x14ac:dyDescent="0.3">
      <c r="C677" s="36" t="s">
        <v>37</v>
      </c>
      <c r="D677" s="50" t="s">
        <v>35</v>
      </c>
      <c r="E677" s="51">
        <f>E674/D674-1</f>
        <v>0.10352941176470587</v>
      </c>
      <c r="F677" s="51">
        <f t="shared" si="68"/>
        <v>0</v>
      </c>
      <c r="G677" s="51">
        <f t="shared" si="68"/>
        <v>-4.051172707889128E-2</v>
      </c>
    </row>
    <row r="678" spans="3:7" ht="23.25" customHeight="1" thickBot="1" x14ac:dyDescent="0.3">
      <c r="C678" s="464" t="s">
        <v>396</v>
      </c>
      <c r="D678" s="465"/>
      <c r="E678" s="465"/>
      <c r="F678" s="465"/>
      <c r="G678" s="466"/>
    </row>
    <row r="679" spans="3:7" ht="15" customHeight="1" x14ac:dyDescent="0.25">
      <c r="C679" s="432"/>
      <c r="D679" s="47">
        <v>2018</v>
      </c>
      <c r="E679" s="47">
        <v>2019</v>
      </c>
      <c r="F679" s="47">
        <v>2020</v>
      </c>
      <c r="G679" s="47">
        <v>2021</v>
      </c>
    </row>
    <row r="680" spans="3:7" ht="9.75" customHeight="1" thickBot="1" x14ac:dyDescent="0.3">
      <c r="C680" s="433"/>
      <c r="D680" s="48" t="s">
        <v>12</v>
      </c>
      <c r="E680" s="48" t="s">
        <v>13</v>
      </c>
      <c r="F680" s="48" t="s">
        <v>13</v>
      </c>
      <c r="G680" s="48" t="s">
        <v>13</v>
      </c>
    </row>
    <row r="681" spans="3:7" ht="15.75" customHeight="1" thickBot="1" x14ac:dyDescent="0.3">
      <c r="C681" s="52" t="s">
        <v>39</v>
      </c>
      <c r="D681" s="49">
        <v>42500</v>
      </c>
      <c r="E681" s="49">
        <v>46900</v>
      </c>
      <c r="F681" s="49">
        <v>46900</v>
      </c>
      <c r="G681" s="49">
        <v>45000</v>
      </c>
    </row>
    <row r="682" spans="3:7" ht="26.25" customHeight="1" thickBot="1" x14ac:dyDescent="0.3">
      <c r="C682" s="52" t="s">
        <v>40</v>
      </c>
      <c r="D682" s="53">
        <v>0</v>
      </c>
      <c r="E682" s="54">
        <v>0</v>
      </c>
      <c r="F682" s="54">
        <v>0</v>
      </c>
      <c r="G682" s="54">
        <v>0</v>
      </c>
    </row>
    <row r="683" spans="3:7" ht="16.5" customHeight="1" thickBot="1" x14ac:dyDescent="0.3">
      <c r="C683" s="55" t="s">
        <v>397</v>
      </c>
      <c r="D683" s="53">
        <f>D682+D681</f>
        <v>42500</v>
      </c>
      <c r="E683" s="53">
        <f t="shared" ref="E683:G683" si="69">E682+E681</f>
        <v>46900</v>
      </c>
      <c r="F683" s="53">
        <f t="shared" si="69"/>
        <v>46900</v>
      </c>
      <c r="G683" s="53">
        <f t="shared" si="69"/>
        <v>45000</v>
      </c>
    </row>
    <row r="684" spans="3:7" ht="11.25" customHeight="1" x14ac:dyDescent="0.25">
      <c r="C684" s="467" t="s">
        <v>398</v>
      </c>
      <c r="D684" s="470"/>
      <c r="E684" s="471"/>
      <c r="F684" s="471"/>
      <c r="G684" s="472"/>
    </row>
    <row r="685" spans="3:7" ht="8.25" customHeight="1" x14ac:dyDescent="0.25">
      <c r="C685" s="468"/>
      <c r="D685" s="473"/>
      <c r="E685" s="474"/>
      <c r="F685" s="474"/>
      <c r="G685" s="475"/>
    </row>
    <row r="686" spans="3:7" ht="9" customHeight="1" thickBot="1" x14ac:dyDescent="0.3">
      <c r="C686" s="469"/>
      <c r="D686" s="476"/>
      <c r="E686" s="477"/>
      <c r="F686" s="477"/>
      <c r="G686" s="478"/>
    </row>
    <row r="687" spans="3:7" ht="8.25" customHeight="1" thickBot="1" x14ac:dyDescent="0.3">
      <c r="C687" s="19"/>
      <c r="D687" s="68"/>
      <c r="E687" s="68"/>
      <c r="F687" s="68"/>
      <c r="G687" s="68"/>
    </row>
    <row r="688" spans="3:7" ht="36.75" customHeight="1" thickBot="1" x14ac:dyDescent="0.3">
      <c r="C688" s="21" t="s">
        <v>182</v>
      </c>
      <c r="D688" s="69">
        <f>D673+D648+D627+D606+D563+D523+D483+D443+D403+D363+D323+D283+D243+D203+D183+D162+D141+D120+D99+D78+D57+D36</f>
        <v>240000.4140622163</v>
      </c>
      <c r="E688" s="69">
        <f t="shared" ref="E688:G688" si="70">E673+E648+E627+E606+E563+E523+E483+E443+E403+E363+E323+E283+E243+E203+E183+E162+E141+E120+E99+E78+E57+E36</f>
        <v>334999.62109332439</v>
      </c>
      <c r="F688" s="69">
        <f t="shared" si="70"/>
        <v>314999.62109332439</v>
      </c>
      <c r="G688" s="69">
        <f t="shared" si="70"/>
        <v>368500</v>
      </c>
    </row>
    <row r="689" spans="3:7" ht="36.75" thickBot="1" x14ac:dyDescent="0.3">
      <c r="C689" s="21" t="s">
        <v>183</v>
      </c>
      <c r="D689" s="69">
        <f>D683+D658+D637+D616+D592+D552+D512+D472+D432+D392+D352+D312+D272+D232+D193+D172+D151+D130+D109+D88+D67+D46</f>
        <v>240000.4140622163</v>
      </c>
      <c r="E689" s="69">
        <f>E683+E658+E637+E616+E592+E552+E512+E472+E432+E392+E352+E312+E272+E232+E193+E172+E151+E130+E109+E88+E67+E46</f>
        <v>334999.62109332439</v>
      </c>
      <c r="F689" s="69">
        <f>F683+F658+F637+F616+F592+F552+F512+F472+F432+F392+F352+F312+F272+F232+F193+F172+F151+F130+F109+F88+F67+F46</f>
        <v>314999.62109332439</v>
      </c>
      <c r="G689" s="69">
        <f>G683+G658+G637+G616+G592+G552+G512+G472+G432+G392+G352+G312+G272+G232+G193+G172+G151+G130+G109+G88+G67+G46</f>
        <v>368500</v>
      </c>
    </row>
    <row r="690" spans="3:7" ht="28.5" customHeight="1" thickBot="1" x14ac:dyDescent="0.3">
      <c r="C690" s="22" t="s">
        <v>184</v>
      </c>
      <c r="D690" s="70"/>
      <c r="E690" s="71" t="s">
        <v>272</v>
      </c>
      <c r="F690" s="71">
        <f t="shared" ref="F690:G690" si="71">F689/E689-1</f>
        <v>-5.9701560063640802E-2</v>
      </c>
      <c r="G690" s="71">
        <f t="shared" si="71"/>
        <v>0.1698426770196817</v>
      </c>
    </row>
    <row r="691" spans="3:7" ht="15.75" thickBot="1" x14ac:dyDescent="0.3">
      <c r="C691" s="52" t="s">
        <v>101</v>
      </c>
      <c r="D691" s="54">
        <f>D571+D531+D491+D451+D411+D371+D331+D291+D251+D211</f>
        <v>109999.99999999997</v>
      </c>
      <c r="E691" s="54">
        <f>E571+E531+E491+E451+E411+E371+E331+E291+E251+E211</f>
        <v>120000</v>
      </c>
      <c r="F691" s="54">
        <f>F571+F531+F491+F451+F411+F371+F331+F291+F251+F211</f>
        <v>120999.99999999999</v>
      </c>
      <c r="G691" s="54">
        <f>G571+G531+G491+G451+G411+G371+G331+G291+G251+G211</f>
        <v>121001</v>
      </c>
    </row>
    <row r="692" spans="3:7" ht="15.75" thickBot="1" x14ac:dyDescent="0.3">
      <c r="C692" s="72" t="s">
        <v>185</v>
      </c>
      <c r="D692" s="53"/>
      <c r="E692" s="73">
        <f>E691/D691-1</f>
        <v>9.0909090909091272E-2</v>
      </c>
      <c r="F692" s="73">
        <f t="shared" ref="F692:G692" si="72">F691/E691-1</f>
        <v>8.3333333333333037E-3</v>
      </c>
      <c r="G692" s="73">
        <f t="shared" si="72"/>
        <v>8.2644628101036233E-6</v>
      </c>
    </row>
    <row r="693" spans="3:7" ht="24.75" thickBot="1" x14ac:dyDescent="0.3">
      <c r="C693" s="52" t="s">
        <v>102</v>
      </c>
      <c r="D693" s="54">
        <f>D574+D534+D494+D454+D414+D374+D334+D294+D254+D214</f>
        <v>21500.000000000022</v>
      </c>
      <c r="E693" s="54">
        <f t="shared" ref="E693:G693" si="73">E574+E534+E494+E454+E414+E374+E334+E294+E254+E214</f>
        <v>22500</v>
      </c>
      <c r="F693" s="54">
        <f t="shared" si="73"/>
        <v>22999.999999999996</v>
      </c>
      <c r="G693" s="54">
        <f t="shared" si="73"/>
        <v>23001</v>
      </c>
    </row>
    <row r="694" spans="3:7" ht="17.25" customHeight="1" thickBot="1" x14ac:dyDescent="0.3">
      <c r="C694" s="72" t="s">
        <v>186</v>
      </c>
      <c r="D694" s="53"/>
      <c r="E694" s="73">
        <f>E693/D693-1</f>
        <v>4.6511627906975717E-2</v>
      </c>
      <c r="F694" s="73">
        <f t="shared" ref="F694:G694" si="74">F693/E693-1</f>
        <v>2.2222222222222143E-2</v>
      </c>
      <c r="G694" s="73">
        <f t="shared" si="74"/>
        <v>4.3478260869811436E-5</v>
      </c>
    </row>
    <row r="695" spans="3:7" ht="15.75" thickBot="1" x14ac:dyDescent="0.3">
      <c r="C695" s="52" t="s">
        <v>103</v>
      </c>
      <c r="D695" s="54">
        <f>D577+D537+D497+D457+D417+D377+D337+D297+D257+D217+D580+D540+D500+D460+D420+D380+D340+D300+D260+D220</f>
        <v>28000.414062216263</v>
      </c>
      <c r="E695" s="54">
        <f t="shared" ref="E695:G695" si="75">E577+E537+E497+E457+E417+E377+E337+E297+E257+E217+E580+E540+E500+E460+E420+E380+E340+E300+E260+E220</f>
        <v>34499.621093324407</v>
      </c>
      <c r="F695" s="54">
        <f t="shared" si="75"/>
        <v>35999.621093324407</v>
      </c>
      <c r="G695" s="54">
        <f t="shared" si="75"/>
        <v>36498</v>
      </c>
    </row>
    <row r="696" spans="3:7" ht="24.75" thickBot="1" x14ac:dyDescent="0.3">
      <c r="C696" s="72" t="s">
        <v>187</v>
      </c>
      <c r="D696" s="53"/>
      <c r="E696" s="73">
        <f>E695/D695-1</f>
        <v>0.23211110438106597</v>
      </c>
      <c r="F696" s="73">
        <f t="shared" ref="F696:G696" si="76">F695/E695-1</f>
        <v>4.3478738387948468E-2</v>
      </c>
      <c r="G696" s="73">
        <f t="shared" si="76"/>
        <v>1.3844004229478069E-2</v>
      </c>
    </row>
    <row r="697" spans="3:7" ht="15.75" thickBot="1" x14ac:dyDescent="0.3">
      <c r="C697" s="52" t="s">
        <v>104</v>
      </c>
      <c r="D697" s="54" t="e">
        <f>#REF!+#REF!+D588+D565</f>
        <v>#REF!</v>
      </c>
      <c r="E697" s="54" t="e">
        <f>#REF!+#REF!+E588+E565</f>
        <v>#REF!</v>
      </c>
      <c r="F697" s="54" t="e">
        <f>#REF!+#REF!+F588+F565</f>
        <v>#REF!</v>
      </c>
      <c r="G697" s="54" t="e">
        <f>#REF!+#REF!+G588+G565</f>
        <v>#REF!</v>
      </c>
    </row>
    <row r="698" spans="3:7" ht="24.75" thickBot="1" x14ac:dyDescent="0.3">
      <c r="C698" s="72" t="s">
        <v>188</v>
      </c>
      <c r="D698" s="53"/>
      <c r="E698" s="73" t="e">
        <f>E697/D697-1</f>
        <v>#REF!</v>
      </c>
      <c r="F698" s="73" t="e">
        <f t="shared" ref="F698:G698" si="77">F697/E697-1</f>
        <v>#REF!</v>
      </c>
      <c r="G698" s="73" t="e">
        <f t="shared" si="77"/>
        <v>#REF!</v>
      </c>
    </row>
    <row r="699" spans="3:7" ht="24.75" thickBot="1" x14ac:dyDescent="0.3">
      <c r="C699" s="52" t="s">
        <v>105</v>
      </c>
      <c r="D699" s="54" t="e">
        <f>#REF!+#REF!+D589+D566</f>
        <v>#REF!</v>
      </c>
      <c r="E699" s="54" t="e">
        <f>#REF!+#REF!+E589+E566</f>
        <v>#REF!</v>
      </c>
      <c r="F699" s="54" t="e">
        <f>#REF!+#REF!+F589+F566</f>
        <v>#REF!</v>
      </c>
      <c r="G699" s="54" t="e">
        <f>#REF!+#REF!+G589+G566</f>
        <v>#REF!</v>
      </c>
    </row>
    <row r="700" spans="3:7" ht="24.75" thickBot="1" x14ac:dyDescent="0.3">
      <c r="C700" s="72" t="s">
        <v>189</v>
      </c>
      <c r="D700" s="53"/>
      <c r="E700" s="73" t="e">
        <f>E699/D699-1</f>
        <v>#REF!</v>
      </c>
      <c r="F700" s="73" t="e">
        <f t="shared" ref="F700:G700" si="78">F699/E699-1</f>
        <v>#REF!</v>
      </c>
      <c r="G700" s="73" t="e">
        <f t="shared" si="78"/>
        <v>#REF!</v>
      </c>
    </row>
    <row r="701" spans="3:7" ht="15.75" thickBot="1" x14ac:dyDescent="0.3">
      <c r="C701" s="52" t="s">
        <v>106</v>
      </c>
      <c r="D701" s="54" t="e">
        <f>#REF!+#REF!+D590+D567</f>
        <v>#REF!</v>
      </c>
      <c r="E701" s="54" t="e">
        <f>#REF!+#REF!+E590+E567</f>
        <v>#REF!</v>
      </c>
      <c r="F701" s="54" t="e">
        <f>#REF!+#REF!+F590+F567</f>
        <v>#REF!</v>
      </c>
      <c r="G701" s="54" t="e">
        <f>#REF!+#REF!+G590+G567</f>
        <v>#REF!</v>
      </c>
    </row>
    <row r="702" spans="3:7" ht="24.75" thickBot="1" x14ac:dyDescent="0.3">
      <c r="C702" s="72" t="s">
        <v>190</v>
      </c>
      <c r="D702" s="53"/>
      <c r="E702" s="73" t="e">
        <f>E701/D701-1</f>
        <v>#REF!</v>
      </c>
      <c r="F702" s="73" t="e">
        <f t="shared" ref="F702:G702" si="79">F701/E701-1</f>
        <v>#REF!</v>
      </c>
      <c r="G702" s="73" t="e">
        <f t="shared" si="79"/>
        <v>#REF!</v>
      </c>
    </row>
    <row r="703" spans="3:7" ht="24.75" thickBot="1" x14ac:dyDescent="0.3">
      <c r="C703" s="52" t="s">
        <v>107</v>
      </c>
      <c r="D703" s="54" t="e">
        <f>#REF!+#REF!+D591+D568</f>
        <v>#REF!</v>
      </c>
      <c r="E703" s="54" t="e">
        <f>#REF!+#REF!+E591+E568</f>
        <v>#REF!</v>
      </c>
      <c r="F703" s="54" t="e">
        <f>#REF!+#REF!+F591+F568</f>
        <v>#REF!</v>
      </c>
      <c r="G703" s="54" t="e">
        <f>#REF!+#REF!+G591+G568</f>
        <v>#REF!</v>
      </c>
    </row>
    <row r="704" spans="3:7" ht="24.75" thickBot="1" x14ac:dyDescent="0.3">
      <c r="C704" s="72" t="s">
        <v>191</v>
      </c>
      <c r="D704" s="53"/>
      <c r="E704" s="73" t="e">
        <f>E703/D703-1</f>
        <v>#REF!</v>
      </c>
      <c r="F704" s="73" t="e">
        <f t="shared" ref="F704:G704" si="80">F703/E703-1</f>
        <v>#REF!</v>
      </c>
      <c r="G704" s="73" t="e">
        <f t="shared" si="80"/>
        <v>#REF!</v>
      </c>
    </row>
    <row r="705" spans="3:7" ht="15.75" thickBot="1" x14ac:dyDescent="0.3">
      <c r="C705" s="52" t="s">
        <v>192</v>
      </c>
      <c r="D705" s="54">
        <f>D681+D656+D635+D614+D191+D170+D149+D128+D107+D86+D65+D44</f>
        <v>80500</v>
      </c>
      <c r="E705" s="54">
        <f t="shared" ref="E705:G705" si="81">E681+E656+E635+E614+E191+E170+E149+E128+E107+E86+E65+E44</f>
        <v>136000</v>
      </c>
      <c r="F705" s="54">
        <f t="shared" si="81"/>
        <v>125000</v>
      </c>
      <c r="G705" s="54">
        <f t="shared" si="81"/>
        <v>115000</v>
      </c>
    </row>
    <row r="706" spans="3:7" ht="24.75" thickBot="1" x14ac:dyDescent="0.3">
      <c r="C706" s="72" t="s">
        <v>193</v>
      </c>
      <c r="D706" s="53"/>
      <c r="E706" s="73">
        <f>E705/D705-1</f>
        <v>0.68944099378881996</v>
      </c>
      <c r="F706" s="73">
        <f t="shared" ref="F706:G706" si="82">F705/E705-1</f>
        <v>-8.0882352941176516E-2</v>
      </c>
      <c r="G706" s="73">
        <f t="shared" si="82"/>
        <v>-7.999999999999996E-2</v>
      </c>
    </row>
    <row r="707" spans="3:7" ht="15.75" thickBot="1" x14ac:dyDescent="0.3">
      <c r="C707" s="52" t="s">
        <v>194</v>
      </c>
      <c r="D707" s="54">
        <f>D682+D657+D636+D615+D171+D150+D129+D108+D87+D66+D45</f>
        <v>0</v>
      </c>
      <c r="E707" s="54">
        <f t="shared" ref="E707:G707" si="83">E684+E659+E638+E617+E194+E173+E152+E131+E110+E89+E68+E47</f>
        <v>0</v>
      </c>
      <c r="F707" s="54">
        <f t="shared" si="83"/>
        <v>0</v>
      </c>
      <c r="G707" s="54">
        <f t="shared" si="83"/>
        <v>0</v>
      </c>
    </row>
    <row r="708" spans="3:7" ht="24.75" thickBot="1" x14ac:dyDescent="0.3">
      <c r="C708" s="72" t="s">
        <v>195</v>
      </c>
      <c r="D708" s="53"/>
      <c r="E708" s="73" t="e">
        <f>E707/D707-1</f>
        <v>#DIV/0!</v>
      </c>
      <c r="F708" s="73" t="e">
        <f t="shared" ref="F708:G708" si="84">F707/E707-1</f>
        <v>#DIV/0!</v>
      </c>
      <c r="G708" s="73" t="e">
        <f t="shared" si="84"/>
        <v>#DIV/0!</v>
      </c>
    </row>
    <row r="709" spans="3:7" ht="15.75" thickBot="1" x14ac:dyDescent="0.3">
      <c r="C709" s="17" t="s">
        <v>109</v>
      </c>
      <c r="D709" s="66">
        <f>IF(D689-D688=0,0,"Error")</f>
        <v>0</v>
      </c>
      <c r="E709" s="66">
        <f t="shared" ref="E709:G709" si="85">IF(E689-E688=0,0,"Error")</f>
        <v>0</v>
      </c>
      <c r="F709" s="66">
        <f t="shared" si="85"/>
        <v>0</v>
      </c>
      <c r="G709" s="66">
        <f t="shared" si="85"/>
        <v>0</v>
      </c>
    </row>
    <row r="710" spans="3:7" ht="36.75" thickBot="1" x14ac:dyDescent="0.3">
      <c r="C710" s="74" t="s">
        <v>197</v>
      </c>
      <c r="D710" s="54">
        <v>133</v>
      </c>
      <c r="E710" s="54">
        <v>133</v>
      </c>
      <c r="F710" s="54">
        <v>133</v>
      </c>
      <c r="G710" s="54">
        <v>133</v>
      </c>
    </row>
    <row r="711" spans="3:7" ht="36.75" thickBot="1" x14ac:dyDescent="0.3">
      <c r="C711" s="74" t="s">
        <v>198</v>
      </c>
      <c r="D711" s="54">
        <v>16</v>
      </c>
      <c r="E711" s="54">
        <v>8</v>
      </c>
      <c r="F711" s="54">
        <v>8</v>
      </c>
      <c r="G711" s="54">
        <v>8</v>
      </c>
    </row>
    <row r="712" spans="3:7" x14ac:dyDescent="0.25">
      <c r="C712" s="75"/>
      <c r="D712" s="76"/>
      <c r="E712" s="76"/>
      <c r="F712" s="76"/>
      <c r="G712" s="76"/>
    </row>
  </sheetData>
  <mergeCells count="206">
    <mergeCell ref="C679:C680"/>
    <mergeCell ref="C684:C686"/>
    <mergeCell ref="D684:G686"/>
    <mergeCell ref="C666:G666"/>
    <mergeCell ref="D667:G667"/>
    <mergeCell ref="D668:G668"/>
    <mergeCell ref="D669:G669"/>
    <mergeCell ref="C670:C671"/>
    <mergeCell ref="C678:G678"/>
    <mergeCell ref="C654:C655"/>
    <mergeCell ref="C659:C661"/>
    <mergeCell ref="D659:G661"/>
    <mergeCell ref="D662:G662"/>
    <mergeCell ref="C663:G663"/>
    <mergeCell ref="C665:G665"/>
    <mergeCell ref="D641:G641"/>
    <mergeCell ref="D642:G642"/>
    <mergeCell ref="D643:G643"/>
    <mergeCell ref="D644:G644"/>
    <mergeCell ref="C645:C646"/>
    <mergeCell ref="C653:G653"/>
    <mergeCell ref="D623:G623"/>
    <mergeCell ref="C624:C625"/>
    <mergeCell ref="C632:G632"/>
    <mergeCell ref="C633:C634"/>
    <mergeCell ref="C638:C640"/>
    <mergeCell ref="D638:G640"/>
    <mergeCell ref="C612:C613"/>
    <mergeCell ref="C617:C619"/>
    <mergeCell ref="D617:G619"/>
    <mergeCell ref="D620:G620"/>
    <mergeCell ref="D621:G621"/>
    <mergeCell ref="D622:G622"/>
    <mergeCell ref="D599:G599"/>
    <mergeCell ref="D600:G600"/>
    <mergeCell ref="D601:G601"/>
    <mergeCell ref="D602:G602"/>
    <mergeCell ref="C603:C604"/>
    <mergeCell ref="C611:G611"/>
    <mergeCell ref="C568:G568"/>
    <mergeCell ref="C569:C570"/>
    <mergeCell ref="C593:C595"/>
    <mergeCell ref="D593:G595"/>
    <mergeCell ref="C597:G597"/>
    <mergeCell ref="C598:G598"/>
    <mergeCell ref="C553:C555"/>
    <mergeCell ref="D553:G555"/>
    <mergeCell ref="D557:G557"/>
    <mergeCell ref="D558:G558"/>
    <mergeCell ref="D559:G559"/>
    <mergeCell ref="C560:C561"/>
    <mergeCell ref="D517:G517"/>
    <mergeCell ref="D518:G518"/>
    <mergeCell ref="D519:G519"/>
    <mergeCell ref="C520:C521"/>
    <mergeCell ref="C528:G528"/>
    <mergeCell ref="C529:C530"/>
    <mergeCell ref="D479:G479"/>
    <mergeCell ref="C480:C481"/>
    <mergeCell ref="C488:G488"/>
    <mergeCell ref="C489:C490"/>
    <mergeCell ref="C513:C515"/>
    <mergeCell ref="D513:G515"/>
    <mergeCell ref="C448:G448"/>
    <mergeCell ref="C449:C450"/>
    <mergeCell ref="C473:C475"/>
    <mergeCell ref="D473:G475"/>
    <mergeCell ref="D477:G477"/>
    <mergeCell ref="D478:G478"/>
    <mergeCell ref="C433:C435"/>
    <mergeCell ref="D433:G435"/>
    <mergeCell ref="D437:G437"/>
    <mergeCell ref="D438:G438"/>
    <mergeCell ref="D439:G439"/>
    <mergeCell ref="C440:C441"/>
    <mergeCell ref="D397:G397"/>
    <mergeCell ref="D398:G398"/>
    <mergeCell ref="D399:G399"/>
    <mergeCell ref="C400:C401"/>
    <mergeCell ref="C408:G408"/>
    <mergeCell ref="C409:C410"/>
    <mergeCell ref="D359:G359"/>
    <mergeCell ref="C360:C361"/>
    <mergeCell ref="C368:G368"/>
    <mergeCell ref="C369:C370"/>
    <mergeCell ref="C393:C395"/>
    <mergeCell ref="D393:G395"/>
    <mergeCell ref="C328:G328"/>
    <mergeCell ref="C329:C330"/>
    <mergeCell ref="C353:C355"/>
    <mergeCell ref="D353:G355"/>
    <mergeCell ref="D357:G357"/>
    <mergeCell ref="D358:G358"/>
    <mergeCell ref="C313:C315"/>
    <mergeCell ref="D313:G315"/>
    <mergeCell ref="D317:G317"/>
    <mergeCell ref="D318:G318"/>
    <mergeCell ref="D319:G319"/>
    <mergeCell ref="C320:C321"/>
    <mergeCell ref="D277:G277"/>
    <mergeCell ref="D278:G278"/>
    <mergeCell ref="D279:G279"/>
    <mergeCell ref="C280:C281"/>
    <mergeCell ref="C288:G288"/>
    <mergeCell ref="C289:C290"/>
    <mergeCell ref="D239:G239"/>
    <mergeCell ref="C240:C241"/>
    <mergeCell ref="C248:G248"/>
    <mergeCell ref="C249:C250"/>
    <mergeCell ref="C273:C275"/>
    <mergeCell ref="D273:G275"/>
    <mergeCell ref="C208:G208"/>
    <mergeCell ref="C209:C210"/>
    <mergeCell ref="C233:C235"/>
    <mergeCell ref="D233:G235"/>
    <mergeCell ref="D237:G237"/>
    <mergeCell ref="D238:G238"/>
    <mergeCell ref="D194:G194"/>
    <mergeCell ref="C195:G195"/>
    <mergeCell ref="D197:G197"/>
    <mergeCell ref="D198:G198"/>
    <mergeCell ref="D199:G199"/>
    <mergeCell ref="C200:C201"/>
    <mergeCell ref="D177:G177"/>
    <mergeCell ref="D178:G178"/>
    <mergeCell ref="D179:G179"/>
    <mergeCell ref="C180:C181"/>
    <mergeCell ref="C188:G188"/>
    <mergeCell ref="C189:C190"/>
    <mergeCell ref="C159:C160"/>
    <mergeCell ref="C167:G167"/>
    <mergeCell ref="C168:C169"/>
    <mergeCell ref="C173:C175"/>
    <mergeCell ref="D173:G175"/>
    <mergeCell ref="D176:G176"/>
    <mergeCell ref="C152:C154"/>
    <mergeCell ref="D152:G154"/>
    <mergeCell ref="D155:G155"/>
    <mergeCell ref="D156:G156"/>
    <mergeCell ref="D157:G157"/>
    <mergeCell ref="D158:G158"/>
    <mergeCell ref="D135:G135"/>
    <mergeCell ref="D136:G136"/>
    <mergeCell ref="D137:G137"/>
    <mergeCell ref="C138:C139"/>
    <mergeCell ref="C146:G146"/>
    <mergeCell ref="C147:C148"/>
    <mergeCell ref="C117:C118"/>
    <mergeCell ref="C125:G125"/>
    <mergeCell ref="C126:C127"/>
    <mergeCell ref="C131:C133"/>
    <mergeCell ref="D131:G133"/>
    <mergeCell ref="D134:G134"/>
    <mergeCell ref="C110:C112"/>
    <mergeCell ref="D110:G112"/>
    <mergeCell ref="D113:G113"/>
    <mergeCell ref="D114:G114"/>
    <mergeCell ref="D115:G115"/>
    <mergeCell ref="D116:G116"/>
    <mergeCell ref="D93:G93"/>
    <mergeCell ref="D94:G94"/>
    <mergeCell ref="D95:G95"/>
    <mergeCell ref="C96:C97"/>
    <mergeCell ref="C104:G104"/>
    <mergeCell ref="C105:C106"/>
    <mergeCell ref="C75:C76"/>
    <mergeCell ref="C83:G83"/>
    <mergeCell ref="C84:C85"/>
    <mergeCell ref="C89:C91"/>
    <mergeCell ref="D89:G91"/>
    <mergeCell ref="D92:G92"/>
    <mergeCell ref="C68:C70"/>
    <mergeCell ref="D68:G70"/>
    <mergeCell ref="D71:G71"/>
    <mergeCell ref="D72:G72"/>
    <mergeCell ref="D73:G73"/>
    <mergeCell ref="D74:G74"/>
    <mergeCell ref="D52:G52"/>
    <mergeCell ref="D53:G53"/>
    <mergeCell ref="C54:C55"/>
    <mergeCell ref="C62:G62"/>
    <mergeCell ref="C63:C64"/>
    <mergeCell ref="C33:C34"/>
    <mergeCell ref="C41:G41"/>
    <mergeCell ref="C42:C43"/>
    <mergeCell ref="C47:C49"/>
    <mergeCell ref="D47:G49"/>
    <mergeCell ref="D50:G50"/>
    <mergeCell ref="D31:G31"/>
    <mergeCell ref="D32:G32"/>
    <mergeCell ref="C7:G9"/>
    <mergeCell ref="D10:G10"/>
    <mergeCell ref="C11:C12"/>
    <mergeCell ref="D17:G17"/>
    <mergeCell ref="C18:G18"/>
    <mergeCell ref="C26:G26"/>
    <mergeCell ref="D51:G51"/>
    <mergeCell ref="C1:G1"/>
    <mergeCell ref="D3:G3"/>
    <mergeCell ref="D4:G4"/>
    <mergeCell ref="D5:G5"/>
    <mergeCell ref="C6:G6"/>
    <mergeCell ref="C27:G27"/>
    <mergeCell ref="C28:G28"/>
    <mergeCell ref="D29:G29"/>
    <mergeCell ref="D30:G30"/>
  </mergeCells>
  <printOptions horizontalCentered="1" verticalCentered="1"/>
  <pageMargins left="0.27" right="0.25" top="0.17" bottom="0.23" header="0.17" footer="0.25"/>
  <pageSetup scale="60" fitToHeight="0" orientation="portrait" r:id="rId1"/>
  <rowBreaks count="2" manualBreakCount="2">
    <brk id="593" max="16383" man="1"/>
    <brk id="648"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676"/>
  <sheetViews>
    <sheetView topLeftCell="A661" zoomScale="170" zoomScaleNormal="170" workbookViewId="0">
      <selection activeCell="C649" sqref="C649"/>
    </sheetView>
  </sheetViews>
  <sheetFormatPr defaultRowHeight="15" x14ac:dyDescent="0.25"/>
  <cols>
    <col min="1" max="1" width="30.7109375" style="1" customWidth="1"/>
    <col min="2" max="2" width="16.140625" style="1" customWidth="1"/>
    <col min="3" max="4" width="11.7109375" style="1" customWidth="1"/>
    <col min="5" max="5" width="14" style="1" customWidth="1"/>
    <col min="6" max="16384" width="9.140625" style="1"/>
  </cols>
  <sheetData>
    <row r="2" spans="1:5" customFormat="1" ht="18" customHeight="1" x14ac:dyDescent="0.25">
      <c r="A2" s="443" t="s">
        <v>0</v>
      </c>
      <c r="B2" s="443"/>
      <c r="C2" s="443"/>
      <c r="D2" s="443"/>
      <c r="E2" s="443"/>
    </row>
    <row r="3" spans="1:5" ht="15.75" thickBot="1" x14ac:dyDescent="0.3"/>
    <row r="4" spans="1:5" ht="15.75" thickBot="1" x14ac:dyDescent="0.3">
      <c r="A4" s="2" t="s">
        <v>1</v>
      </c>
      <c r="B4" s="912" t="s">
        <v>2</v>
      </c>
      <c r="C4" s="912"/>
      <c r="D4" s="912"/>
      <c r="E4" s="912"/>
    </row>
    <row r="5" spans="1:5" ht="15.75" thickBot="1" x14ac:dyDescent="0.3">
      <c r="A5" s="2" t="s">
        <v>3</v>
      </c>
      <c r="B5" s="913" t="s">
        <v>4</v>
      </c>
      <c r="C5" s="914"/>
      <c r="D5" s="914"/>
      <c r="E5" s="915"/>
    </row>
    <row r="6" spans="1:5" ht="15.75" thickBot="1" x14ac:dyDescent="0.3">
      <c r="A6" s="2" t="s">
        <v>5</v>
      </c>
      <c r="B6" s="916" t="s">
        <v>6</v>
      </c>
      <c r="C6" s="917"/>
      <c r="D6" s="917"/>
      <c r="E6" s="918"/>
    </row>
    <row r="7" spans="1:5" ht="15.75" thickBot="1" x14ac:dyDescent="0.3">
      <c r="A7" s="919" t="s">
        <v>7</v>
      </c>
      <c r="B7" s="920"/>
      <c r="C7" s="920"/>
      <c r="D7" s="920"/>
      <c r="E7" s="921"/>
    </row>
    <row r="8" spans="1:5" x14ac:dyDescent="0.25">
      <c r="A8" s="934" t="s">
        <v>8</v>
      </c>
      <c r="B8" s="935"/>
      <c r="C8" s="935"/>
      <c r="D8" s="935"/>
      <c r="E8" s="936"/>
    </row>
    <row r="9" spans="1:5" ht="36.75" customHeight="1" x14ac:dyDescent="0.25">
      <c r="A9" s="937"/>
      <c r="B9" s="938"/>
      <c r="C9" s="938"/>
      <c r="D9" s="938"/>
      <c r="E9" s="939"/>
    </row>
    <row r="10" spans="1:5" ht="47.25" customHeight="1" thickBot="1" x14ac:dyDescent="0.3">
      <c r="A10" s="940"/>
      <c r="B10" s="941"/>
      <c r="C10" s="941"/>
      <c r="D10" s="941"/>
      <c r="E10" s="942"/>
    </row>
    <row r="11" spans="1:5" ht="77.25" customHeight="1" thickBot="1" x14ac:dyDescent="0.3">
      <c r="A11" s="32" t="s">
        <v>9</v>
      </c>
      <c r="B11" s="943" t="s">
        <v>10</v>
      </c>
      <c r="C11" s="944"/>
      <c r="D11" s="944"/>
      <c r="E11" s="945"/>
    </row>
    <row r="12" spans="1:5" ht="23.25" customHeight="1" x14ac:dyDescent="0.25">
      <c r="A12" s="877" t="s">
        <v>11</v>
      </c>
      <c r="B12" s="301">
        <v>2018</v>
      </c>
      <c r="C12" s="301">
        <v>2019</v>
      </c>
      <c r="D12" s="301">
        <v>2020</v>
      </c>
      <c r="E12" s="301">
        <v>2021</v>
      </c>
    </row>
    <row r="13" spans="1:5" ht="15.75" thickBot="1" x14ac:dyDescent="0.3">
      <c r="A13" s="879"/>
      <c r="B13" s="302" t="s">
        <v>12</v>
      </c>
      <c r="C13" s="302" t="s">
        <v>13</v>
      </c>
      <c r="D13" s="302" t="s">
        <v>13</v>
      </c>
      <c r="E13" s="302" t="s">
        <v>13</v>
      </c>
    </row>
    <row r="14" spans="1:5" ht="15.75" thickBot="1" x14ac:dyDescent="0.3">
      <c r="A14" s="273" t="s">
        <v>14</v>
      </c>
      <c r="B14" s="303" t="s">
        <v>15</v>
      </c>
      <c r="C14" s="303" t="s">
        <v>16</v>
      </c>
      <c r="D14" s="303" t="s">
        <v>16</v>
      </c>
      <c r="E14" s="303" t="s">
        <v>16</v>
      </c>
    </row>
    <row r="15" spans="1:5" ht="15.75" thickBot="1" x14ac:dyDescent="0.3">
      <c r="A15" s="273" t="s">
        <v>17</v>
      </c>
      <c r="B15" s="303" t="s">
        <v>15</v>
      </c>
      <c r="C15" s="303" t="s">
        <v>16</v>
      </c>
      <c r="D15" s="303" t="s">
        <v>16</v>
      </c>
      <c r="E15" s="303" t="s">
        <v>16</v>
      </c>
    </row>
    <row r="16" spans="1:5" ht="23.25" thickBot="1" x14ac:dyDescent="0.3">
      <c r="A16" s="273" t="s">
        <v>18</v>
      </c>
      <c r="B16" s="303" t="s">
        <v>15</v>
      </c>
      <c r="C16" s="303" t="s">
        <v>16</v>
      </c>
      <c r="D16" s="303" t="s">
        <v>16</v>
      </c>
      <c r="E16" s="303" t="s">
        <v>16</v>
      </c>
    </row>
    <row r="17" spans="1:5" ht="54" customHeight="1" thickBot="1" x14ac:dyDescent="0.3">
      <c r="A17" s="21" t="s">
        <v>19</v>
      </c>
      <c r="B17" s="946" t="s">
        <v>20</v>
      </c>
      <c r="C17" s="947"/>
      <c r="D17" s="947"/>
      <c r="E17" s="948"/>
    </row>
    <row r="18" spans="1:5" ht="23.25" customHeight="1" thickBot="1" x14ac:dyDescent="0.3">
      <c r="A18" s="949" t="s">
        <v>21</v>
      </c>
      <c r="B18" s="950"/>
      <c r="C18" s="950"/>
      <c r="D18" s="950"/>
      <c r="E18" s="951"/>
    </row>
    <row r="19" spans="1:5" ht="15.75" thickBot="1" x14ac:dyDescent="0.3">
      <c r="A19" s="273" t="s">
        <v>14</v>
      </c>
      <c r="B19" s="303" t="s">
        <v>15</v>
      </c>
      <c r="C19" s="303" t="s">
        <v>16</v>
      </c>
      <c r="D19" s="303" t="s">
        <v>16</v>
      </c>
      <c r="E19" s="303" t="s">
        <v>16</v>
      </c>
    </row>
    <row r="20" spans="1:5" ht="15.75" thickBot="1" x14ac:dyDescent="0.3">
      <c r="A20" s="273" t="s">
        <v>17</v>
      </c>
      <c r="B20" s="303" t="s">
        <v>15</v>
      </c>
      <c r="C20" s="303" t="s">
        <v>16</v>
      </c>
      <c r="D20" s="303" t="s">
        <v>16</v>
      </c>
      <c r="E20" s="303" t="s">
        <v>16</v>
      </c>
    </row>
    <row r="21" spans="1:5" ht="23.25" thickBot="1" x14ac:dyDescent="0.3">
      <c r="A21" s="273" t="s">
        <v>18</v>
      </c>
      <c r="B21" s="303" t="s">
        <v>15</v>
      </c>
      <c r="C21" s="303" t="s">
        <v>16</v>
      </c>
      <c r="D21" s="303" t="s">
        <v>16</v>
      </c>
      <c r="E21" s="303" t="s">
        <v>16</v>
      </c>
    </row>
    <row r="22" spans="1:5" ht="15.75" thickBot="1" x14ac:dyDescent="0.3">
      <c r="A22" s="931" t="s">
        <v>22</v>
      </c>
      <c r="B22" s="932"/>
      <c r="C22" s="932"/>
      <c r="D22" s="932"/>
      <c r="E22" s="933"/>
    </row>
    <row r="23" spans="1:5" s="3" customFormat="1" ht="15.75" customHeight="1" thickBot="1" x14ac:dyDescent="0.3">
      <c r="A23" s="273" t="s">
        <v>23</v>
      </c>
      <c r="B23" s="922" t="s">
        <v>24</v>
      </c>
      <c r="C23" s="923"/>
      <c r="D23" s="923"/>
      <c r="E23" s="924"/>
    </row>
    <row r="24" spans="1:5" s="3" customFormat="1" ht="15.75" thickBot="1" x14ac:dyDescent="0.3">
      <c r="A24" s="4" t="s">
        <v>25</v>
      </c>
      <c r="B24" s="925" t="s">
        <v>26</v>
      </c>
      <c r="C24" s="926"/>
      <c r="D24" s="926"/>
      <c r="E24" s="927"/>
    </row>
    <row r="25" spans="1:5" s="3" customFormat="1" ht="24.75" customHeight="1" thickBot="1" x14ac:dyDescent="0.3">
      <c r="A25" s="5" t="s">
        <v>27</v>
      </c>
      <c r="B25" s="928" t="s">
        <v>28</v>
      </c>
      <c r="C25" s="929"/>
      <c r="D25" s="929"/>
      <c r="E25" s="930"/>
    </row>
    <row r="26" spans="1:5" s="3" customFormat="1" ht="15.75" thickBot="1" x14ac:dyDescent="0.3">
      <c r="A26" s="5" t="s">
        <v>29</v>
      </c>
      <c r="B26" s="928" t="s">
        <v>30</v>
      </c>
      <c r="C26" s="929"/>
      <c r="D26" s="929"/>
      <c r="E26" s="930"/>
    </row>
    <row r="27" spans="1:5" s="3" customFormat="1" x14ac:dyDescent="0.25">
      <c r="A27" s="467"/>
      <c r="B27" s="6">
        <v>2018</v>
      </c>
      <c r="C27" s="6">
        <v>2019</v>
      </c>
      <c r="D27" s="6">
        <v>2020</v>
      </c>
      <c r="E27" s="6">
        <v>2021</v>
      </c>
    </row>
    <row r="28" spans="1:5" s="3" customFormat="1" ht="15.75" thickBot="1" x14ac:dyDescent="0.3">
      <c r="A28" s="469"/>
      <c r="B28" s="7" t="s">
        <v>12</v>
      </c>
      <c r="C28" s="7" t="s">
        <v>13</v>
      </c>
      <c r="D28" s="7" t="s">
        <v>13</v>
      </c>
      <c r="E28" s="7" t="s">
        <v>13</v>
      </c>
    </row>
    <row r="29" spans="1:5" s="3" customFormat="1" ht="15.75" thickBot="1" x14ac:dyDescent="0.3">
      <c r="A29" s="5" t="s">
        <v>31</v>
      </c>
      <c r="B29" s="8">
        <v>1</v>
      </c>
      <c r="C29" s="8">
        <v>1</v>
      </c>
      <c r="D29" s="8">
        <v>1</v>
      </c>
      <c r="E29" s="8">
        <v>1</v>
      </c>
    </row>
    <row r="30" spans="1:5" s="3" customFormat="1" ht="15.75" thickBot="1" x14ac:dyDescent="0.3">
      <c r="A30" s="5" t="s">
        <v>32</v>
      </c>
      <c r="B30" s="8">
        <v>55000</v>
      </c>
      <c r="C30" s="8">
        <v>50000</v>
      </c>
      <c r="D30" s="8">
        <v>55000</v>
      </c>
      <c r="E30" s="8">
        <v>55000</v>
      </c>
    </row>
    <row r="31" spans="1:5" s="3" customFormat="1" ht="15.75" thickBot="1" x14ac:dyDescent="0.3">
      <c r="A31" s="5" t="s">
        <v>33</v>
      </c>
      <c r="B31" s="8">
        <f>B30/B29</f>
        <v>55000</v>
      </c>
      <c r="C31" s="8">
        <f t="shared" ref="C31:E31" si="0">C30/C29</f>
        <v>50000</v>
      </c>
      <c r="D31" s="8">
        <f t="shared" si="0"/>
        <v>55000</v>
      </c>
      <c r="E31" s="8">
        <f t="shared" si="0"/>
        <v>55000</v>
      </c>
    </row>
    <row r="32" spans="1:5" s="3" customFormat="1" ht="15.75" thickBot="1" x14ac:dyDescent="0.3">
      <c r="A32" s="5" t="s">
        <v>34</v>
      </c>
      <c r="B32" s="5" t="s">
        <v>35</v>
      </c>
      <c r="C32" s="9">
        <f>C29/B29-1</f>
        <v>0</v>
      </c>
      <c r="D32" s="9">
        <f t="shared" ref="D32:E34" si="1">D29/C29-1</f>
        <v>0</v>
      </c>
      <c r="E32" s="9">
        <f t="shared" si="1"/>
        <v>0</v>
      </c>
    </row>
    <row r="33" spans="1:5" s="3" customFormat="1" ht="15.75" thickBot="1" x14ac:dyDescent="0.3">
      <c r="A33" s="5" t="s">
        <v>36</v>
      </c>
      <c r="B33" s="5" t="s">
        <v>35</v>
      </c>
      <c r="C33" s="9">
        <f>C30/B30-1</f>
        <v>-9.0909090909090939E-2</v>
      </c>
      <c r="D33" s="9">
        <f t="shared" si="1"/>
        <v>0.10000000000000009</v>
      </c>
      <c r="E33" s="9">
        <f t="shared" si="1"/>
        <v>0</v>
      </c>
    </row>
    <row r="34" spans="1:5" s="3" customFormat="1" ht="15.75" thickBot="1" x14ac:dyDescent="0.3">
      <c r="A34" s="5" t="s">
        <v>37</v>
      </c>
      <c r="B34" s="5" t="s">
        <v>35</v>
      </c>
      <c r="C34" s="9">
        <f>C31/B31-1</f>
        <v>-9.0909090909090939E-2</v>
      </c>
      <c r="D34" s="9">
        <f t="shared" si="1"/>
        <v>0.10000000000000009</v>
      </c>
      <c r="E34" s="9">
        <f t="shared" si="1"/>
        <v>0</v>
      </c>
    </row>
    <row r="35" spans="1:5" s="3" customFormat="1" ht="15.75" thickBot="1" x14ac:dyDescent="0.3">
      <c r="A35" s="931" t="s">
        <v>38</v>
      </c>
      <c r="B35" s="932"/>
      <c r="C35" s="932"/>
      <c r="D35" s="932"/>
      <c r="E35" s="933"/>
    </row>
    <row r="36" spans="1:5" s="3" customFormat="1" x14ac:dyDescent="0.25">
      <c r="A36" s="467"/>
      <c r="B36" s="6">
        <v>2018</v>
      </c>
      <c r="C36" s="6">
        <v>2019</v>
      </c>
      <c r="D36" s="6">
        <v>2020</v>
      </c>
      <c r="E36" s="6">
        <v>2021</v>
      </c>
    </row>
    <row r="37" spans="1:5" s="3" customFormat="1" ht="15.75" thickBot="1" x14ac:dyDescent="0.3">
      <c r="A37" s="469"/>
      <c r="B37" s="7" t="s">
        <v>12</v>
      </c>
      <c r="C37" s="7" t="s">
        <v>13</v>
      </c>
      <c r="D37" s="7" t="s">
        <v>13</v>
      </c>
      <c r="E37" s="7" t="s">
        <v>13</v>
      </c>
    </row>
    <row r="38" spans="1:5" s="3" customFormat="1" ht="15.75" thickBot="1" x14ac:dyDescent="0.3">
      <c r="A38" s="10" t="s">
        <v>39</v>
      </c>
      <c r="B38" s="8">
        <v>55000</v>
      </c>
      <c r="C38" s="8">
        <v>50000</v>
      </c>
      <c r="D38" s="8">
        <v>55000</v>
      </c>
      <c r="E38" s="8">
        <v>55000</v>
      </c>
    </row>
    <row r="39" spans="1:5" s="3" customFormat="1" ht="15.75" thickBot="1" x14ac:dyDescent="0.3">
      <c r="A39" s="10" t="s">
        <v>40</v>
      </c>
      <c r="B39" s="11"/>
      <c r="C39" s="12"/>
      <c r="D39" s="12"/>
      <c r="E39" s="12"/>
    </row>
    <row r="40" spans="1:5" s="3" customFormat="1" ht="15.75" thickBot="1" x14ac:dyDescent="0.3">
      <c r="A40" s="13" t="s">
        <v>41</v>
      </c>
      <c r="B40" s="11">
        <f>B39+B38</f>
        <v>55000</v>
      </c>
      <c r="C40" s="11">
        <f t="shared" ref="C40:E40" si="2">C39+C38</f>
        <v>50000</v>
      </c>
      <c r="D40" s="11">
        <f t="shared" si="2"/>
        <v>55000</v>
      </c>
      <c r="E40" s="11">
        <f t="shared" si="2"/>
        <v>55000</v>
      </c>
    </row>
    <row r="41" spans="1:5" s="3" customFormat="1" x14ac:dyDescent="0.25">
      <c r="A41" s="467" t="s">
        <v>42</v>
      </c>
      <c r="B41" s="952"/>
      <c r="C41" s="953"/>
      <c r="D41" s="953"/>
      <c r="E41" s="954"/>
    </row>
    <row r="42" spans="1:5" s="3" customFormat="1" x14ac:dyDescent="0.25">
      <c r="A42" s="468"/>
      <c r="B42" s="955"/>
      <c r="C42" s="956"/>
      <c r="D42" s="956"/>
      <c r="E42" s="957"/>
    </row>
    <row r="43" spans="1:5" s="3" customFormat="1" ht="15.75" thickBot="1" x14ac:dyDescent="0.3">
      <c r="A43" s="469"/>
      <c r="B43" s="958"/>
      <c r="C43" s="959"/>
      <c r="D43" s="959"/>
      <c r="E43" s="960"/>
    </row>
    <row r="44" spans="1:5" s="3" customFormat="1" ht="15.75" customHeight="1" thickBot="1" x14ac:dyDescent="0.3">
      <c r="A44" s="273" t="s">
        <v>43</v>
      </c>
      <c r="B44" s="922" t="s">
        <v>44</v>
      </c>
      <c r="C44" s="923"/>
      <c r="D44" s="923"/>
      <c r="E44" s="924"/>
    </row>
    <row r="45" spans="1:5" s="3" customFormat="1" ht="15.75" thickBot="1" x14ac:dyDescent="0.3">
      <c r="A45" s="4" t="s">
        <v>45</v>
      </c>
      <c r="B45" s="925" t="s">
        <v>46</v>
      </c>
      <c r="C45" s="926"/>
      <c r="D45" s="926"/>
      <c r="E45" s="927"/>
    </row>
    <row r="46" spans="1:5" s="3" customFormat="1" ht="15.75" thickBot="1" x14ac:dyDescent="0.3">
      <c r="A46" s="5" t="s">
        <v>27</v>
      </c>
      <c r="B46" s="928" t="s">
        <v>47</v>
      </c>
      <c r="C46" s="929"/>
      <c r="D46" s="929"/>
      <c r="E46" s="930"/>
    </row>
    <row r="47" spans="1:5" s="3" customFormat="1" ht="15.75" thickBot="1" x14ac:dyDescent="0.3">
      <c r="A47" s="5" t="s">
        <v>29</v>
      </c>
      <c r="B47" s="928" t="s">
        <v>30</v>
      </c>
      <c r="C47" s="929"/>
      <c r="D47" s="929"/>
      <c r="E47" s="930"/>
    </row>
    <row r="48" spans="1:5" s="3" customFormat="1" x14ac:dyDescent="0.25">
      <c r="A48" s="467"/>
      <c r="B48" s="6">
        <v>2018</v>
      </c>
      <c r="C48" s="6">
        <v>2019</v>
      </c>
      <c r="D48" s="6">
        <v>2020</v>
      </c>
      <c r="E48" s="6">
        <v>2021</v>
      </c>
    </row>
    <row r="49" spans="1:5" s="3" customFormat="1" ht="15.75" thickBot="1" x14ac:dyDescent="0.3">
      <c r="A49" s="469"/>
      <c r="B49" s="7" t="s">
        <v>12</v>
      </c>
      <c r="C49" s="7" t="s">
        <v>13</v>
      </c>
      <c r="D49" s="7" t="s">
        <v>13</v>
      </c>
      <c r="E49" s="7" t="s">
        <v>13</v>
      </c>
    </row>
    <row r="50" spans="1:5" s="3" customFormat="1" ht="15.75" thickBot="1" x14ac:dyDescent="0.3">
      <c r="A50" s="5" t="s">
        <v>31</v>
      </c>
      <c r="B50" s="8">
        <v>1</v>
      </c>
      <c r="C50" s="8">
        <v>1</v>
      </c>
      <c r="D50" s="8">
        <v>1</v>
      </c>
      <c r="E50" s="8">
        <v>1</v>
      </c>
    </row>
    <row r="51" spans="1:5" s="3" customFormat="1" ht="15.75" thickBot="1" x14ac:dyDescent="0.3">
      <c r="A51" s="5" t="s">
        <v>32</v>
      </c>
      <c r="B51" s="8">
        <v>8000</v>
      </c>
      <c r="C51" s="8">
        <v>5000</v>
      </c>
      <c r="D51" s="8">
        <v>8000</v>
      </c>
      <c r="E51" s="8">
        <v>8000</v>
      </c>
    </row>
    <row r="52" spans="1:5" s="3" customFormat="1" ht="15.75" thickBot="1" x14ac:dyDescent="0.3">
      <c r="A52" s="5" t="s">
        <v>33</v>
      </c>
      <c r="B52" s="8">
        <f>B51/B50</f>
        <v>8000</v>
      </c>
      <c r="C52" s="8">
        <f t="shared" ref="C52:E52" si="3">C51/C50</f>
        <v>5000</v>
      </c>
      <c r="D52" s="8">
        <f t="shared" si="3"/>
        <v>8000</v>
      </c>
      <c r="E52" s="8">
        <f t="shared" si="3"/>
        <v>8000</v>
      </c>
    </row>
    <row r="53" spans="1:5" s="3" customFormat="1" ht="15.75" thickBot="1" x14ac:dyDescent="0.3">
      <c r="A53" s="5" t="s">
        <v>34</v>
      </c>
      <c r="B53" s="5" t="s">
        <v>35</v>
      </c>
      <c r="C53" s="9">
        <f>C50/B50-1</f>
        <v>0</v>
      </c>
      <c r="D53" s="9">
        <f t="shared" ref="D53:E55" si="4">D50/C50-1</f>
        <v>0</v>
      </c>
      <c r="E53" s="9">
        <f t="shared" si="4"/>
        <v>0</v>
      </c>
    </row>
    <row r="54" spans="1:5" s="3" customFormat="1" ht="15.75" thickBot="1" x14ac:dyDescent="0.3">
      <c r="A54" s="5" t="s">
        <v>36</v>
      </c>
      <c r="B54" s="5" t="s">
        <v>35</v>
      </c>
      <c r="C54" s="9">
        <f>C51/B51-1</f>
        <v>-0.375</v>
      </c>
      <c r="D54" s="9">
        <f t="shared" si="4"/>
        <v>0.60000000000000009</v>
      </c>
      <c r="E54" s="9">
        <f t="shared" si="4"/>
        <v>0</v>
      </c>
    </row>
    <row r="55" spans="1:5" s="3" customFormat="1" ht="15.75" thickBot="1" x14ac:dyDescent="0.3">
      <c r="A55" s="5" t="s">
        <v>37</v>
      </c>
      <c r="B55" s="5" t="s">
        <v>35</v>
      </c>
      <c r="C55" s="9">
        <f>C52/B52-1</f>
        <v>-0.375</v>
      </c>
      <c r="D55" s="9">
        <f t="shared" si="4"/>
        <v>0.60000000000000009</v>
      </c>
      <c r="E55" s="9">
        <f t="shared" si="4"/>
        <v>0</v>
      </c>
    </row>
    <row r="56" spans="1:5" s="3" customFormat="1" ht="15.75" thickBot="1" x14ac:dyDescent="0.3">
      <c r="A56" s="931" t="s">
        <v>38</v>
      </c>
      <c r="B56" s="932"/>
      <c r="C56" s="932"/>
      <c r="D56" s="932"/>
      <c r="E56" s="933"/>
    </row>
    <row r="57" spans="1:5" s="3" customFormat="1" x14ac:dyDescent="0.25">
      <c r="A57" s="467"/>
      <c r="B57" s="6">
        <v>2018</v>
      </c>
      <c r="C57" s="6">
        <v>2019</v>
      </c>
      <c r="D57" s="6">
        <v>2020</v>
      </c>
      <c r="E57" s="6">
        <v>2021</v>
      </c>
    </row>
    <row r="58" spans="1:5" s="3" customFormat="1" ht="15.75" thickBot="1" x14ac:dyDescent="0.3">
      <c r="A58" s="469"/>
      <c r="B58" s="7" t="s">
        <v>12</v>
      </c>
      <c r="C58" s="7" t="s">
        <v>13</v>
      </c>
      <c r="D58" s="7" t="s">
        <v>13</v>
      </c>
      <c r="E58" s="7" t="s">
        <v>13</v>
      </c>
    </row>
    <row r="59" spans="1:5" s="3" customFormat="1" ht="15.75" thickBot="1" x14ac:dyDescent="0.3">
      <c r="A59" s="10" t="s">
        <v>39</v>
      </c>
      <c r="B59" s="8">
        <v>8000</v>
      </c>
      <c r="C59" s="8">
        <v>5000</v>
      </c>
      <c r="D59" s="8">
        <v>8000</v>
      </c>
      <c r="E59" s="8">
        <v>8000</v>
      </c>
    </row>
    <row r="60" spans="1:5" s="3" customFormat="1" ht="15.75" thickBot="1" x14ac:dyDescent="0.3">
      <c r="A60" s="10" t="s">
        <v>40</v>
      </c>
      <c r="B60" s="11"/>
      <c r="C60" s="12"/>
      <c r="D60" s="12"/>
      <c r="E60" s="12"/>
    </row>
    <row r="61" spans="1:5" s="3" customFormat="1" ht="15.75" thickBot="1" x14ac:dyDescent="0.3">
      <c r="A61" s="13" t="s">
        <v>41</v>
      </c>
      <c r="B61" s="11">
        <f>B60+B59</f>
        <v>8000</v>
      </c>
      <c r="C61" s="11">
        <f t="shared" ref="C61:E61" si="5">C60+C59</f>
        <v>5000</v>
      </c>
      <c r="D61" s="11">
        <f t="shared" si="5"/>
        <v>8000</v>
      </c>
      <c r="E61" s="11">
        <f t="shared" si="5"/>
        <v>8000</v>
      </c>
    </row>
    <row r="62" spans="1:5" s="3" customFormat="1" x14ac:dyDescent="0.25">
      <c r="A62" s="467" t="s">
        <v>42</v>
      </c>
      <c r="B62" s="952"/>
      <c r="C62" s="953"/>
      <c r="D62" s="953"/>
      <c r="E62" s="954"/>
    </row>
    <row r="63" spans="1:5" s="3" customFormat="1" x14ac:dyDescent="0.25">
      <c r="A63" s="468"/>
      <c r="B63" s="955"/>
      <c r="C63" s="956"/>
      <c r="D63" s="956"/>
      <c r="E63" s="957"/>
    </row>
    <row r="64" spans="1:5" s="3" customFormat="1" ht="15.75" thickBot="1" x14ac:dyDescent="0.3">
      <c r="A64" s="469"/>
      <c r="B64" s="958"/>
      <c r="C64" s="959"/>
      <c r="D64" s="959"/>
      <c r="E64" s="960"/>
    </row>
    <row r="65" spans="1:5" s="3" customFormat="1" ht="20.25" customHeight="1" thickBot="1" x14ac:dyDescent="0.3">
      <c r="A65" s="273" t="s">
        <v>48</v>
      </c>
      <c r="B65" s="922" t="s">
        <v>49</v>
      </c>
      <c r="C65" s="923"/>
      <c r="D65" s="923"/>
      <c r="E65" s="924"/>
    </row>
    <row r="66" spans="1:5" s="3" customFormat="1" ht="15.75" thickBot="1" x14ac:dyDescent="0.3">
      <c r="A66" s="4" t="s">
        <v>50</v>
      </c>
      <c r="B66" s="925" t="s">
        <v>51</v>
      </c>
      <c r="C66" s="926"/>
      <c r="D66" s="926"/>
      <c r="E66" s="927"/>
    </row>
    <row r="67" spans="1:5" s="3" customFormat="1" ht="33" customHeight="1" thickBot="1" x14ac:dyDescent="0.3">
      <c r="A67" s="5" t="s">
        <v>27</v>
      </c>
      <c r="B67" s="928" t="s">
        <v>52</v>
      </c>
      <c r="C67" s="929"/>
      <c r="D67" s="929"/>
      <c r="E67" s="930"/>
    </row>
    <row r="68" spans="1:5" s="3" customFormat="1" ht="15.75" thickBot="1" x14ac:dyDescent="0.3">
      <c r="A68" s="5" t="s">
        <v>29</v>
      </c>
      <c r="B68" s="928" t="s">
        <v>30</v>
      </c>
      <c r="C68" s="929"/>
      <c r="D68" s="929"/>
      <c r="E68" s="930"/>
    </row>
    <row r="69" spans="1:5" s="3" customFormat="1" x14ac:dyDescent="0.25">
      <c r="A69" s="467"/>
      <c r="B69" s="6">
        <v>2018</v>
      </c>
      <c r="C69" s="6">
        <v>2019</v>
      </c>
      <c r="D69" s="6">
        <v>2020</v>
      </c>
      <c r="E69" s="6">
        <v>2021</v>
      </c>
    </row>
    <row r="70" spans="1:5" s="3" customFormat="1" ht="15.75" thickBot="1" x14ac:dyDescent="0.3">
      <c r="A70" s="469"/>
      <c r="B70" s="7" t="s">
        <v>12</v>
      </c>
      <c r="C70" s="7" t="s">
        <v>13</v>
      </c>
      <c r="D70" s="7" t="s">
        <v>13</v>
      </c>
      <c r="E70" s="7" t="s">
        <v>13</v>
      </c>
    </row>
    <row r="71" spans="1:5" s="3" customFormat="1" ht="15.75" thickBot="1" x14ac:dyDescent="0.3">
      <c r="A71" s="5" t="s">
        <v>31</v>
      </c>
      <c r="B71" s="8">
        <v>1</v>
      </c>
      <c r="C71" s="8">
        <v>1</v>
      </c>
      <c r="D71" s="8">
        <v>1</v>
      </c>
      <c r="E71" s="8">
        <v>1</v>
      </c>
    </row>
    <row r="72" spans="1:5" s="3" customFormat="1" ht="15.75" thickBot="1" x14ac:dyDescent="0.3">
      <c r="A72" s="5" t="s">
        <v>32</v>
      </c>
      <c r="B72" s="8">
        <v>19000</v>
      </c>
      <c r="C72" s="8">
        <v>6000</v>
      </c>
      <c r="D72" s="8">
        <v>6000</v>
      </c>
      <c r="E72" s="8">
        <v>6000</v>
      </c>
    </row>
    <row r="73" spans="1:5" s="3" customFormat="1" ht="15.75" thickBot="1" x14ac:dyDescent="0.3">
      <c r="A73" s="5" t="s">
        <v>33</v>
      </c>
      <c r="B73" s="8">
        <f>B72/B71</f>
        <v>19000</v>
      </c>
      <c r="C73" s="8">
        <f t="shared" ref="C73:E73" si="6">C72/C71</f>
        <v>6000</v>
      </c>
      <c r="D73" s="8">
        <f t="shared" si="6"/>
        <v>6000</v>
      </c>
      <c r="E73" s="8">
        <f t="shared" si="6"/>
        <v>6000</v>
      </c>
    </row>
    <row r="74" spans="1:5" s="3" customFormat="1" ht="15.75" thickBot="1" x14ac:dyDescent="0.3">
      <c r="A74" s="5" t="s">
        <v>34</v>
      </c>
      <c r="B74" s="5" t="s">
        <v>35</v>
      </c>
      <c r="C74" s="9">
        <f>C71/B71-1</f>
        <v>0</v>
      </c>
      <c r="D74" s="9">
        <f t="shared" ref="D74:E76" si="7">D71/C71-1</f>
        <v>0</v>
      </c>
      <c r="E74" s="9">
        <f t="shared" si="7"/>
        <v>0</v>
      </c>
    </row>
    <row r="75" spans="1:5" s="3" customFormat="1" ht="15.75" thickBot="1" x14ac:dyDescent="0.3">
      <c r="A75" s="5" t="s">
        <v>36</v>
      </c>
      <c r="B75" s="5" t="s">
        <v>35</v>
      </c>
      <c r="C75" s="9">
        <f>C72/B72-1</f>
        <v>-0.68421052631578949</v>
      </c>
      <c r="D75" s="9">
        <f t="shared" si="7"/>
        <v>0</v>
      </c>
      <c r="E75" s="9">
        <f t="shared" si="7"/>
        <v>0</v>
      </c>
    </row>
    <row r="76" spans="1:5" s="3" customFormat="1" ht="15.75" thickBot="1" x14ac:dyDescent="0.3">
      <c r="A76" s="5" t="s">
        <v>37</v>
      </c>
      <c r="B76" s="5" t="s">
        <v>35</v>
      </c>
      <c r="C76" s="9">
        <f>C73/B73-1</f>
        <v>-0.68421052631578949</v>
      </c>
      <c r="D76" s="9">
        <f t="shared" si="7"/>
        <v>0</v>
      </c>
      <c r="E76" s="9">
        <f t="shared" si="7"/>
        <v>0</v>
      </c>
    </row>
    <row r="77" spans="1:5" s="3" customFormat="1" ht="15.75" thickBot="1" x14ac:dyDescent="0.3">
      <c r="A77" s="931" t="s">
        <v>38</v>
      </c>
      <c r="B77" s="932"/>
      <c r="C77" s="932"/>
      <c r="D77" s="932"/>
      <c r="E77" s="933"/>
    </row>
    <row r="78" spans="1:5" s="3" customFormat="1" x14ac:dyDescent="0.25">
      <c r="A78" s="467"/>
      <c r="B78" s="6">
        <v>2018</v>
      </c>
      <c r="C78" s="6">
        <v>2019</v>
      </c>
      <c r="D78" s="6">
        <v>2020</v>
      </c>
      <c r="E78" s="6">
        <v>2021</v>
      </c>
    </row>
    <row r="79" spans="1:5" s="3" customFormat="1" ht="15.75" thickBot="1" x14ac:dyDescent="0.3">
      <c r="A79" s="469"/>
      <c r="B79" s="7" t="s">
        <v>12</v>
      </c>
      <c r="C79" s="7" t="s">
        <v>13</v>
      </c>
      <c r="D79" s="7" t="s">
        <v>13</v>
      </c>
      <c r="E79" s="7" t="s">
        <v>13</v>
      </c>
    </row>
    <row r="80" spans="1:5" s="3" customFormat="1" ht="15.75" thickBot="1" x14ac:dyDescent="0.3">
      <c r="A80" s="10" t="s">
        <v>39</v>
      </c>
      <c r="B80" s="8">
        <v>19000</v>
      </c>
      <c r="C80" s="8">
        <v>6000</v>
      </c>
      <c r="D80" s="8">
        <v>6000</v>
      </c>
      <c r="E80" s="8">
        <v>6000</v>
      </c>
    </row>
    <row r="81" spans="1:5" s="3" customFormat="1" ht="15.75" thickBot="1" x14ac:dyDescent="0.3">
      <c r="A81" s="10" t="s">
        <v>40</v>
      </c>
      <c r="B81" s="11"/>
      <c r="C81" s="12"/>
      <c r="D81" s="12"/>
      <c r="E81" s="12"/>
    </row>
    <row r="82" spans="1:5" s="3" customFormat="1" ht="15.75" thickBot="1" x14ac:dyDescent="0.3">
      <c r="A82" s="13" t="s">
        <v>41</v>
      </c>
      <c r="B82" s="11">
        <f>B81+B80</f>
        <v>19000</v>
      </c>
      <c r="C82" s="11">
        <f t="shared" ref="C82:E82" si="8">C81+C80</f>
        <v>6000</v>
      </c>
      <c r="D82" s="11">
        <f t="shared" si="8"/>
        <v>6000</v>
      </c>
      <c r="E82" s="11">
        <f t="shared" si="8"/>
        <v>6000</v>
      </c>
    </row>
    <row r="83" spans="1:5" s="3" customFormat="1" x14ac:dyDescent="0.25">
      <c r="A83" s="467" t="s">
        <v>42</v>
      </c>
      <c r="B83" s="952"/>
      <c r="C83" s="953"/>
      <c r="D83" s="953"/>
      <c r="E83" s="954"/>
    </row>
    <row r="84" spans="1:5" s="3" customFormat="1" x14ac:dyDescent="0.25">
      <c r="A84" s="468"/>
      <c r="B84" s="955"/>
      <c r="C84" s="956"/>
      <c r="D84" s="956"/>
      <c r="E84" s="957"/>
    </row>
    <row r="85" spans="1:5" s="3" customFormat="1" ht="15.75" thickBot="1" x14ac:dyDescent="0.3">
      <c r="A85" s="469"/>
      <c r="B85" s="958"/>
      <c r="C85" s="959"/>
      <c r="D85" s="959"/>
      <c r="E85" s="960"/>
    </row>
    <row r="86" spans="1:5" s="3" customFormat="1" ht="22.5" customHeight="1" thickBot="1" x14ac:dyDescent="0.3">
      <c r="A86" s="304" t="s">
        <v>53</v>
      </c>
      <c r="B86" s="961" t="s">
        <v>54</v>
      </c>
      <c r="C86" s="962"/>
      <c r="D86" s="962"/>
      <c r="E86" s="963"/>
    </row>
    <row r="87" spans="1:5" s="3" customFormat="1" ht="15.75" thickBot="1" x14ac:dyDescent="0.3">
      <c r="A87" s="14" t="s">
        <v>55</v>
      </c>
      <c r="B87" s="964" t="s">
        <v>56</v>
      </c>
      <c r="C87" s="965"/>
      <c r="D87" s="965"/>
      <c r="E87" s="966"/>
    </row>
    <row r="88" spans="1:5" s="3" customFormat="1" ht="20.25" customHeight="1" thickBot="1" x14ac:dyDescent="0.3">
      <c r="A88" s="5" t="s">
        <v>27</v>
      </c>
      <c r="B88" s="967" t="s">
        <v>57</v>
      </c>
      <c r="C88" s="968"/>
      <c r="D88" s="968"/>
      <c r="E88" s="969"/>
    </row>
    <row r="89" spans="1:5" s="3" customFormat="1" ht="15.75" thickBot="1" x14ac:dyDescent="0.3">
      <c r="A89" s="5" t="s">
        <v>29</v>
      </c>
      <c r="B89" s="928" t="s">
        <v>58</v>
      </c>
      <c r="C89" s="929"/>
      <c r="D89" s="929"/>
      <c r="E89" s="930"/>
    </row>
    <row r="90" spans="1:5" s="3" customFormat="1" x14ac:dyDescent="0.25">
      <c r="A90" s="467"/>
      <c r="B90" s="6">
        <v>2018</v>
      </c>
      <c r="C90" s="6">
        <v>2019</v>
      </c>
      <c r="D90" s="6">
        <v>2020</v>
      </c>
      <c r="E90" s="6">
        <v>2021</v>
      </c>
    </row>
    <row r="91" spans="1:5" s="3" customFormat="1" ht="15.75" thickBot="1" x14ac:dyDescent="0.3">
      <c r="A91" s="469"/>
      <c r="B91" s="7" t="s">
        <v>12</v>
      </c>
      <c r="C91" s="7" t="s">
        <v>13</v>
      </c>
      <c r="D91" s="7" t="s">
        <v>13</v>
      </c>
      <c r="E91" s="7" t="s">
        <v>13</v>
      </c>
    </row>
    <row r="92" spans="1:5" s="3" customFormat="1" ht="15.75" thickBot="1" x14ac:dyDescent="0.3">
      <c r="A92" s="5" t="s">
        <v>31</v>
      </c>
      <c r="B92" s="8"/>
      <c r="C92" s="8"/>
      <c r="D92" s="8"/>
      <c r="E92" s="8"/>
    </row>
    <row r="93" spans="1:5" s="3" customFormat="1" ht="15.75" thickBot="1" x14ac:dyDescent="0.3">
      <c r="A93" s="5" t="s">
        <v>32</v>
      </c>
      <c r="B93" s="8">
        <v>72881</v>
      </c>
      <c r="C93" s="8">
        <v>28116</v>
      </c>
      <c r="D93" s="8">
        <v>23532</v>
      </c>
      <c r="E93" s="8">
        <v>191900</v>
      </c>
    </row>
    <row r="94" spans="1:5" s="3" customFormat="1" ht="15.75" thickBot="1" x14ac:dyDescent="0.3">
      <c r="A94" s="5" t="s">
        <v>33</v>
      </c>
      <c r="B94" s="8" t="e">
        <f>B93/B92</f>
        <v>#DIV/0!</v>
      </c>
      <c r="C94" s="8" t="e">
        <f t="shared" ref="C94:E94" si="9">C93/C92</f>
        <v>#DIV/0!</v>
      </c>
      <c r="D94" s="8" t="e">
        <f t="shared" si="9"/>
        <v>#DIV/0!</v>
      </c>
      <c r="E94" s="8" t="e">
        <f t="shared" si="9"/>
        <v>#DIV/0!</v>
      </c>
    </row>
    <row r="95" spans="1:5" s="3" customFormat="1" ht="15.75" thickBot="1" x14ac:dyDescent="0.3">
      <c r="A95" s="5" t="s">
        <v>34</v>
      </c>
      <c r="B95" s="5" t="s">
        <v>35</v>
      </c>
      <c r="C95" s="9" t="e">
        <f>C92/B92-1</f>
        <v>#DIV/0!</v>
      </c>
      <c r="D95" s="9" t="e">
        <f t="shared" ref="D95:E97" si="10">D92/C92-1</f>
        <v>#DIV/0!</v>
      </c>
      <c r="E95" s="9" t="e">
        <f t="shared" si="10"/>
        <v>#DIV/0!</v>
      </c>
    </row>
    <row r="96" spans="1:5" s="3" customFormat="1" ht="15.75" thickBot="1" x14ac:dyDescent="0.3">
      <c r="A96" s="5" t="s">
        <v>36</v>
      </c>
      <c r="B96" s="5" t="s">
        <v>35</v>
      </c>
      <c r="C96" s="9">
        <f>C93/B93-1</f>
        <v>-0.6142204415416912</v>
      </c>
      <c r="D96" s="9">
        <f t="shared" si="10"/>
        <v>-0.16303883909517713</v>
      </c>
      <c r="E96" s="9">
        <f t="shared" si="10"/>
        <v>7.1548529661737206</v>
      </c>
    </row>
    <row r="97" spans="1:5" s="3" customFormat="1" ht="15.75" thickBot="1" x14ac:dyDescent="0.3">
      <c r="A97" s="5" t="s">
        <v>37</v>
      </c>
      <c r="B97" s="5" t="s">
        <v>35</v>
      </c>
      <c r="C97" s="9" t="e">
        <f>C94/B94-1</f>
        <v>#DIV/0!</v>
      </c>
      <c r="D97" s="9" t="e">
        <f t="shared" si="10"/>
        <v>#DIV/0!</v>
      </c>
      <c r="E97" s="9" t="e">
        <f t="shared" si="10"/>
        <v>#DIV/0!</v>
      </c>
    </row>
    <row r="98" spans="1:5" s="3" customFormat="1" ht="15.75" thickBot="1" x14ac:dyDescent="0.3">
      <c r="A98" s="931" t="s">
        <v>38</v>
      </c>
      <c r="B98" s="932"/>
      <c r="C98" s="932"/>
      <c r="D98" s="932"/>
      <c r="E98" s="933"/>
    </row>
    <row r="99" spans="1:5" s="3" customFormat="1" x14ac:dyDescent="0.25">
      <c r="A99" s="467"/>
      <c r="B99" s="6">
        <v>2018</v>
      </c>
      <c r="C99" s="6">
        <v>2019</v>
      </c>
      <c r="D99" s="6">
        <v>2020</v>
      </c>
      <c r="E99" s="6">
        <v>2021</v>
      </c>
    </row>
    <row r="100" spans="1:5" s="3" customFormat="1" ht="15.75" thickBot="1" x14ac:dyDescent="0.3">
      <c r="A100" s="469"/>
      <c r="B100" s="7" t="s">
        <v>12</v>
      </c>
      <c r="C100" s="7" t="s">
        <v>13</v>
      </c>
      <c r="D100" s="7" t="s">
        <v>13</v>
      </c>
      <c r="E100" s="7" t="s">
        <v>13</v>
      </c>
    </row>
    <row r="101" spans="1:5" s="3" customFormat="1" ht="15.75" thickBot="1" x14ac:dyDescent="0.3">
      <c r="A101" s="10" t="s">
        <v>39</v>
      </c>
      <c r="B101" s="12"/>
      <c r="C101" s="12"/>
      <c r="D101" s="12"/>
      <c r="E101" s="12"/>
    </row>
    <row r="102" spans="1:5" s="3" customFormat="1" ht="15.75" thickBot="1" x14ac:dyDescent="0.3">
      <c r="A102" s="10" t="s">
        <v>40</v>
      </c>
      <c r="B102" s="8">
        <v>72881</v>
      </c>
      <c r="C102" s="8">
        <v>28116</v>
      </c>
      <c r="D102" s="8">
        <v>23532</v>
      </c>
      <c r="E102" s="8">
        <v>191900</v>
      </c>
    </row>
    <row r="103" spans="1:5" s="3" customFormat="1" ht="15.75" thickBot="1" x14ac:dyDescent="0.3">
      <c r="A103" s="13" t="s">
        <v>41</v>
      </c>
      <c r="B103" s="11">
        <f>B102+B101</f>
        <v>72881</v>
      </c>
      <c r="C103" s="11">
        <f t="shared" ref="C103:E103" si="11">C102+C101</f>
        <v>28116</v>
      </c>
      <c r="D103" s="11">
        <f t="shared" si="11"/>
        <v>23532</v>
      </c>
      <c r="E103" s="11">
        <f t="shared" si="11"/>
        <v>191900</v>
      </c>
    </row>
    <row r="104" spans="1:5" x14ac:dyDescent="0.25">
      <c r="A104" s="467" t="s">
        <v>42</v>
      </c>
      <c r="B104" s="952"/>
      <c r="C104" s="953"/>
      <c r="D104" s="953"/>
      <c r="E104" s="954"/>
    </row>
    <row r="105" spans="1:5" x14ac:dyDescent="0.25">
      <c r="A105" s="468"/>
      <c r="B105" s="955"/>
      <c r="C105" s="956"/>
      <c r="D105" s="956"/>
      <c r="E105" s="957"/>
    </row>
    <row r="106" spans="1:5" ht="15.75" thickBot="1" x14ac:dyDescent="0.3">
      <c r="A106" s="469"/>
      <c r="B106" s="958"/>
      <c r="C106" s="959"/>
      <c r="D106" s="959"/>
      <c r="E106" s="960"/>
    </row>
    <row r="107" spans="1:5" ht="23.25" customHeight="1" thickBot="1" x14ac:dyDescent="0.3">
      <c r="A107" s="304" t="s">
        <v>59</v>
      </c>
      <c r="B107" s="961" t="s">
        <v>60</v>
      </c>
      <c r="C107" s="962"/>
      <c r="D107" s="962"/>
      <c r="E107" s="963"/>
    </row>
    <row r="108" spans="1:5" ht="15.75" customHeight="1" thickBot="1" x14ac:dyDescent="0.3">
      <c r="A108" s="14" t="s">
        <v>61</v>
      </c>
      <c r="B108" s="964"/>
      <c r="C108" s="965"/>
      <c r="D108" s="965"/>
      <c r="E108" s="966"/>
    </row>
    <row r="109" spans="1:5" ht="15.75" customHeight="1" thickBot="1" x14ac:dyDescent="0.3">
      <c r="A109" s="5" t="s">
        <v>27</v>
      </c>
      <c r="B109" s="967"/>
      <c r="C109" s="968"/>
      <c r="D109" s="968"/>
      <c r="E109" s="969"/>
    </row>
    <row r="110" spans="1:5" ht="15.75" thickBot="1" x14ac:dyDescent="0.3">
      <c r="A110" s="5" t="s">
        <v>29</v>
      </c>
      <c r="B110" s="928" t="s">
        <v>58</v>
      </c>
      <c r="C110" s="929"/>
      <c r="D110" s="929"/>
      <c r="E110" s="930"/>
    </row>
    <row r="111" spans="1:5" x14ac:dyDescent="0.25">
      <c r="A111" s="467"/>
      <c r="B111" s="6">
        <v>2018</v>
      </c>
      <c r="C111" s="6">
        <v>2019</v>
      </c>
      <c r="D111" s="6">
        <v>2020</v>
      </c>
      <c r="E111" s="6">
        <v>2021</v>
      </c>
    </row>
    <row r="112" spans="1:5" ht="15.75" thickBot="1" x14ac:dyDescent="0.3">
      <c r="A112" s="469"/>
      <c r="B112" s="7" t="s">
        <v>12</v>
      </c>
      <c r="C112" s="7" t="s">
        <v>13</v>
      </c>
      <c r="D112" s="7" t="s">
        <v>13</v>
      </c>
      <c r="E112" s="7" t="s">
        <v>13</v>
      </c>
    </row>
    <row r="113" spans="1:5" ht="15.75" thickBot="1" x14ac:dyDescent="0.3">
      <c r="A113" s="5" t="s">
        <v>31</v>
      </c>
      <c r="B113" s="8"/>
      <c r="C113" s="8">
        <v>1</v>
      </c>
      <c r="D113" s="8">
        <v>1</v>
      </c>
      <c r="E113" s="8">
        <v>1</v>
      </c>
    </row>
    <row r="114" spans="1:5" ht="15.75" thickBot="1" x14ac:dyDescent="0.3">
      <c r="A114" s="5" t="s">
        <v>32</v>
      </c>
      <c r="B114" s="8">
        <v>0</v>
      </c>
      <c r="C114" s="8">
        <v>2000</v>
      </c>
      <c r="D114" s="8">
        <v>2000</v>
      </c>
      <c r="E114" s="8">
        <v>2000</v>
      </c>
    </row>
    <row r="115" spans="1:5" ht="15.75" thickBot="1" x14ac:dyDescent="0.3">
      <c r="A115" s="5" t="s">
        <v>33</v>
      </c>
      <c r="B115" s="8" t="e">
        <f>B114/B113</f>
        <v>#DIV/0!</v>
      </c>
      <c r="C115" s="8">
        <f t="shared" ref="C115:E115" si="12">C114/C113</f>
        <v>2000</v>
      </c>
      <c r="D115" s="8">
        <f t="shared" si="12"/>
        <v>2000</v>
      </c>
      <c r="E115" s="8">
        <f t="shared" si="12"/>
        <v>2000</v>
      </c>
    </row>
    <row r="116" spans="1:5" ht="15.75" thickBot="1" x14ac:dyDescent="0.3">
      <c r="A116" s="5" t="s">
        <v>34</v>
      </c>
      <c r="B116" s="5" t="s">
        <v>35</v>
      </c>
      <c r="C116" s="9" t="e">
        <f>C113/B113-1</f>
        <v>#DIV/0!</v>
      </c>
      <c r="D116" s="9">
        <f t="shared" ref="D116:E118" si="13">D113/C113-1</f>
        <v>0</v>
      </c>
      <c r="E116" s="9">
        <f t="shared" si="13"/>
        <v>0</v>
      </c>
    </row>
    <row r="117" spans="1:5" ht="15.75" thickBot="1" x14ac:dyDescent="0.3">
      <c r="A117" s="5" t="s">
        <v>36</v>
      </c>
      <c r="B117" s="5" t="s">
        <v>35</v>
      </c>
      <c r="C117" s="9" t="e">
        <f>C114/B114-1</f>
        <v>#DIV/0!</v>
      </c>
      <c r="D117" s="9">
        <f t="shared" si="13"/>
        <v>0</v>
      </c>
      <c r="E117" s="9">
        <f t="shared" si="13"/>
        <v>0</v>
      </c>
    </row>
    <row r="118" spans="1:5" ht="15.75" thickBot="1" x14ac:dyDescent="0.3">
      <c r="A118" s="5" t="s">
        <v>37</v>
      </c>
      <c r="B118" s="5" t="s">
        <v>35</v>
      </c>
      <c r="C118" s="9" t="e">
        <f>C115/B115-1</f>
        <v>#DIV/0!</v>
      </c>
      <c r="D118" s="9">
        <f t="shared" si="13"/>
        <v>0</v>
      </c>
      <c r="E118" s="9">
        <f t="shared" si="13"/>
        <v>0</v>
      </c>
    </row>
    <row r="119" spans="1:5" ht="15.75" customHeight="1" thickBot="1" x14ac:dyDescent="0.3">
      <c r="A119" s="931" t="s">
        <v>38</v>
      </c>
      <c r="B119" s="932"/>
      <c r="C119" s="932"/>
      <c r="D119" s="932"/>
      <c r="E119" s="933"/>
    </row>
    <row r="120" spans="1:5" x14ac:dyDescent="0.25">
      <c r="A120" s="467"/>
      <c r="B120" s="6">
        <v>2018</v>
      </c>
      <c r="C120" s="6">
        <v>2019</v>
      </c>
      <c r="D120" s="6">
        <v>2020</v>
      </c>
      <c r="E120" s="6">
        <v>2021</v>
      </c>
    </row>
    <row r="121" spans="1:5" ht="15.75" thickBot="1" x14ac:dyDescent="0.3">
      <c r="A121" s="469"/>
      <c r="B121" s="7" t="s">
        <v>12</v>
      </c>
      <c r="C121" s="7" t="s">
        <v>13</v>
      </c>
      <c r="D121" s="7" t="s">
        <v>13</v>
      </c>
      <c r="E121" s="7" t="s">
        <v>13</v>
      </c>
    </row>
    <row r="122" spans="1:5" ht="15.75" thickBot="1" x14ac:dyDescent="0.3">
      <c r="A122" s="10" t="s">
        <v>39</v>
      </c>
      <c r="B122" s="8">
        <v>0</v>
      </c>
      <c r="C122" s="8">
        <v>2000</v>
      </c>
      <c r="D122" s="8">
        <v>2000</v>
      </c>
      <c r="E122" s="8">
        <v>2000</v>
      </c>
    </row>
    <row r="123" spans="1:5" ht="15.75" thickBot="1" x14ac:dyDescent="0.3">
      <c r="A123" s="10" t="s">
        <v>40</v>
      </c>
      <c r="B123" s="8"/>
      <c r="C123" s="8"/>
      <c r="D123" s="8"/>
      <c r="E123" s="8"/>
    </row>
    <row r="124" spans="1:5" ht="15.75" thickBot="1" x14ac:dyDescent="0.3">
      <c r="A124" s="13" t="s">
        <v>41</v>
      </c>
      <c r="B124" s="11">
        <f>B123+B122</f>
        <v>0</v>
      </c>
      <c r="C124" s="11">
        <f t="shared" ref="C124:E124" si="14">C123+C122</f>
        <v>2000</v>
      </c>
      <c r="D124" s="11">
        <f t="shared" si="14"/>
        <v>2000</v>
      </c>
      <c r="E124" s="11">
        <f t="shared" si="14"/>
        <v>2000</v>
      </c>
    </row>
    <row r="125" spans="1:5" ht="15" customHeight="1" x14ac:dyDescent="0.25">
      <c r="A125" s="467" t="s">
        <v>42</v>
      </c>
      <c r="B125" s="952"/>
      <c r="C125" s="953"/>
      <c r="D125" s="953"/>
      <c r="E125" s="954"/>
    </row>
    <row r="126" spans="1:5" x14ac:dyDescent="0.25">
      <c r="A126" s="468"/>
      <c r="B126" s="955"/>
      <c r="C126" s="956"/>
      <c r="D126" s="956"/>
      <c r="E126" s="957"/>
    </row>
    <row r="127" spans="1:5" ht="15.75" thickBot="1" x14ac:dyDescent="0.3">
      <c r="A127" s="469"/>
      <c r="B127" s="958"/>
      <c r="C127" s="959"/>
      <c r="D127" s="959"/>
      <c r="E127" s="960"/>
    </row>
    <row r="128" spans="1:5" ht="17.25" customHeight="1" thickBot="1" x14ac:dyDescent="0.3">
      <c r="A128" s="304" t="s">
        <v>59</v>
      </c>
      <c r="B128" s="961" t="s">
        <v>62</v>
      </c>
      <c r="C128" s="962"/>
      <c r="D128" s="962"/>
      <c r="E128" s="963"/>
    </row>
    <row r="129" spans="1:5" ht="15.75" thickBot="1" x14ac:dyDescent="0.3">
      <c r="A129" s="14" t="s">
        <v>61</v>
      </c>
      <c r="B129" s="964"/>
      <c r="C129" s="965"/>
      <c r="D129" s="965"/>
      <c r="E129" s="966"/>
    </row>
    <row r="130" spans="1:5" ht="15.75" thickBot="1" x14ac:dyDescent="0.3">
      <c r="A130" s="5" t="s">
        <v>27</v>
      </c>
      <c r="B130" s="967"/>
      <c r="C130" s="968"/>
      <c r="D130" s="968"/>
      <c r="E130" s="969"/>
    </row>
    <row r="131" spans="1:5" ht="15.75" thickBot="1" x14ac:dyDescent="0.3">
      <c r="A131" s="5" t="s">
        <v>29</v>
      </c>
      <c r="B131" s="928" t="s">
        <v>58</v>
      </c>
      <c r="C131" s="929"/>
      <c r="D131" s="929"/>
      <c r="E131" s="930"/>
    </row>
    <row r="132" spans="1:5" x14ac:dyDescent="0.25">
      <c r="A132" s="467"/>
      <c r="B132" s="6">
        <v>2018</v>
      </c>
      <c r="C132" s="6">
        <v>2019</v>
      </c>
      <c r="D132" s="6">
        <v>2020</v>
      </c>
      <c r="E132" s="6">
        <v>2021</v>
      </c>
    </row>
    <row r="133" spans="1:5" ht="15.75" thickBot="1" x14ac:dyDescent="0.3">
      <c r="A133" s="469"/>
      <c r="B133" s="7" t="s">
        <v>12</v>
      </c>
      <c r="C133" s="7" t="s">
        <v>13</v>
      </c>
      <c r="D133" s="7" t="s">
        <v>13</v>
      </c>
      <c r="E133" s="7" t="s">
        <v>13</v>
      </c>
    </row>
    <row r="134" spans="1:5" ht="15.75" thickBot="1" x14ac:dyDescent="0.3">
      <c r="A134" s="5" t="s">
        <v>31</v>
      </c>
      <c r="B134" s="8"/>
      <c r="C134" s="8">
        <v>1</v>
      </c>
      <c r="D134" s="8">
        <v>0</v>
      </c>
      <c r="E134" s="8">
        <v>0</v>
      </c>
    </row>
    <row r="135" spans="1:5" ht="15.75" thickBot="1" x14ac:dyDescent="0.3">
      <c r="A135" s="5" t="s">
        <v>32</v>
      </c>
      <c r="B135" s="8">
        <v>0</v>
      </c>
      <c r="C135" s="8">
        <v>197</v>
      </c>
      <c r="D135" s="8">
        <v>0</v>
      </c>
      <c r="E135" s="8">
        <v>0</v>
      </c>
    </row>
    <row r="136" spans="1:5" ht="15.75" thickBot="1" x14ac:dyDescent="0.3">
      <c r="A136" s="5" t="s">
        <v>33</v>
      </c>
      <c r="B136" s="8" t="e">
        <f>B135/B134</f>
        <v>#DIV/0!</v>
      </c>
      <c r="C136" s="8">
        <f t="shared" ref="C136:E136" si="15">C135/C134</f>
        <v>197</v>
      </c>
      <c r="D136" s="8" t="e">
        <f t="shared" si="15"/>
        <v>#DIV/0!</v>
      </c>
      <c r="E136" s="8" t="e">
        <f t="shared" si="15"/>
        <v>#DIV/0!</v>
      </c>
    </row>
    <row r="137" spans="1:5" ht="15.75" thickBot="1" x14ac:dyDescent="0.3">
      <c r="A137" s="5" t="s">
        <v>34</v>
      </c>
      <c r="B137" s="5" t="s">
        <v>35</v>
      </c>
      <c r="C137" s="9" t="e">
        <f>C134/B134-1</f>
        <v>#DIV/0!</v>
      </c>
      <c r="D137" s="9">
        <f t="shared" ref="D137:E139" si="16">D134/C134-1</f>
        <v>-1</v>
      </c>
      <c r="E137" s="9" t="e">
        <f t="shared" si="16"/>
        <v>#DIV/0!</v>
      </c>
    </row>
    <row r="138" spans="1:5" ht="15.75" thickBot="1" x14ac:dyDescent="0.3">
      <c r="A138" s="5" t="s">
        <v>36</v>
      </c>
      <c r="B138" s="5" t="s">
        <v>35</v>
      </c>
      <c r="C138" s="9" t="e">
        <f>C135/B135-1</f>
        <v>#DIV/0!</v>
      </c>
      <c r="D138" s="9">
        <f t="shared" si="16"/>
        <v>-1</v>
      </c>
      <c r="E138" s="9" t="e">
        <f t="shared" si="16"/>
        <v>#DIV/0!</v>
      </c>
    </row>
    <row r="139" spans="1:5" ht="15.75" thickBot="1" x14ac:dyDescent="0.3">
      <c r="A139" s="5" t="s">
        <v>37</v>
      </c>
      <c r="B139" s="5" t="s">
        <v>35</v>
      </c>
      <c r="C139" s="9" t="e">
        <f>C136/B136-1</f>
        <v>#DIV/0!</v>
      </c>
      <c r="D139" s="9" t="e">
        <f t="shared" si="16"/>
        <v>#DIV/0!</v>
      </c>
      <c r="E139" s="9" t="e">
        <f t="shared" si="16"/>
        <v>#DIV/0!</v>
      </c>
    </row>
    <row r="140" spans="1:5" ht="15.75" customHeight="1" thickBot="1" x14ac:dyDescent="0.3">
      <c r="A140" s="931" t="s">
        <v>38</v>
      </c>
      <c r="B140" s="932"/>
      <c r="C140" s="932"/>
      <c r="D140" s="932"/>
      <c r="E140" s="933"/>
    </row>
    <row r="141" spans="1:5" x14ac:dyDescent="0.25">
      <c r="A141" s="467"/>
      <c r="B141" s="6">
        <v>2018</v>
      </c>
      <c r="C141" s="6">
        <v>2019</v>
      </c>
      <c r="D141" s="6">
        <v>2020</v>
      </c>
      <c r="E141" s="6">
        <v>2021</v>
      </c>
    </row>
    <row r="142" spans="1:5" ht="15.75" thickBot="1" x14ac:dyDescent="0.3">
      <c r="A142" s="469"/>
      <c r="B142" s="7" t="s">
        <v>12</v>
      </c>
      <c r="C142" s="7" t="s">
        <v>13</v>
      </c>
      <c r="D142" s="7" t="s">
        <v>13</v>
      </c>
      <c r="E142" s="7" t="s">
        <v>13</v>
      </c>
    </row>
    <row r="143" spans="1:5" ht="15.75" thickBot="1" x14ac:dyDescent="0.3">
      <c r="A143" s="10" t="s">
        <v>39</v>
      </c>
      <c r="B143" s="8">
        <v>0</v>
      </c>
      <c r="C143" s="8">
        <v>197</v>
      </c>
      <c r="D143" s="8"/>
      <c r="E143" s="8"/>
    </row>
    <row r="144" spans="1:5" ht="15.75" thickBot="1" x14ac:dyDescent="0.3">
      <c r="A144" s="10" t="s">
        <v>40</v>
      </c>
      <c r="B144" s="8"/>
      <c r="C144" s="8"/>
      <c r="D144" s="8"/>
      <c r="E144" s="8"/>
    </row>
    <row r="145" spans="1:5" ht="15.75" thickBot="1" x14ac:dyDescent="0.3">
      <c r="A145" s="13" t="s">
        <v>41</v>
      </c>
      <c r="B145" s="11">
        <f>B144+B143</f>
        <v>0</v>
      </c>
      <c r="C145" s="11">
        <f t="shared" ref="C145:E145" si="17">C144+C143</f>
        <v>197</v>
      </c>
      <c r="D145" s="11">
        <f t="shared" si="17"/>
        <v>0</v>
      </c>
      <c r="E145" s="11">
        <f t="shared" si="17"/>
        <v>0</v>
      </c>
    </row>
    <row r="146" spans="1:5" ht="15" customHeight="1" x14ac:dyDescent="0.25">
      <c r="A146" s="467" t="s">
        <v>42</v>
      </c>
      <c r="B146" s="952"/>
      <c r="C146" s="953"/>
      <c r="D146" s="953"/>
      <c r="E146" s="954"/>
    </row>
    <row r="147" spans="1:5" x14ac:dyDescent="0.25">
      <c r="A147" s="468"/>
      <c r="B147" s="955"/>
      <c r="C147" s="956"/>
      <c r="D147" s="956"/>
      <c r="E147" s="957"/>
    </row>
    <row r="148" spans="1:5" ht="15.75" thickBot="1" x14ac:dyDescent="0.3">
      <c r="A148" s="469"/>
      <c r="B148" s="958"/>
      <c r="C148" s="959"/>
      <c r="D148" s="959"/>
      <c r="E148" s="960"/>
    </row>
    <row r="149" spans="1:5" s="3" customFormat="1" ht="15.75" customHeight="1" thickBot="1" x14ac:dyDescent="0.3">
      <c r="A149" s="273" t="s">
        <v>63</v>
      </c>
      <c r="B149" s="961" t="s">
        <v>64</v>
      </c>
      <c r="C149" s="962"/>
      <c r="D149" s="962"/>
      <c r="E149" s="963"/>
    </row>
    <row r="150" spans="1:5" s="3" customFormat="1" ht="15.75" thickBot="1" x14ac:dyDescent="0.3">
      <c r="A150" s="4" t="s">
        <v>65</v>
      </c>
      <c r="B150" s="964" t="s">
        <v>66</v>
      </c>
      <c r="C150" s="965"/>
      <c r="D150" s="965"/>
      <c r="E150" s="966"/>
    </row>
    <row r="151" spans="1:5" s="3" customFormat="1" ht="15.75" thickBot="1" x14ac:dyDescent="0.3">
      <c r="A151" s="5" t="s">
        <v>27</v>
      </c>
      <c r="B151" s="928" t="s">
        <v>67</v>
      </c>
      <c r="C151" s="929"/>
      <c r="D151" s="929"/>
      <c r="E151" s="930"/>
    </row>
    <row r="152" spans="1:5" s="3" customFormat="1" ht="15.75" thickBot="1" x14ac:dyDescent="0.3">
      <c r="A152" s="5" t="s">
        <v>29</v>
      </c>
      <c r="B152" s="928" t="s">
        <v>68</v>
      </c>
      <c r="C152" s="929"/>
      <c r="D152" s="929"/>
      <c r="E152" s="930"/>
    </row>
    <row r="153" spans="1:5" s="3" customFormat="1" x14ac:dyDescent="0.25">
      <c r="A153" s="467"/>
      <c r="B153" s="6">
        <v>2018</v>
      </c>
      <c r="C153" s="6">
        <v>2019</v>
      </c>
      <c r="D153" s="6">
        <v>2020</v>
      </c>
      <c r="E153" s="6">
        <v>2021</v>
      </c>
    </row>
    <row r="154" spans="1:5" s="3" customFormat="1" ht="15.75" thickBot="1" x14ac:dyDescent="0.3">
      <c r="A154" s="469"/>
      <c r="B154" s="7" t="s">
        <v>12</v>
      </c>
      <c r="C154" s="7" t="s">
        <v>13</v>
      </c>
      <c r="D154" s="7" t="s">
        <v>13</v>
      </c>
      <c r="E154" s="7" t="s">
        <v>13</v>
      </c>
    </row>
    <row r="155" spans="1:5" s="3" customFormat="1" ht="15.75" thickBot="1" x14ac:dyDescent="0.3">
      <c r="A155" s="5" t="s">
        <v>31</v>
      </c>
      <c r="B155" s="8"/>
      <c r="C155" s="8"/>
      <c r="D155" s="8"/>
      <c r="E155" s="8"/>
    </row>
    <row r="156" spans="1:5" s="3" customFormat="1" ht="15.75" thickBot="1" x14ac:dyDescent="0.3">
      <c r="A156" s="5" t="s">
        <v>32</v>
      </c>
      <c r="B156" s="8">
        <v>108597</v>
      </c>
      <c r="C156" s="8">
        <v>0</v>
      </c>
      <c r="D156" s="8">
        <v>0</v>
      </c>
      <c r="E156" s="8">
        <v>0</v>
      </c>
    </row>
    <row r="157" spans="1:5" s="3" customFormat="1" ht="15.75" thickBot="1" x14ac:dyDescent="0.3">
      <c r="A157" s="5" t="s">
        <v>33</v>
      </c>
      <c r="B157" s="8" t="e">
        <f>B156/B155</f>
        <v>#DIV/0!</v>
      </c>
      <c r="C157" s="8" t="e">
        <f t="shared" ref="C157:E157" si="18">C156/C155</f>
        <v>#DIV/0!</v>
      </c>
      <c r="D157" s="8" t="e">
        <f t="shared" si="18"/>
        <v>#DIV/0!</v>
      </c>
      <c r="E157" s="8" t="e">
        <f t="shared" si="18"/>
        <v>#DIV/0!</v>
      </c>
    </row>
    <row r="158" spans="1:5" s="3" customFormat="1" ht="15.75" thickBot="1" x14ac:dyDescent="0.3">
      <c r="A158" s="5" t="s">
        <v>34</v>
      </c>
      <c r="B158" s="5" t="s">
        <v>35</v>
      </c>
      <c r="C158" s="9" t="e">
        <f>C155/B155-1</f>
        <v>#DIV/0!</v>
      </c>
      <c r="D158" s="9" t="e">
        <f t="shared" ref="D158:E160" si="19">D155/C155-1</f>
        <v>#DIV/0!</v>
      </c>
      <c r="E158" s="9" t="e">
        <f t="shared" si="19"/>
        <v>#DIV/0!</v>
      </c>
    </row>
    <row r="159" spans="1:5" s="3" customFormat="1" ht="15.75" thickBot="1" x14ac:dyDescent="0.3">
      <c r="A159" s="5" t="s">
        <v>36</v>
      </c>
      <c r="B159" s="5" t="s">
        <v>35</v>
      </c>
      <c r="C159" s="9">
        <f>C156/B156-1</f>
        <v>-1</v>
      </c>
      <c r="D159" s="9" t="e">
        <f t="shared" si="19"/>
        <v>#DIV/0!</v>
      </c>
      <c r="E159" s="9" t="e">
        <f t="shared" si="19"/>
        <v>#DIV/0!</v>
      </c>
    </row>
    <row r="160" spans="1:5" s="3" customFormat="1" ht="15.75" thickBot="1" x14ac:dyDescent="0.3">
      <c r="A160" s="5" t="s">
        <v>37</v>
      </c>
      <c r="B160" s="5" t="s">
        <v>35</v>
      </c>
      <c r="C160" s="9" t="e">
        <f>C157/B157-1</f>
        <v>#DIV/0!</v>
      </c>
      <c r="D160" s="9" t="e">
        <f t="shared" si="19"/>
        <v>#DIV/0!</v>
      </c>
      <c r="E160" s="9" t="e">
        <f t="shared" si="19"/>
        <v>#DIV/0!</v>
      </c>
    </row>
    <row r="161" spans="1:5" s="3" customFormat="1" ht="15.75" customHeight="1" thickBot="1" x14ac:dyDescent="0.3">
      <c r="A161" s="931" t="s">
        <v>38</v>
      </c>
      <c r="B161" s="932"/>
      <c r="C161" s="932"/>
      <c r="D161" s="932"/>
      <c r="E161" s="933"/>
    </row>
    <row r="162" spans="1:5" s="3" customFormat="1" ht="12.75" customHeight="1" x14ac:dyDescent="0.25">
      <c r="A162" s="467"/>
      <c r="B162" s="6">
        <v>2018</v>
      </c>
      <c r="C162" s="6">
        <v>2019</v>
      </c>
      <c r="D162" s="6">
        <v>2020</v>
      </c>
      <c r="E162" s="6">
        <v>2021</v>
      </c>
    </row>
    <row r="163" spans="1:5" s="3" customFormat="1" ht="9" customHeight="1" thickBot="1" x14ac:dyDescent="0.3">
      <c r="A163" s="469"/>
      <c r="B163" s="7" t="s">
        <v>12</v>
      </c>
      <c r="C163" s="7" t="s">
        <v>13</v>
      </c>
      <c r="D163" s="7" t="s">
        <v>13</v>
      </c>
      <c r="E163" s="7" t="s">
        <v>13</v>
      </c>
    </row>
    <row r="164" spans="1:5" s="3" customFormat="1" ht="15.75" thickBot="1" x14ac:dyDescent="0.3">
      <c r="A164" s="10" t="s">
        <v>39</v>
      </c>
      <c r="B164" s="12"/>
      <c r="C164" s="12"/>
      <c r="D164" s="12"/>
      <c r="E164" s="12"/>
    </row>
    <row r="165" spans="1:5" s="3" customFormat="1" ht="15.75" thickBot="1" x14ac:dyDescent="0.3">
      <c r="A165" s="10" t="s">
        <v>40</v>
      </c>
      <c r="B165" s="8">
        <v>108597</v>
      </c>
      <c r="C165" s="8">
        <v>0</v>
      </c>
      <c r="D165" s="8">
        <v>0</v>
      </c>
      <c r="E165" s="8">
        <v>0</v>
      </c>
    </row>
    <row r="166" spans="1:5" s="3" customFormat="1" ht="15.75" thickBot="1" x14ac:dyDescent="0.3">
      <c r="A166" s="13" t="s">
        <v>41</v>
      </c>
      <c r="B166" s="11">
        <f>B165+B164</f>
        <v>108597</v>
      </c>
      <c r="C166" s="11">
        <f t="shared" ref="C166:E166" si="20">C165+C164</f>
        <v>0</v>
      </c>
      <c r="D166" s="11">
        <f t="shared" si="20"/>
        <v>0</v>
      </c>
      <c r="E166" s="11">
        <f t="shared" si="20"/>
        <v>0</v>
      </c>
    </row>
    <row r="167" spans="1:5" s="3" customFormat="1" ht="15" customHeight="1" x14ac:dyDescent="0.25">
      <c r="A167" s="467" t="s">
        <v>42</v>
      </c>
      <c r="B167" s="952"/>
      <c r="C167" s="953"/>
      <c r="D167" s="953"/>
      <c r="E167" s="954"/>
    </row>
    <row r="168" spans="1:5" s="3" customFormat="1" x14ac:dyDescent="0.25">
      <c r="A168" s="468"/>
      <c r="B168" s="955"/>
      <c r="C168" s="956"/>
      <c r="D168" s="956"/>
      <c r="E168" s="957"/>
    </row>
    <row r="169" spans="1:5" s="3" customFormat="1" ht="15.75" thickBot="1" x14ac:dyDescent="0.3">
      <c r="A169" s="469"/>
      <c r="B169" s="958"/>
      <c r="C169" s="959"/>
      <c r="D169" s="959"/>
      <c r="E169" s="960"/>
    </row>
    <row r="170" spans="1:5" s="3" customFormat="1" ht="23.25" customHeight="1" thickBot="1" x14ac:dyDescent="0.3">
      <c r="A170" s="273" t="s">
        <v>69</v>
      </c>
      <c r="B170" s="961" t="s">
        <v>70</v>
      </c>
      <c r="C170" s="962"/>
      <c r="D170" s="962"/>
      <c r="E170" s="963"/>
    </row>
    <row r="171" spans="1:5" s="3" customFormat="1" ht="15.75" thickBot="1" x14ac:dyDescent="0.3">
      <c r="A171" s="4" t="s">
        <v>65</v>
      </c>
      <c r="B171" s="964" t="s">
        <v>66</v>
      </c>
      <c r="C171" s="965"/>
      <c r="D171" s="965"/>
      <c r="E171" s="966"/>
    </row>
    <row r="172" spans="1:5" s="3" customFormat="1" ht="15.75" thickBot="1" x14ac:dyDescent="0.3">
      <c r="A172" s="5" t="s">
        <v>27</v>
      </c>
      <c r="B172" s="928" t="s">
        <v>67</v>
      </c>
      <c r="C172" s="929"/>
      <c r="D172" s="929"/>
      <c r="E172" s="930"/>
    </row>
    <row r="173" spans="1:5" s="3" customFormat="1" ht="15.75" thickBot="1" x14ac:dyDescent="0.3">
      <c r="A173" s="5" t="s">
        <v>29</v>
      </c>
      <c r="B173" s="928" t="s">
        <v>68</v>
      </c>
      <c r="C173" s="929"/>
      <c r="D173" s="929"/>
      <c r="E173" s="930"/>
    </row>
    <row r="174" spans="1:5" s="3" customFormat="1" x14ac:dyDescent="0.25">
      <c r="A174" s="467"/>
      <c r="B174" s="6">
        <v>2018</v>
      </c>
      <c r="C174" s="6">
        <v>2019</v>
      </c>
      <c r="D174" s="6">
        <v>2020</v>
      </c>
      <c r="E174" s="6">
        <v>2021</v>
      </c>
    </row>
    <row r="175" spans="1:5" s="3" customFormat="1" ht="15.75" thickBot="1" x14ac:dyDescent="0.3">
      <c r="A175" s="469"/>
      <c r="B175" s="7" t="s">
        <v>12</v>
      </c>
      <c r="C175" s="7" t="s">
        <v>13</v>
      </c>
      <c r="D175" s="7" t="s">
        <v>13</v>
      </c>
      <c r="E175" s="7" t="s">
        <v>13</v>
      </c>
    </row>
    <row r="176" spans="1:5" s="3" customFormat="1" ht="15.75" thickBot="1" x14ac:dyDescent="0.3">
      <c r="A176" s="5" t="s">
        <v>31</v>
      </c>
      <c r="B176" s="8"/>
      <c r="C176" s="8"/>
      <c r="D176" s="8"/>
      <c r="E176" s="8"/>
    </row>
    <row r="177" spans="1:5" s="3" customFormat="1" ht="15.75" thickBot="1" x14ac:dyDescent="0.3">
      <c r="A177" s="5" t="s">
        <v>32</v>
      </c>
      <c r="B177" s="8">
        <v>100000</v>
      </c>
      <c r="C177" s="8">
        <v>0</v>
      </c>
      <c r="D177" s="8">
        <v>0</v>
      </c>
      <c r="E177" s="8">
        <v>0</v>
      </c>
    </row>
    <row r="178" spans="1:5" s="3" customFormat="1" ht="15.75" thickBot="1" x14ac:dyDescent="0.3">
      <c r="A178" s="5" t="s">
        <v>33</v>
      </c>
      <c r="B178" s="8" t="e">
        <f>B177/B176</f>
        <v>#DIV/0!</v>
      </c>
      <c r="C178" s="8" t="e">
        <f t="shared" ref="C178:E178" si="21">C177/C176</f>
        <v>#DIV/0!</v>
      </c>
      <c r="D178" s="8" t="e">
        <f t="shared" si="21"/>
        <v>#DIV/0!</v>
      </c>
      <c r="E178" s="8" t="e">
        <f t="shared" si="21"/>
        <v>#DIV/0!</v>
      </c>
    </row>
    <row r="179" spans="1:5" s="3" customFormat="1" ht="15.75" thickBot="1" x14ac:dyDescent="0.3">
      <c r="A179" s="5" t="s">
        <v>34</v>
      </c>
      <c r="B179" s="5" t="s">
        <v>35</v>
      </c>
      <c r="C179" s="9" t="e">
        <f>C176/B176-1</f>
        <v>#DIV/0!</v>
      </c>
      <c r="D179" s="9" t="e">
        <f t="shared" ref="D179:E181" si="22">D176/C176-1</f>
        <v>#DIV/0!</v>
      </c>
      <c r="E179" s="9" t="e">
        <f t="shared" si="22"/>
        <v>#DIV/0!</v>
      </c>
    </row>
    <row r="180" spans="1:5" s="3" customFormat="1" ht="15.75" thickBot="1" x14ac:dyDescent="0.3">
      <c r="A180" s="5" t="s">
        <v>36</v>
      </c>
      <c r="B180" s="5" t="s">
        <v>35</v>
      </c>
      <c r="C180" s="9">
        <f>C177/B177-1</f>
        <v>-1</v>
      </c>
      <c r="D180" s="9" t="e">
        <f t="shared" si="22"/>
        <v>#DIV/0!</v>
      </c>
      <c r="E180" s="9" t="e">
        <f t="shared" si="22"/>
        <v>#DIV/0!</v>
      </c>
    </row>
    <row r="181" spans="1:5" s="3" customFormat="1" ht="15.75" thickBot="1" x14ac:dyDescent="0.3">
      <c r="A181" s="5" t="s">
        <v>37</v>
      </c>
      <c r="B181" s="5" t="s">
        <v>35</v>
      </c>
      <c r="C181" s="9" t="e">
        <f>C178/B178-1</f>
        <v>#DIV/0!</v>
      </c>
      <c r="D181" s="9" t="e">
        <f t="shared" si="22"/>
        <v>#DIV/0!</v>
      </c>
      <c r="E181" s="9" t="e">
        <f t="shared" si="22"/>
        <v>#DIV/0!</v>
      </c>
    </row>
    <row r="182" spans="1:5" s="3" customFormat="1" ht="15.75" thickBot="1" x14ac:dyDescent="0.3">
      <c r="A182" s="931" t="s">
        <v>38</v>
      </c>
      <c r="B182" s="932"/>
      <c r="C182" s="932"/>
      <c r="D182" s="932"/>
      <c r="E182" s="933"/>
    </row>
    <row r="183" spans="1:5" s="3" customFormat="1" x14ac:dyDescent="0.25">
      <c r="A183" s="467"/>
      <c r="B183" s="6">
        <v>2018</v>
      </c>
      <c r="C183" s="6">
        <v>2019</v>
      </c>
      <c r="D183" s="6">
        <v>2020</v>
      </c>
      <c r="E183" s="6">
        <v>2021</v>
      </c>
    </row>
    <row r="184" spans="1:5" s="3" customFormat="1" ht="15.75" thickBot="1" x14ac:dyDescent="0.3">
      <c r="A184" s="469"/>
      <c r="B184" s="7" t="s">
        <v>12</v>
      </c>
      <c r="C184" s="7" t="s">
        <v>13</v>
      </c>
      <c r="D184" s="7" t="s">
        <v>13</v>
      </c>
      <c r="E184" s="7" t="s">
        <v>13</v>
      </c>
    </row>
    <row r="185" spans="1:5" s="3" customFormat="1" ht="15.75" thickBot="1" x14ac:dyDescent="0.3">
      <c r="A185" s="10" t="s">
        <v>39</v>
      </c>
      <c r="B185" s="12"/>
      <c r="C185" s="12"/>
      <c r="D185" s="12"/>
      <c r="E185" s="12"/>
    </row>
    <row r="186" spans="1:5" s="3" customFormat="1" ht="15.75" thickBot="1" x14ac:dyDescent="0.3">
      <c r="A186" s="10" t="s">
        <v>40</v>
      </c>
      <c r="B186" s="8">
        <v>100000</v>
      </c>
      <c r="C186" s="8">
        <v>0</v>
      </c>
      <c r="D186" s="8">
        <v>0</v>
      </c>
      <c r="E186" s="8">
        <v>0</v>
      </c>
    </row>
    <row r="187" spans="1:5" s="3" customFormat="1" ht="15.75" thickBot="1" x14ac:dyDescent="0.3">
      <c r="A187" s="13" t="s">
        <v>41</v>
      </c>
      <c r="B187" s="11">
        <f>B186+B185</f>
        <v>100000</v>
      </c>
      <c r="C187" s="11">
        <f t="shared" ref="C187:E187" si="23">C186+C185</f>
        <v>0</v>
      </c>
      <c r="D187" s="11">
        <f t="shared" si="23"/>
        <v>0</v>
      </c>
      <c r="E187" s="11">
        <f t="shared" si="23"/>
        <v>0</v>
      </c>
    </row>
    <row r="188" spans="1:5" s="3" customFormat="1" x14ac:dyDescent="0.25">
      <c r="A188" s="467" t="s">
        <v>42</v>
      </c>
      <c r="B188" s="952"/>
      <c r="C188" s="953"/>
      <c r="D188" s="953"/>
      <c r="E188" s="954"/>
    </row>
    <row r="189" spans="1:5" s="3" customFormat="1" x14ac:dyDescent="0.25">
      <c r="A189" s="468"/>
      <c r="B189" s="955"/>
      <c r="C189" s="956"/>
      <c r="D189" s="956"/>
      <c r="E189" s="957"/>
    </row>
    <row r="190" spans="1:5" s="3" customFormat="1" ht="15.75" thickBot="1" x14ac:dyDescent="0.3">
      <c r="A190" s="469"/>
      <c r="B190" s="958"/>
      <c r="C190" s="959"/>
      <c r="D190" s="959"/>
      <c r="E190" s="960"/>
    </row>
    <row r="191" spans="1:5" s="3" customFormat="1" ht="15.75" thickBot="1" x14ac:dyDescent="0.3">
      <c r="A191" s="304" t="s">
        <v>71</v>
      </c>
      <c r="B191" s="961" t="s">
        <v>72</v>
      </c>
      <c r="C191" s="962"/>
      <c r="D191" s="962"/>
      <c r="E191" s="963"/>
    </row>
    <row r="192" spans="1:5" s="3" customFormat="1" ht="15.75" thickBot="1" x14ac:dyDescent="0.3">
      <c r="A192" s="4" t="s">
        <v>73</v>
      </c>
      <c r="B192" s="964" t="s">
        <v>74</v>
      </c>
      <c r="C192" s="965"/>
      <c r="D192" s="965"/>
      <c r="E192" s="966"/>
    </row>
    <row r="193" spans="1:5" s="3" customFormat="1" ht="15.75" thickBot="1" x14ac:dyDescent="0.3">
      <c r="A193" s="5" t="s">
        <v>27</v>
      </c>
      <c r="B193" s="964" t="s">
        <v>75</v>
      </c>
      <c r="C193" s="965"/>
      <c r="D193" s="965"/>
      <c r="E193" s="966"/>
    </row>
    <row r="194" spans="1:5" s="3" customFormat="1" ht="15.75" thickBot="1" x14ac:dyDescent="0.3">
      <c r="A194" s="5" t="s">
        <v>29</v>
      </c>
      <c r="B194" s="928" t="s">
        <v>68</v>
      </c>
      <c r="C194" s="929"/>
      <c r="D194" s="929"/>
      <c r="E194" s="930"/>
    </row>
    <row r="195" spans="1:5" s="3" customFormat="1" x14ac:dyDescent="0.25">
      <c r="A195" s="467"/>
      <c r="B195" s="6">
        <v>2018</v>
      </c>
      <c r="C195" s="6">
        <v>2019</v>
      </c>
      <c r="D195" s="6">
        <v>2020</v>
      </c>
      <c r="E195" s="6">
        <v>2021</v>
      </c>
    </row>
    <row r="196" spans="1:5" s="3" customFormat="1" ht="15.75" thickBot="1" x14ac:dyDescent="0.3">
      <c r="A196" s="469"/>
      <c r="B196" s="7" t="s">
        <v>12</v>
      </c>
      <c r="C196" s="7" t="s">
        <v>13</v>
      </c>
      <c r="D196" s="7" t="s">
        <v>13</v>
      </c>
      <c r="E196" s="7" t="s">
        <v>13</v>
      </c>
    </row>
    <row r="197" spans="1:5" s="3" customFormat="1" ht="15.75" thickBot="1" x14ac:dyDescent="0.3">
      <c r="A197" s="5" t="s">
        <v>31</v>
      </c>
      <c r="B197" s="8">
        <v>1</v>
      </c>
      <c r="C197" s="8">
        <v>1</v>
      </c>
      <c r="D197" s="8">
        <v>1</v>
      </c>
      <c r="E197" s="8">
        <v>1</v>
      </c>
    </row>
    <row r="198" spans="1:5" s="3" customFormat="1" ht="15.75" thickBot="1" x14ac:dyDescent="0.3">
      <c r="A198" s="5" t="s">
        <v>32</v>
      </c>
      <c r="B198" s="8">
        <v>18000</v>
      </c>
      <c r="C198" s="8">
        <v>0</v>
      </c>
      <c r="D198" s="8">
        <v>0</v>
      </c>
      <c r="E198" s="8">
        <v>0</v>
      </c>
    </row>
    <row r="199" spans="1:5" s="3" customFormat="1" ht="15.75" thickBot="1" x14ac:dyDescent="0.3">
      <c r="A199" s="5" t="s">
        <v>33</v>
      </c>
      <c r="B199" s="8">
        <f>B198/B197</f>
        <v>18000</v>
      </c>
      <c r="C199" s="8">
        <f t="shared" ref="C199:E199" si="24">C198/C197</f>
        <v>0</v>
      </c>
      <c r="D199" s="8">
        <f t="shared" si="24"/>
        <v>0</v>
      </c>
      <c r="E199" s="8">
        <f t="shared" si="24"/>
        <v>0</v>
      </c>
    </row>
    <row r="200" spans="1:5" s="3" customFormat="1" ht="15.75" thickBot="1" x14ac:dyDescent="0.3">
      <c r="A200" s="5" t="s">
        <v>34</v>
      </c>
      <c r="B200" s="5" t="s">
        <v>35</v>
      </c>
      <c r="C200" s="9">
        <f>C197/B197-1</f>
        <v>0</v>
      </c>
      <c r="D200" s="9">
        <f t="shared" ref="D200:E202" si="25">D197/C197-1</f>
        <v>0</v>
      </c>
      <c r="E200" s="9">
        <f t="shared" si="25"/>
        <v>0</v>
      </c>
    </row>
    <row r="201" spans="1:5" s="3" customFormat="1" ht="15.75" thickBot="1" x14ac:dyDescent="0.3">
      <c r="A201" s="5" t="s">
        <v>36</v>
      </c>
      <c r="B201" s="5" t="s">
        <v>35</v>
      </c>
      <c r="C201" s="9">
        <f>C198/B198-1</f>
        <v>-1</v>
      </c>
      <c r="D201" s="9" t="e">
        <f t="shared" si="25"/>
        <v>#DIV/0!</v>
      </c>
      <c r="E201" s="9" t="e">
        <f t="shared" si="25"/>
        <v>#DIV/0!</v>
      </c>
    </row>
    <row r="202" spans="1:5" s="3" customFormat="1" ht="15.75" thickBot="1" x14ac:dyDescent="0.3">
      <c r="A202" s="5" t="s">
        <v>37</v>
      </c>
      <c r="B202" s="5" t="s">
        <v>35</v>
      </c>
      <c r="C202" s="9">
        <f>C199/B199-1</f>
        <v>-1</v>
      </c>
      <c r="D202" s="9" t="e">
        <f t="shared" si="25"/>
        <v>#DIV/0!</v>
      </c>
      <c r="E202" s="9" t="e">
        <f t="shared" si="25"/>
        <v>#DIV/0!</v>
      </c>
    </row>
    <row r="203" spans="1:5" s="3" customFormat="1" ht="15.75" thickBot="1" x14ac:dyDescent="0.3">
      <c r="A203" s="931" t="s">
        <v>38</v>
      </c>
      <c r="B203" s="932"/>
      <c r="C203" s="932"/>
      <c r="D203" s="932"/>
      <c r="E203" s="933"/>
    </row>
    <row r="204" spans="1:5" s="3" customFormat="1" x14ac:dyDescent="0.25">
      <c r="A204" s="467"/>
      <c r="B204" s="6">
        <v>2018</v>
      </c>
      <c r="C204" s="6">
        <v>2019</v>
      </c>
      <c r="D204" s="6">
        <v>2020</v>
      </c>
      <c r="E204" s="6">
        <v>2021</v>
      </c>
    </row>
    <row r="205" spans="1:5" s="3" customFormat="1" ht="15.75" thickBot="1" x14ac:dyDescent="0.3">
      <c r="A205" s="469"/>
      <c r="B205" s="7" t="s">
        <v>12</v>
      </c>
      <c r="C205" s="7" t="s">
        <v>13</v>
      </c>
      <c r="D205" s="7" t="s">
        <v>13</v>
      </c>
      <c r="E205" s="7" t="s">
        <v>13</v>
      </c>
    </row>
    <row r="206" spans="1:5" s="3" customFormat="1" ht="15.75" thickBot="1" x14ac:dyDescent="0.3">
      <c r="A206" s="10" t="s">
        <v>39</v>
      </c>
      <c r="B206" s="12"/>
      <c r="C206" s="12"/>
      <c r="D206" s="12"/>
      <c r="E206" s="12"/>
    </row>
    <row r="207" spans="1:5" s="3" customFormat="1" ht="15.75" thickBot="1" x14ac:dyDescent="0.3">
      <c r="A207" s="10" t="s">
        <v>40</v>
      </c>
      <c r="B207" s="8">
        <v>18000</v>
      </c>
      <c r="C207" s="8">
        <v>0</v>
      </c>
      <c r="D207" s="8">
        <v>0</v>
      </c>
      <c r="E207" s="8">
        <v>0</v>
      </c>
    </row>
    <row r="208" spans="1:5" s="3" customFormat="1" ht="15.75" thickBot="1" x14ac:dyDescent="0.3">
      <c r="A208" s="13" t="s">
        <v>41</v>
      </c>
      <c r="B208" s="11">
        <f>B207+B206</f>
        <v>18000</v>
      </c>
      <c r="C208" s="11">
        <f t="shared" ref="C208:E208" si="26">C207+C206</f>
        <v>0</v>
      </c>
      <c r="D208" s="11">
        <f t="shared" si="26"/>
        <v>0</v>
      </c>
      <c r="E208" s="11">
        <f t="shared" si="26"/>
        <v>0</v>
      </c>
    </row>
    <row r="209" spans="1:5" s="3" customFormat="1" x14ac:dyDescent="0.25">
      <c r="A209" s="467" t="s">
        <v>42</v>
      </c>
      <c r="B209" s="952"/>
      <c r="C209" s="953"/>
      <c r="D209" s="953"/>
      <c r="E209" s="954"/>
    </row>
    <row r="210" spans="1:5" s="3" customFormat="1" x14ac:dyDescent="0.25">
      <c r="A210" s="468"/>
      <c r="B210" s="955"/>
      <c r="C210" s="956"/>
      <c r="D210" s="956"/>
      <c r="E210" s="957"/>
    </row>
    <row r="211" spans="1:5" s="3" customFormat="1" ht="15.75" thickBot="1" x14ac:dyDescent="0.3">
      <c r="A211" s="469"/>
      <c r="B211" s="958"/>
      <c r="C211" s="959"/>
      <c r="D211" s="959"/>
      <c r="E211" s="960"/>
    </row>
    <row r="212" spans="1:5" s="3" customFormat="1" ht="15.75" thickBot="1" x14ac:dyDescent="0.3">
      <c r="A212" s="304" t="s">
        <v>76</v>
      </c>
      <c r="B212" s="961" t="s">
        <v>77</v>
      </c>
      <c r="C212" s="962"/>
      <c r="D212" s="962"/>
      <c r="E212" s="963"/>
    </row>
    <row r="213" spans="1:5" s="3" customFormat="1" ht="15.75" thickBot="1" x14ac:dyDescent="0.3">
      <c r="A213" s="4" t="s">
        <v>78</v>
      </c>
      <c r="B213" s="964" t="s">
        <v>79</v>
      </c>
      <c r="C213" s="965"/>
      <c r="D213" s="965"/>
      <c r="E213" s="966"/>
    </row>
    <row r="214" spans="1:5" s="3" customFormat="1" ht="15.75" thickBot="1" x14ac:dyDescent="0.3">
      <c r="A214" s="5" t="s">
        <v>27</v>
      </c>
      <c r="B214" s="964" t="s">
        <v>80</v>
      </c>
      <c r="C214" s="965"/>
      <c r="D214" s="965"/>
      <c r="E214" s="966"/>
    </row>
    <row r="215" spans="1:5" s="3" customFormat="1" ht="15.75" thickBot="1" x14ac:dyDescent="0.3">
      <c r="A215" s="5" t="s">
        <v>29</v>
      </c>
      <c r="B215" s="928" t="s">
        <v>68</v>
      </c>
      <c r="C215" s="929"/>
      <c r="D215" s="929"/>
      <c r="E215" s="930"/>
    </row>
    <row r="216" spans="1:5" s="3" customFormat="1" x14ac:dyDescent="0.25">
      <c r="A216" s="467"/>
      <c r="B216" s="6">
        <v>2018</v>
      </c>
      <c r="C216" s="6">
        <v>2019</v>
      </c>
      <c r="D216" s="6">
        <v>2020</v>
      </c>
      <c r="E216" s="6">
        <v>2021</v>
      </c>
    </row>
    <row r="217" spans="1:5" s="3" customFormat="1" ht="15.75" thickBot="1" x14ac:dyDescent="0.3">
      <c r="A217" s="469"/>
      <c r="B217" s="7" t="s">
        <v>12</v>
      </c>
      <c r="C217" s="7" t="s">
        <v>13</v>
      </c>
      <c r="D217" s="7" t="s">
        <v>13</v>
      </c>
      <c r="E217" s="7" t="s">
        <v>13</v>
      </c>
    </row>
    <row r="218" spans="1:5" s="3" customFormat="1" ht="15.75" thickBot="1" x14ac:dyDescent="0.3">
      <c r="A218" s="5" t="s">
        <v>31</v>
      </c>
      <c r="B218" s="8">
        <v>1</v>
      </c>
      <c r="C218" s="8"/>
      <c r="D218" s="8"/>
      <c r="E218" s="8"/>
    </row>
    <row r="219" spans="1:5" s="3" customFormat="1" ht="15.75" thickBot="1" x14ac:dyDescent="0.3">
      <c r="A219" s="5" t="s">
        <v>32</v>
      </c>
      <c r="B219" s="8">
        <v>3000</v>
      </c>
      <c r="C219" s="8">
        <v>0</v>
      </c>
      <c r="D219" s="8">
        <v>0</v>
      </c>
      <c r="E219" s="8">
        <v>0</v>
      </c>
    </row>
    <row r="220" spans="1:5" s="3" customFormat="1" ht="15.75" thickBot="1" x14ac:dyDescent="0.3">
      <c r="A220" s="5" t="s">
        <v>33</v>
      </c>
      <c r="B220" s="8">
        <f>B219/B218</f>
        <v>3000</v>
      </c>
      <c r="C220" s="8" t="e">
        <f t="shared" ref="C220:E220" si="27">C219/C218</f>
        <v>#DIV/0!</v>
      </c>
      <c r="D220" s="8" t="e">
        <f t="shared" si="27"/>
        <v>#DIV/0!</v>
      </c>
      <c r="E220" s="8" t="e">
        <f t="shared" si="27"/>
        <v>#DIV/0!</v>
      </c>
    </row>
    <row r="221" spans="1:5" s="3" customFormat="1" ht="15.75" thickBot="1" x14ac:dyDescent="0.3">
      <c r="A221" s="5" t="s">
        <v>34</v>
      </c>
      <c r="B221" s="5" t="s">
        <v>35</v>
      </c>
      <c r="C221" s="9">
        <f>C218/B218-1</f>
        <v>-1</v>
      </c>
      <c r="D221" s="9" t="e">
        <f t="shared" ref="D221:E223" si="28">D218/C218-1</f>
        <v>#DIV/0!</v>
      </c>
      <c r="E221" s="9" t="e">
        <f t="shared" si="28"/>
        <v>#DIV/0!</v>
      </c>
    </row>
    <row r="222" spans="1:5" s="3" customFormat="1" ht="15.75" thickBot="1" x14ac:dyDescent="0.3">
      <c r="A222" s="5" t="s">
        <v>36</v>
      </c>
      <c r="B222" s="5" t="s">
        <v>35</v>
      </c>
      <c r="C222" s="9">
        <f>C219/B219-1</f>
        <v>-1</v>
      </c>
      <c r="D222" s="9" t="e">
        <f t="shared" si="28"/>
        <v>#DIV/0!</v>
      </c>
      <c r="E222" s="9" t="e">
        <f t="shared" si="28"/>
        <v>#DIV/0!</v>
      </c>
    </row>
    <row r="223" spans="1:5" s="3" customFormat="1" ht="15.75" thickBot="1" x14ac:dyDescent="0.3">
      <c r="A223" s="5" t="s">
        <v>37</v>
      </c>
      <c r="B223" s="5" t="s">
        <v>35</v>
      </c>
      <c r="C223" s="9" t="e">
        <f>C220/B220-1</f>
        <v>#DIV/0!</v>
      </c>
      <c r="D223" s="9" t="e">
        <f t="shared" si="28"/>
        <v>#DIV/0!</v>
      </c>
      <c r="E223" s="9" t="e">
        <f t="shared" si="28"/>
        <v>#DIV/0!</v>
      </c>
    </row>
    <row r="224" spans="1:5" s="3" customFormat="1" ht="15.75" thickBot="1" x14ac:dyDescent="0.3">
      <c r="A224" s="931" t="s">
        <v>38</v>
      </c>
      <c r="B224" s="932"/>
      <c r="C224" s="932"/>
      <c r="D224" s="932"/>
      <c r="E224" s="933"/>
    </row>
    <row r="225" spans="1:5" s="3" customFormat="1" x14ac:dyDescent="0.25">
      <c r="A225" s="467"/>
      <c r="B225" s="6">
        <v>2018</v>
      </c>
      <c r="C225" s="6">
        <v>2019</v>
      </c>
      <c r="D225" s="6">
        <v>2020</v>
      </c>
      <c r="E225" s="6">
        <v>2021</v>
      </c>
    </row>
    <row r="226" spans="1:5" s="3" customFormat="1" ht="15.75" thickBot="1" x14ac:dyDescent="0.3">
      <c r="A226" s="469"/>
      <c r="B226" s="7" t="s">
        <v>12</v>
      </c>
      <c r="C226" s="7" t="s">
        <v>13</v>
      </c>
      <c r="D226" s="7" t="s">
        <v>13</v>
      </c>
      <c r="E226" s="7" t="s">
        <v>13</v>
      </c>
    </row>
    <row r="227" spans="1:5" s="3" customFormat="1" ht="15.75" thickBot="1" x14ac:dyDescent="0.3">
      <c r="A227" s="10" t="s">
        <v>39</v>
      </c>
      <c r="B227" s="12"/>
      <c r="C227" s="12"/>
      <c r="D227" s="12"/>
      <c r="E227" s="12"/>
    </row>
    <row r="228" spans="1:5" s="3" customFormat="1" ht="15.75" thickBot="1" x14ac:dyDescent="0.3">
      <c r="A228" s="10" t="s">
        <v>40</v>
      </c>
      <c r="B228" s="8">
        <v>3000</v>
      </c>
      <c r="C228" s="8">
        <v>0</v>
      </c>
      <c r="D228" s="8">
        <v>0</v>
      </c>
      <c r="E228" s="8">
        <v>0</v>
      </c>
    </row>
    <row r="229" spans="1:5" s="3" customFormat="1" ht="15.75" thickBot="1" x14ac:dyDescent="0.3">
      <c r="A229" s="13" t="s">
        <v>41</v>
      </c>
      <c r="B229" s="11">
        <f>B228+B227</f>
        <v>3000</v>
      </c>
      <c r="C229" s="11">
        <f t="shared" ref="C229:E229" si="29">C228+C227</f>
        <v>0</v>
      </c>
      <c r="D229" s="11">
        <f t="shared" si="29"/>
        <v>0</v>
      </c>
      <c r="E229" s="11">
        <f t="shared" si="29"/>
        <v>0</v>
      </c>
    </row>
    <row r="230" spans="1:5" s="3" customFormat="1" x14ac:dyDescent="0.25">
      <c r="A230" s="467" t="s">
        <v>42</v>
      </c>
      <c r="B230" s="952"/>
      <c r="C230" s="953"/>
      <c r="D230" s="953"/>
      <c r="E230" s="954"/>
    </row>
    <row r="231" spans="1:5" s="3" customFormat="1" x14ac:dyDescent="0.25">
      <c r="A231" s="468"/>
      <c r="B231" s="955"/>
      <c r="C231" s="956"/>
      <c r="D231" s="956"/>
      <c r="E231" s="957"/>
    </row>
    <row r="232" spans="1:5" s="3" customFormat="1" ht="15.75" thickBot="1" x14ac:dyDescent="0.3">
      <c r="A232" s="469"/>
      <c r="B232" s="958"/>
      <c r="C232" s="959"/>
      <c r="D232" s="959"/>
      <c r="E232" s="960"/>
    </row>
    <row r="233" spans="1:5" s="3" customFormat="1" ht="15.75" thickBot="1" x14ac:dyDescent="0.3">
      <c r="A233" s="304" t="s">
        <v>81</v>
      </c>
      <c r="B233" s="961" t="s">
        <v>82</v>
      </c>
      <c r="C233" s="962"/>
      <c r="D233" s="962"/>
      <c r="E233" s="963"/>
    </row>
    <row r="234" spans="1:5" s="3" customFormat="1" ht="15.75" thickBot="1" x14ac:dyDescent="0.3">
      <c r="A234" s="4" t="s">
        <v>83</v>
      </c>
      <c r="B234" s="964" t="s">
        <v>84</v>
      </c>
      <c r="C234" s="965"/>
      <c r="D234" s="965"/>
      <c r="E234" s="966"/>
    </row>
    <row r="235" spans="1:5" s="3" customFormat="1" ht="15.75" customHeight="1" thickBot="1" x14ac:dyDescent="0.3">
      <c r="A235" s="5" t="s">
        <v>27</v>
      </c>
      <c r="B235" s="964" t="s">
        <v>85</v>
      </c>
      <c r="C235" s="965"/>
      <c r="D235" s="965"/>
      <c r="E235" s="966"/>
    </row>
    <row r="236" spans="1:5" s="3" customFormat="1" ht="15.75" thickBot="1" x14ac:dyDescent="0.3">
      <c r="A236" s="5" t="s">
        <v>29</v>
      </c>
      <c r="B236" s="928" t="s">
        <v>68</v>
      </c>
      <c r="C236" s="929"/>
      <c r="D236" s="929"/>
      <c r="E236" s="930"/>
    </row>
    <row r="237" spans="1:5" s="3" customFormat="1" x14ac:dyDescent="0.25">
      <c r="A237" s="467"/>
      <c r="B237" s="6">
        <v>2018</v>
      </c>
      <c r="C237" s="6">
        <v>2019</v>
      </c>
      <c r="D237" s="6">
        <v>2020</v>
      </c>
      <c r="E237" s="6">
        <v>2021</v>
      </c>
    </row>
    <row r="238" spans="1:5" s="3" customFormat="1" ht="15.75" thickBot="1" x14ac:dyDescent="0.3">
      <c r="A238" s="469"/>
      <c r="B238" s="7" t="s">
        <v>12</v>
      </c>
      <c r="C238" s="7" t="s">
        <v>13</v>
      </c>
      <c r="D238" s="7" t="s">
        <v>13</v>
      </c>
      <c r="E238" s="7" t="s">
        <v>13</v>
      </c>
    </row>
    <row r="239" spans="1:5" s="3" customFormat="1" ht="15.75" thickBot="1" x14ac:dyDescent="0.3">
      <c r="A239" s="5" t="s">
        <v>31</v>
      </c>
      <c r="B239" s="8">
        <v>1</v>
      </c>
      <c r="C239" s="8">
        <v>1</v>
      </c>
      <c r="D239" s="8"/>
      <c r="E239" s="8"/>
    </row>
    <row r="240" spans="1:5" s="3" customFormat="1" ht="15.75" thickBot="1" x14ac:dyDescent="0.3">
      <c r="A240" s="5" t="s">
        <v>32</v>
      </c>
      <c r="B240" s="8">
        <v>20403</v>
      </c>
      <c r="C240" s="8">
        <v>2267</v>
      </c>
      <c r="D240" s="8"/>
      <c r="E240" s="8"/>
    </row>
    <row r="241" spans="1:5" s="3" customFormat="1" ht="15.75" thickBot="1" x14ac:dyDescent="0.3">
      <c r="A241" s="5" t="s">
        <v>33</v>
      </c>
      <c r="B241" s="8">
        <f>B240/B239</f>
        <v>20403</v>
      </c>
      <c r="C241" s="8">
        <f t="shared" ref="C241:E241" si="30">C240/C239</f>
        <v>2267</v>
      </c>
      <c r="D241" s="8" t="e">
        <f t="shared" si="30"/>
        <v>#DIV/0!</v>
      </c>
      <c r="E241" s="8" t="e">
        <f t="shared" si="30"/>
        <v>#DIV/0!</v>
      </c>
    </row>
    <row r="242" spans="1:5" s="3" customFormat="1" ht="15.75" thickBot="1" x14ac:dyDescent="0.3">
      <c r="A242" s="5" t="s">
        <v>34</v>
      </c>
      <c r="B242" s="5" t="s">
        <v>35</v>
      </c>
      <c r="C242" s="9">
        <f>C239/B239-1</f>
        <v>0</v>
      </c>
      <c r="D242" s="9">
        <f t="shared" ref="D242:E244" si="31">D239/C239-1</f>
        <v>-1</v>
      </c>
      <c r="E242" s="9" t="e">
        <f t="shared" si="31"/>
        <v>#DIV/0!</v>
      </c>
    </row>
    <row r="243" spans="1:5" s="3" customFormat="1" ht="15.75" thickBot="1" x14ac:dyDescent="0.3">
      <c r="A243" s="5" t="s">
        <v>36</v>
      </c>
      <c r="B243" s="5" t="s">
        <v>35</v>
      </c>
      <c r="C243" s="9">
        <f>C240/B240-1</f>
        <v>-0.88888888888888884</v>
      </c>
      <c r="D243" s="9">
        <f t="shared" si="31"/>
        <v>-1</v>
      </c>
      <c r="E243" s="9" t="e">
        <f t="shared" si="31"/>
        <v>#DIV/0!</v>
      </c>
    </row>
    <row r="244" spans="1:5" s="3" customFormat="1" ht="15.75" thickBot="1" x14ac:dyDescent="0.3">
      <c r="A244" s="5" t="s">
        <v>37</v>
      </c>
      <c r="B244" s="5" t="s">
        <v>35</v>
      </c>
      <c r="C244" s="9">
        <f>C241/B241-1</f>
        <v>-0.88888888888888884</v>
      </c>
      <c r="D244" s="9" t="e">
        <f t="shared" si="31"/>
        <v>#DIV/0!</v>
      </c>
      <c r="E244" s="9" t="e">
        <f t="shared" si="31"/>
        <v>#DIV/0!</v>
      </c>
    </row>
    <row r="245" spans="1:5" s="3" customFormat="1" ht="15.75" thickBot="1" x14ac:dyDescent="0.3">
      <c r="A245" s="931" t="s">
        <v>38</v>
      </c>
      <c r="B245" s="932"/>
      <c r="C245" s="932"/>
      <c r="D245" s="932"/>
      <c r="E245" s="933"/>
    </row>
    <row r="246" spans="1:5" s="3" customFormat="1" x14ac:dyDescent="0.25">
      <c r="A246" s="467"/>
      <c r="B246" s="6">
        <v>2018</v>
      </c>
      <c r="C246" s="6">
        <v>2019</v>
      </c>
      <c r="D246" s="6">
        <v>2020</v>
      </c>
      <c r="E246" s="6">
        <v>2021</v>
      </c>
    </row>
    <row r="247" spans="1:5" s="3" customFormat="1" ht="15.75" thickBot="1" x14ac:dyDescent="0.3">
      <c r="A247" s="469"/>
      <c r="B247" s="7" t="s">
        <v>12</v>
      </c>
      <c r="C247" s="7" t="s">
        <v>13</v>
      </c>
      <c r="D247" s="7" t="s">
        <v>13</v>
      </c>
      <c r="E247" s="7" t="s">
        <v>13</v>
      </c>
    </row>
    <row r="248" spans="1:5" s="3" customFormat="1" ht="15.75" thickBot="1" x14ac:dyDescent="0.3">
      <c r="A248" s="10" t="s">
        <v>39</v>
      </c>
      <c r="B248" s="12"/>
      <c r="C248" s="12"/>
      <c r="D248" s="12"/>
      <c r="E248" s="12"/>
    </row>
    <row r="249" spans="1:5" s="3" customFormat="1" ht="15.75" thickBot="1" x14ac:dyDescent="0.3">
      <c r="A249" s="10" t="s">
        <v>40</v>
      </c>
      <c r="B249" s="8">
        <v>20403</v>
      </c>
      <c r="C249" s="8">
        <v>2267</v>
      </c>
      <c r="D249" s="8"/>
      <c r="E249" s="8"/>
    </row>
    <row r="250" spans="1:5" s="3" customFormat="1" ht="15.75" thickBot="1" x14ac:dyDescent="0.3">
      <c r="A250" s="13" t="s">
        <v>41</v>
      </c>
      <c r="B250" s="11">
        <f>B249+B248</f>
        <v>20403</v>
      </c>
      <c r="C250" s="11">
        <f t="shared" ref="C250:E250" si="32">C249+C248</f>
        <v>2267</v>
      </c>
      <c r="D250" s="11">
        <f t="shared" si="32"/>
        <v>0</v>
      </c>
      <c r="E250" s="11">
        <f t="shared" si="32"/>
        <v>0</v>
      </c>
    </row>
    <row r="251" spans="1:5" s="3" customFormat="1" x14ac:dyDescent="0.25">
      <c r="A251" s="467" t="s">
        <v>42</v>
      </c>
      <c r="B251" s="952"/>
      <c r="C251" s="953"/>
      <c r="D251" s="953"/>
      <c r="E251" s="954"/>
    </row>
    <row r="252" spans="1:5" s="3" customFormat="1" x14ac:dyDescent="0.25">
      <c r="A252" s="468"/>
      <c r="B252" s="955"/>
      <c r="C252" s="956"/>
      <c r="D252" s="956"/>
      <c r="E252" s="957"/>
    </row>
    <row r="253" spans="1:5" s="3" customFormat="1" ht="15.75" thickBot="1" x14ac:dyDescent="0.3">
      <c r="A253" s="469"/>
      <c r="B253" s="958"/>
      <c r="C253" s="959"/>
      <c r="D253" s="959"/>
      <c r="E253" s="960"/>
    </row>
    <row r="254" spans="1:5" s="3" customFormat="1" ht="15.75" thickBot="1" x14ac:dyDescent="0.3">
      <c r="A254" s="304" t="s">
        <v>86</v>
      </c>
      <c r="B254" s="961" t="s">
        <v>87</v>
      </c>
      <c r="C254" s="962"/>
      <c r="D254" s="962"/>
      <c r="E254" s="963"/>
    </row>
    <row r="255" spans="1:5" s="3" customFormat="1" ht="15.75" thickBot="1" x14ac:dyDescent="0.3">
      <c r="A255" s="4" t="s">
        <v>88</v>
      </c>
      <c r="B255" s="964" t="s">
        <v>89</v>
      </c>
      <c r="C255" s="965"/>
      <c r="D255" s="965"/>
      <c r="E255" s="966"/>
    </row>
    <row r="256" spans="1:5" s="3" customFormat="1" ht="15.75" thickBot="1" x14ac:dyDescent="0.3">
      <c r="A256" s="5" t="s">
        <v>27</v>
      </c>
      <c r="B256" s="928"/>
      <c r="C256" s="929"/>
      <c r="D256" s="929"/>
      <c r="E256" s="930"/>
    </row>
    <row r="257" spans="1:5" s="3" customFormat="1" ht="15.75" thickBot="1" x14ac:dyDescent="0.3">
      <c r="A257" s="5" t="s">
        <v>29</v>
      </c>
      <c r="B257" s="928" t="s">
        <v>90</v>
      </c>
      <c r="C257" s="929"/>
      <c r="D257" s="929"/>
      <c r="E257" s="930"/>
    </row>
    <row r="258" spans="1:5" s="3" customFormat="1" x14ac:dyDescent="0.25">
      <c r="A258" s="467"/>
      <c r="B258" s="6">
        <v>2018</v>
      </c>
      <c r="C258" s="6">
        <v>2019</v>
      </c>
      <c r="D258" s="6">
        <v>2020</v>
      </c>
      <c r="E258" s="6">
        <v>2021</v>
      </c>
    </row>
    <row r="259" spans="1:5" s="3" customFormat="1" ht="15.75" thickBot="1" x14ac:dyDescent="0.3">
      <c r="A259" s="469"/>
      <c r="B259" s="7" t="s">
        <v>12</v>
      </c>
      <c r="C259" s="7" t="s">
        <v>13</v>
      </c>
      <c r="D259" s="7" t="s">
        <v>13</v>
      </c>
      <c r="E259" s="7" t="s">
        <v>13</v>
      </c>
    </row>
    <row r="260" spans="1:5" s="3" customFormat="1" ht="15.75" thickBot="1" x14ac:dyDescent="0.3">
      <c r="A260" s="5" t="s">
        <v>31</v>
      </c>
      <c r="B260" s="8"/>
      <c r="C260" s="8"/>
      <c r="D260" s="8"/>
      <c r="E260" s="8"/>
    </row>
    <row r="261" spans="1:5" s="3" customFormat="1" ht="15.75" thickBot="1" x14ac:dyDescent="0.3">
      <c r="A261" s="5" t="s">
        <v>32</v>
      </c>
      <c r="B261" s="8">
        <v>0</v>
      </c>
      <c r="C261" s="8">
        <v>30000</v>
      </c>
      <c r="D261" s="8">
        <v>250000</v>
      </c>
      <c r="E261" s="8">
        <v>270000</v>
      </c>
    </row>
    <row r="262" spans="1:5" s="3" customFormat="1" ht="15.75" thickBot="1" x14ac:dyDescent="0.3">
      <c r="A262" s="5" t="s">
        <v>33</v>
      </c>
      <c r="B262" s="8" t="e">
        <f>B261/B260</f>
        <v>#DIV/0!</v>
      </c>
      <c r="C262" s="8" t="e">
        <f t="shared" ref="C262:E262" si="33">C261/C260</f>
        <v>#DIV/0!</v>
      </c>
      <c r="D262" s="8" t="e">
        <f t="shared" si="33"/>
        <v>#DIV/0!</v>
      </c>
      <c r="E262" s="8" t="e">
        <f t="shared" si="33"/>
        <v>#DIV/0!</v>
      </c>
    </row>
    <row r="263" spans="1:5" s="3" customFormat="1" ht="15.75" thickBot="1" x14ac:dyDescent="0.3">
      <c r="A263" s="5" t="s">
        <v>34</v>
      </c>
      <c r="B263" s="5" t="s">
        <v>35</v>
      </c>
      <c r="C263" s="9" t="e">
        <f>C260/B260-1</f>
        <v>#DIV/0!</v>
      </c>
      <c r="D263" s="9" t="e">
        <f t="shared" ref="D263:E265" si="34">D260/C260-1</f>
        <v>#DIV/0!</v>
      </c>
      <c r="E263" s="9" t="e">
        <f t="shared" si="34"/>
        <v>#DIV/0!</v>
      </c>
    </row>
    <row r="264" spans="1:5" s="3" customFormat="1" ht="15.75" thickBot="1" x14ac:dyDescent="0.3">
      <c r="A264" s="5" t="s">
        <v>36</v>
      </c>
      <c r="B264" s="5" t="s">
        <v>35</v>
      </c>
      <c r="C264" s="9" t="e">
        <f>C261/B261-1</f>
        <v>#DIV/0!</v>
      </c>
      <c r="D264" s="9">
        <f t="shared" si="34"/>
        <v>7.3333333333333339</v>
      </c>
      <c r="E264" s="9">
        <f t="shared" si="34"/>
        <v>8.0000000000000071E-2</v>
      </c>
    </row>
    <row r="265" spans="1:5" s="3" customFormat="1" ht="15.75" thickBot="1" x14ac:dyDescent="0.3">
      <c r="A265" s="5" t="s">
        <v>37</v>
      </c>
      <c r="B265" s="5" t="s">
        <v>35</v>
      </c>
      <c r="C265" s="9" t="e">
        <f>C262/B262-1</f>
        <v>#DIV/0!</v>
      </c>
      <c r="D265" s="9" t="e">
        <f t="shared" si="34"/>
        <v>#DIV/0!</v>
      </c>
      <c r="E265" s="9" t="e">
        <f t="shared" si="34"/>
        <v>#DIV/0!</v>
      </c>
    </row>
    <row r="266" spans="1:5" ht="15.75" thickBot="1" x14ac:dyDescent="0.3">
      <c r="A266" s="931" t="s">
        <v>38</v>
      </c>
      <c r="B266" s="932"/>
      <c r="C266" s="932"/>
      <c r="D266" s="932"/>
      <c r="E266" s="933"/>
    </row>
    <row r="267" spans="1:5" x14ac:dyDescent="0.25">
      <c r="A267" s="467"/>
      <c r="B267" s="6">
        <v>2018</v>
      </c>
      <c r="C267" s="6">
        <v>2019</v>
      </c>
      <c r="D267" s="6">
        <v>2020</v>
      </c>
      <c r="E267" s="6">
        <v>2021</v>
      </c>
    </row>
    <row r="268" spans="1:5" ht="15.75" thickBot="1" x14ac:dyDescent="0.3">
      <c r="A268" s="469"/>
      <c r="B268" s="7" t="s">
        <v>12</v>
      </c>
      <c r="C268" s="7" t="s">
        <v>13</v>
      </c>
      <c r="D268" s="7" t="s">
        <v>13</v>
      </c>
      <c r="E268" s="7" t="s">
        <v>13</v>
      </c>
    </row>
    <row r="269" spans="1:5" ht="15.75" thickBot="1" x14ac:dyDescent="0.3">
      <c r="A269" s="10" t="s">
        <v>39</v>
      </c>
      <c r="B269" s="12"/>
      <c r="C269" s="12"/>
      <c r="D269" s="12"/>
      <c r="E269" s="12"/>
    </row>
    <row r="270" spans="1:5" ht="15.75" thickBot="1" x14ac:dyDescent="0.3">
      <c r="A270" s="10" t="s">
        <v>40</v>
      </c>
      <c r="B270" s="8">
        <v>0</v>
      </c>
      <c r="C270" s="8">
        <v>30000</v>
      </c>
      <c r="D270" s="8">
        <v>250000</v>
      </c>
      <c r="E270" s="8">
        <v>270000</v>
      </c>
    </row>
    <row r="271" spans="1:5" ht="15.75" thickBot="1" x14ac:dyDescent="0.3">
      <c r="A271" s="13" t="s">
        <v>41</v>
      </c>
      <c r="B271" s="11">
        <f>B270+B269</f>
        <v>0</v>
      </c>
      <c r="C271" s="11">
        <f t="shared" ref="C271:E271" si="35">C270+C269</f>
        <v>30000</v>
      </c>
      <c r="D271" s="11">
        <f t="shared" si="35"/>
        <v>250000</v>
      </c>
      <c r="E271" s="11">
        <f t="shared" si="35"/>
        <v>270000</v>
      </c>
    </row>
    <row r="272" spans="1:5" x14ac:dyDescent="0.25">
      <c r="A272" s="467" t="s">
        <v>42</v>
      </c>
      <c r="B272" s="952"/>
      <c r="C272" s="953"/>
      <c r="D272" s="953"/>
      <c r="E272" s="954"/>
    </row>
    <row r="273" spans="1:5" x14ac:dyDescent="0.25">
      <c r="A273" s="468"/>
      <c r="B273" s="955"/>
      <c r="C273" s="956"/>
      <c r="D273" s="956"/>
      <c r="E273" s="957"/>
    </row>
    <row r="274" spans="1:5" ht="15.75" thickBot="1" x14ac:dyDescent="0.3">
      <c r="A274" s="469"/>
      <c r="B274" s="958"/>
      <c r="C274" s="959"/>
      <c r="D274" s="959"/>
      <c r="E274" s="960"/>
    </row>
    <row r="275" spans="1:5" ht="39.75" customHeight="1" thickBot="1" x14ac:dyDescent="0.3">
      <c r="A275" s="21" t="s">
        <v>91</v>
      </c>
      <c r="B275" s="970" t="s">
        <v>92</v>
      </c>
      <c r="C275" s="971"/>
      <c r="D275" s="971"/>
      <c r="E275" s="972"/>
    </row>
    <row r="276" spans="1:5" ht="15.75" thickBot="1" x14ac:dyDescent="0.3">
      <c r="A276" s="949" t="s">
        <v>93</v>
      </c>
      <c r="B276" s="950"/>
      <c r="C276" s="950"/>
      <c r="D276" s="950"/>
      <c r="E276" s="951"/>
    </row>
    <row r="277" spans="1:5" ht="34.5" thickBot="1" x14ac:dyDescent="0.3">
      <c r="A277" s="305" t="s">
        <v>94</v>
      </c>
      <c r="B277" s="306">
        <v>0.7</v>
      </c>
      <c r="C277" s="306">
        <v>0.72</v>
      </c>
      <c r="D277" s="306">
        <v>0.74</v>
      </c>
      <c r="E277" s="306">
        <v>0.76</v>
      </c>
    </row>
    <row r="278" spans="1:5" ht="15.75" thickBot="1" x14ac:dyDescent="0.3">
      <c r="A278" s="931" t="s">
        <v>95</v>
      </c>
      <c r="B278" s="932"/>
      <c r="C278" s="932"/>
      <c r="D278" s="932"/>
      <c r="E278" s="933"/>
    </row>
    <row r="279" spans="1:5" ht="15.75" thickBot="1" x14ac:dyDescent="0.3">
      <c r="A279" s="973" t="s">
        <v>96</v>
      </c>
      <c r="B279" s="974"/>
      <c r="C279" s="974"/>
      <c r="D279" s="974"/>
      <c r="E279" s="975"/>
    </row>
    <row r="280" spans="1:5" ht="15.75" thickBot="1" x14ac:dyDescent="0.3">
      <c r="A280" s="4" t="s">
        <v>97</v>
      </c>
      <c r="B280" s="925" t="s">
        <v>98</v>
      </c>
      <c r="C280" s="926"/>
      <c r="D280" s="926"/>
      <c r="E280" s="927"/>
    </row>
    <row r="281" spans="1:5" ht="17.25" customHeight="1" thickBot="1" x14ac:dyDescent="0.3">
      <c r="A281" s="5" t="s">
        <v>27</v>
      </c>
      <c r="B281" s="925" t="s">
        <v>99</v>
      </c>
      <c r="C281" s="926"/>
      <c r="D281" s="926"/>
      <c r="E281" s="927"/>
    </row>
    <row r="282" spans="1:5" ht="15.75" thickBot="1" x14ac:dyDescent="0.3">
      <c r="A282" s="5" t="s">
        <v>29</v>
      </c>
      <c r="B282" s="928" t="s">
        <v>100</v>
      </c>
      <c r="C282" s="929"/>
      <c r="D282" s="929"/>
      <c r="E282" s="930"/>
    </row>
    <row r="283" spans="1:5" ht="12.75" customHeight="1" x14ac:dyDescent="0.25">
      <c r="A283" s="467"/>
      <c r="B283" s="6">
        <v>2018</v>
      </c>
      <c r="C283" s="6">
        <v>2019</v>
      </c>
      <c r="D283" s="6">
        <v>2020</v>
      </c>
      <c r="E283" s="6">
        <v>2021</v>
      </c>
    </row>
    <row r="284" spans="1:5" ht="9" customHeight="1" thickBot="1" x14ac:dyDescent="0.3">
      <c r="A284" s="469"/>
      <c r="B284" s="7" t="s">
        <v>12</v>
      </c>
      <c r="C284" s="7" t="s">
        <v>13</v>
      </c>
      <c r="D284" s="7" t="s">
        <v>13</v>
      </c>
      <c r="E284" s="7" t="s">
        <v>13</v>
      </c>
    </row>
    <row r="285" spans="1:5" ht="15.75" thickBot="1" x14ac:dyDescent="0.3">
      <c r="A285" s="5" t="s">
        <v>31</v>
      </c>
      <c r="B285" s="8">
        <v>17</v>
      </c>
      <c r="C285" s="8">
        <v>17</v>
      </c>
      <c r="D285" s="8">
        <v>17</v>
      </c>
      <c r="E285" s="8">
        <v>17</v>
      </c>
    </row>
    <row r="286" spans="1:5" ht="15.75" thickBot="1" x14ac:dyDescent="0.3">
      <c r="A286" s="5" t="s">
        <v>32</v>
      </c>
      <c r="B286" s="8">
        <v>93900</v>
      </c>
      <c r="C286" s="8">
        <v>100000</v>
      </c>
      <c r="D286" s="8">
        <v>102000</v>
      </c>
      <c r="E286" s="8">
        <v>103000</v>
      </c>
    </row>
    <row r="287" spans="1:5" ht="15.75" thickBot="1" x14ac:dyDescent="0.3">
      <c r="A287" s="5" t="s">
        <v>33</v>
      </c>
      <c r="B287" s="8">
        <f>B286/B285</f>
        <v>5523.5294117647063</v>
      </c>
      <c r="C287" s="8">
        <f t="shared" ref="C287:E287" si="36">C286/C285</f>
        <v>5882.3529411764703</v>
      </c>
      <c r="D287" s="8">
        <f t="shared" si="36"/>
        <v>6000</v>
      </c>
      <c r="E287" s="8">
        <f t="shared" si="36"/>
        <v>6058.8235294117649</v>
      </c>
    </row>
    <row r="288" spans="1:5" ht="15.75" thickBot="1" x14ac:dyDescent="0.3">
      <c r="A288" s="5" t="s">
        <v>34</v>
      </c>
      <c r="B288" s="5" t="s">
        <v>35</v>
      </c>
      <c r="C288" s="9">
        <f>C285/B285-1</f>
        <v>0</v>
      </c>
      <c r="D288" s="9">
        <f t="shared" ref="D288:E290" si="37">D285/C285-1</f>
        <v>0</v>
      </c>
      <c r="E288" s="9">
        <f t="shared" si="37"/>
        <v>0</v>
      </c>
    </row>
    <row r="289" spans="1:5" ht="15.75" thickBot="1" x14ac:dyDescent="0.3">
      <c r="A289" s="5" t="s">
        <v>36</v>
      </c>
      <c r="B289" s="5" t="s">
        <v>35</v>
      </c>
      <c r="C289" s="9">
        <f>C286/B286-1</f>
        <v>6.4962726304579332E-2</v>
      </c>
      <c r="D289" s="9">
        <f t="shared" si="37"/>
        <v>2.0000000000000018E-2</v>
      </c>
      <c r="E289" s="9">
        <f t="shared" si="37"/>
        <v>9.8039215686274161E-3</v>
      </c>
    </row>
    <row r="290" spans="1:5" ht="15.75" thickBot="1" x14ac:dyDescent="0.3">
      <c r="A290" s="5" t="s">
        <v>37</v>
      </c>
      <c r="B290" s="5" t="s">
        <v>35</v>
      </c>
      <c r="C290" s="9">
        <f>C287/B287-1</f>
        <v>6.496272630457911E-2</v>
      </c>
      <c r="D290" s="9">
        <f t="shared" si="37"/>
        <v>2.0000000000000018E-2</v>
      </c>
      <c r="E290" s="9">
        <f t="shared" si="37"/>
        <v>9.8039215686274161E-3</v>
      </c>
    </row>
    <row r="291" spans="1:5" ht="15.75" thickBot="1" x14ac:dyDescent="0.3">
      <c r="A291" s="931" t="s">
        <v>38</v>
      </c>
      <c r="B291" s="932"/>
      <c r="C291" s="932"/>
      <c r="D291" s="932"/>
      <c r="E291" s="933"/>
    </row>
    <row r="292" spans="1:5" ht="12.75" customHeight="1" x14ac:dyDescent="0.25">
      <c r="A292" s="467"/>
      <c r="B292" s="6">
        <v>2018</v>
      </c>
      <c r="C292" s="6">
        <v>2019</v>
      </c>
      <c r="D292" s="6">
        <v>2020</v>
      </c>
      <c r="E292" s="6">
        <v>2021</v>
      </c>
    </row>
    <row r="293" spans="1:5" ht="9" customHeight="1" thickBot="1" x14ac:dyDescent="0.3">
      <c r="A293" s="469"/>
      <c r="B293" s="7" t="s">
        <v>12</v>
      </c>
      <c r="C293" s="7" t="s">
        <v>13</v>
      </c>
      <c r="D293" s="7" t="s">
        <v>13</v>
      </c>
      <c r="E293" s="7" t="s">
        <v>13</v>
      </c>
    </row>
    <row r="294" spans="1:5" ht="15.75" thickBot="1" x14ac:dyDescent="0.3">
      <c r="A294" s="10" t="s">
        <v>101</v>
      </c>
      <c r="B294" s="12">
        <v>9900</v>
      </c>
      <c r="C294" s="12">
        <v>9900</v>
      </c>
      <c r="D294" s="12">
        <v>9900</v>
      </c>
      <c r="E294" s="12">
        <v>9900</v>
      </c>
    </row>
    <row r="295" spans="1:5" ht="24.75" thickBot="1" x14ac:dyDescent="0.3">
      <c r="A295" s="10" t="s">
        <v>102</v>
      </c>
      <c r="B295" s="12">
        <v>2000</v>
      </c>
      <c r="C295" s="12">
        <v>2000</v>
      </c>
      <c r="D295" s="12">
        <v>2000</v>
      </c>
      <c r="E295" s="12">
        <v>2000</v>
      </c>
    </row>
    <row r="296" spans="1:5" ht="15.75" thickBot="1" x14ac:dyDescent="0.3">
      <c r="A296" s="10" t="s">
        <v>103</v>
      </c>
      <c r="B296" s="11">
        <v>82000</v>
      </c>
      <c r="C296" s="12">
        <v>88100</v>
      </c>
      <c r="D296" s="12">
        <v>90100</v>
      </c>
      <c r="E296" s="12">
        <v>91100</v>
      </c>
    </row>
    <row r="297" spans="1:5" ht="15.75" thickBot="1" x14ac:dyDescent="0.3">
      <c r="A297" s="10" t="s">
        <v>104</v>
      </c>
      <c r="B297" s="11"/>
      <c r="C297" s="12"/>
      <c r="D297" s="12"/>
      <c r="E297" s="12"/>
    </row>
    <row r="298" spans="1:5" s="3" customFormat="1" ht="15.75" thickBot="1" x14ac:dyDescent="0.3">
      <c r="A298" s="10" t="s">
        <v>105</v>
      </c>
      <c r="B298" s="11"/>
      <c r="C298" s="12"/>
      <c r="D298" s="12"/>
      <c r="E298" s="12"/>
    </row>
    <row r="299" spans="1:5" s="3" customFormat="1" ht="15.75" thickBot="1" x14ac:dyDescent="0.3">
      <c r="A299" s="10" t="s">
        <v>106</v>
      </c>
      <c r="B299" s="11"/>
      <c r="C299" s="12"/>
      <c r="D299" s="12"/>
      <c r="E299" s="12"/>
    </row>
    <row r="300" spans="1:5" s="3" customFormat="1" ht="15.75" thickBot="1" x14ac:dyDescent="0.3">
      <c r="A300" s="10" t="s">
        <v>107</v>
      </c>
      <c r="B300" s="11"/>
      <c r="C300" s="12"/>
      <c r="D300" s="12"/>
      <c r="E300" s="12"/>
    </row>
    <row r="301" spans="1:5" customFormat="1" ht="24.75" thickBot="1" x14ac:dyDescent="0.3">
      <c r="A301" s="15" t="s">
        <v>108</v>
      </c>
      <c r="B301" s="16">
        <f>SUM(B294:B300)</f>
        <v>93900</v>
      </c>
      <c r="C301" s="16">
        <f t="shared" ref="C301:E301" si="38">SUM(C294:C300)</f>
        <v>100000</v>
      </c>
      <c r="D301" s="16">
        <f t="shared" si="38"/>
        <v>102000</v>
      </c>
      <c r="E301" s="16">
        <f t="shared" si="38"/>
        <v>103000</v>
      </c>
    </row>
    <row r="302" spans="1:5" s="3" customFormat="1" ht="15.75" thickBot="1" x14ac:dyDescent="0.3">
      <c r="A302" s="307" t="s">
        <v>41</v>
      </c>
      <c r="B302" s="308">
        <f>B300+B299+B298+B297+B296+B295+B294</f>
        <v>93900</v>
      </c>
      <c r="C302" s="308">
        <f>C300+C299+C298+C297+C296+C295+C294</f>
        <v>100000</v>
      </c>
      <c r="D302" s="308">
        <f>D300+D299+D298+D297+D296+D295+D294</f>
        <v>102000</v>
      </c>
      <c r="E302" s="308">
        <f>E300+E299+E298+E297+E296+E295+E294</f>
        <v>103000</v>
      </c>
    </row>
    <row r="303" spans="1:5" s="3" customFormat="1" ht="15.75" thickBot="1" x14ac:dyDescent="0.3">
      <c r="A303" s="17" t="s">
        <v>109</v>
      </c>
      <c r="B303" s="18">
        <f>IF(B302-B286=0,0,"Error")</f>
        <v>0</v>
      </c>
      <c r="C303" s="18">
        <f>IF(C302-C286=0,0,"Error")</f>
        <v>0</v>
      </c>
      <c r="D303" s="18">
        <f>IF(D302-D286=0,0,"Error")</f>
        <v>0</v>
      </c>
      <c r="E303" s="18">
        <f>IF(E302-E286=0,0,"Error")</f>
        <v>0</v>
      </c>
    </row>
    <row r="304" spans="1:5" ht="15.75" thickBot="1" x14ac:dyDescent="0.3">
      <c r="A304" s="973" t="s">
        <v>110</v>
      </c>
      <c r="B304" s="974"/>
      <c r="C304" s="974"/>
      <c r="D304" s="974"/>
      <c r="E304" s="975"/>
    </row>
    <row r="305" spans="1:5" ht="15.75" thickBot="1" x14ac:dyDescent="0.3">
      <c r="A305" s="973" t="s">
        <v>111</v>
      </c>
      <c r="B305" s="974"/>
      <c r="C305" s="974"/>
      <c r="D305" s="974"/>
      <c r="E305" s="975"/>
    </row>
    <row r="306" spans="1:5" ht="38.25" customHeight="1" thickBot="1" x14ac:dyDescent="0.3">
      <c r="A306" s="273" t="s">
        <v>112</v>
      </c>
      <c r="B306" s="922" t="s">
        <v>113</v>
      </c>
      <c r="C306" s="923"/>
      <c r="D306" s="923"/>
      <c r="E306" s="924"/>
    </row>
    <row r="307" spans="1:5" ht="15.75" thickBot="1" x14ac:dyDescent="0.3">
      <c r="A307" s="4" t="s">
        <v>114</v>
      </c>
      <c r="B307" s="925" t="s">
        <v>115</v>
      </c>
      <c r="C307" s="926"/>
      <c r="D307" s="926"/>
      <c r="E307" s="927"/>
    </row>
    <row r="308" spans="1:5" ht="30" customHeight="1" thickBot="1" x14ac:dyDescent="0.3">
      <c r="A308" s="5" t="s">
        <v>27</v>
      </c>
      <c r="B308" s="928" t="s">
        <v>116</v>
      </c>
      <c r="C308" s="929"/>
      <c r="D308" s="929"/>
      <c r="E308" s="930"/>
    </row>
    <row r="309" spans="1:5" ht="15.75" thickBot="1" x14ac:dyDescent="0.3">
      <c r="A309" s="5" t="s">
        <v>29</v>
      </c>
      <c r="B309" s="928" t="s">
        <v>30</v>
      </c>
      <c r="C309" s="929"/>
      <c r="D309" s="929"/>
      <c r="E309" s="930"/>
    </row>
    <row r="310" spans="1:5" x14ac:dyDescent="0.25">
      <c r="A310" s="467"/>
      <c r="B310" s="6">
        <v>2018</v>
      </c>
      <c r="C310" s="6">
        <v>2019</v>
      </c>
      <c r="D310" s="6">
        <v>2020</v>
      </c>
      <c r="E310" s="6">
        <v>2021</v>
      </c>
    </row>
    <row r="311" spans="1:5" s="3" customFormat="1" ht="15.75" thickBot="1" x14ac:dyDescent="0.3">
      <c r="A311" s="469"/>
      <c r="B311" s="7" t="s">
        <v>12</v>
      </c>
      <c r="C311" s="7" t="s">
        <v>13</v>
      </c>
      <c r="D311" s="7" t="s">
        <v>13</v>
      </c>
      <c r="E311" s="7" t="s">
        <v>13</v>
      </c>
    </row>
    <row r="312" spans="1:5" s="3" customFormat="1" ht="15.75" thickBot="1" x14ac:dyDescent="0.3">
      <c r="A312" s="5" t="s">
        <v>31</v>
      </c>
      <c r="B312" s="8">
        <v>1</v>
      </c>
      <c r="C312" s="8">
        <v>1</v>
      </c>
      <c r="D312" s="8">
        <v>1</v>
      </c>
      <c r="E312" s="8">
        <v>1</v>
      </c>
    </row>
    <row r="313" spans="1:5" s="3" customFormat="1" ht="15.75" thickBot="1" x14ac:dyDescent="0.3">
      <c r="A313" s="5" t="s">
        <v>32</v>
      </c>
      <c r="B313" s="8">
        <v>11100</v>
      </c>
      <c r="C313" s="8">
        <v>11100</v>
      </c>
      <c r="D313" s="8">
        <v>11100</v>
      </c>
      <c r="E313" s="8">
        <v>11100</v>
      </c>
    </row>
    <row r="314" spans="1:5" s="3" customFormat="1" ht="15.75" thickBot="1" x14ac:dyDescent="0.3">
      <c r="A314" s="5" t="s">
        <v>33</v>
      </c>
      <c r="B314" s="8">
        <f>B313/B312</f>
        <v>11100</v>
      </c>
      <c r="C314" s="8">
        <f t="shared" ref="C314:E314" si="39">C313/C312</f>
        <v>11100</v>
      </c>
      <c r="D314" s="8">
        <f t="shared" si="39"/>
        <v>11100</v>
      </c>
      <c r="E314" s="8">
        <f t="shared" si="39"/>
        <v>11100</v>
      </c>
    </row>
    <row r="315" spans="1:5" s="3" customFormat="1" ht="15.75" thickBot="1" x14ac:dyDescent="0.3">
      <c r="A315" s="5" t="s">
        <v>34</v>
      </c>
      <c r="B315" s="5" t="s">
        <v>35</v>
      </c>
      <c r="C315" s="9">
        <f>C312/B312-1</f>
        <v>0</v>
      </c>
      <c r="D315" s="9">
        <f t="shared" ref="D315:E317" si="40">D312/C312-1</f>
        <v>0</v>
      </c>
      <c r="E315" s="9">
        <f t="shared" si="40"/>
        <v>0</v>
      </c>
    </row>
    <row r="316" spans="1:5" s="3" customFormat="1" ht="15.75" thickBot="1" x14ac:dyDescent="0.3">
      <c r="A316" s="5" t="s">
        <v>36</v>
      </c>
      <c r="B316" s="5" t="s">
        <v>35</v>
      </c>
      <c r="C316" s="9">
        <f>C313/B313-1</f>
        <v>0</v>
      </c>
      <c r="D316" s="9">
        <f t="shared" si="40"/>
        <v>0</v>
      </c>
      <c r="E316" s="9">
        <f t="shared" si="40"/>
        <v>0</v>
      </c>
    </row>
    <row r="317" spans="1:5" s="3" customFormat="1" ht="15.75" thickBot="1" x14ac:dyDescent="0.3">
      <c r="A317" s="5" t="s">
        <v>37</v>
      </c>
      <c r="B317" s="5" t="s">
        <v>35</v>
      </c>
      <c r="C317" s="9">
        <f>C314/B314-1</f>
        <v>0</v>
      </c>
      <c r="D317" s="9">
        <f t="shared" si="40"/>
        <v>0</v>
      </c>
      <c r="E317" s="9">
        <f t="shared" si="40"/>
        <v>0</v>
      </c>
    </row>
    <row r="318" spans="1:5" s="3" customFormat="1" ht="15.75" thickBot="1" x14ac:dyDescent="0.3">
      <c r="A318" s="931" t="s">
        <v>38</v>
      </c>
      <c r="B318" s="932"/>
      <c r="C318" s="932"/>
      <c r="D318" s="932"/>
      <c r="E318" s="933"/>
    </row>
    <row r="319" spans="1:5" s="3" customFormat="1" x14ac:dyDescent="0.25">
      <c r="A319" s="467"/>
      <c r="B319" s="6">
        <v>2018</v>
      </c>
      <c r="C319" s="6">
        <v>2019</v>
      </c>
      <c r="D319" s="6">
        <v>2020</v>
      </c>
      <c r="E319" s="6">
        <v>2021</v>
      </c>
    </row>
    <row r="320" spans="1:5" s="3" customFormat="1" ht="15.75" thickBot="1" x14ac:dyDescent="0.3">
      <c r="A320" s="469"/>
      <c r="B320" s="7" t="s">
        <v>12</v>
      </c>
      <c r="C320" s="7" t="s">
        <v>13</v>
      </c>
      <c r="D320" s="7" t="s">
        <v>13</v>
      </c>
      <c r="E320" s="7" t="s">
        <v>13</v>
      </c>
    </row>
    <row r="321" spans="1:5" s="3" customFormat="1" ht="15.75" thickBot="1" x14ac:dyDescent="0.3">
      <c r="A321" s="10" t="s">
        <v>39</v>
      </c>
      <c r="B321" s="8">
        <v>11100</v>
      </c>
      <c r="C321" s="8">
        <v>11100</v>
      </c>
      <c r="D321" s="8">
        <v>11100</v>
      </c>
      <c r="E321" s="8">
        <v>11100</v>
      </c>
    </row>
    <row r="322" spans="1:5" s="3" customFormat="1" ht="15.75" thickBot="1" x14ac:dyDescent="0.3">
      <c r="A322" s="10" t="s">
        <v>40</v>
      </c>
      <c r="B322" s="11"/>
      <c r="C322" s="12"/>
      <c r="D322" s="12"/>
      <c r="E322" s="12"/>
    </row>
    <row r="323" spans="1:5" s="3" customFormat="1" ht="15.75" thickBot="1" x14ac:dyDescent="0.3">
      <c r="A323" s="13" t="s">
        <v>41</v>
      </c>
      <c r="B323" s="11">
        <f>B322+B321</f>
        <v>11100</v>
      </c>
      <c r="C323" s="11">
        <f t="shared" ref="C323:E323" si="41">C322+C321</f>
        <v>11100</v>
      </c>
      <c r="D323" s="11">
        <f t="shared" si="41"/>
        <v>11100</v>
      </c>
      <c r="E323" s="11">
        <f t="shared" si="41"/>
        <v>11100</v>
      </c>
    </row>
    <row r="324" spans="1:5" s="3" customFormat="1" x14ac:dyDescent="0.25">
      <c r="A324" s="467" t="s">
        <v>42</v>
      </c>
      <c r="B324" s="952"/>
      <c r="C324" s="953"/>
      <c r="D324" s="953"/>
      <c r="E324" s="954"/>
    </row>
    <row r="325" spans="1:5" s="3" customFormat="1" x14ac:dyDescent="0.25">
      <c r="A325" s="468"/>
      <c r="B325" s="955"/>
      <c r="C325" s="956"/>
      <c r="D325" s="956"/>
      <c r="E325" s="957"/>
    </row>
    <row r="326" spans="1:5" s="3" customFormat="1" ht="15.75" thickBot="1" x14ac:dyDescent="0.3">
      <c r="A326" s="469"/>
      <c r="B326" s="958"/>
      <c r="C326" s="959"/>
      <c r="D326" s="959"/>
      <c r="E326" s="960"/>
    </row>
    <row r="327" spans="1:5" s="3" customFormat="1" ht="30" customHeight="1" thickBot="1" x14ac:dyDescent="0.3">
      <c r="A327" s="273" t="s">
        <v>117</v>
      </c>
      <c r="B327" s="922" t="s">
        <v>118</v>
      </c>
      <c r="C327" s="923"/>
      <c r="D327" s="923"/>
      <c r="E327" s="924"/>
    </row>
    <row r="328" spans="1:5" s="3" customFormat="1" ht="15.75" thickBot="1" x14ac:dyDescent="0.3">
      <c r="A328" s="4" t="s">
        <v>119</v>
      </c>
      <c r="B328" s="925" t="s">
        <v>120</v>
      </c>
      <c r="C328" s="926"/>
      <c r="D328" s="926"/>
      <c r="E328" s="927"/>
    </row>
    <row r="329" spans="1:5" s="3" customFormat="1" ht="25.5" customHeight="1" thickBot="1" x14ac:dyDescent="0.3">
      <c r="A329" s="5" t="s">
        <v>27</v>
      </c>
      <c r="B329" s="928" t="s">
        <v>121</v>
      </c>
      <c r="C329" s="929"/>
      <c r="D329" s="929"/>
      <c r="E329" s="930"/>
    </row>
    <row r="330" spans="1:5" s="3" customFormat="1" ht="15.75" thickBot="1" x14ac:dyDescent="0.3">
      <c r="A330" s="5" t="s">
        <v>29</v>
      </c>
      <c r="B330" s="928" t="s">
        <v>30</v>
      </c>
      <c r="C330" s="929"/>
      <c r="D330" s="929"/>
      <c r="E330" s="930"/>
    </row>
    <row r="331" spans="1:5" s="3" customFormat="1" x14ac:dyDescent="0.25">
      <c r="A331" s="467"/>
      <c r="B331" s="6">
        <v>2018</v>
      </c>
      <c r="C331" s="6">
        <v>2019</v>
      </c>
      <c r="D331" s="6">
        <v>2020</v>
      </c>
      <c r="E331" s="6">
        <v>2021</v>
      </c>
    </row>
    <row r="332" spans="1:5" s="3" customFormat="1" ht="15.75" thickBot="1" x14ac:dyDescent="0.3">
      <c r="A332" s="469"/>
      <c r="B332" s="7" t="s">
        <v>12</v>
      </c>
      <c r="C332" s="7" t="s">
        <v>13</v>
      </c>
      <c r="D332" s="7" t="s">
        <v>13</v>
      </c>
      <c r="E332" s="7" t="s">
        <v>13</v>
      </c>
    </row>
    <row r="333" spans="1:5" s="3" customFormat="1" ht="15.75" thickBot="1" x14ac:dyDescent="0.3">
      <c r="A333" s="5" t="s">
        <v>31</v>
      </c>
      <c r="B333" s="8">
        <v>1</v>
      </c>
      <c r="C333" s="8">
        <v>1</v>
      </c>
      <c r="D333" s="8">
        <v>1</v>
      </c>
      <c r="E333" s="8">
        <v>1</v>
      </c>
    </row>
    <row r="334" spans="1:5" s="3" customFormat="1" ht="15.75" thickBot="1" x14ac:dyDescent="0.3">
      <c r="A334" s="5" t="s">
        <v>32</v>
      </c>
      <c r="B334" s="8">
        <v>6000</v>
      </c>
      <c r="C334" s="8">
        <v>6000</v>
      </c>
      <c r="D334" s="8">
        <v>6000</v>
      </c>
      <c r="E334" s="8">
        <v>6000</v>
      </c>
    </row>
    <row r="335" spans="1:5" s="3" customFormat="1" ht="15.75" thickBot="1" x14ac:dyDescent="0.3">
      <c r="A335" s="5" t="s">
        <v>33</v>
      </c>
      <c r="B335" s="8">
        <f>B334/B333</f>
        <v>6000</v>
      </c>
      <c r="C335" s="8">
        <f t="shared" ref="C335:E335" si="42">C334/C333</f>
        <v>6000</v>
      </c>
      <c r="D335" s="8">
        <f t="shared" si="42"/>
        <v>6000</v>
      </c>
      <c r="E335" s="8">
        <f t="shared" si="42"/>
        <v>6000</v>
      </c>
    </row>
    <row r="336" spans="1:5" s="3" customFormat="1" ht="15.75" thickBot="1" x14ac:dyDescent="0.3">
      <c r="A336" s="5" t="s">
        <v>34</v>
      </c>
      <c r="B336" s="5" t="s">
        <v>35</v>
      </c>
      <c r="C336" s="9">
        <f>C333/B333-1</f>
        <v>0</v>
      </c>
      <c r="D336" s="9">
        <f t="shared" ref="D336:E338" si="43">D333/C333-1</f>
        <v>0</v>
      </c>
      <c r="E336" s="9">
        <f t="shared" si="43"/>
        <v>0</v>
      </c>
    </row>
    <row r="337" spans="1:5" s="3" customFormat="1" ht="15.75" thickBot="1" x14ac:dyDescent="0.3">
      <c r="A337" s="5" t="s">
        <v>36</v>
      </c>
      <c r="B337" s="5" t="s">
        <v>35</v>
      </c>
      <c r="C337" s="9">
        <f>C334/B334-1</f>
        <v>0</v>
      </c>
      <c r="D337" s="9">
        <f t="shared" si="43"/>
        <v>0</v>
      </c>
      <c r="E337" s="9">
        <f t="shared" si="43"/>
        <v>0</v>
      </c>
    </row>
    <row r="338" spans="1:5" s="3" customFormat="1" ht="15.75" thickBot="1" x14ac:dyDescent="0.3">
      <c r="A338" s="5" t="s">
        <v>37</v>
      </c>
      <c r="B338" s="5" t="s">
        <v>35</v>
      </c>
      <c r="C338" s="9">
        <f>C335/B335-1</f>
        <v>0</v>
      </c>
      <c r="D338" s="9">
        <f t="shared" si="43"/>
        <v>0</v>
      </c>
      <c r="E338" s="9">
        <f t="shared" si="43"/>
        <v>0</v>
      </c>
    </row>
    <row r="339" spans="1:5" s="3" customFormat="1" ht="15.75" thickBot="1" x14ac:dyDescent="0.3">
      <c r="A339" s="931" t="s">
        <v>38</v>
      </c>
      <c r="B339" s="932"/>
      <c r="C339" s="932"/>
      <c r="D339" s="932"/>
      <c r="E339" s="933"/>
    </row>
    <row r="340" spans="1:5" s="3" customFormat="1" x14ac:dyDescent="0.25">
      <c r="A340" s="467"/>
      <c r="B340" s="6">
        <v>2018</v>
      </c>
      <c r="C340" s="6">
        <v>2019</v>
      </c>
      <c r="D340" s="6">
        <v>2020</v>
      </c>
      <c r="E340" s="6">
        <v>2021</v>
      </c>
    </row>
    <row r="341" spans="1:5" s="3" customFormat="1" ht="15.75" thickBot="1" x14ac:dyDescent="0.3">
      <c r="A341" s="469"/>
      <c r="B341" s="7" t="s">
        <v>12</v>
      </c>
      <c r="C341" s="7" t="s">
        <v>13</v>
      </c>
      <c r="D341" s="7" t="s">
        <v>13</v>
      </c>
      <c r="E341" s="7" t="s">
        <v>13</v>
      </c>
    </row>
    <row r="342" spans="1:5" s="3" customFormat="1" ht="15.75" thickBot="1" x14ac:dyDescent="0.3">
      <c r="A342" s="10" t="s">
        <v>39</v>
      </c>
      <c r="B342" s="8">
        <v>6000</v>
      </c>
      <c r="C342" s="8">
        <v>6000</v>
      </c>
      <c r="D342" s="8">
        <v>6000</v>
      </c>
      <c r="E342" s="8">
        <v>6000</v>
      </c>
    </row>
    <row r="343" spans="1:5" s="3" customFormat="1" ht="15.75" thickBot="1" x14ac:dyDescent="0.3">
      <c r="A343" s="10" t="s">
        <v>40</v>
      </c>
      <c r="B343" s="11"/>
      <c r="C343" s="12"/>
      <c r="D343" s="12"/>
      <c r="E343" s="12"/>
    </row>
    <row r="344" spans="1:5" s="3" customFormat="1" ht="15.75" thickBot="1" x14ac:dyDescent="0.3">
      <c r="A344" s="13" t="s">
        <v>41</v>
      </c>
      <c r="B344" s="11">
        <f>B343+B342</f>
        <v>6000</v>
      </c>
      <c r="C344" s="11">
        <f t="shared" ref="C344:E344" si="44">C343+C342</f>
        <v>6000</v>
      </c>
      <c r="D344" s="11">
        <f t="shared" si="44"/>
        <v>6000</v>
      </c>
      <c r="E344" s="11">
        <f t="shared" si="44"/>
        <v>6000</v>
      </c>
    </row>
    <row r="345" spans="1:5" s="3" customFormat="1" x14ac:dyDescent="0.25">
      <c r="A345" s="467" t="s">
        <v>42</v>
      </c>
      <c r="B345" s="952"/>
      <c r="C345" s="953"/>
      <c r="D345" s="953"/>
      <c r="E345" s="954"/>
    </row>
    <row r="346" spans="1:5" s="3" customFormat="1" x14ac:dyDescent="0.25">
      <c r="A346" s="468"/>
      <c r="B346" s="955"/>
      <c r="C346" s="956"/>
      <c r="D346" s="956"/>
      <c r="E346" s="957"/>
    </row>
    <row r="347" spans="1:5" s="3" customFormat="1" ht="15.75" thickBot="1" x14ac:dyDescent="0.3">
      <c r="A347" s="469"/>
      <c r="B347" s="958"/>
      <c r="C347" s="959"/>
      <c r="D347" s="959"/>
      <c r="E347" s="960"/>
    </row>
    <row r="348" spans="1:5" s="3" customFormat="1" ht="15.75" customHeight="1" thickBot="1" x14ac:dyDescent="0.3">
      <c r="A348" s="273" t="s">
        <v>122</v>
      </c>
      <c r="B348" s="922" t="s">
        <v>123</v>
      </c>
      <c r="C348" s="923"/>
      <c r="D348" s="923"/>
      <c r="E348" s="924"/>
    </row>
    <row r="349" spans="1:5" s="3" customFormat="1" ht="15.75" customHeight="1" thickBot="1" x14ac:dyDescent="0.3">
      <c r="A349" s="4" t="s">
        <v>124</v>
      </c>
      <c r="B349" s="925" t="s">
        <v>123</v>
      </c>
      <c r="C349" s="926"/>
      <c r="D349" s="926"/>
      <c r="E349" s="927"/>
    </row>
    <row r="350" spans="1:5" s="3" customFormat="1" ht="15.75" customHeight="1" thickBot="1" x14ac:dyDescent="0.3">
      <c r="A350" s="5" t="s">
        <v>27</v>
      </c>
      <c r="B350" s="925" t="s">
        <v>123</v>
      </c>
      <c r="C350" s="926"/>
      <c r="D350" s="926"/>
      <c r="E350" s="927"/>
    </row>
    <row r="351" spans="1:5" s="3" customFormat="1" ht="15.75" thickBot="1" x14ac:dyDescent="0.3">
      <c r="A351" s="5" t="s">
        <v>29</v>
      </c>
      <c r="B351" s="928" t="s">
        <v>30</v>
      </c>
      <c r="C351" s="929"/>
      <c r="D351" s="929"/>
      <c r="E351" s="930"/>
    </row>
    <row r="352" spans="1:5" s="3" customFormat="1" x14ac:dyDescent="0.25">
      <c r="A352" s="467"/>
      <c r="B352" s="6">
        <v>2018</v>
      </c>
      <c r="C352" s="6">
        <v>2019</v>
      </c>
      <c r="D352" s="6">
        <v>2020</v>
      </c>
      <c r="E352" s="6">
        <v>2021</v>
      </c>
    </row>
    <row r="353" spans="1:5" s="3" customFormat="1" ht="15.75" thickBot="1" x14ac:dyDescent="0.3">
      <c r="A353" s="469"/>
      <c r="B353" s="7" t="s">
        <v>12</v>
      </c>
      <c r="C353" s="7" t="s">
        <v>13</v>
      </c>
      <c r="D353" s="7" t="s">
        <v>13</v>
      </c>
      <c r="E353" s="7" t="s">
        <v>13</v>
      </c>
    </row>
    <row r="354" spans="1:5" s="3" customFormat="1" ht="15.75" thickBot="1" x14ac:dyDescent="0.3">
      <c r="A354" s="5" t="s">
        <v>31</v>
      </c>
      <c r="B354" s="8">
        <v>1</v>
      </c>
      <c r="C354" s="8">
        <v>0</v>
      </c>
      <c r="D354" s="8"/>
      <c r="E354" s="8"/>
    </row>
    <row r="355" spans="1:5" s="3" customFormat="1" ht="15.75" thickBot="1" x14ac:dyDescent="0.3">
      <c r="A355" s="5" t="s">
        <v>32</v>
      </c>
      <c r="B355" s="8">
        <v>44600</v>
      </c>
      <c r="C355" s="8">
        <v>0</v>
      </c>
      <c r="D355" s="8">
        <v>0</v>
      </c>
      <c r="E355" s="8">
        <v>0</v>
      </c>
    </row>
    <row r="356" spans="1:5" s="3" customFormat="1" ht="15.75" thickBot="1" x14ac:dyDescent="0.3">
      <c r="A356" s="5" t="s">
        <v>33</v>
      </c>
      <c r="B356" s="8">
        <f>B355/B354</f>
        <v>44600</v>
      </c>
      <c r="C356" s="8" t="e">
        <f t="shared" ref="C356:E356" si="45">C355/C354</f>
        <v>#DIV/0!</v>
      </c>
      <c r="D356" s="8" t="e">
        <f t="shared" si="45"/>
        <v>#DIV/0!</v>
      </c>
      <c r="E356" s="8" t="e">
        <f t="shared" si="45"/>
        <v>#DIV/0!</v>
      </c>
    </row>
    <row r="357" spans="1:5" s="3" customFormat="1" ht="15.75" thickBot="1" x14ac:dyDescent="0.3">
      <c r="A357" s="5" t="s">
        <v>34</v>
      </c>
      <c r="B357" s="5" t="s">
        <v>35</v>
      </c>
      <c r="C357" s="9">
        <f>C354/B354-1</f>
        <v>-1</v>
      </c>
      <c r="D357" s="9" t="e">
        <f t="shared" ref="D357:E359" si="46">D354/C354-1</f>
        <v>#DIV/0!</v>
      </c>
      <c r="E357" s="9" t="e">
        <f t="shared" si="46"/>
        <v>#DIV/0!</v>
      </c>
    </row>
    <row r="358" spans="1:5" s="3" customFormat="1" ht="15.75" thickBot="1" x14ac:dyDescent="0.3">
      <c r="A358" s="5" t="s">
        <v>36</v>
      </c>
      <c r="B358" s="5" t="s">
        <v>35</v>
      </c>
      <c r="C358" s="9">
        <f>C355/B355-1</f>
        <v>-1</v>
      </c>
      <c r="D358" s="9" t="e">
        <f t="shared" si="46"/>
        <v>#DIV/0!</v>
      </c>
      <c r="E358" s="9" t="e">
        <f t="shared" si="46"/>
        <v>#DIV/0!</v>
      </c>
    </row>
    <row r="359" spans="1:5" s="3" customFormat="1" ht="15.75" thickBot="1" x14ac:dyDescent="0.3">
      <c r="A359" s="5" t="s">
        <v>37</v>
      </c>
      <c r="B359" s="5" t="s">
        <v>35</v>
      </c>
      <c r="C359" s="9" t="e">
        <f>C356/B356-1</f>
        <v>#DIV/0!</v>
      </c>
      <c r="D359" s="9" t="e">
        <f t="shared" si="46"/>
        <v>#DIV/0!</v>
      </c>
      <c r="E359" s="9" t="e">
        <f t="shared" si="46"/>
        <v>#DIV/0!</v>
      </c>
    </row>
    <row r="360" spans="1:5" s="3" customFormat="1" ht="15.75" customHeight="1" thickBot="1" x14ac:dyDescent="0.3">
      <c r="A360" s="931" t="s">
        <v>38</v>
      </c>
      <c r="B360" s="932"/>
      <c r="C360" s="932"/>
      <c r="D360" s="932"/>
      <c r="E360" s="933"/>
    </row>
    <row r="361" spans="1:5" s="3" customFormat="1" x14ac:dyDescent="0.25">
      <c r="A361" s="467"/>
      <c r="B361" s="6">
        <v>2018</v>
      </c>
      <c r="C361" s="6">
        <v>2019</v>
      </c>
      <c r="D361" s="6">
        <v>2020</v>
      </c>
      <c r="E361" s="6">
        <v>2021</v>
      </c>
    </row>
    <row r="362" spans="1:5" s="3" customFormat="1" ht="15.75" thickBot="1" x14ac:dyDescent="0.3">
      <c r="A362" s="469"/>
      <c r="B362" s="7" t="s">
        <v>12</v>
      </c>
      <c r="C362" s="7" t="s">
        <v>13</v>
      </c>
      <c r="D362" s="7" t="s">
        <v>13</v>
      </c>
      <c r="E362" s="7" t="s">
        <v>13</v>
      </c>
    </row>
    <row r="363" spans="1:5" s="3" customFormat="1" ht="15.75" thickBot="1" x14ac:dyDescent="0.3">
      <c r="A363" s="10" t="s">
        <v>39</v>
      </c>
      <c r="B363" s="8">
        <v>44600</v>
      </c>
      <c r="C363" s="8">
        <v>0</v>
      </c>
      <c r="D363" s="8">
        <v>0</v>
      </c>
      <c r="E363" s="8">
        <v>0</v>
      </c>
    </row>
    <row r="364" spans="1:5" s="3" customFormat="1" ht="15.75" thickBot="1" x14ac:dyDescent="0.3">
      <c r="A364" s="10" t="s">
        <v>40</v>
      </c>
      <c r="B364" s="11"/>
      <c r="C364" s="12"/>
      <c r="D364" s="12"/>
      <c r="E364" s="12"/>
    </row>
    <row r="365" spans="1:5" s="3" customFormat="1" ht="15.75" thickBot="1" x14ac:dyDescent="0.3">
      <c r="A365" s="13" t="s">
        <v>41</v>
      </c>
      <c r="B365" s="11">
        <f>B364+B363</f>
        <v>44600</v>
      </c>
      <c r="C365" s="11">
        <f t="shared" ref="C365:E365" si="47">C364+C363</f>
        <v>0</v>
      </c>
      <c r="D365" s="11">
        <f t="shared" si="47"/>
        <v>0</v>
      </c>
      <c r="E365" s="11">
        <f t="shared" si="47"/>
        <v>0</v>
      </c>
    </row>
    <row r="366" spans="1:5" s="3" customFormat="1" ht="15" customHeight="1" x14ac:dyDescent="0.25">
      <c r="A366" s="467" t="s">
        <v>42</v>
      </c>
      <c r="B366" s="952"/>
      <c r="C366" s="953"/>
      <c r="D366" s="953"/>
      <c r="E366" s="954"/>
    </row>
    <row r="367" spans="1:5" s="3" customFormat="1" x14ac:dyDescent="0.25">
      <c r="A367" s="468"/>
      <c r="B367" s="955"/>
      <c r="C367" s="956"/>
      <c r="D367" s="956"/>
      <c r="E367" s="957"/>
    </row>
    <row r="368" spans="1:5" s="3" customFormat="1" ht="15.75" thickBot="1" x14ac:dyDescent="0.3">
      <c r="A368" s="469"/>
      <c r="B368" s="958"/>
      <c r="C368" s="959"/>
      <c r="D368" s="959"/>
      <c r="E368" s="960"/>
    </row>
    <row r="369" spans="1:5" s="3" customFormat="1" ht="26.25" customHeight="1" thickBot="1" x14ac:dyDescent="0.3">
      <c r="A369" s="273" t="s">
        <v>125</v>
      </c>
      <c r="B369" s="922" t="s">
        <v>126</v>
      </c>
      <c r="C369" s="923"/>
      <c r="D369" s="923"/>
      <c r="E369" s="924"/>
    </row>
    <row r="370" spans="1:5" s="3" customFormat="1" ht="15.75" thickBot="1" x14ac:dyDescent="0.3">
      <c r="A370" s="4" t="s">
        <v>127</v>
      </c>
      <c r="B370" s="925" t="s">
        <v>128</v>
      </c>
      <c r="C370" s="926"/>
      <c r="D370" s="926"/>
      <c r="E370" s="927"/>
    </row>
    <row r="371" spans="1:5" s="3" customFormat="1" ht="27" customHeight="1" thickBot="1" x14ac:dyDescent="0.3">
      <c r="A371" s="5" t="s">
        <v>27</v>
      </c>
      <c r="B371" s="928" t="s">
        <v>129</v>
      </c>
      <c r="C371" s="929"/>
      <c r="D371" s="929"/>
      <c r="E371" s="930"/>
    </row>
    <row r="372" spans="1:5" s="3" customFormat="1" ht="15.75" thickBot="1" x14ac:dyDescent="0.3">
      <c r="A372" s="5" t="s">
        <v>29</v>
      </c>
      <c r="B372" s="928" t="s">
        <v>30</v>
      </c>
      <c r="C372" s="929"/>
      <c r="D372" s="929"/>
      <c r="E372" s="930"/>
    </row>
    <row r="373" spans="1:5" s="3" customFormat="1" x14ac:dyDescent="0.25">
      <c r="A373" s="467"/>
      <c r="B373" s="6">
        <v>2018</v>
      </c>
      <c r="C373" s="6">
        <v>2019</v>
      </c>
      <c r="D373" s="6">
        <v>2020</v>
      </c>
      <c r="E373" s="6">
        <v>2021</v>
      </c>
    </row>
    <row r="374" spans="1:5" s="3" customFormat="1" ht="15.75" thickBot="1" x14ac:dyDescent="0.3">
      <c r="A374" s="469"/>
      <c r="B374" s="7" t="s">
        <v>12</v>
      </c>
      <c r="C374" s="7" t="s">
        <v>13</v>
      </c>
      <c r="D374" s="7" t="s">
        <v>13</v>
      </c>
      <c r="E374" s="7" t="s">
        <v>13</v>
      </c>
    </row>
    <row r="375" spans="1:5" s="3" customFormat="1" ht="15.75" thickBot="1" x14ac:dyDescent="0.3">
      <c r="A375" s="5" t="s">
        <v>31</v>
      </c>
      <c r="B375" s="8">
        <v>1</v>
      </c>
      <c r="C375" s="8">
        <v>1</v>
      </c>
      <c r="D375" s="8">
        <v>1</v>
      </c>
      <c r="E375" s="8">
        <v>1</v>
      </c>
    </row>
    <row r="376" spans="1:5" s="3" customFormat="1" ht="15.75" thickBot="1" x14ac:dyDescent="0.3">
      <c r="A376" s="5" t="s">
        <v>32</v>
      </c>
      <c r="B376" s="8">
        <f>B386</f>
        <v>1374.3</v>
      </c>
      <c r="C376" s="8">
        <f t="shared" ref="C376:E376" si="48">C386</f>
        <v>811.33699999999999</v>
      </c>
      <c r="D376" s="8">
        <f t="shared" si="48"/>
        <v>604.36800000000005</v>
      </c>
      <c r="E376" s="8">
        <f t="shared" si="48"/>
        <v>259</v>
      </c>
    </row>
    <row r="377" spans="1:5" s="3" customFormat="1" ht="15.75" thickBot="1" x14ac:dyDescent="0.3">
      <c r="A377" s="5" t="s">
        <v>33</v>
      </c>
      <c r="B377" s="8">
        <f>B376/B375</f>
        <v>1374.3</v>
      </c>
      <c r="C377" s="8">
        <f t="shared" ref="C377:E377" si="49">C376/C375</f>
        <v>811.33699999999999</v>
      </c>
      <c r="D377" s="8">
        <f t="shared" si="49"/>
        <v>604.36800000000005</v>
      </c>
      <c r="E377" s="8">
        <f t="shared" si="49"/>
        <v>259</v>
      </c>
    </row>
    <row r="378" spans="1:5" s="3" customFormat="1" ht="15.75" thickBot="1" x14ac:dyDescent="0.3">
      <c r="A378" s="5" t="s">
        <v>34</v>
      </c>
      <c r="B378" s="5" t="s">
        <v>35</v>
      </c>
      <c r="C378" s="9">
        <f>C375/B375-1</f>
        <v>0</v>
      </c>
      <c r="D378" s="9">
        <f t="shared" ref="D378:E380" si="50">D375/C375-1</f>
        <v>0</v>
      </c>
      <c r="E378" s="9">
        <f t="shared" si="50"/>
        <v>0</v>
      </c>
    </row>
    <row r="379" spans="1:5" s="3" customFormat="1" ht="15.75" thickBot="1" x14ac:dyDescent="0.3">
      <c r="A379" s="5" t="s">
        <v>36</v>
      </c>
      <c r="B379" s="5" t="s">
        <v>35</v>
      </c>
      <c r="C379" s="9">
        <f>C376/B376-1</f>
        <v>-0.40963617841810374</v>
      </c>
      <c r="D379" s="9">
        <f t="shared" si="50"/>
        <v>-0.25509621772457058</v>
      </c>
      <c r="E379" s="9">
        <f t="shared" si="50"/>
        <v>-0.57145315436952326</v>
      </c>
    </row>
    <row r="380" spans="1:5" s="3" customFormat="1" ht="15.75" thickBot="1" x14ac:dyDescent="0.3">
      <c r="A380" s="5" t="s">
        <v>37</v>
      </c>
      <c r="B380" s="5" t="s">
        <v>35</v>
      </c>
      <c r="C380" s="9">
        <f>C377/B377-1</f>
        <v>-0.40963617841810374</v>
      </c>
      <c r="D380" s="9">
        <f t="shared" si="50"/>
        <v>-0.25509621772457058</v>
      </c>
      <c r="E380" s="9">
        <f t="shared" si="50"/>
        <v>-0.57145315436952326</v>
      </c>
    </row>
    <row r="381" spans="1:5" s="3" customFormat="1" ht="15.75" thickBot="1" x14ac:dyDescent="0.3">
      <c r="A381" s="931" t="s">
        <v>38</v>
      </c>
      <c r="B381" s="932"/>
      <c r="C381" s="932"/>
      <c r="D381" s="932"/>
      <c r="E381" s="933"/>
    </row>
    <row r="382" spans="1:5" s="3" customFormat="1" x14ac:dyDescent="0.25">
      <c r="A382" s="467"/>
      <c r="B382" s="6">
        <v>2018</v>
      </c>
      <c r="C382" s="6">
        <v>2019</v>
      </c>
      <c r="D382" s="6">
        <v>2020</v>
      </c>
      <c r="E382" s="6">
        <v>2021</v>
      </c>
    </row>
    <row r="383" spans="1:5" s="3" customFormat="1" ht="15.75" thickBot="1" x14ac:dyDescent="0.3">
      <c r="A383" s="469"/>
      <c r="B383" s="7" t="s">
        <v>12</v>
      </c>
      <c r="C383" s="7" t="s">
        <v>13</v>
      </c>
      <c r="D383" s="7" t="s">
        <v>13</v>
      </c>
      <c r="E383" s="7" t="s">
        <v>13</v>
      </c>
    </row>
    <row r="384" spans="1:5" s="3" customFormat="1" ht="15.75" thickBot="1" x14ac:dyDescent="0.3">
      <c r="A384" s="10" t="s">
        <v>39</v>
      </c>
      <c r="B384" s="12"/>
      <c r="C384" s="12"/>
      <c r="D384" s="12"/>
      <c r="E384" s="12"/>
    </row>
    <row r="385" spans="1:5" s="3" customFormat="1" ht="15.75" thickBot="1" x14ac:dyDescent="0.3">
      <c r="A385" s="10" t="s">
        <v>40</v>
      </c>
      <c r="B385" s="8">
        <v>1374.3</v>
      </c>
      <c r="C385" s="8">
        <v>811.33699999999999</v>
      </c>
      <c r="D385" s="8">
        <v>604.36800000000005</v>
      </c>
      <c r="E385" s="8">
        <v>259</v>
      </c>
    </row>
    <row r="386" spans="1:5" s="3" customFormat="1" ht="15.75" thickBot="1" x14ac:dyDescent="0.3">
      <c r="A386" s="13" t="s">
        <v>41</v>
      </c>
      <c r="B386" s="11">
        <f>B385+B384</f>
        <v>1374.3</v>
      </c>
      <c r="C386" s="11">
        <f t="shared" ref="C386:E386" si="51">C385+C384</f>
        <v>811.33699999999999</v>
      </c>
      <c r="D386" s="11">
        <f t="shared" si="51"/>
        <v>604.36800000000005</v>
      </c>
      <c r="E386" s="11">
        <f t="shared" si="51"/>
        <v>259</v>
      </c>
    </row>
    <row r="387" spans="1:5" s="3" customFormat="1" x14ac:dyDescent="0.25">
      <c r="A387" s="467" t="s">
        <v>42</v>
      </c>
      <c r="B387" s="952"/>
      <c r="C387" s="953"/>
      <c r="D387" s="953"/>
      <c r="E387" s="954"/>
    </row>
    <row r="388" spans="1:5" s="3" customFormat="1" x14ac:dyDescent="0.25">
      <c r="A388" s="468"/>
      <c r="B388" s="955"/>
      <c r="C388" s="956"/>
      <c r="D388" s="956"/>
      <c r="E388" s="957"/>
    </row>
    <row r="389" spans="1:5" s="3" customFormat="1" ht="15.75" thickBot="1" x14ac:dyDescent="0.3">
      <c r="A389" s="469"/>
      <c r="B389" s="958"/>
      <c r="C389" s="959"/>
      <c r="D389" s="959"/>
      <c r="E389" s="960"/>
    </row>
    <row r="390" spans="1:5" s="3" customFormat="1" ht="22.5" customHeight="1" thickBot="1" x14ac:dyDescent="0.3">
      <c r="A390" s="304" t="s">
        <v>53</v>
      </c>
      <c r="B390" s="961" t="s">
        <v>54</v>
      </c>
      <c r="C390" s="962"/>
      <c r="D390" s="962"/>
      <c r="E390" s="963"/>
    </row>
    <row r="391" spans="1:5" s="3" customFormat="1" ht="15.75" thickBot="1" x14ac:dyDescent="0.3">
      <c r="A391" s="14" t="s">
        <v>55</v>
      </c>
      <c r="B391" s="964" t="s">
        <v>56</v>
      </c>
      <c r="C391" s="965"/>
      <c r="D391" s="965"/>
      <c r="E391" s="966"/>
    </row>
    <row r="392" spans="1:5" s="3" customFormat="1" ht="20.25" customHeight="1" thickBot="1" x14ac:dyDescent="0.3">
      <c r="A392" s="5" t="s">
        <v>27</v>
      </c>
      <c r="B392" s="967" t="s">
        <v>57</v>
      </c>
      <c r="C392" s="968"/>
      <c r="D392" s="968"/>
      <c r="E392" s="969"/>
    </row>
    <row r="393" spans="1:5" s="3" customFormat="1" ht="15.75" thickBot="1" x14ac:dyDescent="0.3">
      <c r="A393" s="5" t="s">
        <v>29</v>
      </c>
      <c r="B393" s="928" t="s">
        <v>58</v>
      </c>
      <c r="C393" s="929"/>
      <c r="D393" s="929"/>
      <c r="E393" s="930"/>
    </row>
    <row r="394" spans="1:5" s="3" customFormat="1" x14ac:dyDescent="0.25">
      <c r="A394" s="467"/>
      <c r="B394" s="6">
        <v>2018</v>
      </c>
      <c r="C394" s="6">
        <v>2019</v>
      </c>
      <c r="D394" s="6">
        <v>2020</v>
      </c>
      <c r="E394" s="6">
        <v>2021</v>
      </c>
    </row>
    <row r="395" spans="1:5" s="3" customFormat="1" ht="15.75" thickBot="1" x14ac:dyDescent="0.3">
      <c r="A395" s="469"/>
      <c r="B395" s="7" t="s">
        <v>12</v>
      </c>
      <c r="C395" s="7" t="s">
        <v>13</v>
      </c>
      <c r="D395" s="7" t="s">
        <v>13</v>
      </c>
      <c r="E395" s="7" t="s">
        <v>13</v>
      </c>
    </row>
    <row r="396" spans="1:5" s="3" customFormat="1" ht="15.75" thickBot="1" x14ac:dyDescent="0.3">
      <c r="A396" s="5" t="s">
        <v>31</v>
      </c>
      <c r="B396" s="8"/>
      <c r="C396" s="8"/>
      <c r="D396" s="8"/>
      <c r="E396" s="8"/>
    </row>
    <row r="397" spans="1:5" s="3" customFormat="1" ht="15.75" thickBot="1" x14ac:dyDescent="0.3">
      <c r="A397" s="5" t="s">
        <v>32</v>
      </c>
      <c r="B397" s="8">
        <v>241119</v>
      </c>
      <c r="C397" s="8">
        <v>39600</v>
      </c>
      <c r="D397" s="8">
        <v>70000</v>
      </c>
      <c r="E397" s="8">
        <v>47000</v>
      </c>
    </row>
    <row r="398" spans="1:5" s="3" customFormat="1" ht="15.75" thickBot="1" x14ac:dyDescent="0.3">
      <c r="A398" s="5" t="s">
        <v>33</v>
      </c>
      <c r="B398" s="8" t="e">
        <f>B397/B396</f>
        <v>#DIV/0!</v>
      </c>
      <c r="C398" s="8" t="e">
        <f t="shared" ref="C398:E398" si="52">C397/C396</f>
        <v>#DIV/0!</v>
      </c>
      <c r="D398" s="8" t="e">
        <f t="shared" si="52"/>
        <v>#DIV/0!</v>
      </c>
      <c r="E398" s="8" t="e">
        <f t="shared" si="52"/>
        <v>#DIV/0!</v>
      </c>
    </row>
    <row r="399" spans="1:5" s="3" customFormat="1" ht="15.75" thickBot="1" x14ac:dyDescent="0.3">
      <c r="A399" s="5" t="s">
        <v>34</v>
      </c>
      <c r="B399" s="5" t="s">
        <v>35</v>
      </c>
      <c r="C399" s="9" t="e">
        <f>C396/B396-1</f>
        <v>#DIV/0!</v>
      </c>
      <c r="D399" s="9" t="e">
        <f t="shared" ref="D399:E401" si="53">D396/C396-1</f>
        <v>#DIV/0!</v>
      </c>
      <c r="E399" s="9" t="e">
        <f t="shared" si="53"/>
        <v>#DIV/0!</v>
      </c>
    </row>
    <row r="400" spans="1:5" s="3" customFormat="1" ht="15.75" thickBot="1" x14ac:dyDescent="0.3">
      <c r="A400" s="5" t="s">
        <v>36</v>
      </c>
      <c r="B400" s="5" t="s">
        <v>35</v>
      </c>
      <c r="C400" s="9">
        <f>C397/B397-1</f>
        <v>-0.83576574222686717</v>
      </c>
      <c r="D400" s="9">
        <f t="shared" si="53"/>
        <v>0.76767676767676774</v>
      </c>
      <c r="E400" s="9">
        <f t="shared" si="53"/>
        <v>-0.32857142857142863</v>
      </c>
    </row>
    <row r="401" spans="1:5" s="3" customFormat="1" ht="15.75" thickBot="1" x14ac:dyDescent="0.3">
      <c r="A401" s="5" t="s">
        <v>37</v>
      </c>
      <c r="B401" s="5" t="s">
        <v>35</v>
      </c>
      <c r="C401" s="9" t="e">
        <f>C398/B398-1</f>
        <v>#DIV/0!</v>
      </c>
      <c r="D401" s="9" t="e">
        <f t="shared" si="53"/>
        <v>#DIV/0!</v>
      </c>
      <c r="E401" s="9" t="e">
        <f t="shared" si="53"/>
        <v>#DIV/0!</v>
      </c>
    </row>
    <row r="402" spans="1:5" s="3" customFormat="1" ht="15.75" thickBot="1" x14ac:dyDescent="0.3">
      <c r="A402" s="931" t="s">
        <v>38</v>
      </c>
      <c r="B402" s="932"/>
      <c r="C402" s="932"/>
      <c r="D402" s="932"/>
      <c r="E402" s="933"/>
    </row>
    <row r="403" spans="1:5" s="3" customFormat="1" x14ac:dyDescent="0.25">
      <c r="A403" s="467"/>
      <c r="B403" s="6">
        <v>2018</v>
      </c>
      <c r="C403" s="6">
        <v>2019</v>
      </c>
      <c r="D403" s="6">
        <v>2020</v>
      </c>
      <c r="E403" s="6">
        <v>2021</v>
      </c>
    </row>
    <row r="404" spans="1:5" s="3" customFormat="1" ht="15.75" thickBot="1" x14ac:dyDescent="0.3">
      <c r="A404" s="469"/>
      <c r="B404" s="7" t="s">
        <v>12</v>
      </c>
      <c r="C404" s="7" t="s">
        <v>13</v>
      </c>
      <c r="D404" s="7" t="s">
        <v>13</v>
      </c>
      <c r="E404" s="7" t="s">
        <v>13</v>
      </c>
    </row>
    <row r="405" spans="1:5" s="3" customFormat="1" ht="15.75" thickBot="1" x14ac:dyDescent="0.3">
      <c r="A405" s="10" t="s">
        <v>39</v>
      </c>
      <c r="B405" s="12"/>
      <c r="C405" s="12"/>
      <c r="D405" s="12"/>
      <c r="E405" s="12"/>
    </row>
    <row r="406" spans="1:5" s="3" customFormat="1" ht="15.75" thickBot="1" x14ac:dyDescent="0.3">
      <c r="A406" s="10" t="s">
        <v>40</v>
      </c>
      <c r="B406" s="8">
        <v>241119</v>
      </c>
      <c r="C406" s="8">
        <v>39600</v>
      </c>
      <c r="D406" s="8">
        <v>70000</v>
      </c>
      <c r="E406" s="8">
        <v>47000</v>
      </c>
    </row>
    <row r="407" spans="1:5" s="3" customFormat="1" ht="15.75" thickBot="1" x14ac:dyDescent="0.3">
      <c r="A407" s="13" t="s">
        <v>41</v>
      </c>
      <c r="B407" s="11">
        <f>B406+B405</f>
        <v>241119</v>
      </c>
      <c r="C407" s="11">
        <f t="shared" ref="C407:E407" si="54">C406+C405</f>
        <v>39600</v>
      </c>
      <c r="D407" s="11">
        <f t="shared" si="54"/>
        <v>70000</v>
      </c>
      <c r="E407" s="11">
        <f t="shared" si="54"/>
        <v>47000</v>
      </c>
    </row>
    <row r="408" spans="1:5" x14ac:dyDescent="0.25">
      <c r="A408" s="467" t="s">
        <v>42</v>
      </c>
      <c r="B408" s="952"/>
      <c r="C408" s="953"/>
      <c r="D408" s="953"/>
      <c r="E408" s="954"/>
    </row>
    <row r="409" spans="1:5" x14ac:dyDescent="0.25">
      <c r="A409" s="468"/>
      <c r="B409" s="955"/>
      <c r="C409" s="956"/>
      <c r="D409" s="956"/>
      <c r="E409" s="957"/>
    </row>
    <row r="410" spans="1:5" ht="15.75" thickBot="1" x14ac:dyDescent="0.3">
      <c r="A410" s="469"/>
      <c r="B410" s="958"/>
      <c r="C410" s="959"/>
      <c r="D410" s="959"/>
      <c r="E410" s="960"/>
    </row>
    <row r="411" spans="1:5" ht="15.75" thickBot="1" x14ac:dyDescent="0.3">
      <c r="A411" s="304" t="s">
        <v>59</v>
      </c>
      <c r="B411" s="961" t="s">
        <v>130</v>
      </c>
      <c r="C411" s="962"/>
      <c r="D411" s="962"/>
      <c r="E411" s="963"/>
    </row>
    <row r="412" spans="1:5" ht="15.75" thickBot="1" x14ac:dyDescent="0.3">
      <c r="A412" s="14" t="s">
        <v>61</v>
      </c>
      <c r="B412" s="964"/>
      <c r="C412" s="965"/>
      <c r="D412" s="965"/>
      <c r="E412" s="966"/>
    </row>
    <row r="413" spans="1:5" ht="15.75" thickBot="1" x14ac:dyDescent="0.3">
      <c r="A413" s="5" t="s">
        <v>27</v>
      </c>
      <c r="B413" s="967"/>
      <c r="C413" s="968"/>
      <c r="D413" s="968"/>
      <c r="E413" s="969"/>
    </row>
    <row r="414" spans="1:5" ht="15.75" thickBot="1" x14ac:dyDescent="0.3">
      <c r="A414" s="5" t="s">
        <v>29</v>
      </c>
      <c r="B414" s="928" t="s">
        <v>58</v>
      </c>
      <c r="C414" s="929"/>
      <c r="D414" s="929"/>
      <c r="E414" s="930"/>
    </row>
    <row r="415" spans="1:5" x14ac:dyDescent="0.25">
      <c r="A415" s="467"/>
      <c r="B415" s="6">
        <v>2018</v>
      </c>
      <c r="C415" s="6">
        <v>2019</v>
      </c>
      <c r="D415" s="6">
        <v>2020</v>
      </c>
      <c r="E415" s="6">
        <v>2021</v>
      </c>
    </row>
    <row r="416" spans="1:5" ht="15.75" thickBot="1" x14ac:dyDescent="0.3">
      <c r="A416" s="469"/>
      <c r="B416" s="7" t="s">
        <v>12</v>
      </c>
      <c r="C416" s="7" t="s">
        <v>13</v>
      </c>
      <c r="D416" s="7" t="s">
        <v>13</v>
      </c>
      <c r="E416" s="7" t="s">
        <v>13</v>
      </c>
    </row>
    <row r="417" spans="1:5" ht="15.75" thickBot="1" x14ac:dyDescent="0.3">
      <c r="A417" s="5" t="s">
        <v>31</v>
      </c>
      <c r="B417" s="8"/>
      <c r="C417" s="8">
        <v>1</v>
      </c>
      <c r="D417" s="8">
        <v>1</v>
      </c>
      <c r="E417" s="8">
        <v>1</v>
      </c>
    </row>
    <row r="418" spans="1:5" ht="15.75" thickBot="1" x14ac:dyDescent="0.3">
      <c r="A418" s="5" t="s">
        <v>32</v>
      </c>
      <c r="B418" s="8">
        <v>0</v>
      </c>
      <c r="C418" s="8">
        <v>2000</v>
      </c>
      <c r="D418" s="8">
        <v>2000</v>
      </c>
      <c r="E418" s="8">
        <v>2000</v>
      </c>
    </row>
    <row r="419" spans="1:5" ht="15.75" thickBot="1" x14ac:dyDescent="0.3">
      <c r="A419" s="5" t="s">
        <v>33</v>
      </c>
      <c r="B419" s="8" t="e">
        <f>B418/B417</f>
        <v>#DIV/0!</v>
      </c>
      <c r="C419" s="8">
        <f t="shared" ref="C419:E419" si="55">C418/C417</f>
        <v>2000</v>
      </c>
      <c r="D419" s="8">
        <f t="shared" si="55"/>
        <v>2000</v>
      </c>
      <c r="E419" s="8">
        <f t="shared" si="55"/>
        <v>2000</v>
      </c>
    </row>
    <row r="420" spans="1:5" ht="15.75" thickBot="1" x14ac:dyDescent="0.3">
      <c r="A420" s="5" t="s">
        <v>34</v>
      </c>
      <c r="B420" s="5" t="s">
        <v>35</v>
      </c>
      <c r="C420" s="9" t="e">
        <f>C417/B417-1</f>
        <v>#DIV/0!</v>
      </c>
      <c r="D420" s="9">
        <f t="shared" ref="D420:E422" si="56">D417/C417-1</f>
        <v>0</v>
      </c>
      <c r="E420" s="9">
        <f t="shared" si="56"/>
        <v>0</v>
      </c>
    </row>
    <row r="421" spans="1:5" ht="15.75" thickBot="1" x14ac:dyDescent="0.3">
      <c r="A421" s="5" t="s">
        <v>36</v>
      </c>
      <c r="B421" s="5" t="s">
        <v>35</v>
      </c>
      <c r="C421" s="9" t="e">
        <f>C418/B418-1</f>
        <v>#DIV/0!</v>
      </c>
      <c r="D421" s="9">
        <f t="shared" si="56"/>
        <v>0</v>
      </c>
      <c r="E421" s="9">
        <f t="shared" si="56"/>
        <v>0</v>
      </c>
    </row>
    <row r="422" spans="1:5" ht="15.75" thickBot="1" x14ac:dyDescent="0.3">
      <c r="A422" s="5" t="s">
        <v>37</v>
      </c>
      <c r="B422" s="5" t="s">
        <v>35</v>
      </c>
      <c r="C422" s="9" t="e">
        <f>C419/B419-1</f>
        <v>#DIV/0!</v>
      </c>
      <c r="D422" s="9">
        <f t="shared" si="56"/>
        <v>0</v>
      </c>
      <c r="E422" s="9">
        <f t="shared" si="56"/>
        <v>0</v>
      </c>
    </row>
    <row r="423" spans="1:5" ht="15.75" thickBot="1" x14ac:dyDescent="0.3">
      <c r="A423" s="931" t="s">
        <v>38</v>
      </c>
      <c r="B423" s="932"/>
      <c r="C423" s="932"/>
      <c r="D423" s="932"/>
      <c r="E423" s="933"/>
    </row>
    <row r="424" spans="1:5" x14ac:dyDescent="0.25">
      <c r="A424" s="467"/>
      <c r="B424" s="6">
        <v>2018</v>
      </c>
      <c r="C424" s="6">
        <v>2019</v>
      </c>
      <c r="D424" s="6">
        <v>2020</v>
      </c>
      <c r="E424" s="6">
        <v>2021</v>
      </c>
    </row>
    <row r="425" spans="1:5" ht="15.75" thickBot="1" x14ac:dyDescent="0.3">
      <c r="A425" s="469"/>
      <c r="B425" s="7" t="s">
        <v>12</v>
      </c>
      <c r="C425" s="7" t="s">
        <v>13</v>
      </c>
      <c r="D425" s="7" t="s">
        <v>13</v>
      </c>
      <c r="E425" s="7" t="s">
        <v>13</v>
      </c>
    </row>
    <row r="426" spans="1:5" ht="15.75" thickBot="1" x14ac:dyDescent="0.3">
      <c r="A426" s="10" t="s">
        <v>39</v>
      </c>
      <c r="B426" s="8">
        <v>0</v>
      </c>
      <c r="C426" s="8">
        <v>2000</v>
      </c>
      <c r="D426" s="8">
        <v>2000</v>
      </c>
      <c r="E426" s="8">
        <v>2000</v>
      </c>
    </row>
    <row r="427" spans="1:5" ht="15.75" thickBot="1" x14ac:dyDescent="0.3">
      <c r="A427" s="10" t="s">
        <v>40</v>
      </c>
      <c r="B427" s="8"/>
      <c r="C427" s="8"/>
      <c r="D427" s="8"/>
      <c r="E427" s="8"/>
    </row>
    <row r="428" spans="1:5" ht="15.75" thickBot="1" x14ac:dyDescent="0.3">
      <c r="A428" s="13" t="s">
        <v>41</v>
      </c>
      <c r="B428" s="11">
        <f>B427+B426</f>
        <v>0</v>
      </c>
      <c r="C428" s="11">
        <f t="shared" ref="C428:E428" si="57">C427+C426</f>
        <v>2000</v>
      </c>
      <c r="D428" s="11">
        <f t="shared" si="57"/>
        <v>2000</v>
      </c>
      <c r="E428" s="11">
        <f t="shared" si="57"/>
        <v>2000</v>
      </c>
    </row>
    <row r="429" spans="1:5" x14ac:dyDescent="0.25">
      <c r="A429" s="467" t="s">
        <v>42</v>
      </c>
      <c r="B429" s="952"/>
      <c r="C429" s="953"/>
      <c r="D429" s="953"/>
      <c r="E429" s="954"/>
    </row>
    <row r="430" spans="1:5" x14ac:dyDescent="0.25">
      <c r="A430" s="468"/>
      <c r="B430" s="955"/>
      <c r="C430" s="956"/>
      <c r="D430" s="956"/>
      <c r="E430" s="957"/>
    </row>
    <row r="431" spans="1:5" ht="15.75" thickBot="1" x14ac:dyDescent="0.3">
      <c r="A431" s="469"/>
      <c r="B431" s="958"/>
      <c r="C431" s="959"/>
      <c r="D431" s="959"/>
      <c r="E431" s="960"/>
    </row>
    <row r="432" spans="1:5" ht="27" customHeight="1" thickBot="1" x14ac:dyDescent="0.3">
      <c r="A432" s="273" t="s">
        <v>131</v>
      </c>
      <c r="B432" s="961" t="s">
        <v>132</v>
      </c>
      <c r="C432" s="962"/>
      <c r="D432" s="962"/>
      <c r="E432" s="963"/>
    </row>
    <row r="433" spans="1:5" ht="15.75" thickBot="1" x14ac:dyDescent="0.3">
      <c r="A433" s="4" t="s">
        <v>133</v>
      </c>
      <c r="B433" s="925" t="s">
        <v>134</v>
      </c>
      <c r="C433" s="926"/>
      <c r="D433" s="926"/>
      <c r="E433" s="927"/>
    </row>
    <row r="434" spans="1:5" ht="22.5" customHeight="1" thickBot="1" x14ac:dyDescent="0.3">
      <c r="A434" s="5" t="s">
        <v>27</v>
      </c>
      <c r="B434" s="928" t="s">
        <v>135</v>
      </c>
      <c r="C434" s="929"/>
      <c r="D434" s="929"/>
      <c r="E434" s="930"/>
    </row>
    <row r="435" spans="1:5" ht="15.75" thickBot="1" x14ac:dyDescent="0.3">
      <c r="A435" s="5" t="s">
        <v>29</v>
      </c>
      <c r="B435" s="928" t="s">
        <v>30</v>
      </c>
      <c r="C435" s="929"/>
      <c r="D435" s="929"/>
      <c r="E435" s="930"/>
    </row>
    <row r="436" spans="1:5" x14ac:dyDescent="0.25">
      <c r="A436" s="467"/>
      <c r="B436" s="6">
        <v>2018</v>
      </c>
      <c r="C436" s="6">
        <v>2019</v>
      </c>
      <c r="D436" s="6">
        <v>2020</v>
      </c>
      <c r="E436" s="6">
        <v>2021</v>
      </c>
    </row>
    <row r="437" spans="1:5" ht="15.75" thickBot="1" x14ac:dyDescent="0.3">
      <c r="A437" s="469"/>
      <c r="B437" s="7" t="s">
        <v>12</v>
      </c>
      <c r="C437" s="7" t="s">
        <v>13</v>
      </c>
      <c r="D437" s="7" t="s">
        <v>13</v>
      </c>
      <c r="E437" s="7" t="s">
        <v>13</v>
      </c>
    </row>
    <row r="438" spans="1:5" ht="15.75" thickBot="1" x14ac:dyDescent="0.3">
      <c r="A438" s="5" t="s">
        <v>31</v>
      </c>
      <c r="B438" s="8">
        <v>1</v>
      </c>
      <c r="C438" s="8">
        <v>1</v>
      </c>
      <c r="D438" s="8">
        <v>1</v>
      </c>
      <c r="E438" s="8">
        <v>1</v>
      </c>
    </row>
    <row r="439" spans="1:5" ht="15.75" thickBot="1" x14ac:dyDescent="0.3">
      <c r="A439" s="5" t="s">
        <v>32</v>
      </c>
      <c r="B439" s="8">
        <v>129000</v>
      </c>
      <c r="C439" s="8">
        <v>249000</v>
      </c>
      <c r="D439" s="8">
        <v>0</v>
      </c>
      <c r="E439" s="8">
        <v>0</v>
      </c>
    </row>
    <row r="440" spans="1:5" ht="15.75" thickBot="1" x14ac:dyDescent="0.3">
      <c r="A440" s="5" t="s">
        <v>33</v>
      </c>
      <c r="B440" s="8">
        <f>B439/B438</f>
        <v>129000</v>
      </c>
      <c r="C440" s="8">
        <f t="shared" ref="C440:E440" si="58">C439/C438</f>
        <v>249000</v>
      </c>
      <c r="D440" s="8">
        <f t="shared" si="58"/>
        <v>0</v>
      </c>
      <c r="E440" s="8">
        <f t="shared" si="58"/>
        <v>0</v>
      </c>
    </row>
    <row r="441" spans="1:5" ht="15.75" thickBot="1" x14ac:dyDescent="0.3">
      <c r="A441" s="5" t="s">
        <v>34</v>
      </c>
      <c r="B441" s="5" t="s">
        <v>35</v>
      </c>
      <c r="C441" s="9">
        <f>C438/B438-1</f>
        <v>0</v>
      </c>
      <c r="D441" s="9">
        <f t="shared" ref="D441:E443" si="59">D438/C438-1</f>
        <v>0</v>
      </c>
      <c r="E441" s="9">
        <f t="shared" si="59"/>
        <v>0</v>
      </c>
    </row>
    <row r="442" spans="1:5" ht="15.75" thickBot="1" x14ac:dyDescent="0.3">
      <c r="A442" s="5" t="s">
        <v>36</v>
      </c>
      <c r="B442" s="5" t="s">
        <v>35</v>
      </c>
      <c r="C442" s="9">
        <f>C439/B439-1</f>
        <v>0.93023255813953498</v>
      </c>
      <c r="D442" s="9">
        <f t="shared" si="59"/>
        <v>-1</v>
      </c>
      <c r="E442" s="9" t="e">
        <f t="shared" si="59"/>
        <v>#DIV/0!</v>
      </c>
    </row>
    <row r="443" spans="1:5" ht="15.75" thickBot="1" x14ac:dyDescent="0.3">
      <c r="A443" s="5" t="s">
        <v>37</v>
      </c>
      <c r="B443" s="5" t="s">
        <v>35</v>
      </c>
      <c r="C443" s="9">
        <f>C440/B440-1</f>
        <v>0.93023255813953498</v>
      </c>
      <c r="D443" s="9">
        <f t="shared" si="59"/>
        <v>-1</v>
      </c>
      <c r="E443" s="9" t="e">
        <f t="shared" si="59"/>
        <v>#DIV/0!</v>
      </c>
    </row>
    <row r="444" spans="1:5" ht="15.75" thickBot="1" x14ac:dyDescent="0.3">
      <c r="A444" s="931" t="s">
        <v>38</v>
      </c>
      <c r="B444" s="932"/>
      <c r="C444" s="932"/>
      <c r="D444" s="932"/>
      <c r="E444" s="933"/>
    </row>
    <row r="445" spans="1:5" x14ac:dyDescent="0.25">
      <c r="A445" s="467"/>
      <c r="B445" s="6">
        <v>2018</v>
      </c>
      <c r="C445" s="6">
        <v>2019</v>
      </c>
      <c r="D445" s="6">
        <v>2020</v>
      </c>
      <c r="E445" s="6">
        <v>2021</v>
      </c>
    </row>
    <row r="446" spans="1:5" s="3" customFormat="1" ht="15.75" thickBot="1" x14ac:dyDescent="0.3">
      <c r="A446" s="469"/>
      <c r="B446" s="7" t="s">
        <v>12</v>
      </c>
      <c r="C446" s="7" t="s">
        <v>13</v>
      </c>
      <c r="D446" s="7" t="s">
        <v>13</v>
      </c>
      <c r="E446" s="7" t="s">
        <v>13</v>
      </c>
    </row>
    <row r="447" spans="1:5" s="3" customFormat="1" ht="15.75" thickBot="1" x14ac:dyDescent="0.3">
      <c r="A447" s="10" t="s">
        <v>39</v>
      </c>
      <c r="B447" s="12"/>
      <c r="C447" s="12"/>
      <c r="D447" s="12"/>
      <c r="E447" s="12"/>
    </row>
    <row r="448" spans="1:5" s="3" customFormat="1" ht="15.75" thickBot="1" x14ac:dyDescent="0.3">
      <c r="A448" s="10" t="s">
        <v>40</v>
      </c>
      <c r="B448" s="8">
        <v>129000</v>
      </c>
      <c r="C448" s="8">
        <v>249000</v>
      </c>
      <c r="D448" s="12"/>
      <c r="E448" s="12"/>
    </row>
    <row r="449" spans="1:5" s="3" customFormat="1" ht="15.75" thickBot="1" x14ac:dyDescent="0.3">
      <c r="A449" s="13" t="s">
        <v>41</v>
      </c>
      <c r="B449" s="11">
        <f>B448+B447</f>
        <v>129000</v>
      </c>
      <c r="C449" s="11">
        <f t="shared" ref="C449:E449" si="60">C448+C447</f>
        <v>249000</v>
      </c>
      <c r="D449" s="11">
        <f t="shared" si="60"/>
        <v>0</v>
      </c>
      <c r="E449" s="11">
        <f t="shared" si="60"/>
        <v>0</v>
      </c>
    </row>
    <row r="450" spans="1:5" s="3" customFormat="1" x14ac:dyDescent="0.25">
      <c r="A450" s="467" t="s">
        <v>42</v>
      </c>
      <c r="B450" s="952"/>
      <c r="C450" s="953"/>
      <c r="D450" s="953"/>
      <c r="E450" s="954"/>
    </row>
    <row r="451" spans="1:5" s="3" customFormat="1" x14ac:dyDescent="0.25">
      <c r="A451" s="468"/>
      <c r="B451" s="955"/>
      <c r="C451" s="956"/>
      <c r="D451" s="956"/>
      <c r="E451" s="957"/>
    </row>
    <row r="452" spans="1:5" s="3" customFormat="1" ht="15.75" thickBot="1" x14ac:dyDescent="0.3">
      <c r="A452" s="469"/>
      <c r="B452" s="958"/>
      <c r="C452" s="959"/>
      <c r="D452" s="959"/>
      <c r="E452" s="960"/>
    </row>
    <row r="453" spans="1:5" s="3" customFormat="1" ht="23.25" thickBot="1" x14ac:dyDescent="0.3">
      <c r="A453" s="273" t="s">
        <v>136</v>
      </c>
      <c r="B453" s="961" t="s">
        <v>137</v>
      </c>
      <c r="C453" s="962"/>
      <c r="D453" s="962"/>
      <c r="E453" s="963"/>
    </row>
    <row r="454" spans="1:5" s="3" customFormat="1" ht="15.75" thickBot="1" x14ac:dyDescent="0.3">
      <c r="A454" s="4" t="s">
        <v>138</v>
      </c>
      <c r="B454" s="925" t="s">
        <v>139</v>
      </c>
      <c r="C454" s="926"/>
      <c r="D454" s="926"/>
      <c r="E454" s="927"/>
    </row>
    <row r="455" spans="1:5" s="3" customFormat="1" ht="22.5" customHeight="1" thickBot="1" x14ac:dyDescent="0.3">
      <c r="A455" s="5" t="s">
        <v>27</v>
      </c>
      <c r="B455" s="928" t="s">
        <v>140</v>
      </c>
      <c r="C455" s="929"/>
      <c r="D455" s="929"/>
      <c r="E455" s="930"/>
    </row>
    <row r="456" spans="1:5" s="3" customFormat="1" ht="15.75" thickBot="1" x14ac:dyDescent="0.3">
      <c r="A456" s="5" t="s">
        <v>29</v>
      </c>
      <c r="B456" s="928" t="s">
        <v>68</v>
      </c>
      <c r="C456" s="929"/>
      <c r="D456" s="929"/>
      <c r="E456" s="930"/>
    </row>
    <row r="457" spans="1:5" s="3" customFormat="1" x14ac:dyDescent="0.25">
      <c r="A457" s="467"/>
      <c r="B457" s="6">
        <v>2018</v>
      </c>
      <c r="C457" s="6">
        <v>2019</v>
      </c>
      <c r="D457" s="6">
        <v>2020</v>
      </c>
      <c r="E457" s="6">
        <v>2021</v>
      </c>
    </row>
    <row r="458" spans="1:5" s="3" customFormat="1" ht="15.75" thickBot="1" x14ac:dyDescent="0.3">
      <c r="A458" s="469"/>
      <c r="B458" s="7" t="s">
        <v>12</v>
      </c>
      <c r="C458" s="7" t="s">
        <v>13</v>
      </c>
      <c r="D458" s="7" t="s">
        <v>13</v>
      </c>
      <c r="E458" s="7" t="s">
        <v>13</v>
      </c>
    </row>
    <row r="459" spans="1:5" s="3" customFormat="1" ht="15.75" thickBot="1" x14ac:dyDescent="0.3">
      <c r="A459" s="5" t="s">
        <v>31</v>
      </c>
      <c r="B459" s="8">
        <v>1</v>
      </c>
      <c r="C459" s="8">
        <v>1</v>
      </c>
      <c r="D459" s="8">
        <v>1</v>
      </c>
      <c r="E459" s="8">
        <v>1</v>
      </c>
    </row>
    <row r="460" spans="1:5" s="3" customFormat="1" ht="15.75" thickBot="1" x14ac:dyDescent="0.3">
      <c r="A460" s="5" t="s">
        <v>32</v>
      </c>
      <c r="B460" s="8">
        <f>B470</f>
        <v>3500</v>
      </c>
      <c r="C460" s="8">
        <f t="shared" ref="C460:E460" si="61">C470</f>
        <v>2470</v>
      </c>
      <c r="D460" s="8">
        <f t="shared" si="61"/>
        <v>2250</v>
      </c>
      <c r="E460" s="8">
        <f t="shared" si="61"/>
        <v>2230</v>
      </c>
    </row>
    <row r="461" spans="1:5" s="3" customFormat="1" ht="15.75" thickBot="1" x14ac:dyDescent="0.3">
      <c r="A461" s="5" t="s">
        <v>33</v>
      </c>
      <c r="B461" s="8">
        <f>B460/B459</f>
        <v>3500</v>
      </c>
      <c r="C461" s="8">
        <f t="shared" ref="C461:E461" si="62">C460/C459</f>
        <v>2470</v>
      </c>
      <c r="D461" s="8">
        <f t="shared" si="62"/>
        <v>2250</v>
      </c>
      <c r="E461" s="8">
        <f t="shared" si="62"/>
        <v>2230</v>
      </c>
    </row>
    <row r="462" spans="1:5" s="3" customFormat="1" ht="15.75" thickBot="1" x14ac:dyDescent="0.3">
      <c r="A462" s="5" t="s">
        <v>34</v>
      </c>
      <c r="B462" s="5" t="s">
        <v>35</v>
      </c>
      <c r="C462" s="9">
        <f>C459/B459-1</f>
        <v>0</v>
      </c>
      <c r="D462" s="9">
        <f t="shared" ref="D462:E464" si="63">D459/C459-1</f>
        <v>0</v>
      </c>
      <c r="E462" s="9">
        <f t="shared" si="63"/>
        <v>0</v>
      </c>
    </row>
    <row r="463" spans="1:5" s="3" customFormat="1" ht="15.75" thickBot="1" x14ac:dyDescent="0.3">
      <c r="A463" s="5" t="s">
        <v>36</v>
      </c>
      <c r="B463" s="5" t="s">
        <v>35</v>
      </c>
      <c r="C463" s="9">
        <f>C460/B460-1</f>
        <v>-0.29428571428571426</v>
      </c>
      <c r="D463" s="9">
        <f t="shared" si="63"/>
        <v>-8.9068825910931126E-2</v>
      </c>
      <c r="E463" s="9">
        <f t="shared" si="63"/>
        <v>-8.8888888888888351E-3</v>
      </c>
    </row>
    <row r="464" spans="1:5" s="3" customFormat="1" ht="15.75" thickBot="1" x14ac:dyDescent="0.3">
      <c r="A464" s="5" t="s">
        <v>37</v>
      </c>
      <c r="B464" s="5" t="s">
        <v>35</v>
      </c>
      <c r="C464" s="9">
        <f>C461/B461-1</f>
        <v>-0.29428571428571426</v>
      </c>
      <c r="D464" s="9">
        <f t="shared" si="63"/>
        <v>-8.9068825910931126E-2</v>
      </c>
      <c r="E464" s="9">
        <f t="shared" si="63"/>
        <v>-8.8888888888888351E-3</v>
      </c>
    </row>
    <row r="465" spans="1:5" s="3" customFormat="1" ht="15.75" thickBot="1" x14ac:dyDescent="0.3">
      <c r="A465" s="931" t="s">
        <v>38</v>
      </c>
      <c r="B465" s="932"/>
      <c r="C465" s="932"/>
      <c r="D465" s="932"/>
      <c r="E465" s="933"/>
    </row>
    <row r="466" spans="1:5" s="3" customFormat="1" x14ac:dyDescent="0.25">
      <c r="A466" s="467"/>
      <c r="B466" s="6">
        <v>2018</v>
      </c>
      <c r="C466" s="6">
        <v>2019</v>
      </c>
      <c r="D466" s="6">
        <v>2020</v>
      </c>
      <c r="E466" s="6">
        <v>2021</v>
      </c>
    </row>
    <row r="467" spans="1:5" s="3" customFormat="1" ht="15.75" thickBot="1" x14ac:dyDescent="0.3">
      <c r="A467" s="469"/>
      <c r="B467" s="7" t="s">
        <v>12</v>
      </c>
      <c r="C467" s="7" t="s">
        <v>13</v>
      </c>
      <c r="D467" s="7" t="s">
        <v>13</v>
      </c>
      <c r="E467" s="7" t="s">
        <v>13</v>
      </c>
    </row>
    <row r="468" spans="1:5" s="3" customFormat="1" ht="15.75" thickBot="1" x14ac:dyDescent="0.3">
      <c r="A468" s="10" t="s">
        <v>39</v>
      </c>
      <c r="B468" s="12"/>
      <c r="C468" s="12"/>
      <c r="D468" s="12"/>
      <c r="E468" s="12"/>
    </row>
    <row r="469" spans="1:5" s="3" customFormat="1" ht="15.75" thickBot="1" x14ac:dyDescent="0.3">
      <c r="A469" s="10" t="s">
        <v>40</v>
      </c>
      <c r="B469" s="8">
        <v>3500</v>
      </c>
      <c r="C469" s="8">
        <v>2470</v>
      </c>
      <c r="D469" s="8">
        <v>2250</v>
      </c>
      <c r="E469" s="8">
        <v>2230</v>
      </c>
    </row>
    <row r="470" spans="1:5" s="3" customFormat="1" ht="15.75" thickBot="1" x14ac:dyDescent="0.3">
      <c r="A470" s="13" t="s">
        <v>41</v>
      </c>
      <c r="B470" s="11">
        <f>B469+B468</f>
        <v>3500</v>
      </c>
      <c r="C470" s="11">
        <f t="shared" ref="C470:E470" si="64">C469+C468</f>
        <v>2470</v>
      </c>
      <c r="D470" s="11">
        <f t="shared" si="64"/>
        <v>2250</v>
      </c>
      <c r="E470" s="11">
        <f t="shared" si="64"/>
        <v>2230</v>
      </c>
    </row>
    <row r="471" spans="1:5" s="3" customFormat="1" x14ac:dyDescent="0.25">
      <c r="A471" s="467" t="s">
        <v>42</v>
      </c>
      <c r="B471" s="952"/>
      <c r="C471" s="953"/>
      <c r="D471" s="953"/>
      <c r="E471" s="954"/>
    </row>
    <row r="472" spans="1:5" s="3" customFormat="1" x14ac:dyDescent="0.25">
      <c r="A472" s="468"/>
      <c r="B472" s="955"/>
      <c r="C472" s="956"/>
      <c r="D472" s="956"/>
      <c r="E472" s="957"/>
    </row>
    <row r="473" spans="1:5" s="3" customFormat="1" ht="15.75" thickBot="1" x14ac:dyDescent="0.3">
      <c r="A473" s="469"/>
      <c r="B473" s="958"/>
      <c r="C473" s="959"/>
      <c r="D473" s="959"/>
      <c r="E473" s="960"/>
    </row>
    <row r="474" spans="1:5" s="3" customFormat="1" ht="15.75" thickBot="1" x14ac:dyDescent="0.3">
      <c r="A474" s="304" t="s">
        <v>141</v>
      </c>
      <c r="B474" s="961" t="s">
        <v>142</v>
      </c>
      <c r="C474" s="962"/>
      <c r="D474" s="962"/>
      <c r="E474" s="963"/>
    </row>
    <row r="475" spans="1:5" s="3" customFormat="1" ht="15.75" thickBot="1" x14ac:dyDescent="0.3">
      <c r="A475" s="4" t="s">
        <v>143</v>
      </c>
      <c r="B475" s="976" t="s">
        <v>144</v>
      </c>
      <c r="C475" s="977"/>
      <c r="D475" s="977"/>
      <c r="E475" s="978"/>
    </row>
    <row r="476" spans="1:5" s="3" customFormat="1" ht="15.75" thickBot="1" x14ac:dyDescent="0.3">
      <c r="A476" s="5" t="s">
        <v>27</v>
      </c>
      <c r="B476" s="928"/>
      <c r="C476" s="929"/>
      <c r="D476" s="929"/>
      <c r="E476" s="930"/>
    </row>
    <row r="477" spans="1:5" s="3" customFormat="1" ht="15.75" thickBot="1" x14ac:dyDescent="0.3">
      <c r="A477" s="5" t="s">
        <v>29</v>
      </c>
      <c r="B477" s="928" t="s">
        <v>68</v>
      </c>
      <c r="C477" s="929"/>
      <c r="D477" s="929"/>
      <c r="E477" s="930"/>
    </row>
    <row r="478" spans="1:5" s="3" customFormat="1" x14ac:dyDescent="0.25">
      <c r="A478" s="467"/>
      <c r="B478" s="6">
        <v>2018</v>
      </c>
      <c r="C478" s="6">
        <v>2019</v>
      </c>
      <c r="D478" s="6">
        <v>2020</v>
      </c>
      <c r="E478" s="6">
        <v>2021</v>
      </c>
    </row>
    <row r="479" spans="1:5" s="3" customFormat="1" ht="15.75" thickBot="1" x14ac:dyDescent="0.3">
      <c r="A479" s="469"/>
      <c r="B479" s="7" t="s">
        <v>12</v>
      </c>
      <c r="C479" s="7" t="s">
        <v>13</v>
      </c>
      <c r="D479" s="7" t="s">
        <v>13</v>
      </c>
      <c r="E479" s="7" t="s">
        <v>13</v>
      </c>
    </row>
    <row r="480" spans="1:5" s="3" customFormat="1" ht="15.75" thickBot="1" x14ac:dyDescent="0.3">
      <c r="A480" s="5" t="s">
        <v>31</v>
      </c>
      <c r="B480" s="8">
        <v>1</v>
      </c>
      <c r="C480" s="8">
        <v>1</v>
      </c>
      <c r="D480" s="8">
        <v>1</v>
      </c>
      <c r="E480" s="8">
        <v>1</v>
      </c>
    </row>
    <row r="481" spans="1:5" s="3" customFormat="1" ht="15.75" thickBot="1" x14ac:dyDescent="0.3">
      <c r="A481" s="5" t="s">
        <v>32</v>
      </c>
      <c r="B481" s="8">
        <v>100000</v>
      </c>
      <c r="C481" s="8">
        <v>78733</v>
      </c>
      <c r="D481" s="8">
        <v>0</v>
      </c>
      <c r="E481" s="8">
        <v>0</v>
      </c>
    </row>
    <row r="482" spans="1:5" s="3" customFormat="1" ht="15.75" thickBot="1" x14ac:dyDescent="0.3">
      <c r="A482" s="5" t="s">
        <v>33</v>
      </c>
      <c r="B482" s="8">
        <f>B481/B480</f>
        <v>100000</v>
      </c>
      <c r="C482" s="8">
        <f t="shared" ref="C482:E482" si="65">C481/C480</f>
        <v>78733</v>
      </c>
      <c r="D482" s="8">
        <f t="shared" si="65"/>
        <v>0</v>
      </c>
      <c r="E482" s="8">
        <f t="shared" si="65"/>
        <v>0</v>
      </c>
    </row>
    <row r="483" spans="1:5" s="3" customFormat="1" ht="15.75" thickBot="1" x14ac:dyDescent="0.3">
      <c r="A483" s="5" t="s">
        <v>34</v>
      </c>
      <c r="B483" s="5" t="s">
        <v>35</v>
      </c>
      <c r="C483" s="9">
        <f>C480/B480-1</f>
        <v>0</v>
      </c>
      <c r="D483" s="9">
        <f t="shared" ref="D483:E485" si="66">D480/C480-1</f>
        <v>0</v>
      </c>
      <c r="E483" s="9">
        <f t="shared" si="66"/>
        <v>0</v>
      </c>
    </row>
    <row r="484" spans="1:5" s="3" customFormat="1" ht="15.75" thickBot="1" x14ac:dyDescent="0.3">
      <c r="A484" s="5" t="s">
        <v>36</v>
      </c>
      <c r="B484" s="5" t="s">
        <v>35</v>
      </c>
      <c r="C484" s="9">
        <f>C481/B481-1</f>
        <v>-0.21267000000000003</v>
      </c>
      <c r="D484" s="9">
        <f t="shared" si="66"/>
        <v>-1</v>
      </c>
      <c r="E484" s="9" t="e">
        <f t="shared" si="66"/>
        <v>#DIV/0!</v>
      </c>
    </row>
    <row r="485" spans="1:5" s="3" customFormat="1" ht="15.75" thickBot="1" x14ac:dyDescent="0.3">
      <c r="A485" s="5" t="s">
        <v>37</v>
      </c>
      <c r="B485" s="5" t="s">
        <v>35</v>
      </c>
      <c r="C485" s="9">
        <f>C482/B482-1</f>
        <v>-0.21267000000000003</v>
      </c>
      <c r="D485" s="9">
        <f t="shared" si="66"/>
        <v>-1</v>
      </c>
      <c r="E485" s="9" t="e">
        <f t="shared" si="66"/>
        <v>#DIV/0!</v>
      </c>
    </row>
    <row r="486" spans="1:5" s="3" customFormat="1" ht="15.75" thickBot="1" x14ac:dyDescent="0.3">
      <c r="A486" s="931" t="s">
        <v>38</v>
      </c>
      <c r="B486" s="932"/>
      <c r="C486" s="932"/>
      <c r="D486" s="932"/>
      <c r="E486" s="933"/>
    </row>
    <row r="487" spans="1:5" s="3" customFormat="1" x14ac:dyDescent="0.25">
      <c r="A487" s="467"/>
      <c r="B487" s="6">
        <v>2018</v>
      </c>
      <c r="C487" s="6">
        <v>2019</v>
      </c>
      <c r="D487" s="6">
        <v>2020</v>
      </c>
      <c r="E487" s="6">
        <v>2021</v>
      </c>
    </row>
    <row r="488" spans="1:5" s="3" customFormat="1" ht="15.75" thickBot="1" x14ac:dyDescent="0.3">
      <c r="A488" s="469"/>
      <c r="B488" s="7" t="s">
        <v>12</v>
      </c>
      <c r="C488" s="7" t="s">
        <v>13</v>
      </c>
      <c r="D488" s="7" t="s">
        <v>13</v>
      </c>
      <c r="E488" s="7" t="s">
        <v>13</v>
      </c>
    </row>
    <row r="489" spans="1:5" s="3" customFormat="1" ht="15.75" thickBot="1" x14ac:dyDescent="0.3">
      <c r="A489" s="10" t="s">
        <v>39</v>
      </c>
      <c r="B489" s="12"/>
      <c r="C489" s="12"/>
      <c r="D489" s="12"/>
      <c r="E489" s="12"/>
    </row>
    <row r="490" spans="1:5" s="3" customFormat="1" ht="15.75" thickBot="1" x14ac:dyDescent="0.3">
      <c r="A490" s="10" t="s">
        <v>40</v>
      </c>
      <c r="B490" s="8">
        <v>100000</v>
      </c>
      <c r="C490" s="8">
        <v>78733</v>
      </c>
      <c r="D490" s="8"/>
      <c r="E490" s="8"/>
    </row>
    <row r="491" spans="1:5" s="3" customFormat="1" ht="15.75" thickBot="1" x14ac:dyDescent="0.3">
      <c r="A491" s="13" t="s">
        <v>41</v>
      </c>
      <c r="B491" s="11">
        <f>B490+B489</f>
        <v>100000</v>
      </c>
      <c r="C491" s="11">
        <f t="shared" ref="C491:E491" si="67">C490+C489</f>
        <v>78733</v>
      </c>
      <c r="D491" s="11">
        <f t="shared" si="67"/>
        <v>0</v>
      </c>
      <c r="E491" s="11">
        <f t="shared" si="67"/>
        <v>0</v>
      </c>
    </row>
    <row r="492" spans="1:5" s="3" customFormat="1" x14ac:dyDescent="0.25">
      <c r="A492" s="467" t="s">
        <v>42</v>
      </c>
      <c r="B492" s="952"/>
      <c r="C492" s="953"/>
      <c r="D492" s="953"/>
      <c r="E492" s="954"/>
    </row>
    <row r="493" spans="1:5" s="3" customFormat="1" x14ac:dyDescent="0.25">
      <c r="A493" s="468"/>
      <c r="B493" s="955"/>
      <c r="C493" s="956"/>
      <c r="D493" s="956"/>
      <c r="E493" s="957"/>
    </row>
    <row r="494" spans="1:5" s="3" customFormat="1" ht="15.75" thickBot="1" x14ac:dyDescent="0.3">
      <c r="A494" s="469"/>
      <c r="B494" s="958"/>
      <c r="C494" s="959"/>
      <c r="D494" s="959"/>
      <c r="E494" s="960"/>
    </row>
    <row r="495" spans="1:5" ht="60.75" customHeight="1" thickBot="1" x14ac:dyDescent="0.3">
      <c r="A495" s="21" t="s">
        <v>145</v>
      </c>
      <c r="B495" s="970" t="s">
        <v>146</v>
      </c>
      <c r="C495" s="971"/>
      <c r="D495" s="971"/>
      <c r="E495" s="972"/>
    </row>
    <row r="496" spans="1:5" ht="15.75" thickBot="1" x14ac:dyDescent="0.3">
      <c r="A496" s="949" t="s">
        <v>93</v>
      </c>
      <c r="B496" s="950"/>
      <c r="C496" s="950"/>
      <c r="D496" s="950"/>
      <c r="E496" s="951"/>
    </row>
    <row r="497" spans="1:5" ht="15.75" thickBot="1" x14ac:dyDescent="0.3">
      <c r="A497" s="273" t="s">
        <v>14</v>
      </c>
      <c r="B497" s="303" t="s">
        <v>15</v>
      </c>
      <c r="C497" s="303" t="s">
        <v>16</v>
      </c>
      <c r="D497" s="303" t="s">
        <v>16</v>
      </c>
      <c r="E497" s="303" t="s">
        <v>16</v>
      </c>
    </row>
    <row r="498" spans="1:5" ht="15.75" thickBot="1" x14ac:dyDescent="0.3">
      <c r="A498" s="273" t="s">
        <v>17</v>
      </c>
      <c r="B498" s="303" t="s">
        <v>15</v>
      </c>
      <c r="C498" s="303" t="s">
        <v>16</v>
      </c>
      <c r="D498" s="303" t="s">
        <v>16</v>
      </c>
      <c r="E498" s="303" t="s">
        <v>16</v>
      </c>
    </row>
    <row r="499" spans="1:5" ht="23.25" thickBot="1" x14ac:dyDescent="0.3">
      <c r="A499" s="273" t="s">
        <v>18</v>
      </c>
      <c r="B499" s="303" t="s">
        <v>15</v>
      </c>
      <c r="C499" s="303" t="s">
        <v>16</v>
      </c>
      <c r="D499" s="303" t="s">
        <v>16</v>
      </c>
      <c r="E499" s="303" t="s">
        <v>16</v>
      </c>
    </row>
    <row r="500" spans="1:5" ht="15.75" thickBot="1" x14ac:dyDescent="0.3">
      <c r="A500" s="931" t="s">
        <v>147</v>
      </c>
      <c r="B500" s="932"/>
      <c r="C500" s="932"/>
      <c r="D500" s="932"/>
      <c r="E500" s="933"/>
    </row>
    <row r="501" spans="1:5" ht="36" customHeight="1" thickBot="1" x14ac:dyDescent="0.3">
      <c r="A501" s="273" t="s">
        <v>148</v>
      </c>
      <c r="B501" s="961" t="s">
        <v>149</v>
      </c>
      <c r="C501" s="962"/>
      <c r="D501" s="962"/>
      <c r="E501" s="963"/>
    </row>
    <row r="502" spans="1:5" ht="15.75" thickBot="1" x14ac:dyDescent="0.3">
      <c r="A502" s="4" t="s">
        <v>150</v>
      </c>
      <c r="B502" s="925" t="s">
        <v>151</v>
      </c>
      <c r="C502" s="926"/>
      <c r="D502" s="926"/>
      <c r="E502" s="927"/>
    </row>
    <row r="503" spans="1:5" ht="17.25" customHeight="1" thickBot="1" x14ac:dyDescent="0.3">
      <c r="A503" s="5" t="s">
        <v>27</v>
      </c>
      <c r="B503" s="928" t="s">
        <v>152</v>
      </c>
      <c r="C503" s="929"/>
      <c r="D503" s="929"/>
      <c r="E503" s="930"/>
    </row>
    <row r="504" spans="1:5" ht="15.75" thickBot="1" x14ac:dyDescent="0.3">
      <c r="A504" s="5" t="s">
        <v>29</v>
      </c>
      <c r="B504" s="928" t="s">
        <v>30</v>
      </c>
      <c r="C504" s="929"/>
      <c r="D504" s="929"/>
      <c r="E504" s="930"/>
    </row>
    <row r="505" spans="1:5" ht="12.75" customHeight="1" x14ac:dyDescent="0.25">
      <c r="A505" s="467"/>
      <c r="B505" s="6">
        <v>2018</v>
      </c>
      <c r="C505" s="6">
        <v>2019</v>
      </c>
      <c r="D505" s="6">
        <v>2020</v>
      </c>
      <c r="E505" s="6">
        <v>2021</v>
      </c>
    </row>
    <row r="506" spans="1:5" ht="9" customHeight="1" thickBot="1" x14ac:dyDescent="0.3">
      <c r="A506" s="469"/>
      <c r="B506" s="7" t="s">
        <v>12</v>
      </c>
      <c r="C506" s="7" t="s">
        <v>13</v>
      </c>
      <c r="D506" s="7" t="s">
        <v>13</v>
      </c>
      <c r="E506" s="7" t="s">
        <v>13</v>
      </c>
    </row>
    <row r="507" spans="1:5" ht="15.75" thickBot="1" x14ac:dyDescent="0.3">
      <c r="A507" s="5" t="s">
        <v>31</v>
      </c>
      <c r="B507" s="8">
        <v>1</v>
      </c>
      <c r="C507" s="8">
        <v>1</v>
      </c>
      <c r="D507" s="8">
        <v>1</v>
      </c>
      <c r="E507" s="8">
        <v>1</v>
      </c>
    </row>
    <row r="508" spans="1:5" ht="15.75" thickBot="1" x14ac:dyDescent="0.3">
      <c r="A508" s="5" t="s">
        <v>32</v>
      </c>
      <c r="B508" s="8">
        <v>2500</v>
      </c>
      <c r="C508" s="8">
        <v>2000</v>
      </c>
      <c r="D508" s="8">
        <v>2000</v>
      </c>
      <c r="E508" s="8">
        <v>2000</v>
      </c>
    </row>
    <row r="509" spans="1:5" ht="15.75" thickBot="1" x14ac:dyDescent="0.3">
      <c r="A509" s="5" t="s">
        <v>33</v>
      </c>
      <c r="B509" s="8">
        <f>B508/B507</f>
        <v>2500</v>
      </c>
      <c r="C509" s="8">
        <f t="shared" ref="C509:E509" si="68">C508/C507</f>
        <v>2000</v>
      </c>
      <c r="D509" s="8">
        <f t="shared" si="68"/>
        <v>2000</v>
      </c>
      <c r="E509" s="8">
        <f t="shared" si="68"/>
        <v>2000</v>
      </c>
    </row>
    <row r="510" spans="1:5" ht="15.75" thickBot="1" x14ac:dyDescent="0.3">
      <c r="A510" s="5" t="s">
        <v>34</v>
      </c>
      <c r="B510" s="5" t="s">
        <v>35</v>
      </c>
      <c r="C510" s="9">
        <f>C507/B507-1</f>
        <v>0</v>
      </c>
      <c r="D510" s="9">
        <f t="shared" ref="D510:E512" si="69">D507/C507-1</f>
        <v>0</v>
      </c>
      <c r="E510" s="9">
        <f t="shared" si="69"/>
        <v>0</v>
      </c>
    </row>
    <row r="511" spans="1:5" ht="15.75" thickBot="1" x14ac:dyDescent="0.3">
      <c r="A511" s="5" t="s">
        <v>36</v>
      </c>
      <c r="B511" s="5" t="s">
        <v>35</v>
      </c>
      <c r="C511" s="9">
        <f>C508/B508-1</f>
        <v>-0.19999999999999996</v>
      </c>
      <c r="D511" s="9">
        <f t="shared" si="69"/>
        <v>0</v>
      </c>
      <c r="E511" s="9">
        <f t="shared" si="69"/>
        <v>0</v>
      </c>
    </row>
    <row r="512" spans="1:5" ht="15.75" thickBot="1" x14ac:dyDescent="0.3">
      <c r="A512" s="5" t="s">
        <v>37</v>
      </c>
      <c r="B512" s="5" t="s">
        <v>35</v>
      </c>
      <c r="C512" s="9">
        <f>C509/B509-1</f>
        <v>-0.19999999999999996</v>
      </c>
      <c r="D512" s="9">
        <f t="shared" si="69"/>
        <v>0</v>
      </c>
      <c r="E512" s="9">
        <f t="shared" si="69"/>
        <v>0</v>
      </c>
    </row>
    <row r="513" spans="1:5" ht="15.75" thickBot="1" x14ac:dyDescent="0.3">
      <c r="A513" s="931" t="s">
        <v>38</v>
      </c>
      <c r="B513" s="932"/>
      <c r="C513" s="932"/>
      <c r="D513" s="932"/>
      <c r="E513" s="933"/>
    </row>
    <row r="514" spans="1:5" ht="12.75" customHeight="1" x14ac:dyDescent="0.25">
      <c r="A514" s="467"/>
      <c r="B514" s="6">
        <v>2018</v>
      </c>
      <c r="C514" s="6">
        <v>2019</v>
      </c>
      <c r="D514" s="6">
        <v>2020</v>
      </c>
      <c r="E514" s="6">
        <v>2021</v>
      </c>
    </row>
    <row r="515" spans="1:5" s="3" customFormat="1" ht="9" customHeight="1" thickBot="1" x14ac:dyDescent="0.3">
      <c r="A515" s="469"/>
      <c r="B515" s="7" t="s">
        <v>12</v>
      </c>
      <c r="C515" s="7" t="s">
        <v>13</v>
      </c>
      <c r="D515" s="7" t="s">
        <v>13</v>
      </c>
      <c r="E515" s="7" t="s">
        <v>13</v>
      </c>
    </row>
    <row r="516" spans="1:5" s="3" customFormat="1" ht="15.75" thickBot="1" x14ac:dyDescent="0.3">
      <c r="A516" s="10" t="s">
        <v>39</v>
      </c>
      <c r="B516" s="8">
        <v>2500</v>
      </c>
      <c r="C516" s="8">
        <v>2000</v>
      </c>
      <c r="D516" s="8">
        <v>2000</v>
      </c>
      <c r="E516" s="8">
        <v>2000</v>
      </c>
    </row>
    <row r="517" spans="1:5" s="3" customFormat="1" ht="15.75" thickBot="1" x14ac:dyDescent="0.3">
      <c r="A517" s="10" t="s">
        <v>40</v>
      </c>
      <c r="B517" s="11"/>
      <c r="C517" s="12"/>
      <c r="D517" s="12"/>
      <c r="E517" s="12"/>
    </row>
    <row r="518" spans="1:5" s="3" customFormat="1" ht="15.75" thickBot="1" x14ac:dyDescent="0.3">
      <c r="A518" s="13" t="s">
        <v>41</v>
      </c>
      <c r="B518" s="11">
        <f>B517+B516</f>
        <v>2500</v>
      </c>
      <c r="C518" s="11">
        <f t="shared" ref="C518:E518" si="70">C517+C516</f>
        <v>2000</v>
      </c>
      <c r="D518" s="11">
        <f t="shared" si="70"/>
        <v>2000</v>
      </c>
      <c r="E518" s="11">
        <f t="shared" si="70"/>
        <v>2000</v>
      </c>
    </row>
    <row r="519" spans="1:5" s="3" customFormat="1" ht="9.75" customHeight="1" x14ac:dyDescent="0.25">
      <c r="A519" s="467" t="s">
        <v>42</v>
      </c>
      <c r="B519" s="952"/>
      <c r="C519" s="953"/>
      <c r="D519" s="953"/>
      <c r="E519" s="954"/>
    </row>
    <row r="520" spans="1:5" s="3" customFormat="1" ht="6.75" customHeight="1" x14ac:dyDescent="0.25">
      <c r="A520" s="468"/>
      <c r="B520" s="955"/>
      <c r="C520" s="956"/>
      <c r="D520" s="956"/>
      <c r="E520" s="957"/>
    </row>
    <row r="521" spans="1:5" s="3" customFormat="1" ht="6.75" customHeight="1" thickBot="1" x14ac:dyDescent="0.3">
      <c r="A521" s="469"/>
      <c r="B521" s="958"/>
      <c r="C521" s="959"/>
      <c r="D521" s="959"/>
      <c r="E521" s="960"/>
    </row>
    <row r="522" spans="1:5" s="3" customFormat="1" ht="22.5" customHeight="1" thickBot="1" x14ac:dyDescent="0.3">
      <c r="A522" s="273" t="s">
        <v>153</v>
      </c>
      <c r="B522" s="922" t="s">
        <v>154</v>
      </c>
      <c r="C522" s="923"/>
      <c r="D522" s="923"/>
      <c r="E522" s="924"/>
    </row>
    <row r="523" spans="1:5" s="3" customFormat="1" ht="15.75" thickBot="1" x14ac:dyDescent="0.3">
      <c r="A523" s="4" t="s">
        <v>155</v>
      </c>
      <c r="B523" s="925" t="s">
        <v>156</v>
      </c>
      <c r="C523" s="926"/>
      <c r="D523" s="926"/>
      <c r="E523" s="927"/>
    </row>
    <row r="524" spans="1:5" s="3" customFormat="1" ht="23.25" customHeight="1" thickBot="1" x14ac:dyDescent="0.3">
      <c r="A524" s="5" t="s">
        <v>27</v>
      </c>
      <c r="B524" s="928" t="s">
        <v>152</v>
      </c>
      <c r="C524" s="929"/>
      <c r="D524" s="929"/>
      <c r="E524" s="930"/>
    </row>
    <row r="525" spans="1:5" s="3" customFormat="1" ht="15.75" thickBot="1" x14ac:dyDescent="0.3">
      <c r="A525" s="5" t="s">
        <v>29</v>
      </c>
      <c r="B525" s="928" t="s">
        <v>30</v>
      </c>
      <c r="C525" s="929"/>
      <c r="D525" s="929"/>
      <c r="E525" s="930"/>
    </row>
    <row r="526" spans="1:5" s="3" customFormat="1" x14ac:dyDescent="0.25">
      <c r="A526" s="467"/>
      <c r="B526" s="6">
        <v>2018</v>
      </c>
      <c r="C526" s="6">
        <v>2019</v>
      </c>
      <c r="D526" s="6">
        <v>2020</v>
      </c>
      <c r="E526" s="6">
        <v>2021</v>
      </c>
    </row>
    <row r="527" spans="1:5" s="3" customFormat="1" ht="15.75" thickBot="1" x14ac:dyDescent="0.3">
      <c r="A527" s="469"/>
      <c r="B527" s="7" t="s">
        <v>12</v>
      </c>
      <c r="C527" s="7" t="s">
        <v>13</v>
      </c>
      <c r="D527" s="7" t="s">
        <v>13</v>
      </c>
      <c r="E527" s="7" t="s">
        <v>13</v>
      </c>
    </row>
    <row r="528" spans="1:5" s="3" customFormat="1" ht="15.75" thickBot="1" x14ac:dyDescent="0.3">
      <c r="A528" s="5" t="s">
        <v>31</v>
      </c>
      <c r="B528" s="8">
        <v>1</v>
      </c>
      <c r="C528" s="8">
        <v>1</v>
      </c>
      <c r="D528" s="8">
        <v>1</v>
      </c>
      <c r="E528" s="8">
        <v>1</v>
      </c>
    </row>
    <row r="529" spans="1:5" s="3" customFormat="1" ht="15.75" thickBot="1" x14ac:dyDescent="0.3">
      <c r="A529" s="5" t="s">
        <v>32</v>
      </c>
      <c r="B529" s="8">
        <v>2000</v>
      </c>
      <c r="C529" s="8">
        <v>1500</v>
      </c>
      <c r="D529" s="8">
        <v>1000</v>
      </c>
      <c r="E529" s="8">
        <v>1000</v>
      </c>
    </row>
    <row r="530" spans="1:5" s="3" customFormat="1" ht="15.75" thickBot="1" x14ac:dyDescent="0.3">
      <c r="A530" s="5" t="s">
        <v>33</v>
      </c>
      <c r="B530" s="8">
        <f>B529/B528</f>
        <v>2000</v>
      </c>
      <c r="C530" s="8">
        <f t="shared" ref="C530:E530" si="71">C529/C528</f>
        <v>1500</v>
      </c>
      <c r="D530" s="8">
        <f t="shared" si="71"/>
        <v>1000</v>
      </c>
      <c r="E530" s="8">
        <f t="shared" si="71"/>
        <v>1000</v>
      </c>
    </row>
    <row r="531" spans="1:5" s="3" customFormat="1" ht="15.75" thickBot="1" x14ac:dyDescent="0.3">
      <c r="A531" s="5" t="s">
        <v>34</v>
      </c>
      <c r="B531" s="5" t="s">
        <v>35</v>
      </c>
      <c r="C531" s="9">
        <f>C528/B528-1</f>
        <v>0</v>
      </c>
      <c r="D531" s="9">
        <f t="shared" ref="D531:E533" si="72">D528/C528-1</f>
        <v>0</v>
      </c>
      <c r="E531" s="9">
        <f t="shared" si="72"/>
        <v>0</v>
      </c>
    </row>
    <row r="532" spans="1:5" s="3" customFormat="1" ht="15.75" thickBot="1" x14ac:dyDescent="0.3">
      <c r="A532" s="5" t="s">
        <v>36</v>
      </c>
      <c r="B532" s="5" t="s">
        <v>35</v>
      </c>
      <c r="C532" s="9">
        <f>C529/B529-1</f>
        <v>-0.25</v>
      </c>
      <c r="D532" s="9">
        <f t="shared" si="72"/>
        <v>-0.33333333333333337</v>
      </c>
      <c r="E532" s="9">
        <f t="shared" si="72"/>
        <v>0</v>
      </c>
    </row>
    <row r="533" spans="1:5" s="3" customFormat="1" ht="15.75" thickBot="1" x14ac:dyDescent="0.3">
      <c r="A533" s="5" t="s">
        <v>37</v>
      </c>
      <c r="B533" s="5" t="s">
        <v>35</v>
      </c>
      <c r="C533" s="9">
        <f>C530/B530-1</f>
        <v>-0.25</v>
      </c>
      <c r="D533" s="9">
        <f t="shared" si="72"/>
        <v>-0.33333333333333337</v>
      </c>
      <c r="E533" s="9">
        <f t="shared" si="72"/>
        <v>0</v>
      </c>
    </row>
    <row r="534" spans="1:5" s="3" customFormat="1" ht="15.75" thickBot="1" x14ac:dyDescent="0.3">
      <c r="A534" s="931" t="s">
        <v>38</v>
      </c>
      <c r="B534" s="932"/>
      <c r="C534" s="932"/>
      <c r="D534" s="932"/>
      <c r="E534" s="933"/>
    </row>
    <row r="535" spans="1:5" s="3" customFormat="1" x14ac:dyDescent="0.25">
      <c r="A535" s="467"/>
      <c r="B535" s="6">
        <v>2018</v>
      </c>
      <c r="C535" s="6">
        <v>2019</v>
      </c>
      <c r="D535" s="6">
        <v>2020</v>
      </c>
      <c r="E535" s="6">
        <v>2021</v>
      </c>
    </row>
    <row r="536" spans="1:5" s="3" customFormat="1" ht="15.75" thickBot="1" x14ac:dyDescent="0.3">
      <c r="A536" s="469"/>
      <c r="B536" s="7" t="s">
        <v>12</v>
      </c>
      <c r="C536" s="7" t="s">
        <v>13</v>
      </c>
      <c r="D536" s="7" t="s">
        <v>13</v>
      </c>
      <c r="E536" s="7" t="s">
        <v>13</v>
      </c>
    </row>
    <row r="537" spans="1:5" s="3" customFormat="1" ht="15.75" thickBot="1" x14ac:dyDescent="0.3">
      <c r="A537" s="10" t="s">
        <v>39</v>
      </c>
      <c r="B537" s="8">
        <v>2000</v>
      </c>
      <c r="C537" s="8">
        <v>1500</v>
      </c>
      <c r="D537" s="8">
        <v>1000</v>
      </c>
      <c r="E537" s="8">
        <v>1000</v>
      </c>
    </row>
    <row r="538" spans="1:5" s="3" customFormat="1" ht="15.75" thickBot="1" x14ac:dyDescent="0.3">
      <c r="A538" s="10" t="s">
        <v>40</v>
      </c>
      <c r="B538" s="11"/>
      <c r="C538" s="12"/>
      <c r="D538" s="12"/>
      <c r="E538" s="12"/>
    </row>
    <row r="539" spans="1:5" s="3" customFormat="1" ht="15.75" thickBot="1" x14ac:dyDescent="0.3">
      <c r="A539" s="13" t="s">
        <v>41</v>
      </c>
      <c r="B539" s="11">
        <f>B538+B537</f>
        <v>2000</v>
      </c>
      <c r="C539" s="11">
        <f t="shared" ref="C539:E539" si="73">C538+C537</f>
        <v>1500</v>
      </c>
      <c r="D539" s="11">
        <f t="shared" si="73"/>
        <v>1000</v>
      </c>
      <c r="E539" s="11">
        <f t="shared" si="73"/>
        <v>1000</v>
      </c>
    </row>
    <row r="540" spans="1:5" s="3" customFormat="1" x14ac:dyDescent="0.25">
      <c r="A540" s="467" t="s">
        <v>42</v>
      </c>
      <c r="B540" s="952"/>
      <c r="C540" s="953"/>
      <c r="D540" s="953"/>
      <c r="E540" s="954"/>
    </row>
    <row r="541" spans="1:5" s="3" customFormat="1" x14ac:dyDescent="0.25">
      <c r="A541" s="468"/>
      <c r="B541" s="955"/>
      <c r="C541" s="956"/>
      <c r="D541" s="956"/>
      <c r="E541" s="957"/>
    </row>
    <row r="542" spans="1:5" s="3" customFormat="1" ht="15.75" thickBot="1" x14ac:dyDescent="0.3">
      <c r="A542" s="469"/>
      <c r="B542" s="958"/>
      <c r="C542" s="959"/>
      <c r="D542" s="959"/>
      <c r="E542" s="960"/>
    </row>
    <row r="543" spans="1:5" s="3" customFormat="1" ht="24" customHeight="1" thickBot="1" x14ac:dyDescent="0.3">
      <c r="A543" s="273" t="s">
        <v>157</v>
      </c>
      <c r="B543" s="922" t="s">
        <v>158</v>
      </c>
      <c r="C543" s="923"/>
      <c r="D543" s="923"/>
      <c r="E543" s="924"/>
    </row>
    <row r="544" spans="1:5" s="3" customFormat="1" ht="15.75" thickBot="1" x14ac:dyDescent="0.3">
      <c r="A544" s="4" t="s">
        <v>159</v>
      </c>
      <c r="B544" s="925" t="s">
        <v>160</v>
      </c>
      <c r="C544" s="926"/>
      <c r="D544" s="926"/>
      <c r="E544" s="927"/>
    </row>
    <row r="545" spans="1:5" s="3" customFormat="1" ht="46.5" customHeight="1" thickBot="1" x14ac:dyDescent="0.3">
      <c r="A545" s="5" t="s">
        <v>27</v>
      </c>
      <c r="B545" s="928" t="s">
        <v>161</v>
      </c>
      <c r="C545" s="929"/>
      <c r="D545" s="929"/>
      <c r="E545" s="930"/>
    </row>
    <row r="546" spans="1:5" s="3" customFormat="1" ht="15.75" thickBot="1" x14ac:dyDescent="0.3">
      <c r="A546" s="5" t="s">
        <v>29</v>
      </c>
      <c r="B546" s="928" t="s">
        <v>30</v>
      </c>
      <c r="C546" s="929"/>
      <c r="D546" s="929"/>
      <c r="E546" s="930"/>
    </row>
    <row r="547" spans="1:5" s="3" customFormat="1" x14ac:dyDescent="0.25">
      <c r="A547" s="467"/>
      <c r="B547" s="6">
        <v>2018</v>
      </c>
      <c r="C547" s="6">
        <v>2019</v>
      </c>
      <c r="D547" s="6">
        <v>2020</v>
      </c>
      <c r="E547" s="6">
        <v>2021</v>
      </c>
    </row>
    <row r="548" spans="1:5" s="3" customFormat="1" ht="15.75" thickBot="1" x14ac:dyDescent="0.3">
      <c r="A548" s="469"/>
      <c r="B548" s="7" t="s">
        <v>12</v>
      </c>
      <c r="C548" s="7" t="s">
        <v>13</v>
      </c>
      <c r="D548" s="7" t="s">
        <v>13</v>
      </c>
      <c r="E548" s="7" t="s">
        <v>13</v>
      </c>
    </row>
    <row r="549" spans="1:5" s="3" customFormat="1" ht="15.75" thickBot="1" x14ac:dyDescent="0.3">
      <c r="A549" s="5" t="s">
        <v>31</v>
      </c>
      <c r="B549" s="8">
        <v>1</v>
      </c>
      <c r="C549" s="8">
        <v>1</v>
      </c>
      <c r="D549" s="8">
        <v>1</v>
      </c>
      <c r="E549" s="8">
        <v>1</v>
      </c>
    </row>
    <row r="550" spans="1:5" s="3" customFormat="1" ht="15.75" thickBot="1" x14ac:dyDescent="0.3">
      <c r="A550" s="5" t="s">
        <v>32</v>
      </c>
      <c r="B550" s="8">
        <v>2000</v>
      </c>
      <c r="C550" s="8">
        <v>5000</v>
      </c>
      <c r="D550" s="8">
        <v>6000</v>
      </c>
      <c r="E550" s="8">
        <v>6000</v>
      </c>
    </row>
    <row r="551" spans="1:5" s="3" customFormat="1" ht="15.75" thickBot="1" x14ac:dyDescent="0.3">
      <c r="A551" s="5" t="s">
        <v>33</v>
      </c>
      <c r="B551" s="8">
        <f>B550/B549</f>
        <v>2000</v>
      </c>
      <c r="C551" s="8">
        <f t="shared" ref="C551:E551" si="74">C550/C549</f>
        <v>5000</v>
      </c>
      <c r="D551" s="8">
        <f t="shared" si="74"/>
        <v>6000</v>
      </c>
      <c r="E551" s="8">
        <f t="shared" si="74"/>
        <v>6000</v>
      </c>
    </row>
    <row r="552" spans="1:5" s="3" customFormat="1" ht="15.75" thickBot="1" x14ac:dyDescent="0.3">
      <c r="A552" s="5" t="s">
        <v>34</v>
      </c>
      <c r="B552" s="5" t="s">
        <v>35</v>
      </c>
      <c r="C552" s="9">
        <f>C549/B549-1</f>
        <v>0</v>
      </c>
      <c r="D552" s="9">
        <f t="shared" ref="D552:E554" si="75">D549/C549-1</f>
        <v>0</v>
      </c>
      <c r="E552" s="9">
        <f t="shared" si="75"/>
        <v>0</v>
      </c>
    </row>
    <row r="553" spans="1:5" s="3" customFormat="1" ht="15.75" thickBot="1" x14ac:dyDescent="0.3">
      <c r="A553" s="5" t="s">
        <v>36</v>
      </c>
      <c r="B553" s="5" t="s">
        <v>35</v>
      </c>
      <c r="C553" s="9">
        <f>C550/B550-1</f>
        <v>1.5</v>
      </c>
      <c r="D553" s="9">
        <f t="shared" si="75"/>
        <v>0.19999999999999996</v>
      </c>
      <c r="E553" s="9">
        <f t="shared" si="75"/>
        <v>0</v>
      </c>
    </row>
    <row r="554" spans="1:5" s="3" customFormat="1" ht="15.75" thickBot="1" x14ac:dyDescent="0.3">
      <c r="A554" s="5" t="s">
        <v>37</v>
      </c>
      <c r="B554" s="5" t="s">
        <v>35</v>
      </c>
      <c r="C554" s="9">
        <f>C551/B551-1</f>
        <v>1.5</v>
      </c>
      <c r="D554" s="9">
        <f t="shared" si="75"/>
        <v>0.19999999999999996</v>
      </c>
      <c r="E554" s="9">
        <f t="shared" si="75"/>
        <v>0</v>
      </c>
    </row>
    <row r="555" spans="1:5" s="3" customFormat="1" ht="15.75" thickBot="1" x14ac:dyDescent="0.3">
      <c r="A555" s="931" t="s">
        <v>38</v>
      </c>
      <c r="B555" s="932"/>
      <c r="C555" s="932"/>
      <c r="D555" s="932"/>
      <c r="E555" s="933"/>
    </row>
    <row r="556" spans="1:5" s="3" customFormat="1" x14ac:dyDescent="0.25">
      <c r="A556" s="467"/>
      <c r="B556" s="6">
        <v>2018</v>
      </c>
      <c r="C556" s="6">
        <v>2019</v>
      </c>
      <c r="D556" s="6">
        <v>2020</v>
      </c>
      <c r="E556" s="6">
        <v>2021</v>
      </c>
    </row>
    <row r="557" spans="1:5" s="3" customFormat="1" ht="15.75" thickBot="1" x14ac:dyDescent="0.3">
      <c r="A557" s="469"/>
      <c r="B557" s="7" t="s">
        <v>12</v>
      </c>
      <c r="C557" s="7" t="s">
        <v>13</v>
      </c>
      <c r="D557" s="7" t="s">
        <v>13</v>
      </c>
      <c r="E557" s="7" t="s">
        <v>13</v>
      </c>
    </row>
    <row r="558" spans="1:5" s="3" customFormat="1" ht="15.75" thickBot="1" x14ac:dyDescent="0.3">
      <c r="A558" s="10" t="s">
        <v>39</v>
      </c>
      <c r="B558" s="8">
        <v>2000</v>
      </c>
      <c r="C558" s="8">
        <v>5000</v>
      </c>
      <c r="D558" s="8">
        <v>6000</v>
      </c>
      <c r="E558" s="8">
        <v>6000</v>
      </c>
    </row>
    <row r="559" spans="1:5" s="3" customFormat="1" ht="15.75" thickBot="1" x14ac:dyDescent="0.3">
      <c r="A559" s="10" t="s">
        <v>40</v>
      </c>
      <c r="B559" s="11"/>
      <c r="C559" s="12"/>
      <c r="D559" s="12"/>
      <c r="E559" s="12"/>
    </row>
    <row r="560" spans="1:5" s="3" customFormat="1" ht="15.75" thickBot="1" x14ac:dyDescent="0.3">
      <c r="A560" s="13" t="s">
        <v>41</v>
      </c>
      <c r="B560" s="11">
        <f>B559+B558</f>
        <v>2000</v>
      </c>
      <c r="C560" s="11">
        <f t="shared" ref="C560:E560" si="76">C559+C558</f>
        <v>5000</v>
      </c>
      <c r="D560" s="11">
        <f t="shared" si="76"/>
        <v>6000</v>
      </c>
      <c r="E560" s="11">
        <f t="shared" si="76"/>
        <v>6000</v>
      </c>
    </row>
    <row r="561" spans="1:5" s="3" customFormat="1" x14ac:dyDescent="0.25">
      <c r="A561" s="467" t="s">
        <v>42</v>
      </c>
      <c r="B561" s="952"/>
      <c r="C561" s="953"/>
      <c r="D561" s="953"/>
      <c r="E561" s="954"/>
    </row>
    <row r="562" spans="1:5" s="3" customFormat="1" x14ac:dyDescent="0.25">
      <c r="A562" s="468"/>
      <c r="B562" s="955"/>
      <c r="C562" s="956"/>
      <c r="D562" s="956"/>
      <c r="E562" s="957"/>
    </row>
    <row r="563" spans="1:5" s="3" customFormat="1" ht="15.75" thickBot="1" x14ac:dyDescent="0.3">
      <c r="A563" s="469"/>
      <c r="B563" s="958"/>
      <c r="C563" s="959"/>
      <c r="D563" s="959"/>
      <c r="E563" s="960"/>
    </row>
    <row r="564" spans="1:5" s="3" customFormat="1" ht="15.75" thickBot="1" x14ac:dyDescent="0.3">
      <c r="A564" s="273" t="s">
        <v>162</v>
      </c>
      <c r="B564" s="922" t="s">
        <v>163</v>
      </c>
      <c r="C564" s="923"/>
      <c r="D564" s="923"/>
      <c r="E564" s="924"/>
    </row>
    <row r="565" spans="1:5" s="3" customFormat="1" ht="15.75" thickBot="1" x14ac:dyDescent="0.3">
      <c r="A565" s="4" t="s">
        <v>164</v>
      </c>
      <c r="B565" s="925" t="s">
        <v>165</v>
      </c>
      <c r="C565" s="926"/>
      <c r="D565" s="926"/>
      <c r="E565" s="927"/>
    </row>
    <row r="566" spans="1:5" s="3" customFormat="1" ht="27.75" customHeight="1" thickBot="1" x14ac:dyDescent="0.3">
      <c r="A566" s="5" t="s">
        <v>27</v>
      </c>
      <c r="B566" s="928" t="s">
        <v>166</v>
      </c>
      <c r="C566" s="929"/>
      <c r="D566" s="929"/>
      <c r="E566" s="930"/>
    </row>
    <row r="567" spans="1:5" s="3" customFormat="1" ht="15.75" thickBot="1" x14ac:dyDescent="0.3">
      <c r="A567" s="5" t="s">
        <v>29</v>
      </c>
      <c r="B567" s="928" t="s">
        <v>30</v>
      </c>
      <c r="C567" s="929"/>
      <c r="D567" s="929"/>
      <c r="E567" s="930"/>
    </row>
    <row r="568" spans="1:5" s="3" customFormat="1" x14ac:dyDescent="0.25">
      <c r="A568" s="467"/>
      <c r="B568" s="6">
        <v>2018</v>
      </c>
      <c r="C568" s="6">
        <v>2019</v>
      </c>
      <c r="D568" s="6">
        <v>2020</v>
      </c>
      <c r="E568" s="6">
        <v>2021</v>
      </c>
    </row>
    <row r="569" spans="1:5" s="3" customFormat="1" ht="15.75" thickBot="1" x14ac:dyDescent="0.3">
      <c r="A569" s="469"/>
      <c r="B569" s="7" t="s">
        <v>12</v>
      </c>
      <c r="C569" s="7" t="s">
        <v>13</v>
      </c>
      <c r="D569" s="7" t="s">
        <v>13</v>
      </c>
      <c r="E569" s="7" t="s">
        <v>13</v>
      </c>
    </row>
    <row r="570" spans="1:5" s="3" customFormat="1" ht="15.75" thickBot="1" x14ac:dyDescent="0.3">
      <c r="A570" s="5" t="s">
        <v>31</v>
      </c>
      <c r="B570" s="8">
        <v>1</v>
      </c>
      <c r="C570" s="8">
        <v>1</v>
      </c>
      <c r="D570" s="8">
        <v>1</v>
      </c>
      <c r="E570" s="8">
        <v>1</v>
      </c>
    </row>
    <row r="571" spans="1:5" s="3" customFormat="1" ht="15.75" thickBot="1" x14ac:dyDescent="0.3">
      <c r="A571" s="5" t="s">
        <v>32</v>
      </c>
      <c r="B571" s="8">
        <v>4000</v>
      </c>
      <c r="C571" s="8">
        <v>2000</v>
      </c>
      <c r="D571" s="8">
        <v>1500</v>
      </c>
      <c r="E571" s="8">
        <v>1500</v>
      </c>
    </row>
    <row r="572" spans="1:5" s="3" customFormat="1" ht="15.75" thickBot="1" x14ac:dyDescent="0.3">
      <c r="A572" s="5" t="s">
        <v>33</v>
      </c>
      <c r="B572" s="8">
        <f>B571/B570</f>
        <v>4000</v>
      </c>
      <c r="C572" s="8">
        <f t="shared" ref="C572:E572" si="77">C571/C570</f>
        <v>2000</v>
      </c>
      <c r="D572" s="8">
        <f t="shared" si="77"/>
        <v>1500</v>
      </c>
      <c r="E572" s="8">
        <f t="shared" si="77"/>
        <v>1500</v>
      </c>
    </row>
    <row r="573" spans="1:5" s="3" customFormat="1" ht="15.75" thickBot="1" x14ac:dyDescent="0.3">
      <c r="A573" s="5" t="s">
        <v>34</v>
      </c>
      <c r="B573" s="5" t="s">
        <v>35</v>
      </c>
      <c r="C573" s="9">
        <f>C570/B570-1</f>
        <v>0</v>
      </c>
      <c r="D573" s="9">
        <f t="shared" ref="D573:E575" si="78">D570/C570-1</f>
        <v>0</v>
      </c>
      <c r="E573" s="9">
        <f t="shared" si="78"/>
        <v>0</v>
      </c>
    </row>
    <row r="574" spans="1:5" s="3" customFormat="1" ht="15.75" thickBot="1" x14ac:dyDescent="0.3">
      <c r="A574" s="5" t="s">
        <v>36</v>
      </c>
      <c r="B574" s="5" t="s">
        <v>35</v>
      </c>
      <c r="C574" s="9">
        <f>C571/B571-1</f>
        <v>-0.5</v>
      </c>
      <c r="D574" s="9">
        <f t="shared" si="78"/>
        <v>-0.25</v>
      </c>
      <c r="E574" s="9">
        <f t="shared" si="78"/>
        <v>0</v>
      </c>
    </row>
    <row r="575" spans="1:5" s="3" customFormat="1" ht="15.75" thickBot="1" x14ac:dyDescent="0.3">
      <c r="A575" s="5" t="s">
        <v>37</v>
      </c>
      <c r="B575" s="5" t="s">
        <v>35</v>
      </c>
      <c r="C575" s="9">
        <f>C572/B572-1</f>
        <v>-0.5</v>
      </c>
      <c r="D575" s="9">
        <f t="shared" si="78"/>
        <v>-0.25</v>
      </c>
      <c r="E575" s="9">
        <f t="shared" si="78"/>
        <v>0</v>
      </c>
    </row>
    <row r="576" spans="1:5" s="3" customFormat="1" ht="15.75" thickBot="1" x14ac:dyDescent="0.3">
      <c r="A576" s="931" t="s">
        <v>38</v>
      </c>
      <c r="B576" s="932"/>
      <c r="C576" s="932"/>
      <c r="D576" s="932"/>
      <c r="E576" s="933"/>
    </row>
    <row r="577" spans="1:5" s="3" customFormat="1" x14ac:dyDescent="0.25">
      <c r="A577" s="467"/>
      <c r="B577" s="6">
        <v>2018</v>
      </c>
      <c r="C577" s="6">
        <v>2019</v>
      </c>
      <c r="D577" s="6">
        <v>2020</v>
      </c>
      <c r="E577" s="6">
        <v>2021</v>
      </c>
    </row>
    <row r="578" spans="1:5" s="3" customFormat="1" ht="15.75" thickBot="1" x14ac:dyDescent="0.3">
      <c r="A578" s="469"/>
      <c r="B578" s="7" t="s">
        <v>12</v>
      </c>
      <c r="C578" s="7" t="s">
        <v>13</v>
      </c>
      <c r="D578" s="7" t="s">
        <v>13</v>
      </c>
      <c r="E578" s="7" t="s">
        <v>13</v>
      </c>
    </row>
    <row r="579" spans="1:5" s="3" customFormat="1" ht="15.75" thickBot="1" x14ac:dyDescent="0.3">
      <c r="A579" s="10" t="s">
        <v>39</v>
      </c>
      <c r="B579" s="8">
        <v>4000</v>
      </c>
      <c r="C579" s="8">
        <v>2000</v>
      </c>
      <c r="D579" s="8">
        <v>1500</v>
      </c>
      <c r="E579" s="8">
        <v>1500</v>
      </c>
    </row>
    <row r="580" spans="1:5" s="3" customFormat="1" ht="15.75" thickBot="1" x14ac:dyDescent="0.3">
      <c r="A580" s="10" t="s">
        <v>40</v>
      </c>
      <c r="B580" s="11"/>
      <c r="C580" s="12"/>
      <c r="D580" s="12"/>
      <c r="E580" s="12"/>
    </row>
    <row r="581" spans="1:5" s="3" customFormat="1" ht="15.75" thickBot="1" x14ac:dyDescent="0.3">
      <c r="A581" s="13" t="s">
        <v>41</v>
      </c>
      <c r="B581" s="11">
        <f>B580+B579</f>
        <v>4000</v>
      </c>
      <c r="C581" s="11">
        <f t="shared" ref="C581:E581" si="79">C580+C579</f>
        <v>2000</v>
      </c>
      <c r="D581" s="11">
        <f t="shared" si="79"/>
        <v>1500</v>
      </c>
      <c r="E581" s="11">
        <f t="shared" si="79"/>
        <v>1500</v>
      </c>
    </row>
    <row r="582" spans="1:5" s="3" customFormat="1" x14ac:dyDescent="0.25">
      <c r="A582" s="467" t="s">
        <v>42</v>
      </c>
      <c r="B582" s="952"/>
      <c r="C582" s="953"/>
      <c r="D582" s="953"/>
      <c r="E582" s="954"/>
    </row>
    <row r="583" spans="1:5" s="3" customFormat="1" x14ac:dyDescent="0.25">
      <c r="A583" s="468"/>
      <c r="B583" s="955"/>
      <c r="C583" s="956"/>
      <c r="D583" s="956"/>
      <c r="E583" s="957"/>
    </row>
    <row r="584" spans="1:5" s="3" customFormat="1" ht="15.75" thickBot="1" x14ac:dyDescent="0.3">
      <c r="A584" s="469"/>
      <c r="B584" s="958"/>
      <c r="C584" s="959"/>
      <c r="D584" s="959"/>
      <c r="E584" s="960"/>
    </row>
    <row r="585" spans="1:5" s="3" customFormat="1" ht="15.75" customHeight="1" thickBot="1" x14ac:dyDescent="0.3">
      <c r="A585" s="273" t="s">
        <v>167</v>
      </c>
      <c r="B585" s="922" t="s">
        <v>168</v>
      </c>
      <c r="C585" s="923"/>
      <c r="D585" s="923"/>
      <c r="E585" s="924"/>
    </row>
    <row r="586" spans="1:5" s="3" customFormat="1" ht="15.75" thickBot="1" x14ac:dyDescent="0.3">
      <c r="A586" s="4" t="s">
        <v>169</v>
      </c>
      <c r="B586" s="925" t="s">
        <v>170</v>
      </c>
      <c r="C586" s="926"/>
      <c r="D586" s="926"/>
      <c r="E586" s="927"/>
    </row>
    <row r="587" spans="1:5" s="3" customFormat="1" ht="15.75" thickBot="1" x14ac:dyDescent="0.3">
      <c r="A587" s="5" t="s">
        <v>27</v>
      </c>
      <c r="B587" s="928" t="s">
        <v>171</v>
      </c>
      <c r="C587" s="929"/>
      <c r="D587" s="929"/>
      <c r="E587" s="930"/>
    </row>
    <row r="588" spans="1:5" s="3" customFormat="1" ht="15.75" thickBot="1" x14ac:dyDescent="0.3">
      <c r="A588" s="5" t="s">
        <v>29</v>
      </c>
      <c r="B588" s="928" t="s">
        <v>30</v>
      </c>
      <c r="C588" s="929"/>
      <c r="D588" s="929"/>
      <c r="E588" s="930"/>
    </row>
    <row r="589" spans="1:5" s="3" customFormat="1" x14ac:dyDescent="0.25">
      <c r="A589" s="467"/>
      <c r="B589" s="6">
        <v>2018</v>
      </c>
      <c r="C589" s="6">
        <v>2019</v>
      </c>
      <c r="D589" s="6">
        <v>2020</v>
      </c>
      <c r="E589" s="6">
        <v>2021</v>
      </c>
    </row>
    <row r="590" spans="1:5" s="3" customFormat="1" ht="15.75" thickBot="1" x14ac:dyDescent="0.3">
      <c r="A590" s="469"/>
      <c r="B590" s="7" t="s">
        <v>12</v>
      </c>
      <c r="C590" s="7" t="s">
        <v>13</v>
      </c>
      <c r="D590" s="7" t="s">
        <v>13</v>
      </c>
      <c r="E590" s="7" t="s">
        <v>13</v>
      </c>
    </row>
    <row r="591" spans="1:5" s="3" customFormat="1" ht="15.75" thickBot="1" x14ac:dyDescent="0.3">
      <c r="A591" s="5" t="s">
        <v>31</v>
      </c>
      <c r="B591" s="8">
        <v>1</v>
      </c>
      <c r="C591" s="8">
        <v>1</v>
      </c>
      <c r="D591" s="8">
        <v>1</v>
      </c>
      <c r="E591" s="8">
        <v>1</v>
      </c>
    </row>
    <row r="592" spans="1:5" s="3" customFormat="1" ht="15.75" thickBot="1" x14ac:dyDescent="0.3">
      <c r="A592" s="5" t="s">
        <v>32</v>
      </c>
      <c r="B592" s="8">
        <v>1500</v>
      </c>
      <c r="C592" s="8">
        <v>150</v>
      </c>
      <c r="D592" s="8">
        <v>1500</v>
      </c>
      <c r="E592" s="8">
        <v>1500</v>
      </c>
    </row>
    <row r="593" spans="1:5" s="3" customFormat="1" ht="15.75" thickBot="1" x14ac:dyDescent="0.3">
      <c r="A593" s="5" t="s">
        <v>33</v>
      </c>
      <c r="B593" s="8">
        <f>B592/B591</f>
        <v>1500</v>
      </c>
      <c r="C593" s="8">
        <f t="shared" ref="C593:E593" si="80">C592/C591</f>
        <v>150</v>
      </c>
      <c r="D593" s="8">
        <f t="shared" si="80"/>
        <v>1500</v>
      </c>
      <c r="E593" s="8">
        <f t="shared" si="80"/>
        <v>1500</v>
      </c>
    </row>
    <row r="594" spans="1:5" s="3" customFormat="1" ht="15.75" thickBot="1" x14ac:dyDescent="0.3">
      <c r="A594" s="5" t="s">
        <v>34</v>
      </c>
      <c r="B594" s="5" t="s">
        <v>35</v>
      </c>
      <c r="C594" s="9">
        <f>C591/B591-1</f>
        <v>0</v>
      </c>
      <c r="D594" s="9">
        <f t="shared" ref="D594:E596" si="81">D591/C591-1</f>
        <v>0</v>
      </c>
      <c r="E594" s="9">
        <f t="shared" si="81"/>
        <v>0</v>
      </c>
    </row>
    <row r="595" spans="1:5" ht="15.75" thickBot="1" x14ac:dyDescent="0.3">
      <c r="A595" s="5" t="s">
        <v>36</v>
      </c>
      <c r="B595" s="5" t="s">
        <v>35</v>
      </c>
      <c r="C595" s="9">
        <f>C592/B592-1</f>
        <v>-0.9</v>
      </c>
      <c r="D595" s="9">
        <f t="shared" si="81"/>
        <v>9</v>
      </c>
      <c r="E595" s="9">
        <f t="shared" si="81"/>
        <v>0</v>
      </c>
    </row>
    <row r="596" spans="1:5" ht="17.25" customHeight="1" thickBot="1" x14ac:dyDescent="0.3">
      <c r="A596" s="5" t="s">
        <v>37</v>
      </c>
      <c r="B596" s="5" t="s">
        <v>35</v>
      </c>
      <c r="C596" s="9">
        <f>C593/B593-1</f>
        <v>-0.9</v>
      </c>
      <c r="D596" s="9">
        <f t="shared" si="81"/>
        <v>9</v>
      </c>
      <c r="E596" s="9">
        <f t="shared" si="81"/>
        <v>0</v>
      </c>
    </row>
    <row r="597" spans="1:5" ht="15.75" thickBot="1" x14ac:dyDescent="0.3">
      <c r="A597" s="931" t="s">
        <v>38</v>
      </c>
      <c r="B597" s="932"/>
      <c r="C597" s="932"/>
      <c r="D597" s="932"/>
      <c r="E597" s="933"/>
    </row>
    <row r="598" spans="1:5" ht="12.75" customHeight="1" x14ac:dyDescent="0.25">
      <c r="A598" s="467"/>
      <c r="B598" s="6">
        <v>2018</v>
      </c>
      <c r="C598" s="6">
        <v>2019</v>
      </c>
      <c r="D598" s="6">
        <v>2020</v>
      </c>
      <c r="E598" s="6">
        <v>2021</v>
      </c>
    </row>
    <row r="599" spans="1:5" ht="9" customHeight="1" thickBot="1" x14ac:dyDescent="0.3">
      <c r="A599" s="469"/>
      <c r="B599" s="7" t="s">
        <v>12</v>
      </c>
      <c r="C599" s="7" t="s">
        <v>13</v>
      </c>
      <c r="D599" s="7" t="s">
        <v>13</v>
      </c>
      <c r="E599" s="7" t="s">
        <v>13</v>
      </c>
    </row>
    <row r="600" spans="1:5" ht="15.75" thickBot="1" x14ac:dyDescent="0.3">
      <c r="A600" s="10" t="s">
        <v>39</v>
      </c>
      <c r="B600" s="8">
        <v>1500</v>
      </c>
      <c r="C600" s="8">
        <v>150</v>
      </c>
      <c r="D600" s="8">
        <v>1500</v>
      </c>
      <c r="E600" s="8">
        <v>1500</v>
      </c>
    </row>
    <row r="601" spans="1:5" ht="15.75" thickBot="1" x14ac:dyDescent="0.3">
      <c r="A601" s="10" t="s">
        <v>40</v>
      </c>
      <c r="B601" s="11"/>
      <c r="C601" s="12"/>
      <c r="D601" s="12"/>
      <c r="E601" s="12"/>
    </row>
    <row r="602" spans="1:5" ht="15.75" thickBot="1" x14ac:dyDescent="0.3">
      <c r="A602" s="13" t="s">
        <v>41</v>
      </c>
      <c r="B602" s="11">
        <f>B601+B600</f>
        <v>1500</v>
      </c>
      <c r="C602" s="11">
        <f t="shared" ref="C602:E602" si="82">C601+C600</f>
        <v>150</v>
      </c>
      <c r="D602" s="11">
        <f t="shared" si="82"/>
        <v>1500</v>
      </c>
      <c r="E602" s="11">
        <f t="shared" si="82"/>
        <v>1500</v>
      </c>
    </row>
    <row r="603" spans="1:5" x14ac:dyDescent="0.25">
      <c r="A603" s="467" t="s">
        <v>42</v>
      </c>
      <c r="B603" s="952"/>
      <c r="C603" s="953"/>
      <c r="D603" s="953"/>
      <c r="E603" s="954"/>
    </row>
    <row r="604" spans="1:5" x14ac:dyDescent="0.25">
      <c r="A604" s="468"/>
      <c r="B604" s="955"/>
      <c r="C604" s="956"/>
      <c r="D604" s="956"/>
      <c r="E604" s="957"/>
    </row>
    <row r="605" spans="1:5" ht="15.75" thickBot="1" x14ac:dyDescent="0.3">
      <c r="A605" s="469"/>
      <c r="B605" s="958"/>
      <c r="C605" s="959"/>
      <c r="D605" s="959"/>
      <c r="E605" s="960"/>
    </row>
    <row r="606" spans="1:5" s="3" customFormat="1" ht="21" customHeight="1" thickBot="1" x14ac:dyDescent="0.3">
      <c r="A606" s="273" t="s">
        <v>172</v>
      </c>
      <c r="B606" s="961" t="s">
        <v>173</v>
      </c>
      <c r="C606" s="962"/>
      <c r="D606" s="962"/>
      <c r="E606" s="963"/>
    </row>
    <row r="607" spans="1:5" s="3" customFormat="1" ht="22.5" customHeight="1" thickBot="1" x14ac:dyDescent="0.3">
      <c r="A607" s="4" t="s">
        <v>174</v>
      </c>
      <c r="B607" s="964" t="s">
        <v>175</v>
      </c>
      <c r="C607" s="965"/>
      <c r="D607" s="965"/>
      <c r="E607" s="966"/>
    </row>
    <row r="608" spans="1:5" s="3" customFormat="1" ht="36" customHeight="1" thickBot="1" x14ac:dyDescent="0.3">
      <c r="A608" s="5" t="s">
        <v>27</v>
      </c>
      <c r="B608" s="928" t="s">
        <v>176</v>
      </c>
      <c r="C608" s="929"/>
      <c r="D608" s="929"/>
      <c r="E608" s="930"/>
    </row>
    <row r="609" spans="1:5" s="3" customFormat="1" ht="15.75" thickBot="1" x14ac:dyDescent="0.3">
      <c r="A609" s="5" t="s">
        <v>29</v>
      </c>
      <c r="B609" s="928" t="s">
        <v>30</v>
      </c>
      <c r="C609" s="929"/>
      <c r="D609" s="929"/>
      <c r="E609" s="930"/>
    </row>
    <row r="610" spans="1:5" s="3" customFormat="1" x14ac:dyDescent="0.25">
      <c r="A610" s="467"/>
      <c r="B610" s="6">
        <v>2018</v>
      </c>
      <c r="C610" s="6">
        <v>2019</v>
      </c>
      <c r="D610" s="6">
        <v>2020</v>
      </c>
      <c r="E610" s="6">
        <v>2021</v>
      </c>
    </row>
    <row r="611" spans="1:5" s="3" customFormat="1" ht="15.75" thickBot="1" x14ac:dyDescent="0.3">
      <c r="A611" s="469"/>
      <c r="B611" s="7" t="s">
        <v>12</v>
      </c>
      <c r="C611" s="7" t="s">
        <v>13</v>
      </c>
      <c r="D611" s="7" t="s">
        <v>13</v>
      </c>
      <c r="E611" s="7" t="s">
        <v>13</v>
      </c>
    </row>
    <row r="612" spans="1:5" s="3" customFormat="1" ht="15.75" thickBot="1" x14ac:dyDescent="0.3">
      <c r="A612" s="5" t="s">
        <v>31</v>
      </c>
      <c r="B612" s="8">
        <v>1</v>
      </c>
      <c r="C612" s="8">
        <v>1</v>
      </c>
      <c r="D612" s="8">
        <v>1</v>
      </c>
      <c r="E612" s="8">
        <v>1</v>
      </c>
    </row>
    <row r="613" spans="1:5" s="3" customFormat="1" ht="15.75" thickBot="1" x14ac:dyDescent="0.3">
      <c r="A613" s="5" t="s">
        <v>32</v>
      </c>
      <c r="B613" s="8">
        <v>131000</v>
      </c>
      <c r="C613" s="8">
        <v>200000</v>
      </c>
      <c r="D613" s="8">
        <v>530000</v>
      </c>
      <c r="E613" s="8">
        <v>530000</v>
      </c>
    </row>
    <row r="614" spans="1:5" s="3" customFormat="1" ht="15.75" thickBot="1" x14ac:dyDescent="0.3">
      <c r="A614" s="5" t="s">
        <v>33</v>
      </c>
      <c r="B614" s="8">
        <f>B613/B612</f>
        <v>131000</v>
      </c>
      <c r="C614" s="8">
        <f t="shared" ref="C614:E614" si="83">C613/C612</f>
        <v>200000</v>
      </c>
      <c r="D614" s="8">
        <f t="shared" si="83"/>
        <v>530000</v>
      </c>
      <c r="E614" s="8">
        <f t="shared" si="83"/>
        <v>530000</v>
      </c>
    </row>
    <row r="615" spans="1:5" s="3" customFormat="1" ht="15.75" thickBot="1" x14ac:dyDescent="0.3">
      <c r="A615" s="5" t="s">
        <v>34</v>
      </c>
      <c r="B615" s="5" t="s">
        <v>35</v>
      </c>
      <c r="C615" s="9">
        <f>C612/B612-1</f>
        <v>0</v>
      </c>
      <c r="D615" s="9">
        <f t="shared" ref="D615:E617" si="84">D612/C612-1</f>
        <v>0</v>
      </c>
      <c r="E615" s="9">
        <f t="shared" si="84"/>
        <v>0</v>
      </c>
    </row>
    <row r="616" spans="1:5" s="3" customFormat="1" ht="15.75" thickBot="1" x14ac:dyDescent="0.3">
      <c r="A616" s="5" t="s">
        <v>36</v>
      </c>
      <c r="B616" s="5" t="s">
        <v>35</v>
      </c>
      <c r="C616" s="9">
        <f>C613/B613-1</f>
        <v>0.5267175572519085</v>
      </c>
      <c r="D616" s="9">
        <f t="shared" si="84"/>
        <v>1.65</v>
      </c>
      <c r="E616" s="9">
        <f t="shared" si="84"/>
        <v>0</v>
      </c>
    </row>
    <row r="617" spans="1:5" s="3" customFormat="1" ht="15.75" thickBot="1" x14ac:dyDescent="0.3">
      <c r="A617" s="5" t="s">
        <v>37</v>
      </c>
      <c r="B617" s="5" t="s">
        <v>35</v>
      </c>
      <c r="C617" s="9">
        <f>C614/B614-1</f>
        <v>0.5267175572519085</v>
      </c>
      <c r="D617" s="9">
        <f t="shared" si="84"/>
        <v>1.65</v>
      </c>
      <c r="E617" s="9">
        <f t="shared" si="84"/>
        <v>0</v>
      </c>
    </row>
    <row r="618" spans="1:5" s="3" customFormat="1" ht="15.75" thickBot="1" x14ac:dyDescent="0.3">
      <c r="A618" s="931" t="s">
        <v>38</v>
      </c>
      <c r="B618" s="932"/>
      <c r="C618" s="932"/>
      <c r="D618" s="932"/>
      <c r="E618" s="933"/>
    </row>
    <row r="619" spans="1:5" s="3" customFormat="1" x14ac:dyDescent="0.25">
      <c r="A619" s="467"/>
      <c r="B619" s="6">
        <v>2018</v>
      </c>
      <c r="C619" s="6">
        <v>2019</v>
      </c>
      <c r="D619" s="6">
        <v>2020</v>
      </c>
      <c r="E619" s="6">
        <v>2021</v>
      </c>
    </row>
    <row r="620" spans="1:5" s="3" customFormat="1" ht="15.75" thickBot="1" x14ac:dyDescent="0.3">
      <c r="A620" s="469"/>
      <c r="B620" s="7" t="s">
        <v>12</v>
      </c>
      <c r="C620" s="7" t="s">
        <v>13</v>
      </c>
      <c r="D620" s="7" t="s">
        <v>13</v>
      </c>
      <c r="E620" s="7" t="s">
        <v>13</v>
      </c>
    </row>
    <row r="621" spans="1:5" s="3" customFormat="1" ht="15.75" thickBot="1" x14ac:dyDescent="0.3">
      <c r="A621" s="10" t="s">
        <v>39</v>
      </c>
      <c r="B621" s="12"/>
      <c r="C621" s="12"/>
      <c r="D621" s="12"/>
      <c r="E621" s="12"/>
    </row>
    <row r="622" spans="1:5" s="3" customFormat="1" ht="15.75" thickBot="1" x14ac:dyDescent="0.3">
      <c r="A622" s="10" t="s">
        <v>40</v>
      </c>
      <c r="B622" s="8">
        <v>131000</v>
      </c>
      <c r="C622" s="8">
        <v>200000</v>
      </c>
      <c r="D622" s="8">
        <v>530000</v>
      </c>
      <c r="E622" s="8">
        <v>530000</v>
      </c>
    </row>
    <row r="623" spans="1:5" s="3" customFormat="1" ht="15.75" thickBot="1" x14ac:dyDescent="0.3">
      <c r="A623" s="13" t="s">
        <v>41</v>
      </c>
      <c r="B623" s="11">
        <f>B622+B621</f>
        <v>131000</v>
      </c>
      <c r="C623" s="11">
        <f t="shared" ref="C623:E623" si="85">C622+C621</f>
        <v>200000</v>
      </c>
      <c r="D623" s="11">
        <f t="shared" si="85"/>
        <v>530000</v>
      </c>
      <c r="E623" s="11">
        <f t="shared" si="85"/>
        <v>530000</v>
      </c>
    </row>
    <row r="624" spans="1:5" s="3" customFormat="1" x14ac:dyDescent="0.25">
      <c r="A624" s="467" t="s">
        <v>42</v>
      </c>
      <c r="B624" s="952"/>
      <c r="C624" s="953"/>
      <c r="D624" s="953"/>
      <c r="E624" s="954"/>
    </row>
    <row r="625" spans="1:5" s="3" customFormat="1" x14ac:dyDescent="0.25">
      <c r="A625" s="468"/>
      <c r="B625" s="955"/>
      <c r="C625" s="956"/>
      <c r="D625" s="956"/>
      <c r="E625" s="957"/>
    </row>
    <row r="626" spans="1:5" s="3" customFormat="1" ht="15.75" thickBot="1" x14ac:dyDescent="0.3">
      <c r="A626" s="469"/>
      <c r="B626" s="958"/>
      <c r="C626" s="959"/>
      <c r="D626" s="959"/>
      <c r="E626" s="960"/>
    </row>
    <row r="627" spans="1:5" s="3" customFormat="1" ht="22.5" customHeight="1" thickBot="1" x14ac:dyDescent="0.3">
      <c r="A627" s="273" t="s">
        <v>177</v>
      </c>
      <c r="B627" s="961" t="s">
        <v>178</v>
      </c>
      <c r="C627" s="962"/>
      <c r="D627" s="962"/>
      <c r="E627" s="963"/>
    </row>
    <row r="628" spans="1:5" s="3" customFormat="1" ht="15.75" thickBot="1" x14ac:dyDescent="0.3">
      <c r="A628" s="4" t="s">
        <v>179</v>
      </c>
      <c r="B628" s="964" t="s">
        <v>180</v>
      </c>
      <c r="C628" s="965"/>
      <c r="D628" s="965"/>
      <c r="E628" s="966"/>
    </row>
    <row r="629" spans="1:5" s="3" customFormat="1" ht="21.75" customHeight="1" thickBot="1" x14ac:dyDescent="0.3">
      <c r="A629" s="5" t="s">
        <v>27</v>
      </c>
      <c r="B629" s="928" t="s">
        <v>181</v>
      </c>
      <c r="C629" s="929"/>
      <c r="D629" s="929"/>
      <c r="E629" s="930"/>
    </row>
    <row r="630" spans="1:5" s="3" customFormat="1" ht="15.75" thickBot="1" x14ac:dyDescent="0.3">
      <c r="A630" s="5" t="s">
        <v>29</v>
      </c>
      <c r="B630" s="928" t="s">
        <v>68</v>
      </c>
      <c r="C630" s="929"/>
      <c r="D630" s="929"/>
      <c r="E630" s="930"/>
    </row>
    <row r="631" spans="1:5" s="3" customFormat="1" x14ac:dyDescent="0.25">
      <c r="A631" s="467"/>
      <c r="B631" s="6">
        <v>2018</v>
      </c>
      <c r="C631" s="6">
        <v>2019</v>
      </c>
      <c r="D631" s="6">
        <v>2020</v>
      </c>
      <c r="E631" s="6">
        <v>2021</v>
      </c>
    </row>
    <row r="632" spans="1:5" s="3" customFormat="1" ht="15.75" thickBot="1" x14ac:dyDescent="0.3">
      <c r="A632" s="469"/>
      <c r="B632" s="7" t="s">
        <v>12</v>
      </c>
      <c r="C632" s="7" t="s">
        <v>13</v>
      </c>
      <c r="D632" s="7" t="s">
        <v>13</v>
      </c>
      <c r="E632" s="7" t="s">
        <v>13</v>
      </c>
    </row>
    <row r="633" spans="1:5" s="3" customFormat="1" ht="15.75" thickBot="1" x14ac:dyDescent="0.3">
      <c r="A633" s="5" t="s">
        <v>31</v>
      </c>
      <c r="B633" s="8">
        <v>1</v>
      </c>
      <c r="C633" s="8">
        <v>1</v>
      </c>
      <c r="D633" s="8">
        <v>1</v>
      </c>
      <c r="E633" s="8">
        <v>1</v>
      </c>
    </row>
    <row r="634" spans="1:5" s="3" customFormat="1" ht="15.75" thickBot="1" x14ac:dyDescent="0.3">
      <c r="A634" s="5" t="s">
        <v>32</v>
      </c>
      <c r="B634" s="8">
        <v>50000</v>
      </c>
      <c r="C634" s="8">
        <v>30000</v>
      </c>
      <c r="D634" s="8">
        <v>30000</v>
      </c>
      <c r="E634" s="8">
        <v>30000</v>
      </c>
    </row>
    <row r="635" spans="1:5" s="3" customFormat="1" ht="15.75" thickBot="1" x14ac:dyDescent="0.3">
      <c r="A635" s="5" t="s">
        <v>33</v>
      </c>
      <c r="B635" s="8">
        <f>B634/B633</f>
        <v>50000</v>
      </c>
      <c r="C635" s="8">
        <f t="shared" ref="C635:E635" si="86">C634/C633</f>
        <v>30000</v>
      </c>
      <c r="D635" s="8">
        <f t="shared" si="86"/>
        <v>30000</v>
      </c>
      <c r="E635" s="8">
        <f t="shared" si="86"/>
        <v>30000</v>
      </c>
    </row>
    <row r="636" spans="1:5" s="3" customFormat="1" ht="15.75" thickBot="1" x14ac:dyDescent="0.3">
      <c r="A636" s="5" t="s">
        <v>34</v>
      </c>
      <c r="B636" s="5" t="s">
        <v>35</v>
      </c>
      <c r="C636" s="9">
        <f>C633/B633-1</f>
        <v>0</v>
      </c>
      <c r="D636" s="9">
        <f t="shared" ref="D636:E638" si="87">D633/C633-1</f>
        <v>0</v>
      </c>
      <c r="E636" s="9">
        <f t="shared" si="87"/>
        <v>0</v>
      </c>
    </row>
    <row r="637" spans="1:5" s="3" customFormat="1" ht="15.75" thickBot="1" x14ac:dyDescent="0.3">
      <c r="A637" s="5" t="s">
        <v>36</v>
      </c>
      <c r="B637" s="5" t="s">
        <v>35</v>
      </c>
      <c r="C637" s="9">
        <f>C634/B634-1</f>
        <v>-0.4</v>
      </c>
      <c r="D637" s="9">
        <f t="shared" si="87"/>
        <v>0</v>
      </c>
      <c r="E637" s="9">
        <f t="shared" si="87"/>
        <v>0</v>
      </c>
    </row>
    <row r="638" spans="1:5" s="3" customFormat="1" ht="15.75" thickBot="1" x14ac:dyDescent="0.3">
      <c r="A638" s="5" t="s">
        <v>37</v>
      </c>
      <c r="B638" s="5" t="s">
        <v>35</v>
      </c>
      <c r="C638" s="9">
        <f>C635/B635-1</f>
        <v>-0.4</v>
      </c>
      <c r="D638" s="9">
        <f t="shared" si="87"/>
        <v>0</v>
      </c>
      <c r="E638" s="9">
        <f t="shared" si="87"/>
        <v>0</v>
      </c>
    </row>
    <row r="639" spans="1:5" s="3" customFormat="1" ht="15.75" thickBot="1" x14ac:dyDescent="0.3">
      <c r="A639" s="931" t="s">
        <v>38</v>
      </c>
      <c r="B639" s="932"/>
      <c r="C639" s="932"/>
      <c r="D639" s="932"/>
      <c r="E639" s="933"/>
    </row>
    <row r="640" spans="1:5" s="3" customFormat="1" x14ac:dyDescent="0.25">
      <c r="A640" s="467"/>
      <c r="B640" s="6">
        <v>2018</v>
      </c>
      <c r="C640" s="6">
        <v>2019</v>
      </c>
      <c r="D640" s="6">
        <v>2020</v>
      </c>
      <c r="E640" s="6">
        <v>2021</v>
      </c>
    </row>
    <row r="641" spans="1:5" s="3" customFormat="1" ht="15.75" thickBot="1" x14ac:dyDescent="0.3">
      <c r="A641" s="469"/>
      <c r="B641" s="7" t="s">
        <v>12</v>
      </c>
      <c r="C641" s="7" t="s">
        <v>13</v>
      </c>
      <c r="D641" s="7" t="s">
        <v>13</v>
      </c>
      <c r="E641" s="7" t="s">
        <v>13</v>
      </c>
    </row>
    <row r="642" spans="1:5" s="3" customFormat="1" ht="15.75" thickBot="1" x14ac:dyDescent="0.3">
      <c r="A642" s="10" t="s">
        <v>39</v>
      </c>
      <c r="B642" s="12"/>
      <c r="C642" s="12"/>
      <c r="D642" s="12"/>
      <c r="E642" s="12"/>
    </row>
    <row r="643" spans="1:5" s="3" customFormat="1" ht="15.75" thickBot="1" x14ac:dyDescent="0.3">
      <c r="A643" s="10" t="s">
        <v>40</v>
      </c>
      <c r="B643" s="8">
        <v>50000</v>
      </c>
      <c r="C643" s="8">
        <v>30000</v>
      </c>
      <c r="D643" s="8">
        <v>30000</v>
      </c>
      <c r="E643" s="8">
        <v>30000</v>
      </c>
    </row>
    <row r="644" spans="1:5" s="3" customFormat="1" ht="15.75" thickBot="1" x14ac:dyDescent="0.3">
      <c r="A644" s="13" t="s">
        <v>41</v>
      </c>
      <c r="B644" s="11">
        <f>B643+B642</f>
        <v>50000</v>
      </c>
      <c r="C644" s="11">
        <f t="shared" ref="C644:E644" si="88">C643+C642</f>
        <v>30000</v>
      </c>
      <c r="D644" s="11">
        <f t="shared" si="88"/>
        <v>30000</v>
      </c>
      <c r="E644" s="11">
        <f t="shared" si="88"/>
        <v>30000</v>
      </c>
    </row>
    <row r="645" spans="1:5" s="3" customFormat="1" x14ac:dyDescent="0.25">
      <c r="A645" s="467" t="s">
        <v>42</v>
      </c>
      <c r="B645" s="952"/>
      <c r="C645" s="953"/>
      <c r="D645" s="953"/>
      <c r="E645" s="954"/>
    </row>
    <row r="646" spans="1:5" s="3" customFormat="1" x14ac:dyDescent="0.25">
      <c r="A646" s="468"/>
      <c r="B646" s="955"/>
      <c r="C646" s="956"/>
      <c r="D646" s="956"/>
      <c r="E646" s="957"/>
    </row>
    <row r="647" spans="1:5" s="3" customFormat="1" ht="15.75" thickBot="1" x14ac:dyDescent="0.3">
      <c r="A647" s="469"/>
      <c r="B647" s="958"/>
      <c r="C647" s="959"/>
      <c r="D647" s="959"/>
      <c r="E647" s="960"/>
    </row>
    <row r="648" spans="1:5" ht="15.75" thickBot="1" x14ac:dyDescent="0.3">
      <c r="A648" s="19"/>
      <c r="B648" s="20"/>
      <c r="C648" s="20"/>
      <c r="D648" s="20"/>
      <c r="E648" s="20"/>
    </row>
    <row r="649" spans="1:5" ht="24.75" thickBot="1" x14ac:dyDescent="0.3">
      <c r="A649" s="21" t="s">
        <v>182</v>
      </c>
      <c r="B649" s="407">
        <f>B40+B61+B82+B103+B124+B145+B166+B187+B208+B229+B250+B271+B302+B323+B344+B365+B386+B407+B428+B449+B470+B491+B518+B539+B560+B581+B602+B623+B644</f>
        <v>1228474.3</v>
      </c>
      <c r="C649" s="407">
        <f>C40+C61+C82+C103+C124+C145+C166+C187+C208+C229+C250+C271+C302+C323+C344+C365+C386+C407+C428+C449+C470+C491+C518+C539+C560+C581+C602+C623+C644</f>
        <v>853944.33700000006</v>
      </c>
      <c r="D649" s="407">
        <f>D40+D61+D82+D103+D124+D145+D166+D187+D208+D229+D250+D271+D302+D323+D344+D365+D386+D407+D428+D449+D470+D491+D518+D539+D560+D581+D602+D623+D644</f>
        <v>1110486.368</v>
      </c>
      <c r="E649" s="407">
        <f>E40+E61+E82+E103+E124+E145+E166+E187+E208+E229+E250+E271+E302+E323+E344+E365+E386+E407+E428+E449+E470+E491+E518+E539+E560+E581+E602+E623+E644</f>
        <v>1276489</v>
      </c>
    </row>
    <row r="650" spans="1:5" ht="24.75" thickBot="1" x14ac:dyDescent="0.3">
      <c r="A650" s="21" t="s">
        <v>183</v>
      </c>
      <c r="B650" s="407">
        <f>B38+B59+B80+B102+B122+B143+B165+B186+B207+B228+B249+B270+B294+B295+B296+B321+B342+B363+B385+B406+B426+B448+B469+B490+B516+B537+B558+B579+B600+B622+B643</f>
        <v>1228474.3</v>
      </c>
      <c r="C650" s="407">
        <f>C38+C59+C80+C102+C122+C143+C165+C186+C207+C228+C249+C270+C294+C295+C296+C321+C342+C363+C385+C406+C426+C448+C469+C490+C516+C537+C558+C579+C600+C622+C643</f>
        <v>853944.33700000006</v>
      </c>
      <c r="D650" s="407">
        <f>D38+D59+D80+D102+D122+D143+D165+D186+D207+D228+D249+D270+D294+D295+D296+D321+D342+D363+D385+D406+D426+D448+D469+D490+D516+D537+D558+D579+D600+D622+D643</f>
        <v>1110486.368</v>
      </c>
      <c r="E650" s="407">
        <f>E38+E59+E80+E102+E122+E143+E165+E186+E207+E228+E249+E270+E294+E295+E296+E321+E342+E363+E385+E406+E426+E448+E469+E490+E516+E537+E558+E579+E600+E622+E643</f>
        <v>1276489</v>
      </c>
    </row>
    <row r="651" spans="1:5" ht="24.75" thickBot="1" x14ac:dyDescent="0.3">
      <c r="A651" s="22" t="s">
        <v>184</v>
      </c>
      <c r="B651" s="23"/>
      <c r="C651" s="24">
        <f>C650/B650-1</f>
        <v>-0.30487407266069788</v>
      </c>
      <c r="D651" s="24">
        <f t="shared" ref="D651:E651" si="89">D650/C650-1</f>
        <v>0.30042008581175228</v>
      </c>
      <c r="E651" s="24">
        <f t="shared" si="89"/>
        <v>0.14948642035018667</v>
      </c>
    </row>
    <row r="652" spans="1:5" ht="15.75" thickBot="1" x14ac:dyDescent="0.3">
      <c r="A652" s="25" t="s">
        <v>101</v>
      </c>
      <c r="B652" s="408">
        <f>B294</f>
        <v>9900</v>
      </c>
      <c r="C652" s="408">
        <f>C294</f>
        <v>9900</v>
      </c>
      <c r="D652" s="408">
        <f>D294</f>
        <v>9900</v>
      </c>
      <c r="E652" s="408">
        <f>E294</f>
        <v>9900</v>
      </c>
    </row>
    <row r="653" spans="1:5" ht="15.75" thickBot="1" x14ac:dyDescent="0.3">
      <c r="A653" s="26" t="s">
        <v>185</v>
      </c>
      <c r="B653" s="409"/>
      <c r="C653" s="410">
        <f>C652/B652-1</f>
        <v>0</v>
      </c>
      <c r="D653" s="410">
        <f t="shared" ref="D653:E653" si="90">D652/C652-1</f>
        <v>0</v>
      </c>
      <c r="E653" s="410">
        <f t="shared" si="90"/>
        <v>0</v>
      </c>
    </row>
    <row r="654" spans="1:5" ht="24.75" thickBot="1" x14ac:dyDescent="0.3">
      <c r="A654" s="25" t="s">
        <v>102</v>
      </c>
      <c r="B654" s="408">
        <f>B295</f>
        <v>2000</v>
      </c>
      <c r="C654" s="408">
        <f>C295</f>
        <v>2000</v>
      </c>
      <c r="D654" s="408">
        <f>D295</f>
        <v>2000</v>
      </c>
      <c r="E654" s="408">
        <f>E295</f>
        <v>2000</v>
      </c>
    </row>
    <row r="655" spans="1:5" ht="24.75" thickBot="1" x14ac:dyDescent="0.3">
      <c r="A655" s="26" t="s">
        <v>186</v>
      </c>
      <c r="B655" s="409"/>
      <c r="C655" s="410">
        <f>C654/B654-1</f>
        <v>0</v>
      </c>
      <c r="D655" s="410">
        <f t="shared" ref="D655:E655" si="91">D654/C654-1</f>
        <v>0</v>
      </c>
      <c r="E655" s="410">
        <f t="shared" si="91"/>
        <v>0</v>
      </c>
    </row>
    <row r="656" spans="1:5" ht="15.75" thickBot="1" x14ac:dyDescent="0.3">
      <c r="A656" s="25" t="s">
        <v>103</v>
      </c>
      <c r="B656" s="408">
        <f>B296</f>
        <v>82000</v>
      </c>
      <c r="C656" s="408">
        <f>C296</f>
        <v>88100</v>
      </c>
      <c r="D656" s="408">
        <f>D296</f>
        <v>90100</v>
      </c>
      <c r="E656" s="408">
        <f>E296</f>
        <v>91100</v>
      </c>
    </row>
    <row r="657" spans="1:5" ht="15.75" thickBot="1" x14ac:dyDescent="0.3">
      <c r="A657" s="26" t="s">
        <v>187</v>
      </c>
      <c r="B657" s="411"/>
      <c r="C657" s="410">
        <f>C656/B656-1</f>
        <v>7.439024390243909E-2</v>
      </c>
      <c r="D657" s="410">
        <f t="shared" ref="D657:E657" si="92">D656/C656-1</f>
        <v>2.2701475595913845E-2</v>
      </c>
      <c r="E657" s="410">
        <f t="shared" si="92"/>
        <v>1.1098779134295134E-2</v>
      </c>
    </row>
    <row r="658" spans="1:5" ht="15.75" thickBot="1" x14ac:dyDescent="0.3">
      <c r="A658" s="25" t="s">
        <v>104</v>
      </c>
      <c r="B658" s="408">
        <v>0</v>
      </c>
      <c r="C658" s="408">
        <v>0</v>
      </c>
      <c r="D658" s="408">
        <v>0</v>
      </c>
      <c r="E658" s="408">
        <v>0</v>
      </c>
    </row>
    <row r="659" spans="1:5" ht="15.75" thickBot="1" x14ac:dyDescent="0.3">
      <c r="A659" s="26" t="s">
        <v>188</v>
      </c>
      <c r="B659" s="411"/>
      <c r="C659" s="410" t="e">
        <f>C658/B658-1</f>
        <v>#DIV/0!</v>
      </c>
      <c r="D659" s="410" t="e">
        <f t="shared" ref="D659:E659" si="93">D658/C658-1</f>
        <v>#DIV/0!</v>
      </c>
      <c r="E659" s="410" t="e">
        <f t="shared" si="93"/>
        <v>#DIV/0!</v>
      </c>
    </row>
    <row r="660" spans="1:5" ht="15.75" thickBot="1" x14ac:dyDescent="0.3">
      <c r="A660" s="25" t="s">
        <v>105</v>
      </c>
      <c r="B660" s="408">
        <v>0</v>
      </c>
      <c r="C660" s="408">
        <v>0</v>
      </c>
      <c r="D660" s="408">
        <v>0</v>
      </c>
      <c r="E660" s="408">
        <v>0</v>
      </c>
    </row>
    <row r="661" spans="1:5" ht="15.75" thickBot="1" x14ac:dyDescent="0.3">
      <c r="A661" s="26" t="s">
        <v>189</v>
      </c>
      <c r="B661" s="411"/>
      <c r="C661" s="410" t="e">
        <f>C660/B660-1</f>
        <v>#DIV/0!</v>
      </c>
      <c r="D661" s="410" t="e">
        <f t="shared" ref="D661:E661" si="94">D660/C660-1</f>
        <v>#DIV/0!</v>
      </c>
      <c r="E661" s="410" t="e">
        <f t="shared" si="94"/>
        <v>#DIV/0!</v>
      </c>
    </row>
    <row r="662" spans="1:5" ht="15.75" thickBot="1" x14ac:dyDescent="0.3">
      <c r="A662" s="25" t="s">
        <v>106</v>
      </c>
      <c r="B662" s="408">
        <v>0</v>
      </c>
      <c r="C662" s="408">
        <v>0</v>
      </c>
      <c r="D662" s="408">
        <v>0</v>
      </c>
      <c r="E662" s="408">
        <v>0</v>
      </c>
    </row>
    <row r="663" spans="1:5" ht="15.75" thickBot="1" x14ac:dyDescent="0.3">
      <c r="A663" s="26" t="s">
        <v>190</v>
      </c>
      <c r="B663" s="411"/>
      <c r="C663" s="410" t="e">
        <f>C662/B662-1</f>
        <v>#DIV/0!</v>
      </c>
      <c r="D663" s="410" t="e">
        <f t="shared" ref="D663:E663" si="95">D662/C662-1</f>
        <v>#DIV/0!</v>
      </c>
      <c r="E663" s="410" t="e">
        <f t="shared" si="95"/>
        <v>#DIV/0!</v>
      </c>
    </row>
    <row r="664" spans="1:5" ht="24.75" thickBot="1" x14ac:dyDescent="0.3">
      <c r="A664" s="25" t="s">
        <v>107</v>
      </c>
      <c r="B664" s="408">
        <v>0</v>
      </c>
      <c r="C664" s="408">
        <v>0</v>
      </c>
      <c r="D664" s="408">
        <v>0</v>
      </c>
      <c r="E664" s="408">
        <v>0</v>
      </c>
    </row>
    <row r="665" spans="1:5" ht="24.75" thickBot="1" x14ac:dyDescent="0.3">
      <c r="A665" s="26" t="s">
        <v>191</v>
      </c>
      <c r="B665" s="409">
        <v>0</v>
      </c>
      <c r="C665" s="410" t="e">
        <f>C664/B664-1</f>
        <v>#DIV/0!</v>
      </c>
      <c r="D665" s="410" t="e">
        <f t="shared" ref="D665:E665" si="96">D664/C664-1</f>
        <v>#DIV/0!</v>
      </c>
      <c r="E665" s="410" t="e">
        <f t="shared" si="96"/>
        <v>#DIV/0!</v>
      </c>
    </row>
    <row r="666" spans="1:5" ht="15.75" thickBot="1" x14ac:dyDescent="0.3">
      <c r="A666" s="25" t="s">
        <v>192</v>
      </c>
      <c r="B666" s="408">
        <f>B38+B59+B80+B122+B143+B321+B342+B363+B426+B516+B537+B558+B579+B600</f>
        <v>155700</v>
      </c>
      <c r="C666" s="408">
        <f>C38+C59+C80+C122+C143+C321+C342+C363+C426+C516+C537+C558+C579+C600</f>
        <v>92947</v>
      </c>
      <c r="D666" s="408">
        <f>D38+D59+D80+D122+D143+D321+D342+D363+D426+D516+D537+D558+D579+D600</f>
        <v>102100</v>
      </c>
      <c r="E666" s="408">
        <f>E38+E59+E80+E122+E143+E321+E342+E363+E426+E516+E537+E558+E579+E600</f>
        <v>102100</v>
      </c>
    </row>
    <row r="667" spans="1:5" ht="15.75" thickBot="1" x14ac:dyDescent="0.3">
      <c r="A667" s="26" t="s">
        <v>193</v>
      </c>
      <c r="B667" s="409"/>
      <c r="C667" s="410">
        <f>C666/B666-1</f>
        <v>-0.40303789338471419</v>
      </c>
      <c r="D667" s="410">
        <f t="shared" ref="D667:E667" si="97">D666/C666-1</f>
        <v>9.8475475270853208E-2</v>
      </c>
      <c r="E667" s="410">
        <f t="shared" si="97"/>
        <v>0</v>
      </c>
    </row>
    <row r="668" spans="1:5" ht="15.75" thickBot="1" x14ac:dyDescent="0.3">
      <c r="A668" s="25" t="s">
        <v>194</v>
      </c>
      <c r="B668" s="408">
        <f>B102+B165+B186+B207+B228+B249+B270+B385+B406+B448+B469+B490+B622+B643</f>
        <v>978874.3</v>
      </c>
      <c r="C668" s="408">
        <f>C102+C165+C186+C207+C228+C249+C270+C385+C406+C448+C469+C490+C622+C643</f>
        <v>660997.33700000006</v>
      </c>
      <c r="D668" s="408">
        <f>D102+D165+D186+D207+D228+D249+D270+D385+D406+D448+D469+D490+D622+D643</f>
        <v>906386.36800000002</v>
      </c>
      <c r="E668" s="408">
        <f>E102+E165+E186+E207+E228+E249+E270+E385+E406+E448+E469+E490+E622+E643</f>
        <v>1071389</v>
      </c>
    </row>
    <row r="669" spans="1:5" ht="15.75" thickBot="1" x14ac:dyDescent="0.3">
      <c r="A669" s="26" t="s">
        <v>195</v>
      </c>
      <c r="B669" s="409"/>
      <c r="C669" s="410">
        <f>C668/B668-1</f>
        <v>-0.32473726504005673</v>
      </c>
      <c r="D669" s="410">
        <f t="shared" ref="D669:E669" si="98">D668/C668-1</f>
        <v>0.37124057430204127</v>
      </c>
      <c r="E669" s="410">
        <f t="shared" si="98"/>
        <v>0.18204447664420309</v>
      </c>
    </row>
    <row r="670" spans="1:5" x14ac:dyDescent="0.25">
      <c r="A670" s="979" t="s">
        <v>196</v>
      </c>
      <c r="B670" s="982"/>
      <c r="C670" s="982"/>
      <c r="D670" s="982"/>
      <c r="E670" s="983"/>
    </row>
    <row r="671" spans="1:5" x14ac:dyDescent="0.25">
      <c r="A671" s="980"/>
      <c r="B671" s="984"/>
      <c r="C671" s="984"/>
      <c r="D671" s="984"/>
      <c r="E671" s="985"/>
    </row>
    <row r="672" spans="1:5" ht="15.75" thickBot="1" x14ac:dyDescent="0.3">
      <c r="A672" s="981"/>
      <c r="B672" s="986"/>
      <c r="C672" s="986"/>
      <c r="D672" s="986"/>
      <c r="E672" s="987"/>
    </row>
    <row r="673" spans="1:5" ht="15.75" thickBot="1" x14ac:dyDescent="0.3">
      <c r="A673" s="17" t="s">
        <v>109</v>
      </c>
      <c r="B673" s="18">
        <f>B652+B654+B656+B666+B668</f>
        <v>1228474.3</v>
      </c>
      <c r="C673" s="18">
        <f t="shared" ref="C673:E673" si="99">C652+C654+C656+C666+C668</f>
        <v>853944.33700000006</v>
      </c>
      <c r="D673" s="18">
        <f t="shared" si="99"/>
        <v>1110486.368</v>
      </c>
      <c r="E673" s="18">
        <f t="shared" si="99"/>
        <v>1276489</v>
      </c>
    </row>
    <row r="674" spans="1:5" ht="24.75" thickBot="1" x14ac:dyDescent="0.3">
      <c r="A674" s="27" t="s">
        <v>197</v>
      </c>
      <c r="B674" s="8">
        <v>17</v>
      </c>
      <c r="C674" s="8">
        <v>17</v>
      </c>
      <c r="D674" s="8">
        <v>17</v>
      </c>
      <c r="E674" s="8">
        <v>17</v>
      </c>
    </row>
    <row r="675" spans="1:5" ht="24.75" thickBot="1" x14ac:dyDescent="0.3">
      <c r="A675" s="27" t="s">
        <v>198</v>
      </c>
      <c r="B675" s="28">
        <v>0</v>
      </c>
      <c r="C675" s="28">
        <v>0</v>
      </c>
      <c r="D675" s="28">
        <v>0</v>
      </c>
      <c r="E675" s="28">
        <v>0</v>
      </c>
    </row>
    <row r="676" spans="1:5" x14ac:dyDescent="0.25">
      <c r="A676" s="29"/>
      <c r="B676" s="30"/>
      <c r="C676" s="30"/>
      <c r="D676" s="30"/>
      <c r="E676" s="30"/>
    </row>
  </sheetData>
  <mergeCells count="280">
    <mergeCell ref="A640:A641"/>
    <mergeCell ref="A645:A647"/>
    <mergeCell ref="B645:E647"/>
    <mergeCell ref="A670:A672"/>
    <mergeCell ref="B670:E672"/>
    <mergeCell ref="B627:E627"/>
    <mergeCell ref="B628:E628"/>
    <mergeCell ref="B629:E629"/>
    <mergeCell ref="B630:E630"/>
    <mergeCell ref="A631:A632"/>
    <mergeCell ref="A639:E639"/>
    <mergeCell ref="B609:E609"/>
    <mergeCell ref="A610:A611"/>
    <mergeCell ref="A618:E618"/>
    <mergeCell ref="A619:A620"/>
    <mergeCell ref="A624:A626"/>
    <mergeCell ref="B624:E626"/>
    <mergeCell ref="A598:A599"/>
    <mergeCell ref="A603:A605"/>
    <mergeCell ref="B603:E605"/>
    <mergeCell ref="B606:E606"/>
    <mergeCell ref="B607:E607"/>
    <mergeCell ref="B608:E608"/>
    <mergeCell ref="B585:E585"/>
    <mergeCell ref="B586:E586"/>
    <mergeCell ref="B587:E587"/>
    <mergeCell ref="B588:E588"/>
    <mergeCell ref="A589:A590"/>
    <mergeCell ref="A597:E597"/>
    <mergeCell ref="B567:E567"/>
    <mergeCell ref="A568:A569"/>
    <mergeCell ref="A576:E576"/>
    <mergeCell ref="A577:A578"/>
    <mergeCell ref="A582:A584"/>
    <mergeCell ref="B582:E584"/>
    <mergeCell ref="A556:A557"/>
    <mergeCell ref="A561:A563"/>
    <mergeCell ref="B561:E563"/>
    <mergeCell ref="B564:E564"/>
    <mergeCell ref="B565:E565"/>
    <mergeCell ref="B566:E566"/>
    <mergeCell ref="B543:E543"/>
    <mergeCell ref="B544:E544"/>
    <mergeCell ref="B545:E545"/>
    <mergeCell ref="B546:E546"/>
    <mergeCell ref="A547:A548"/>
    <mergeCell ref="A555:E555"/>
    <mergeCell ref="B525:E525"/>
    <mergeCell ref="A526:A527"/>
    <mergeCell ref="A534:E534"/>
    <mergeCell ref="A535:A536"/>
    <mergeCell ref="A540:A542"/>
    <mergeCell ref="B540:E542"/>
    <mergeCell ref="A514:A515"/>
    <mergeCell ref="A519:A521"/>
    <mergeCell ref="B519:E521"/>
    <mergeCell ref="B522:E522"/>
    <mergeCell ref="B523:E523"/>
    <mergeCell ref="B524:E524"/>
    <mergeCell ref="B501:E501"/>
    <mergeCell ref="B502:E502"/>
    <mergeCell ref="B503:E503"/>
    <mergeCell ref="B504:E504"/>
    <mergeCell ref="A505:A506"/>
    <mergeCell ref="A513:E513"/>
    <mergeCell ref="A487:A488"/>
    <mergeCell ref="A492:A494"/>
    <mergeCell ref="B492:E494"/>
    <mergeCell ref="B495:E495"/>
    <mergeCell ref="A496:E496"/>
    <mergeCell ref="A500:E500"/>
    <mergeCell ref="B474:E474"/>
    <mergeCell ref="B475:E475"/>
    <mergeCell ref="B476:E476"/>
    <mergeCell ref="B477:E477"/>
    <mergeCell ref="A478:A479"/>
    <mergeCell ref="A486:E486"/>
    <mergeCell ref="B456:E456"/>
    <mergeCell ref="A457:A458"/>
    <mergeCell ref="A465:E465"/>
    <mergeCell ref="A466:A467"/>
    <mergeCell ref="A471:A473"/>
    <mergeCell ref="B471:E473"/>
    <mergeCell ref="A445:A446"/>
    <mergeCell ref="A450:A452"/>
    <mergeCell ref="B450:E452"/>
    <mergeCell ref="B453:E453"/>
    <mergeCell ref="B454:E454"/>
    <mergeCell ref="B455:E455"/>
    <mergeCell ref="B432:E432"/>
    <mergeCell ref="B433:E433"/>
    <mergeCell ref="B434:E434"/>
    <mergeCell ref="B435:E435"/>
    <mergeCell ref="A436:A437"/>
    <mergeCell ref="A444:E444"/>
    <mergeCell ref="B414:E414"/>
    <mergeCell ref="A415:A416"/>
    <mergeCell ref="A423:E423"/>
    <mergeCell ref="A424:A425"/>
    <mergeCell ref="A429:A431"/>
    <mergeCell ref="B429:E431"/>
    <mergeCell ref="A403:A404"/>
    <mergeCell ref="A408:A410"/>
    <mergeCell ref="B408:E410"/>
    <mergeCell ref="B411:E411"/>
    <mergeCell ref="B412:E412"/>
    <mergeCell ref="B413:E413"/>
    <mergeCell ref="B390:E390"/>
    <mergeCell ref="B391:E391"/>
    <mergeCell ref="B392:E392"/>
    <mergeCell ref="B393:E393"/>
    <mergeCell ref="A394:A395"/>
    <mergeCell ref="A402:E402"/>
    <mergeCell ref="B372:E372"/>
    <mergeCell ref="A373:A374"/>
    <mergeCell ref="A381:E381"/>
    <mergeCell ref="A382:A383"/>
    <mergeCell ref="A387:A389"/>
    <mergeCell ref="B387:E389"/>
    <mergeCell ref="A361:A362"/>
    <mergeCell ref="A366:A368"/>
    <mergeCell ref="B366:E368"/>
    <mergeCell ref="B369:E369"/>
    <mergeCell ref="B370:E370"/>
    <mergeCell ref="B371:E371"/>
    <mergeCell ref="B348:E348"/>
    <mergeCell ref="B349:E349"/>
    <mergeCell ref="B350:E350"/>
    <mergeCell ref="B351:E351"/>
    <mergeCell ref="A352:A353"/>
    <mergeCell ref="A360:E360"/>
    <mergeCell ref="B330:E330"/>
    <mergeCell ref="A331:A332"/>
    <mergeCell ref="A339:E339"/>
    <mergeCell ref="A340:A341"/>
    <mergeCell ref="A345:A347"/>
    <mergeCell ref="B345:E347"/>
    <mergeCell ref="A319:A320"/>
    <mergeCell ref="A324:A326"/>
    <mergeCell ref="B324:E326"/>
    <mergeCell ref="B327:E327"/>
    <mergeCell ref="B328:E328"/>
    <mergeCell ref="B329:E329"/>
    <mergeCell ref="B306:E306"/>
    <mergeCell ref="B307:E307"/>
    <mergeCell ref="B308:E308"/>
    <mergeCell ref="B309:E309"/>
    <mergeCell ref="A310:A311"/>
    <mergeCell ref="A318:E318"/>
    <mergeCell ref="B282:E282"/>
    <mergeCell ref="A283:A284"/>
    <mergeCell ref="A291:E291"/>
    <mergeCell ref="A292:A293"/>
    <mergeCell ref="A304:E304"/>
    <mergeCell ref="A305:E305"/>
    <mergeCell ref="B275:E275"/>
    <mergeCell ref="A276:E276"/>
    <mergeCell ref="A278:E278"/>
    <mergeCell ref="A279:E279"/>
    <mergeCell ref="B280:E280"/>
    <mergeCell ref="B281:E281"/>
    <mergeCell ref="B257:E257"/>
    <mergeCell ref="A258:A259"/>
    <mergeCell ref="A266:E266"/>
    <mergeCell ref="A267:A268"/>
    <mergeCell ref="A272:A274"/>
    <mergeCell ref="B272:E274"/>
    <mergeCell ref="A246:A247"/>
    <mergeCell ref="A251:A253"/>
    <mergeCell ref="B251:E253"/>
    <mergeCell ref="B254:E254"/>
    <mergeCell ref="B255:E255"/>
    <mergeCell ref="B256:E256"/>
    <mergeCell ref="B233:E233"/>
    <mergeCell ref="B234:E234"/>
    <mergeCell ref="B235:E235"/>
    <mergeCell ref="B236:E236"/>
    <mergeCell ref="A237:A238"/>
    <mergeCell ref="A245:E245"/>
    <mergeCell ref="B215:E215"/>
    <mergeCell ref="A216:A217"/>
    <mergeCell ref="A224:E224"/>
    <mergeCell ref="A225:A226"/>
    <mergeCell ref="A230:A232"/>
    <mergeCell ref="B230:E232"/>
    <mergeCell ref="A204:A205"/>
    <mergeCell ref="A209:A211"/>
    <mergeCell ref="B209:E211"/>
    <mergeCell ref="B212:E212"/>
    <mergeCell ref="B213:E213"/>
    <mergeCell ref="B214:E214"/>
    <mergeCell ref="B191:E191"/>
    <mergeCell ref="B192:E192"/>
    <mergeCell ref="B193:E193"/>
    <mergeCell ref="B194:E194"/>
    <mergeCell ref="A195:A196"/>
    <mergeCell ref="A203:E203"/>
    <mergeCell ref="B173:E173"/>
    <mergeCell ref="A174:A175"/>
    <mergeCell ref="A182:E182"/>
    <mergeCell ref="A183:A184"/>
    <mergeCell ref="A188:A190"/>
    <mergeCell ref="B188:E190"/>
    <mergeCell ref="A162:A163"/>
    <mergeCell ref="A167:A169"/>
    <mergeCell ref="B167:E169"/>
    <mergeCell ref="B170:E170"/>
    <mergeCell ref="B171:E171"/>
    <mergeCell ref="B172:E172"/>
    <mergeCell ref="B149:E149"/>
    <mergeCell ref="B150:E150"/>
    <mergeCell ref="B151:E151"/>
    <mergeCell ref="B152:E152"/>
    <mergeCell ref="A153:A154"/>
    <mergeCell ref="A161:E161"/>
    <mergeCell ref="B131:E131"/>
    <mergeCell ref="A132:A133"/>
    <mergeCell ref="A140:E140"/>
    <mergeCell ref="A141:A142"/>
    <mergeCell ref="A146:A148"/>
    <mergeCell ref="B146:E148"/>
    <mergeCell ref="A120:A121"/>
    <mergeCell ref="A125:A127"/>
    <mergeCell ref="B125:E127"/>
    <mergeCell ref="B128:E128"/>
    <mergeCell ref="B129:E129"/>
    <mergeCell ref="B130:E130"/>
    <mergeCell ref="B107:E107"/>
    <mergeCell ref="B108:E108"/>
    <mergeCell ref="B109:E109"/>
    <mergeCell ref="B110:E110"/>
    <mergeCell ref="A111:A112"/>
    <mergeCell ref="A119:E119"/>
    <mergeCell ref="B89:E89"/>
    <mergeCell ref="A90:A91"/>
    <mergeCell ref="A98:E98"/>
    <mergeCell ref="A99:A100"/>
    <mergeCell ref="A104:A106"/>
    <mergeCell ref="B104:E106"/>
    <mergeCell ref="A78:A79"/>
    <mergeCell ref="A83:A85"/>
    <mergeCell ref="B83:E85"/>
    <mergeCell ref="B86:E86"/>
    <mergeCell ref="B87:E87"/>
    <mergeCell ref="B88:E88"/>
    <mergeCell ref="B65:E65"/>
    <mergeCell ref="B66:E66"/>
    <mergeCell ref="B67:E67"/>
    <mergeCell ref="B68:E68"/>
    <mergeCell ref="A69:A70"/>
    <mergeCell ref="A77:E77"/>
    <mergeCell ref="A48:A49"/>
    <mergeCell ref="A56:E56"/>
    <mergeCell ref="A57:A58"/>
    <mergeCell ref="A62:A64"/>
    <mergeCell ref="B62:E64"/>
    <mergeCell ref="A36:A37"/>
    <mergeCell ref="A41:A43"/>
    <mergeCell ref="B41:E43"/>
    <mergeCell ref="B44:E44"/>
    <mergeCell ref="B45:E45"/>
    <mergeCell ref="B46:E46"/>
    <mergeCell ref="A27:A28"/>
    <mergeCell ref="A35:E35"/>
    <mergeCell ref="A8:E10"/>
    <mergeCell ref="B11:E11"/>
    <mergeCell ref="A12:A13"/>
    <mergeCell ref="B17:E17"/>
    <mergeCell ref="A18:E18"/>
    <mergeCell ref="A22:E22"/>
    <mergeCell ref="B47:E47"/>
    <mergeCell ref="A2:E2"/>
    <mergeCell ref="B4:E4"/>
    <mergeCell ref="B5:E5"/>
    <mergeCell ref="B6:E6"/>
    <mergeCell ref="A7:E7"/>
    <mergeCell ref="B23:E23"/>
    <mergeCell ref="B24:E24"/>
    <mergeCell ref="B25:E25"/>
    <mergeCell ref="B26:E26"/>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C2:I432"/>
  <sheetViews>
    <sheetView topLeftCell="A403" zoomScale="160" zoomScaleNormal="160" workbookViewId="0">
      <selection activeCell="D450" sqref="D450"/>
    </sheetView>
  </sheetViews>
  <sheetFormatPr defaultColWidth="8.85546875" defaultRowHeight="15.75" x14ac:dyDescent="0.25"/>
  <cols>
    <col min="1" max="1" width="13" style="123" customWidth="1"/>
    <col min="2" max="2" width="7.140625" style="123" customWidth="1"/>
    <col min="3" max="3" width="37.85546875" style="123" customWidth="1"/>
    <col min="4" max="4" width="15" style="123" customWidth="1"/>
    <col min="5" max="5" width="15.7109375" style="123" customWidth="1"/>
    <col min="6" max="6" width="20.28515625" style="123" customWidth="1"/>
    <col min="7" max="7" width="20.7109375" style="123" customWidth="1"/>
    <col min="8" max="16384" width="8.85546875" style="123"/>
  </cols>
  <sheetData>
    <row r="2" spans="3:9" ht="18" customHeight="1" x14ac:dyDescent="0.25">
      <c r="C2" s="483" t="s">
        <v>0</v>
      </c>
      <c r="D2" s="483"/>
      <c r="E2" s="483"/>
      <c r="F2" s="483"/>
      <c r="G2" s="483"/>
      <c r="H2" s="483"/>
      <c r="I2" s="483"/>
    </row>
    <row r="3" spans="3:9" ht="7.9" customHeight="1" thickBot="1" x14ac:dyDescent="0.3"/>
    <row r="4" spans="3:9" ht="22.9" customHeight="1" thickBot="1" x14ac:dyDescent="0.3">
      <c r="C4" s="124" t="s">
        <v>1</v>
      </c>
      <c r="D4" s="125" t="s">
        <v>602</v>
      </c>
      <c r="E4" s="126"/>
      <c r="F4" s="126"/>
      <c r="G4" s="279"/>
    </row>
    <row r="5" spans="3:9" ht="16.5" thickBot="1" x14ac:dyDescent="0.3">
      <c r="C5" s="124" t="s">
        <v>3</v>
      </c>
      <c r="D5" s="497" t="s">
        <v>603</v>
      </c>
      <c r="E5" s="498"/>
      <c r="F5" s="498"/>
      <c r="G5" s="499"/>
    </row>
    <row r="6" spans="3:9" ht="23.45" customHeight="1" thickBot="1" x14ac:dyDescent="0.3">
      <c r="C6" s="124" t="s">
        <v>5</v>
      </c>
      <c r="D6" s="491" t="s">
        <v>6</v>
      </c>
      <c r="E6" s="492"/>
      <c r="F6" s="492"/>
      <c r="G6" s="493"/>
    </row>
    <row r="7" spans="3:9" ht="16.5" thickBot="1" x14ac:dyDescent="0.3">
      <c r="C7" s="500" t="s">
        <v>7</v>
      </c>
      <c r="D7" s="501"/>
      <c r="E7" s="501"/>
      <c r="F7" s="501"/>
      <c r="G7" s="502"/>
    </row>
    <row r="8" spans="3:9" ht="10.15" customHeight="1" x14ac:dyDescent="0.25">
      <c r="C8" s="503" t="s">
        <v>385</v>
      </c>
      <c r="D8" s="504"/>
      <c r="E8" s="504"/>
      <c r="F8" s="504"/>
      <c r="G8" s="505"/>
    </row>
    <row r="9" spans="3:9" ht="6.6" customHeight="1" x14ac:dyDescent="0.25">
      <c r="C9" s="506"/>
      <c r="D9" s="507"/>
      <c r="E9" s="507"/>
      <c r="F9" s="507"/>
      <c r="G9" s="508"/>
    </row>
    <row r="10" spans="3:9" ht="9.6" customHeight="1" thickBot="1" x14ac:dyDescent="0.3">
      <c r="C10" s="509"/>
      <c r="D10" s="510"/>
      <c r="E10" s="510"/>
      <c r="F10" s="510"/>
      <c r="G10" s="511"/>
    </row>
    <row r="11" spans="3:9" ht="21" customHeight="1" thickBot="1" x14ac:dyDescent="0.3">
      <c r="C11" s="127" t="s">
        <v>9</v>
      </c>
      <c r="D11" s="484" t="s">
        <v>385</v>
      </c>
      <c r="E11" s="485"/>
      <c r="F11" s="485"/>
      <c r="G11" s="486"/>
    </row>
    <row r="12" spans="3:9" ht="23.25" customHeight="1" x14ac:dyDescent="0.25">
      <c r="C12" s="487" t="s">
        <v>205</v>
      </c>
      <c r="D12" s="128">
        <v>2018</v>
      </c>
      <c r="E12" s="128">
        <v>2019</v>
      </c>
      <c r="F12" s="128">
        <v>2020</v>
      </c>
      <c r="G12" s="128">
        <v>2021</v>
      </c>
    </row>
    <row r="13" spans="3:9" ht="16.5" thickBot="1" x14ac:dyDescent="0.3">
      <c r="C13" s="488"/>
      <c r="D13" s="129" t="s">
        <v>12</v>
      </c>
      <c r="E13" s="129" t="s">
        <v>13</v>
      </c>
      <c r="F13" s="129" t="s">
        <v>13</v>
      </c>
      <c r="G13" s="129" t="s">
        <v>13</v>
      </c>
    </row>
    <row r="14" spans="3:9" ht="16.5" thickBot="1" x14ac:dyDescent="0.3">
      <c r="C14" s="130" t="s">
        <v>14</v>
      </c>
      <c r="D14" s="131" t="s">
        <v>15</v>
      </c>
      <c r="E14" s="131" t="s">
        <v>16</v>
      </c>
      <c r="F14" s="131" t="s">
        <v>16</v>
      </c>
      <c r="G14" s="131" t="s">
        <v>16</v>
      </c>
    </row>
    <row r="15" spans="3:9" ht="16.5" thickBot="1" x14ac:dyDescent="0.3">
      <c r="C15" s="132" t="s">
        <v>17</v>
      </c>
      <c r="D15" s="131" t="s">
        <v>15</v>
      </c>
      <c r="E15" s="131" t="s">
        <v>16</v>
      </c>
      <c r="F15" s="131" t="s">
        <v>16</v>
      </c>
      <c r="G15" s="131" t="s">
        <v>16</v>
      </c>
    </row>
    <row r="16" spans="3:9" ht="32.25" thickBot="1" x14ac:dyDescent="0.3">
      <c r="C16" s="132" t="s">
        <v>18</v>
      </c>
      <c r="D16" s="131" t="s">
        <v>15</v>
      </c>
      <c r="E16" s="131" t="s">
        <v>16</v>
      </c>
      <c r="F16" s="131" t="s">
        <v>16</v>
      </c>
      <c r="G16" s="131" t="s">
        <v>16</v>
      </c>
    </row>
    <row r="17" spans="3:7" ht="16.5" thickBot="1" x14ac:dyDescent="0.3">
      <c r="C17" s="133" t="s">
        <v>19</v>
      </c>
      <c r="D17" s="489" t="s">
        <v>604</v>
      </c>
      <c r="E17" s="484"/>
      <c r="F17" s="484"/>
      <c r="G17" s="490"/>
    </row>
    <row r="18" spans="3:7" ht="23.25" customHeight="1" thickBot="1" x14ac:dyDescent="0.3">
      <c r="C18" s="491" t="s">
        <v>210</v>
      </c>
      <c r="D18" s="492"/>
      <c r="E18" s="492"/>
      <c r="F18" s="492"/>
      <c r="G18" s="493"/>
    </row>
    <row r="19" spans="3:7" ht="16.5" thickBot="1" x14ac:dyDescent="0.3">
      <c r="C19" s="130" t="s">
        <v>14</v>
      </c>
      <c r="D19" s="131" t="s">
        <v>15</v>
      </c>
      <c r="E19" s="131" t="s">
        <v>16</v>
      </c>
      <c r="F19" s="131" t="s">
        <v>16</v>
      </c>
      <c r="G19" s="131" t="s">
        <v>16</v>
      </c>
    </row>
    <row r="20" spans="3:7" ht="16.5" thickBot="1" x14ac:dyDescent="0.3">
      <c r="C20" s="132" t="s">
        <v>17</v>
      </c>
      <c r="D20" s="131" t="s">
        <v>15</v>
      </c>
      <c r="E20" s="131" t="s">
        <v>16</v>
      </c>
      <c r="F20" s="131" t="s">
        <v>16</v>
      </c>
      <c r="G20" s="131" t="s">
        <v>16</v>
      </c>
    </row>
    <row r="21" spans="3:7" ht="32.25" thickBot="1" x14ac:dyDescent="0.3">
      <c r="C21" s="132" t="s">
        <v>18</v>
      </c>
      <c r="D21" s="131" t="s">
        <v>15</v>
      </c>
      <c r="E21" s="131" t="s">
        <v>16</v>
      </c>
      <c r="F21" s="131" t="s">
        <v>16</v>
      </c>
      <c r="G21" s="131" t="s">
        <v>16</v>
      </c>
    </row>
    <row r="22" spans="3:7" ht="16.5" thickBot="1" x14ac:dyDescent="0.3">
      <c r="C22" s="494" t="s">
        <v>22</v>
      </c>
      <c r="D22" s="495"/>
      <c r="E22" s="495"/>
      <c r="F22" s="495"/>
      <c r="G22" s="496"/>
    </row>
    <row r="23" spans="3:7" ht="16.5" thickBot="1" x14ac:dyDescent="0.3">
      <c r="C23" s="494" t="s">
        <v>412</v>
      </c>
      <c r="D23" s="495"/>
      <c r="E23" s="495"/>
      <c r="F23" s="495"/>
      <c r="G23" s="496"/>
    </row>
    <row r="24" spans="3:7" ht="16.5" thickBot="1" x14ac:dyDescent="0.3">
      <c r="C24" s="134" t="s">
        <v>605</v>
      </c>
      <c r="D24" s="512" t="s">
        <v>606</v>
      </c>
      <c r="E24" s="485"/>
      <c r="F24" s="485"/>
      <c r="G24" s="486"/>
    </row>
    <row r="25" spans="3:7" ht="30.75" customHeight="1" thickBot="1" x14ac:dyDescent="0.3">
      <c r="C25" s="132" t="s">
        <v>27</v>
      </c>
      <c r="D25" s="491" t="s">
        <v>607</v>
      </c>
      <c r="E25" s="492"/>
      <c r="F25" s="492"/>
      <c r="G25" s="493"/>
    </row>
    <row r="26" spans="3:7" ht="16.5" thickBot="1" x14ac:dyDescent="0.3">
      <c r="C26" s="132" t="s">
        <v>29</v>
      </c>
      <c r="D26" s="513" t="s">
        <v>608</v>
      </c>
      <c r="E26" s="514"/>
      <c r="F26" s="514"/>
      <c r="G26" s="515"/>
    </row>
    <row r="27" spans="3:7" ht="12.75" customHeight="1" x14ac:dyDescent="0.25">
      <c r="C27" s="487"/>
      <c r="D27" s="135">
        <v>2018</v>
      </c>
      <c r="E27" s="135">
        <v>2019</v>
      </c>
      <c r="F27" s="135">
        <v>2020</v>
      </c>
      <c r="G27" s="135">
        <v>2021</v>
      </c>
    </row>
    <row r="28" spans="3:7" ht="9" customHeight="1" thickBot="1" x14ac:dyDescent="0.3">
      <c r="C28" s="488"/>
      <c r="D28" s="136" t="s">
        <v>12</v>
      </c>
      <c r="E28" s="136" t="s">
        <v>13</v>
      </c>
      <c r="F28" s="136" t="s">
        <v>13</v>
      </c>
      <c r="G28" s="136" t="s">
        <v>13</v>
      </c>
    </row>
    <row r="29" spans="3:7" ht="16.5" thickBot="1" x14ac:dyDescent="0.3">
      <c r="C29" s="137" t="s">
        <v>31</v>
      </c>
      <c r="D29" s="138">
        <v>272</v>
      </c>
      <c r="E29" s="138">
        <v>272</v>
      </c>
      <c r="F29" s="138">
        <v>272</v>
      </c>
      <c r="G29" s="138">
        <v>272</v>
      </c>
    </row>
    <row r="30" spans="3:7" ht="16.5" thickBot="1" x14ac:dyDescent="0.3">
      <c r="C30" s="132" t="s">
        <v>32</v>
      </c>
      <c r="D30" s="139">
        <v>640700</v>
      </c>
      <c r="E30" s="139">
        <v>670456</v>
      </c>
      <c r="F30" s="139">
        <v>680100</v>
      </c>
      <c r="G30" s="139">
        <v>700100</v>
      </c>
    </row>
    <row r="31" spans="3:7" ht="16.5" thickBot="1" x14ac:dyDescent="0.3">
      <c r="C31" s="132" t="s">
        <v>33</v>
      </c>
      <c r="D31" s="139">
        <f>D30/D29</f>
        <v>2355.5147058823532</v>
      </c>
      <c r="E31" s="139">
        <f t="shared" ref="E31:G31" si="0">E30/E29</f>
        <v>2464.9117647058824</v>
      </c>
      <c r="F31" s="139">
        <f t="shared" si="0"/>
        <v>2500.3676470588234</v>
      </c>
      <c r="G31" s="139">
        <f t="shared" si="0"/>
        <v>2573.8970588235293</v>
      </c>
    </row>
    <row r="32" spans="3:7" ht="16.5" thickBot="1" x14ac:dyDescent="0.3">
      <c r="C32" s="132" t="s">
        <v>34</v>
      </c>
      <c r="D32" s="140" t="s">
        <v>35</v>
      </c>
      <c r="E32" s="141">
        <f>E29/D29-1</f>
        <v>0</v>
      </c>
      <c r="F32" s="141">
        <f t="shared" ref="F32:G34" si="1">F29/E29-1</f>
        <v>0</v>
      </c>
      <c r="G32" s="141">
        <f t="shared" si="1"/>
        <v>0</v>
      </c>
    </row>
    <row r="33" spans="3:7" ht="16.5" thickBot="1" x14ac:dyDescent="0.3">
      <c r="C33" s="132" t="s">
        <v>36</v>
      </c>
      <c r="D33" s="140" t="s">
        <v>35</v>
      </c>
      <c r="E33" s="141">
        <f>E30/D30-1</f>
        <v>4.6442953020134237E-2</v>
      </c>
      <c r="F33" s="141">
        <f t="shared" si="1"/>
        <v>1.4384239979953861E-2</v>
      </c>
      <c r="G33" s="141">
        <f t="shared" si="1"/>
        <v>2.9407440082340752E-2</v>
      </c>
    </row>
    <row r="34" spans="3:7" ht="16.5" thickBot="1" x14ac:dyDescent="0.3">
      <c r="C34" s="132" t="s">
        <v>37</v>
      </c>
      <c r="D34" s="140" t="s">
        <v>35</v>
      </c>
      <c r="E34" s="141">
        <f>E31/D31-1</f>
        <v>4.6442953020134237E-2</v>
      </c>
      <c r="F34" s="141">
        <f t="shared" si="1"/>
        <v>1.4384239979953861E-2</v>
      </c>
      <c r="G34" s="141">
        <f t="shared" si="1"/>
        <v>2.9407440082340752E-2</v>
      </c>
    </row>
    <row r="35" spans="3:7" ht="16.5" thickBot="1" x14ac:dyDescent="0.3">
      <c r="C35" s="516" t="s">
        <v>609</v>
      </c>
      <c r="D35" s="517"/>
      <c r="E35" s="517"/>
      <c r="F35" s="517"/>
      <c r="G35" s="518"/>
    </row>
    <row r="36" spans="3:7" ht="12.75" customHeight="1" x14ac:dyDescent="0.25">
      <c r="C36" s="487"/>
      <c r="D36" s="135">
        <v>2018</v>
      </c>
      <c r="E36" s="135">
        <v>2019</v>
      </c>
      <c r="F36" s="135">
        <v>2020</v>
      </c>
      <c r="G36" s="135">
        <v>2021</v>
      </c>
    </row>
    <row r="37" spans="3:7" ht="9" customHeight="1" thickBot="1" x14ac:dyDescent="0.3">
      <c r="C37" s="488"/>
      <c r="D37" s="136" t="s">
        <v>12</v>
      </c>
      <c r="E37" s="136" t="s">
        <v>13</v>
      </c>
      <c r="F37" s="136" t="s">
        <v>13</v>
      </c>
      <c r="G37" s="136" t="s">
        <v>13</v>
      </c>
    </row>
    <row r="38" spans="3:7" ht="16.5" thickBot="1" x14ac:dyDescent="0.3">
      <c r="C38" s="142" t="s">
        <v>101</v>
      </c>
      <c r="D38" s="143">
        <v>320018</v>
      </c>
      <c r="E38" s="143">
        <v>332018</v>
      </c>
      <c r="F38" s="143">
        <v>340018</v>
      </c>
      <c r="G38" s="143">
        <v>344018</v>
      </c>
    </row>
    <row r="39" spans="3:7" ht="32.25" thickBot="1" x14ac:dyDescent="0.3">
      <c r="C39" s="142" t="s">
        <v>102</v>
      </c>
      <c r="D39" s="143">
        <v>57682</v>
      </c>
      <c r="E39" s="143">
        <v>60438</v>
      </c>
      <c r="F39" s="143">
        <v>60000</v>
      </c>
      <c r="G39" s="143">
        <v>61000</v>
      </c>
    </row>
    <row r="40" spans="3:7" ht="16.5" thickBot="1" x14ac:dyDescent="0.3">
      <c r="C40" s="142" t="s">
        <v>103</v>
      </c>
      <c r="D40" s="144">
        <v>180000</v>
      </c>
      <c r="E40" s="143">
        <v>180000</v>
      </c>
      <c r="F40" s="143">
        <f>180000+1082</f>
        <v>181082</v>
      </c>
      <c r="G40" s="143">
        <f>190000+4082</f>
        <v>194082</v>
      </c>
    </row>
    <row r="41" spans="3:7" ht="16.5" thickBot="1" x14ac:dyDescent="0.3">
      <c r="C41" s="142" t="s">
        <v>104</v>
      </c>
      <c r="D41" s="144"/>
      <c r="E41" s="143"/>
      <c r="F41" s="143"/>
      <c r="G41" s="143"/>
    </row>
    <row r="42" spans="3:7" ht="16.5" thickBot="1" x14ac:dyDescent="0.3">
      <c r="C42" s="142" t="s">
        <v>105</v>
      </c>
      <c r="D42" s="144"/>
      <c r="E42" s="143"/>
      <c r="F42" s="143"/>
      <c r="G42" s="143"/>
    </row>
    <row r="43" spans="3:7" ht="16.5" thickBot="1" x14ac:dyDescent="0.3">
      <c r="C43" s="142" t="s">
        <v>106</v>
      </c>
      <c r="D43" s="144">
        <v>13000</v>
      </c>
      <c r="E43" s="143">
        <f>13000+10000+5000</f>
        <v>28000</v>
      </c>
      <c r="F43" s="143">
        <v>29000</v>
      </c>
      <c r="G43" s="143">
        <v>31000</v>
      </c>
    </row>
    <row r="44" spans="3:7" ht="32.25" thickBot="1" x14ac:dyDescent="0.3">
      <c r="C44" s="142" t="s">
        <v>107</v>
      </c>
      <c r="D44" s="144">
        <v>70000</v>
      </c>
      <c r="E44" s="143">
        <v>70000</v>
      </c>
      <c r="F44" s="143">
        <v>70000</v>
      </c>
      <c r="G44" s="143">
        <v>70000</v>
      </c>
    </row>
    <row r="45" spans="3:7" ht="16.5" thickBot="1" x14ac:dyDescent="0.3">
      <c r="C45" s="145" t="s">
        <v>41</v>
      </c>
      <c r="D45" s="144">
        <f>D44+D43+D42+D41+D40+D39+D38</f>
        <v>640700</v>
      </c>
      <c r="E45" s="144">
        <f>E44+E43+E42+E41+E40+E39+E38</f>
        <v>670456</v>
      </c>
      <c r="F45" s="144">
        <f>F44+F43+F42+F41+F40+F39+F38</f>
        <v>680100</v>
      </c>
      <c r="G45" s="144">
        <f>G44+G43+G42+G41+G40+G39+G38</f>
        <v>700100</v>
      </c>
    </row>
    <row r="46" spans="3:7" ht="16.899999999999999" customHeight="1" thickBot="1" x14ac:dyDescent="0.3">
      <c r="C46" s="146" t="s">
        <v>109</v>
      </c>
      <c r="D46" s="147">
        <f>IF(D45-D30=0,0,"Error")</f>
        <v>0</v>
      </c>
      <c r="E46" s="147">
        <f>IF(E45-E30=0,0,"Error")</f>
        <v>0</v>
      </c>
      <c r="F46" s="147">
        <f>IF(F45-F30=0,0,"Error")</f>
        <v>0</v>
      </c>
      <c r="G46" s="147">
        <f>IF(G45-G30=0,0,"Error")</f>
        <v>0</v>
      </c>
    </row>
    <row r="47" spans="3:7" ht="16.5" thickBot="1" x14ac:dyDescent="0.3">
      <c r="C47" s="148" t="s">
        <v>610</v>
      </c>
      <c r="D47" s="512" t="s">
        <v>385</v>
      </c>
      <c r="E47" s="485"/>
      <c r="F47" s="485"/>
      <c r="G47" s="486"/>
    </row>
    <row r="48" spans="3:7" ht="16.5" thickBot="1" x14ac:dyDescent="0.3">
      <c r="C48" s="132" t="s">
        <v>27</v>
      </c>
      <c r="D48" s="491" t="s">
        <v>385</v>
      </c>
      <c r="E48" s="492"/>
      <c r="F48" s="492"/>
      <c r="G48" s="493"/>
    </row>
    <row r="49" spans="3:7" ht="16.5" thickBot="1" x14ac:dyDescent="0.3">
      <c r="C49" s="132" t="s">
        <v>29</v>
      </c>
      <c r="D49" s="513" t="s">
        <v>385</v>
      </c>
      <c r="E49" s="514"/>
      <c r="F49" s="514"/>
      <c r="G49" s="515"/>
    </row>
    <row r="50" spans="3:7" ht="16.5" thickBot="1" x14ac:dyDescent="0.3">
      <c r="C50" s="132" t="s">
        <v>31</v>
      </c>
      <c r="D50" s="139"/>
      <c r="E50" s="139"/>
      <c r="F50" s="139"/>
      <c r="G50" s="139"/>
    </row>
    <row r="51" spans="3:7" ht="12.75" customHeight="1" x14ac:dyDescent="0.25">
      <c r="C51" s="487"/>
      <c r="D51" s="135">
        <v>2018</v>
      </c>
      <c r="E51" s="135">
        <v>2019</v>
      </c>
      <c r="F51" s="135">
        <v>2020</v>
      </c>
      <c r="G51" s="135">
        <v>2021</v>
      </c>
    </row>
    <row r="52" spans="3:7" ht="9" customHeight="1" thickBot="1" x14ac:dyDescent="0.3">
      <c r="C52" s="488"/>
      <c r="D52" s="136" t="s">
        <v>12</v>
      </c>
      <c r="E52" s="136" t="s">
        <v>13</v>
      </c>
      <c r="F52" s="136" t="s">
        <v>13</v>
      </c>
      <c r="G52" s="136" t="s">
        <v>13</v>
      </c>
    </row>
    <row r="53" spans="3:7" ht="16.5" thickBot="1" x14ac:dyDescent="0.3">
      <c r="C53" s="132" t="s">
        <v>32</v>
      </c>
      <c r="D53" s="139"/>
      <c r="E53" s="139"/>
      <c r="F53" s="139"/>
      <c r="G53" s="139"/>
    </row>
    <row r="54" spans="3:7" ht="16.5" thickBot="1" x14ac:dyDescent="0.3">
      <c r="C54" s="132" t="s">
        <v>33</v>
      </c>
      <c r="D54" s="139" t="e">
        <f>D53/D50</f>
        <v>#DIV/0!</v>
      </c>
      <c r="E54" s="139" t="e">
        <f>E53/E50</f>
        <v>#DIV/0!</v>
      </c>
      <c r="F54" s="139" t="e">
        <f>F53/F50</f>
        <v>#DIV/0!</v>
      </c>
      <c r="G54" s="139" t="e">
        <f>G53/G50</f>
        <v>#DIV/0!</v>
      </c>
    </row>
    <row r="55" spans="3:7" ht="16.5" thickBot="1" x14ac:dyDescent="0.3">
      <c r="C55" s="132" t="s">
        <v>34</v>
      </c>
      <c r="D55" s="140"/>
      <c r="E55" s="141" t="e">
        <f>E50/D50-1</f>
        <v>#DIV/0!</v>
      </c>
      <c r="F55" s="141" t="e">
        <f>F50/E50-1</f>
        <v>#DIV/0!</v>
      </c>
      <c r="G55" s="141" t="e">
        <f>G50/F50-1</f>
        <v>#DIV/0!</v>
      </c>
    </row>
    <row r="56" spans="3:7" ht="16.5" thickBot="1" x14ac:dyDescent="0.3">
      <c r="C56" s="132" t="s">
        <v>36</v>
      </c>
      <c r="D56" s="140"/>
      <c r="E56" s="141" t="e">
        <f>E53/D53-1</f>
        <v>#DIV/0!</v>
      </c>
      <c r="F56" s="141" t="e">
        <f t="shared" ref="F56:G57" si="2">F53/E53-1</f>
        <v>#DIV/0!</v>
      </c>
      <c r="G56" s="141" t="e">
        <f t="shared" si="2"/>
        <v>#DIV/0!</v>
      </c>
    </row>
    <row r="57" spans="3:7" ht="16.5" thickBot="1" x14ac:dyDescent="0.3">
      <c r="C57" s="132" t="s">
        <v>37</v>
      </c>
      <c r="D57" s="140"/>
      <c r="E57" s="141" t="e">
        <f>E54/D54-1</f>
        <v>#DIV/0!</v>
      </c>
      <c r="F57" s="141" t="e">
        <f t="shared" si="2"/>
        <v>#DIV/0!</v>
      </c>
      <c r="G57" s="141" t="e">
        <f t="shared" si="2"/>
        <v>#DIV/0!</v>
      </c>
    </row>
    <row r="58" spans="3:7" ht="24.75" customHeight="1" thickBot="1" x14ac:dyDescent="0.3">
      <c r="C58" s="516" t="s">
        <v>611</v>
      </c>
      <c r="D58" s="517"/>
      <c r="E58" s="517"/>
      <c r="F58" s="517"/>
      <c r="G58" s="518"/>
    </row>
    <row r="59" spans="3:7" ht="12.75" customHeight="1" x14ac:dyDescent="0.25">
      <c r="C59" s="487"/>
      <c r="D59" s="135">
        <v>2018</v>
      </c>
      <c r="E59" s="135">
        <v>2019</v>
      </c>
      <c r="F59" s="135">
        <v>2020</v>
      </c>
      <c r="G59" s="135">
        <v>2021</v>
      </c>
    </row>
    <row r="60" spans="3:7" ht="9" customHeight="1" thickBot="1" x14ac:dyDescent="0.3">
      <c r="C60" s="488"/>
      <c r="D60" s="136" t="s">
        <v>12</v>
      </c>
      <c r="E60" s="136" t="s">
        <v>13</v>
      </c>
      <c r="F60" s="136" t="s">
        <v>13</v>
      </c>
      <c r="G60" s="136" t="s">
        <v>13</v>
      </c>
    </row>
    <row r="61" spans="3:7" ht="24.75" customHeight="1" thickBot="1" x14ac:dyDescent="0.3">
      <c r="C61" s="142" t="s">
        <v>101</v>
      </c>
      <c r="D61" s="143"/>
      <c r="E61" s="143"/>
      <c r="F61" s="143"/>
      <c r="G61" s="143"/>
    </row>
    <row r="62" spans="3:7" ht="24.75" customHeight="1" thickBot="1" x14ac:dyDescent="0.3">
      <c r="C62" s="142" t="s">
        <v>102</v>
      </c>
      <c r="D62" s="143"/>
      <c r="E62" s="143"/>
      <c r="F62" s="143"/>
      <c r="G62" s="143"/>
    </row>
    <row r="63" spans="3:7" ht="24.75" customHeight="1" thickBot="1" x14ac:dyDescent="0.3">
      <c r="C63" s="142" t="s">
        <v>103</v>
      </c>
      <c r="D63" s="144"/>
      <c r="E63" s="143"/>
      <c r="F63" s="143"/>
      <c r="G63" s="143"/>
    </row>
    <row r="64" spans="3:7" ht="16.5" thickBot="1" x14ac:dyDescent="0.3">
      <c r="C64" s="142" t="s">
        <v>104</v>
      </c>
      <c r="D64" s="144"/>
      <c r="E64" s="143"/>
      <c r="F64" s="143"/>
      <c r="G64" s="143"/>
    </row>
    <row r="65" spans="3:7" ht="16.5" thickBot="1" x14ac:dyDescent="0.3">
      <c r="C65" s="142" t="s">
        <v>105</v>
      </c>
      <c r="D65" s="144"/>
      <c r="E65" s="143"/>
      <c r="F65" s="143"/>
      <c r="G65" s="143"/>
    </row>
    <row r="66" spans="3:7" ht="16.5" thickBot="1" x14ac:dyDescent="0.3">
      <c r="C66" s="142" t="s">
        <v>106</v>
      </c>
      <c r="D66" s="144"/>
      <c r="E66" s="143"/>
      <c r="F66" s="143"/>
      <c r="G66" s="143"/>
    </row>
    <row r="67" spans="3:7" ht="32.25" thickBot="1" x14ac:dyDescent="0.3">
      <c r="C67" s="142" t="s">
        <v>107</v>
      </c>
      <c r="D67" s="144"/>
      <c r="E67" s="143"/>
      <c r="F67" s="143"/>
      <c r="G67" s="143"/>
    </row>
    <row r="68" spans="3:7" ht="16.5" thickBot="1" x14ac:dyDescent="0.3">
      <c r="C68" s="149" t="s">
        <v>612</v>
      </c>
      <c r="D68" s="144">
        <f>D67+D66+D65+D64+D63+D62+D61</f>
        <v>0</v>
      </c>
      <c r="E68" s="144">
        <f>E67+E66+E65+E64+E63+E62+E61</f>
        <v>0</v>
      </c>
      <c r="F68" s="144">
        <f>F67+F66+F65+F64+F63+F62+F61</f>
        <v>0</v>
      </c>
      <c r="G68" s="144">
        <f>G67+G66+G65+G64+G63+G62+G61</f>
        <v>0</v>
      </c>
    </row>
    <row r="69" spans="3:7" ht="17.25" customHeight="1" thickBot="1" x14ac:dyDescent="0.3">
      <c r="C69" s="146" t="s">
        <v>109</v>
      </c>
      <c r="D69" s="147">
        <f>IF(D68-D53=0,0,"Error")</f>
        <v>0</v>
      </c>
      <c r="E69" s="147">
        <f>IF(E68-E53=0,0,"Error")</f>
        <v>0</v>
      </c>
      <c r="F69" s="147">
        <f>IF(F68-F53=0,0,"Error")</f>
        <v>0</v>
      </c>
      <c r="G69" s="147">
        <f>IF(G68-G53=0,0,"Error")</f>
        <v>0</v>
      </c>
    </row>
    <row r="70" spans="3:7" ht="13.9" customHeight="1" thickBot="1" x14ac:dyDescent="0.3">
      <c r="C70" s="494" t="s">
        <v>110</v>
      </c>
      <c r="D70" s="495"/>
      <c r="E70" s="495"/>
      <c r="F70" s="495"/>
      <c r="G70" s="496"/>
    </row>
    <row r="71" spans="3:7" ht="16.5" thickBot="1" x14ac:dyDescent="0.3">
      <c r="C71" s="494" t="s">
        <v>364</v>
      </c>
      <c r="D71" s="495"/>
      <c r="E71" s="495"/>
      <c r="F71" s="495"/>
      <c r="G71" s="496"/>
    </row>
    <row r="72" spans="3:7" ht="16.5" thickBot="1" x14ac:dyDescent="0.3">
      <c r="C72" s="150" t="s">
        <v>365</v>
      </c>
      <c r="D72" s="531" t="s">
        <v>601</v>
      </c>
      <c r="E72" s="532"/>
      <c r="F72" s="532"/>
      <c r="G72" s="533"/>
    </row>
    <row r="73" spans="3:7" ht="19.149999999999999" customHeight="1" thickBot="1" x14ac:dyDescent="0.3">
      <c r="C73" s="151" t="s">
        <v>613</v>
      </c>
      <c r="D73" s="534" t="s">
        <v>614</v>
      </c>
      <c r="E73" s="535"/>
      <c r="F73" s="535"/>
      <c r="G73" s="536"/>
    </row>
    <row r="74" spans="3:7" ht="14.45" customHeight="1" thickBot="1" x14ac:dyDescent="0.3">
      <c r="C74" s="132" t="s">
        <v>27</v>
      </c>
      <c r="D74" s="534" t="s">
        <v>614</v>
      </c>
      <c r="E74" s="535"/>
      <c r="F74" s="535"/>
      <c r="G74" s="536"/>
    </row>
    <row r="75" spans="3:7" ht="10.9" customHeight="1" thickBot="1" x14ac:dyDescent="0.3">
      <c r="C75" s="132" t="s">
        <v>29</v>
      </c>
      <c r="D75" s="534" t="s">
        <v>615</v>
      </c>
      <c r="E75" s="535"/>
      <c r="F75" s="535"/>
      <c r="G75" s="536"/>
    </row>
    <row r="76" spans="3:7" ht="12.75" customHeight="1" x14ac:dyDescent="0.25">
      <c r="C76" s="487"/>
      <c r="D76" s="135">
        <v>2018</v>
      </c>
      <c r="E76" s="135">
        <v>2019</v>
      </c>
      <c r="F76" s="135">
        <v>2020</v>
      </c>
      <c r="G76" s="135">
        <v>2021</v>
      </c>
    </row>
    <row r="77" spans="3:7" ht="9" customHeight="1" thickBot="1" x14ac:dyDescent="0.3">
      <c r="C77" s="488"/>
      <c r="D77" s="136" t="s">
        <v>12</v>
      </c>
      <c r="E77" s="136" t="s">
        <v>13</v>
      </c>
      <c r="F77" s="136" t="s">
        <v>13</v>
      </c>
      <c r="G77" s="136" t="s">
        <v>13</v>
      </c>
    </row>
    <row r="78" spans="3:7" ht="16.5" thickBot="1" x14ac:dyDescent="0.3">
      <c r="C78" s="132" t="s">
        <v>31</v>
      </c>
      <c r="D78" s="138">
        <v>1</v>
      </c>
      <c r="E78" s="138">
        <v>0</v>
      </c>
      <c r="F78" s="138">
        <v>0</v>
      </c>
      <c r="G78" s="138">
        <v>0</v>
      </c>
    </row>
    <row r="79" spans="3:7" ht="16.5" thickBot="1" x14ac:dyDescent="0.3">
      <c r="C79" s="132" t="s">
        <v>32</v>
      </c>
      <c r="D79" s="138">
        <v>800</v>
      </c>
      <c r="E79" s="138">
        <v>0</v>
      </c>
      <c r="F79" s="138">
        <v>0</v>
      </c>
      <c r="G79" s="138">
        <v>0</v>
      </c>
    </row>
    <row r="80" spans="3:7" ht="13.15" customHeight="1" thickBot="1" x14ac:dyDescent="0.3">
      <c r="C80" s="132" t="s">
        <v>33</v>
      </c>
      <c r="D80" s="139">
        <f>D79/D78</f>
        <v>800</v>
      </c>
      <c r="E80" s="139" t="e">
        <f t="shared" ref="E80:G80" si="3">E79/E78</f>
        <v>#DIV/0!</v>
      </c>
      <c r="F80" s="139" t="e">
        <f t="shared" si="3"/>
        <v>#DIV/0!</v>
      </c>
      <c r="G80" s="139" t="e">
        <f t="shared" si="3"/>
        <v>#DIV/0!</v>
      </c>
    </row>
    <row r="81" spans="3:7" ht="13.15" customHeight="1" thickBot="1" x14ac:dyDescent="0.3">
      <c r="C81" s="132" t="s">
        <v>34</v>
      </c>
      <c r="D81" s="140" t="s">
        <v>35</v>
      </c>
      <c r="E81" s="141">
        <f>E78/D78-1</f>
        <v>-1</v>
      </c>
      <c r="F81" s="141" t="e">
        <f t="shared" ref="F81:G83" si="4">F78/E78-1</f>
        <v>#DIV/0!</v>
      </c>
      <c r="G81" s="141" t="e">
        <f t="shared" si="4"/>
        <v>#DIV/0!</v>
      </c>
    </row>
    <row r="82" spans="3:7" ht="13.15" customHeight="1" thickBot="1" x14ac:dyDescent="0.3">
      <c r="C82" s="132" t="s">
        <v>36</v>
      </c>
      <c r="D82" s="140" t="s">
        <v>35</v>
      </c>
      <c r="E82" s="141">
        <f>E79/D79-1</f>
        <v>-1</v>
      </c>
      <c r="F82" s="141" t="e">
        <f t="shared" si="4"/>
        <v>#DIV/0!</v>
      </c>
      <c r="G82" s="141" t="e">
        <f t="shared" si="4"/>
        <v>#DIV/0!</v>
      </c>
    </row>
    <row r="83" spans="3:7" ht="13.15" customHeight="1" thickBot="1" x14ac:dyDescent="0.3">
      <c r="C83" s="132" t="s">
        <v>37</v>
      </c>
      <c r="D83" s="140" t="s">
        <v>35</v>
      </c>
      <c r="E83" s="141" t="e">
        <f>E80/D80-1</f>
        <v>#DIV/0!</v>
      </c>
      <c r="F83" s="141" t="e">
        <f t="shared" si="4"/>
        <v>#DIV/0!</v>
      </c>
      <c r="G83" s="141" t="e">
        <f t="shared" si="4"/>
        <v>#DIV/0!</v>
      </c>
    </row>
    <row r="84" spans="3:7" ht="16.5" thickBot="1" x14ac:dyDescent="0.3">
      <c r="C84" s="516" t="s">
        <v>609</v>
      </c>
      <c r="D84" s="517"/>
      <c r="E84" s="517"/>
      <c r="F84" s="517"/>
      <c r="G84" s="518"/>
    </row>
    <row r="85" spans="3:7" ht="12.75" customHeight="1" x14ac:dyDescent="0.25">
      <c r="C85" s="487"/>
      <c r="D85" s="135">
        <v>2018</v>
      </c>
      <c r="E85" s="135">
        <v>2019</v>
      </c>
      <c r="F85" s="135">
        <v>2020</v>
      </c>
      <c r="G85" s="135">
        <v>2021</v>
      </c>
    </row>
    <row r="86" spans="3:7" ht="9" customHeight="1" thickBot="1" x14ac:dyDescent="0.3">
      <c r="C86" s="488"/>
      <c r="D86" s="136" t="s">
        <v>12</v>
      </c>
      <c r="E86" s="136" t="s">
        <v>13</v>
      </c>
      <c r="F86" s="136" t="s">
        <v>13</v>
      </c>
      <c r="G86" s="136" t="s">
        <v>13</v>
      </c>
    </row>
    <row r="87" spans="3:7" ht="11.45" customHeight="1" thickBot="1" x14ac:dyDescent="0.3">
      <c r="C87" s="142" t="s">
        <v>39</v>
      </c>
      <c r="D87" s="143"/>
      <c r="E87" s="143"/>
      <c r="F87" s="143"/>
      <c r="G87" s="143"/>
    </row>
    <row r="88" spans="3:7" ht="16.5" thickBot="1" x14ac:dyDescent="0.3">
      <c r="C88" s="142" t="s">
        <v>40</v>
      </c>
      <c r="D88" s="144">
        <f>D79</f>
        <v>800</v>
      </c>
      <c r="E88" s="144">
        <f t="shared" ref="E88:G88" si="5">E79</f>
        <v>0</v>
      </c>
      <c r="F88" s="144">
        <f t="shared" si="5"/>
        <v>0</v>
      </c>
      <c r="G88" s="144">
        <f t="shared" si="5"/>
        <v>0</v>
      </c>
    </row>
    <row r="89" spans="3:7" ht="16.5" thickBot="1" x14ac:dyDescent="0.3">
      <c r="C89" s="145" t="s">
        <v>41</v>
      </c>
      <c r="D89" s="144">
        <f>D88+D87</f>
        <v>800</v>
      </c>
      <c r="E89" s="144">
        <f t="shared" ref="E89:G89" si="6">E88+E87</f>
        <v>0</v>
      </c>
      <c r="F89" s="144">
        <f t="shared" si="6"/>
        <v>0</v>
      </c>
      <c r="G89" s="144">
        <f t="shared" si="6"/>
        <v>0</v>
      </c>
    </row>
    <row r="90" spans="3:7" ht="8.4499999999999993" customHeight="1" x14ac:dyDescent="0.25">
      <c r="C90" s="519" t="s">
        <v>42</v>
      </c>
      <c r="D90" s="522"/>
      <c r="E90" s="523"/>
      <c r="F90" s="523"/>
      <c r="G90" s="524"/>
    </row>
    <row r="91" spans="3:7" ht="10.9" customHeight="1" x14ac:dyDescent="0.25">
      <c r="C91" s="520"/>
      <c r="D91" s="525"/>
      <c r="E91" s="526"/>
      <c r="F91" s="526"/>
      <c r="G91" s="527"/>
    </row>
    <row r="92" spans="3:7" ht="10.15" customHeight="1" thickBot="1" x14ac:dyDescent="0.3">
      <c r="C92" s="521"/>
      <c r="D92" s="528"/>
      <c r="E92" s="529"/>
      <c r="F92" s="529"/>
      <c r="G92" s="530"/>
    </row>
    <row r="93" spans="3:7" ht="16.5" thickBot="1" x14ac:dyDescent="0.3">
      <c r="C93" s="150" t="s">
        <v>373</v>
      </c>
      <c r="D93" s="531" t="s">
        <v>601</v>
      </c>
      <c r="E93" s="532"/>
      <c r="F93" s="532"/>
      <c r="G93" s="533"/>
    </row>
    <row r="94" spans="3:7" ht="32.25" thickBot="1" x14ac:dyDescent="0.3">
      <c r="C94" s="151" t="s">
        <v>616</v>
      </c>
      <c r="D94" s="537" t="s">
        <v>617</v>
      </c>
      <c r="E94" s="538"/>
      <c r="F94" s="538"/>
      <c r="G94" s="539"/>
    </row>
    <row r="95" spans="3:7" ht="27.75" customHeight="1" thickBot="1" x14ac:dyDescent="0.3">
      <c r="C95" s="132" t="s">
        <v>27</v>
      </c>
      <c r="D95" s="540" t="s">
        <v>618</v>
      </c>
      <c r="E95" s="541"/>
      <c r="F95" s="541"/>
      <c r="G95" s="542"/>
    </row>
    <row r="96" spans="3:7" ht="16.5" thickBot="1" x14ac:dyDescent="0.3">
      <c r="C96" s="132" t="s">
        <v>29</v>
      </c>
      <c r="D96" s="513" t="s">
        <v>619</v>
      </c>
      <c r="E96" s="514"/>
      <c r="F96" s="514"/>
      <c r="G96" s="515"/>
    </row>
    <row r="97" spans="3:7" ht="12.75" customHeight="1" x14ac:dyDescent="0.25">
      <c r="C97" s="487"/>
      <c r="D97" s="135">
        <v>2018</v>
      </c>
      <c r="E97" s="135">
        <v>2019</v>
      </c>
      <c r="F97" s="135">
        <v>2020</v>
      </c>
      <c r="G97" s="135">
        <v>2021</v>
      </c>
    </row>
    <row r="98" spans="3:7" ht="9" customHeight="1" thickBot="1" x14ac:dyDescent="0.3">
      <c r="C98" s="488"/>
      <c r="D98" s="136" t="s">
        <v>12</v>
      </c>
      <c r="E98" s="136" t="s">
        <v>13</v>
      </c>
      <c r="F98" s="136" t="s">
        <v>13</v>
      </c>
      <c r="G98" s="136" t="s">
        <v>13</v>
      </c>
    </row>
    <row r="99" spans="3:7" ht="16.5" thickBot="1" x14ac:dyDescent="0.3">
      <c r="C99" s="132" t="s">
        <v>31</v>
      </c>
      <c r="D99" s="138">
        <v>15</v>
      </c>
      <c r="E99" s="138">
        <v>3</v>
      </c>
      <c r="F99" s="138">
        <v>2</v>
      </c>
      <c r="G99" s="138">
        <v>4</v>
      </c>
    </row>
    <row r="100" spans="3:7" ht="16.5" thickBot="1" x14ac:dyDescent="0.3">
      <c r="C100" s="132" t="s">
        <v>32</v>
      </c>
      <c r="D100" s="152">
        <f>25000</f>
        <v>25000</v>
      </c>
      <c r="E100" s="152">
        <v>1000</v>
      </c>
      <c r="F100" s="152">
        <v>1000</v>
      </c>
      <c r="G100" s="152">
        <v>3000</v>
      </c>
    </row>
    <row r="101" spans="3:7" ht="16.5" thickBot="1" x14ac:dyDescent="0.3">
      <c r="C101" s="132" t="s">
        <v>33</v>
      </c>
      <c r="D101" s="139">
        <f>D100/D99</f>
        <v>1666.6666666666667</v>
      </c>
      <c r="E101" s="139">
        <f t="shared" ref="E101:G101" si="7">E100/E99</f>
        <v>333.33333333333331</v>
      </c>
      <c r="F101" s="139">
        <f t="shared" si="7"/>
        <v>500</v>
      </c>
      <c r="G101" s="139">
        <f t="shared" si="7"/>
        <v>750</v>
      </c>
    </row>
    <row r="102" spans="3:7" ht="13.15" customHeight="1" thickBot="1" x14ac:dyDescent="0.3">
      <c r="C102" s="132" t="s">
        <v>34</v>
      </c>
      <c r="D102" s="140" t="s">
        <v>35</v>
      </c>
      <c r="E102" s="141">
        <f>E99/D99-1</f>
        <v>-0.8</v>
      </c>
      <c r="F102" s="141">
        <f t="shared" ref="F102:G104" si="8">F99/E99-1</f>
        <v>-0.33333333333333337</v>
      </c>
      <c r="G102" s="141">
        <f t="shared" si="8"/>
        <v>1</v>
      </c>
    </row>
    <row r="103" spans="3:7" ht="13.15" customHeight="1" thickBot="1" x14ac:dyDescent="0.3">
      <c r="C103" s="132" t="s">
        <v>36</v>
      </c>
      <c r="D103" s="140" t="s">
        <v>35</v>
      </c>
      <c r="E103" s="141">
        <f>E100/D100-1</f>
        <v>-0.96</v>
      </c>
      <c r="F103" s="141">
        <f t="shared" si="8"/>
        <v>0</v>
      </c>
      <c r="G103" s="141">
        <f t="shared" si="8"/>
        <v>2</v>
      </c>
    </row>
    <row r="104" spans="3:7" ht="13.15" customHeight="1" thickBot="1" x14ac:dyDescent="0.3">
      <c r="C104" s="132" t="s">
        <v>37</v>
      </c>
      <c r="D104" s="140" t="s">
        <v>35</v>
      </c>
      <c r="E104" s="141">
        <f>E101/D101-1</f>
        <v>-0.8</v>
      </c>
      <c r="F104" s="141">
        <f t="shared" si="8"/>
        <v>0.5</v>
      </c>
      <c r="G104" s="141">
        <f t="shared" si="8"/>
        <v>0.5</v>
      </c>
    </row>
    <row r="105" spans="3:7" ht="16.5" thickBot="1" x14ac:dyDescent="0.3">
      <c r="C105" s="516" t="s">
        <v>620</v>
      </c>
      <c r="D105" s="517"/>
      <c r="E105" s="517"/>
      <c r="F105" s="517"/>
      <c r="G105" s="518"/>
    </row>
    <row r="106" spans="3:7" ht="12.75" customHeight="1" x14ac:dyDescent="0.25">
      <c r="C106" s="487"/>
      <c r="D106" s="135">
        <v>2018</v>
      </c>
      <c r="E106" s="135">
        <v>2019</v>
      </c>
      <c r="F106" s="135">
        <v>2020</v>
      </c>
      <c r="G106" s="135">
        <v>2021</v>
      </c>
    </row>
    <row r="107" spans="3:7" ht="16.5" customHeight="1" thickBot="1" x14ac:dyDescent="0.3">
      <c r="C107" s="488"/>
      <c r="D107" s="136" t="s">
        <v>12</v>
      </c>
      <c r="E107" s="136" t="s">
        <v>13</v>
      </c>
      <c r="F107" s="136" t="s">
        <v>13</v>
      </c>
      <c r="G107" s="136" t="s">
        <v>13</v>
      </c>
    </row>
    <row r="108" spans="3:7" ht="15.75" customHeight="1" thickBot="1" x14ac:dyDescent="0.3">
      <c r="C108" s="142" t="s">
        <v>39</v>
      </c>
      <c r="D108" s="143"/>
      <c r="E108" s="143"/>
      <c r="F108" s="143"/>
      <c r="G108" s="143"/>
    </row>
    <row r="109" spans="3:7" ht="16.5" thickBot="1" x14ac:dyDescent="0.3">
      <c r="C109" s="142" t="s">
        <v>40</v>
      </c>
      <c r="D109" s="144">
        <f>D100</f>
        <v>25000</v>
      </c>
      <c r="E109" s="144">
        <f t="shared" ref="E109:G109" si="9">E100</f>
        <v>1000</v>
      </c>
      <c r="F109" s="144">
        <f t="shared" si="9"/>
        <v>1000</v>
      </c>
      <c r="G109" s="144">
        <f t="shared" si="9"/>
        <v>3000</v>
      </c>
    </row>
    <row r="110" spans="3:7" ht="16.5" thickBot="1" x14ac:dyDescent="0.3">
      <c r="C110" s="145" t="s">
        <v>230</v>
      </c>
      <c r="D110" s="144">
        <f>D109+D108</f>
        <v>25000</v>
      </c>
      <c r="E110" s="144">
        <f t="shared" ref="E110:G110" si="10">E109+E108</f>
        <v>1000</v>
      </c>
      <c r="F110" s="144">
        <f t="shared" si="10"/>
        <v>1000</v>
      </c>
      <c r="G110" s="144">
        <f t="shared" si="10"/>
        <v>3000</v>
      </c>
    </row>
    <row r="111" spans="3:7" ht="16.5" thickBot="1" x14ac:dyDescent="0.3">
      <c r="C111" s="494" t="s">
        <v>110</v>
      </c>
      <c r="D111" s="495"/>
      <c r="E111" s="495"/>
      <c r="F111" s="495"/>
      <c r="G111" s="496"/>
    </row>
    <row r="112" spans="3:7" ht="16.5" thickBot="1" x14ac:dyDescent="0.3">
      <c r="C112" s="494" t="s">
        <v>364</v>
      </c>
      <c r="D112" s="495"/>
      <c r="E112" s="495"/>
      <c r="F112" s="495"/>
      <c r="G112" s="496"/>
    </row>
    <row r="113" spans="3:7" ht="16.5" thickBot="1" x14ac:dyDescent="0.3">
      <c r="C113" s="150" t="s">
        <v>373</v>
      </c>
      <c r="D113" s="531" t="s">
        <v>601</v>
      </c>
      <c r="E113" s="532"/>
      <c r="F113" s="532"/>
      <c r="G113" s="533"/>
    </row>
    <row r="114" spans="3:7" ht="32.25" thickBot="1" x14ac:dyDescent="0.3">
      <c r="C114" s="151" t="s">
        <v>621</v>
      </c>
      <c r="D114" s="537" t="s">
        <v>622</v>
      </c>
      <c r="E114" s="538"/>
      <c r="F114" s="538"/>
      <c r="G114" s="539"/>
    </row>
    <row r="115" spans="3:7" ht="17.25" customHeight="1" thickBot="1" x14ac:dyDescent="0.3">
      <c r="C115" s="132" t="s">
        <v>27</v>
      </c>
      <c r="D115" s="537" t="s">
        <v>623</v>
      </c>
      <c r="E115" s="538"/>
      <c r="F115" s="538"/>
      <c r="G115" s="539"/>
    </row>
    <row r="116" spans="3:7" ht="16.5" thickBot="1" x14ac:dyDescent="0.3">
      <c r="C116" s="132" t="s">
        <v>29</v>
      </c>
      <c r="D116" s="513" t="s">
        <v>619</v>
      </c>
      <c r="E116" s="514"/>
      <c r="F116" s="514"/>
      <c r="G116" s="515"/>
    </row>
    <row r="117" spans="3:7" ht="12.75" customHeight="1" x14ac:dyDescent="0.25">
      <c r="C117" s="487"/>
      <c r="D117" s="135">
        <v>2018</v>
      </c>
      <c r="E117" s="135">
        <v>2019</v>
      </c>
      <c r="F117" s="135">
        <v>2020</v>
      </c>
      <c r="G117" s="135">
        <v>2021</v>
      </c>
    </row>
    <row r="118" spans="3:7" ht="9" customHeight="1" thickBot="1" x14ac:dyDescent="0.3">
      <c r="C118" s="488"/>
      <c r="D118" s="136" t="s">
        <v>12</v>
      </c>
      <c r="E118" s="136" t="s">
        <v>13</v>
      </c>
      <c r="F118" s="136" t="s">
        <v>13</v>
      </c>
      <c r="G118" s="136" t="s">
        <v>13</v>
      </c>
    </row>
    <row r="119" spans="3:7" ht="16.5" thickBot="1" x14ac:dyDescent="0.3">
      <c r="C119" s="132" t="s">
        <v>31</v>
      </c>
      <c r="D119" s="138">
        <v>1</v>
      </c>
      <c r="E119" s="138"/>
      <c r="F119" s="138"/>
      <c r="G119" s="138"/>
    </row>
    <row r="120" spans="3:7" ht="16.5" thickBot="1" x14ac:dyDescent="0.3">
      <c r="C120" s="132" t="s">
        <v>32</v>
      </c>
      <c r="D120" s="153">
        <v>9100</v>
      </c>
      <c r="E120" s="153">
        <v>0</v>
      </c>
      <c r="F120" s="153">
        <v>0</v>
      </c>
      <c r="G120" s="153">
        <v>0</v>
      </c>
    </row>
    <row r="121" spans="3:7" ht="13.15" customHeight="1" thickBot="1" x14ac:dyDescent="0.3">
      <c r="C121" s="132" t="s">
        <v>33</v>
      </c>
      <c r="D121" s="139">
        <f>D120/D119</f>
        <v>9100</v>
      </c>
      <c r="E121" s="139" t="e">
        <f t="shared" ref="E121:G121" si="11">E120/E119</f>
        <v>#DIV/0!</v>
      </c>
      <c r="F121" s="139" t="e">
        <f t="shared" si="11"/>
        <v>#DIV/0!</v>
      </c>
      <c r="G121" s="139" t="e">
        <f t="shared" si="11"/>
        <v>#DIV/0!</v>
      </c>
    </row>
    <row r="122" spans="3:7" ht="13.15" customHeight="1" thickBot="1" x14ac:dyDescent="0.3">
      <c r="C122" s="132" t="s">
        <v>34</v>
      </c>
      <c r="D122" s="140" t="s">
        <v>35</v>
      </c>
      <c r="E122" s="141">
        <f>E119/D119-1</f>
        <v>-1</v>
      </c>
      <c r="F122" s="141" t="e">
        <f t="shared" ref="F122:G124" si="12">F119/E119-1</f>
        <v>#DIV/0!</v>
      </c>
      <c r="G122" s="141" t="e">
        <f t="shared" si="12"/>
        <v>#DIV/0!</v>
      </c>
    </row>
    <row r="123" spans="3:7" ht="13.15" customHeight="1" thickBot="1" x14ac:dyDescent="0.3">
      <c r="C123" s="132" t="s">
        <v>36</v>
      </c>
      <c r="D123" s="140" t="s">
        <v>35</v>
      </c>
      <c r="E123" s="141">
        <f>E120/D120-1</f>
        <v>-1</v>
      </c>
      <c r="F123" s="141" t="e">
        <f t="shared" si="12"/>
        <v>#DIV/0!</v>
      </c>
      <c r="G123" s="141" t="e">
        <f t="shared" si="12"/>
        <v>#DIV/0!</v>
      </c>
    </row>
    <row r="124" spans="3:7" ht="13.15" customHeight="1" thickBot="1" x14ac:dyDescent="0.3">
      <c r="C124" s="132" t="s">
        <v>37</v>
      </c>
      <c r="D124" s="140" t="s">
        <v>35</v>
      </c>
      <c r="E124" s="141" t="e">
        <f>E121/D121-1</f>
        <v>#DIV/0!</v>
      </c>
      <c r="F124" s="141" t="e">
        <f t="shared" si="12"/>
        <v>#DIV/0!</v>
      </c>
      <c r="G124" s="141" t="e">
        <f t="shared" si="12"/>
        <v>#DIV/0!</v>
      </c>
    </row>
    <row r="125" spans="3:7" ht="16.5" thickBot="1" x14ac:dyDescent="0.3">
      <c r="C125" s="516" t="s">
        <v>624</v>
      </c>
      <c r="D125" s="517"/>
      <c r="E125" s="517"/>
      <c r="F125" s="517"/>
      <c r="G125" s="518"/>
    </row>
    <row r="126" spans="3:7" ht="12.75" customHeight="1" x14ac:dyDescent="0.25">
      <c r="C126" s="487"/>
      <c r="D126" s="135">
        <v>2018</v>
      </c>
      <c r="E126" s="135">
        <v>2019</v>
      </c>
      <c r="F126" s="135">
        <v>2020</v>
      </c>
      <c r="G126" s="135">
        <v>2021</v>
      </c>
    </row>
    <row r="127" spans="3:7" ht="9" customHeight="1" thickBot="1" x14ac:dyDescent="0.3">
      <c r="C127" s="488"/>
      <c r="D127" s="136" t="s">
        <v>12</v>
      </c>
      <c r="E127" s="136" t="s">
        <v>13</v>
      </c>
      <c r="F127" s="136" t="s">
        <v>13</v>
      </c>
      <c r="G127" s="136" t="s">
        <v>13</v>
      </c>
    </row>
    <row r="128" spans="3:7" ht="16.5" thickBot="1" x14ac:dyDescent="0.3">
      <c r="C128" s="142" t="s">
        <v>39</v>
      </c>
      <c r="D128" s="143"/>
      <c r="E128" s="143"/>
      <c r="F128" s="143"/>
      <c r="G128" s="143"/>
    </row>
    <row r="129" spans="3:7" ht="16.5" thickBot="1" x14ac:dyDescent="0.3">
      <c r="C129" s="142" t="s">
        <v>40</v>
      </c>
      <c r="D129" s="144">
        <f>D120</f>
        <v>9100</v>
      </c>
      <c r="E129" s="144">
        <f t="shared" ref="E129:G129" si="13">E120</f>
        <v>0</v>
      </c>
      <c r="F129" s="144">
        <f t="shared" si="13"/>
        <v>0</v>
      </c>
      <c r="G129" s="144">
        <f t="shared" si="13"/>
        <v>0</v>
      </c>
    </row>
    <row r="130" spans="3:7" ht="16.5" thickBot="1" x14ac:dyDescent="0.3">
      <c r="C130" s="145" t="s">
        <v>239</v>
      </c>
      <c r="D130" s="144">
        <f>D129+D128</f>
        <v>9100</v>
      </c>
      <c r="E130" s="144">
        <f t="shared" ref="E130:G130" si="14">E129+E128</f>
        <v>0</v>
      </c>
      <c r="F130" s="144">
        <f t="shared" si="14"/>
        <v>0</v>
      </c>
      <c r="G130" s="144">
        <f t="shared" si="14"/>
        <v>0</v>
      </c>
    </row>
    <row r="131" spans="3:7" ht="16.5" thickBot="1" x14ac:dyDescent="0.3">
      <c r="C131" s="154" t="s">
        <v>373</v>
      </c>
      <c r="D131" s="531" t="s">
        <v>601</v>
      </c>
      <c r="E131" s="532"/>
      <c r="F131" s="532"/>
      <c r="G131" s="533"/>
    </row>
    <row r="132" spans="3:7" ht="16.5" thickBot="1" x14ac:dyDescent="0.3">
      <c r="C132" s="151" t="s">
        <v>625</v>
      </c>
      <c r="D132" s="537" t="s">
        <v>626</v>
      </c>
      <c r="E132" s="538"/>
      <c r="F132" s="538"/>
      <c r="G132" s="539"/>
    </row>
    <row r="133" spans="3:7" ht="17.25" customHeight="1" thickBot="1" x14ac:dyDescent="0.3">
      <c r="C133" s="132" t="s">
        <v>27</v>
      </c>
      <c r="D133" s="537" t="s">
        <v>627</v>
      </c>
      <c r="E133" s="538"/>
      <c r="F133" s="538"/>
      <c r="G133" s="539"/>
    </row>
    <row r="134" spans="3:7" ht="16.5" thickBot="1" x14ac:dyDescent="0.3">
      <c r="C134" s="132" t="s">
        <v>29</v>
      </c>
      <c r="D134" s="513" t="s">
        <v>619</v>
      </c>
      <c r="E134" s="514"/>
      <c r="F134" s="514"/>
      <c r="G134" s="515"/>
    </row>
    <row r="135" spans="3:7" ht="12.75" customHeight="1" x14ac:dyDescent="0.25">
      <c r="C135" s="487"/>
      <c r="D135" s="135">
        <v>2018</v>
      </c>
      <c r="E135" s="135">
        <v>2019</v>
      </c>
      <c r="F135" s="135">
        <v>2020</v>
      </c>
      <c r="G135" s="135">
        <v>2021</v>
      </c>
    </row>
    <row r="136" spans="3:7" ht="9" customHeight="1" thickBot="1" x14ac:dyDescent="0.3">
      <c r="C136" s="488"/>
      <c r="D136" s="136" t="s">
        <v>12</v>
      </c>
      <c r="E136" s="136" t="s">
        <v>13</v>
      </c>
      <c r="F136" s="136" t="s">
        <v>13</v>
      </c>
      <c r="G136" s="136" t="s">
        <v>13</v>
      </c>
    </row>
    <row r="137" spans="3:7" ht="16.5" thickBot="1" x14ac:dyDescent="0.3">
      <c r="C137" s="132" t="s">
        <v>31</v>
      </c>
      <c r="D137" s="138">
        <v>1</v>
      </c>
      <c r="E137" s="138">
        <v>1</v>
      </c>
      <c r="F137" s="138">
        <v>1</v>
      </c>
      <c r="G137" s="138"/>
    </row>
    <row r="138" spans="3:7" ht="16.5" thickBot="1" x14ac:dyDescent="0.3">
      <c r="C138" s="132" t="s">
        <v>32</v>
      </c>
      <c r="D138" s="138">
        <f>15000</f>
        <v>15000</v>
      </c>
      <c r="E138" s="138">
        <v>23000</v>
      </c>
      <c r="F138" s="138">
        <v>23000</v>
      </c>
      <c r="G138" s="138">
        <v>0</v>
      </c>
    </row>
    <row r="139" spans="3:7" ht="13.15" customHeight="1" thickBot="1" x14ac:dyDescent="0.3">
      <c r="C139" s="132" t="s">
        <v>33</v>
      </c>
      <c r="D139" s="139">
        <f>D138/D137</f>
        <v>15000</v>
      </c>
      <c r="E139" s="139">
        <f t="shared" ref="E139:G139" si="15">E138/E137</f>
        <v>23000</v>
      </c>
      <c r="F139" s="139">
        <f t="shared" si="15"/>
        <v>23000</v>
      </c>
      <c r="G139" s="139" t="e">
        <f t="shared" si="15"/>
        <v>#DIV/0!</v>
      </c>
    </row>
    <row r="140" spans="3:7" ht="13.15" customHeight="1" thickBot="1" x14ac:dyDescent="0.3">
      <c r="C140" s="132" t="s">
        <v>34</v>
      </c>
      <c r="D140" s="140" t="s">
        <v>35</v>
      </c>
      <c r="E140" s="141">
        <f>E137/D137-1</f>
        <v>0</v>
      </c>
      <c r="F140" s="141">
        <f t="shared" ref="F140:G142" si="16">F137/E137-1</f>
        <v>0</v>
      </c>
      <c r="G140" s="141">
        <f t="shared" si="16"/>
        <v>-1</v>
      </c>
    </row>
    <row r="141" spans="3:7" ht="13.15" customHeight="1" thickBot="1" x14ac:dyDescent="0.3">
      <c r="C141" s="132" t="s">
        <v>36</v>
      </c>
      <c r="D141" s="140" t="s">
        <v>35</v>
      </c>
      <c r="E141" s="141">
        <f>E138/D138-1</f>
        <v>0.53333333333333344</v>
      </c>
      <c r="F141" s="141">
        <f t="shared" si="16"/>
        <v>0</v>
      </c>
      <c r="G141" s="141">
        <f t="shared" si="16"/>
        <v>-1</v>
      </c>
    </row>
    <row r="142" spans="3:7" ht="13.15" customHeight="1" thickBot="1" x14ac:dyDescent="0.3">
      <c r="C142" s="132" t="s">
        <v>37</v>
      </c>
      <c r="D142" s="140" t="s">
        <v>35</v>
      </c>
      <c r="E142" s="141">
        <f>E139/D139-1</f>
        <v>0.53333333333333344</v>
      </c>
      <c r="F142" s="141">
        <f t="shared" si="16"/>
        <v>0</v>
      </c>
      <c r="G142" s="141" t="e">
        <f t="shared" si="16"/>
        <v>#DIV/0!</v>
      </c>
    </row>
    <row r="143" spans="3:7" ht="16.5" thickBot="1" x14ac:dyDescent="0.3">
      <c r="C143" s="516" t="s">
        <v>628</v>
      </c>
      <c r="D143" s="517"/>
      <c r="E143" s="517"/>
      <c r="F143" s="517"/>
      <c r="G143" s="518"/>
    </row>
    <row r="144" spans="3:7" ht="12.75" customHeight="1" x14ac:dyDescent="0.25">
      <c r="C144" s="487"/>
      <c r="D144" s="135">
        <v>2018</v>
      </c>
      <c r="E144" s="135">
        <v>2019</v>
      </c>
      <c r="F144" s="135">
        <v>2020</v>
      </c>
      <c r="G144" s="135">
        <v>2021</v>
      </c>
    </row>
    <row r="145" spans="3:7" ht="9" customHeight="1" thickBot="1" x14ac:dyDescent="0.3">
      <c r="C145" s="488"/>
      <c r="D145" s="136" t="s">
        <v>12</v>
      </c>
      <c r="E145" s="136" t="s">
        <v>13</v>
      </c>
      <c r="F145" s="136" t="s">
        <v>13</v>
      </c>
      <c r="G145" s="136" t="s">
        <v>13</v>
      </c>
    </row>
    <row r="146" spans="3:7" ht="10.15" customHeight="1" thickBot="1" x14ac:dyDescent="0.3">
      <c r="C146" s="142" t="s">
        <v>39</v>
      </c>
      <c r="D146" s="143"/>
      <c r="E146" s="143"/>
      <c r="F146" s="143"/>
      <c r="G146" s="143"/>
    </row>
    <row r="147" spans="3:7" ht="16.5" thickBot="1" x14ac:dyDescent="0.3">
      <c r="C147" s="142" t="s">
        <v>40</v>
      </c>
      <c r="D147" s="144">
        <f>D138</f>
        <v>15000</v>
      </c>
      <c r="E147" s="144">
        <f t="shared" ref="E147:G147" si="17">E138</f>
        <v>23000</v>
      </c>
      <c r="F147" s="144">
        <f t="shared" si="17"/>
        <v>23000</v>
      </c>
      <c r="G147" s="144">
        <f t="shared" si="17"/>
        <v>0</v>
      </c>
    </row>
    <row r="148" spans="3:7" ht="16.5" thickBot="1" x14ac:dyDescent="0.3">
      <c r="C148" s="145" t="s">
        <v>247</v>
      </c>
      <c r="D148" s="144">
        <f>D147+D146</f>
        <v>15000</v>
      </c>
      <c r="E148" s="144">
        <f t="shared" ref="E148:G148" si="18">E147+E146</f>
        <v>23000</v>
      </c>
      <c r="F148" s="144">
        <f t="shared" si="18"/>
        <v>23000</v>
      </c>
      <c r="G148" s="144">
        <f t="shared" si="18"/>
        <v>0</v>
      </c>
    </row>
    <row r="149" spans="3:7" ht="16.5" thickBot="1" x14ac:dyDescent="0.3">
      <c r="C149" s="150" t="s">
        <v>373</v>
      </c>
      <c r="D149" s="531" t="s">
        <v>601</v>
      </c>
      <c r="E149" s="532"/>
      <c r="F149" s="532"/>
      <c r="G149" s="533"/>
    </row>
    <row r="150" spans="3:7" ht="16.5" thickBot="1" x14ac:dyDescent="0.3">
      <c r="C150" s="134" t="s">
        <v>438</v>
      </c>
      <c r="D150" s="537" t="s">
        <v>626</v>
      </c>
      <c r="E150" s="538"/>
      <c r="F150" s="538"/>
      <c r="G150" s="539"/>
    </row>
    <row r="151" spans="3:7" ht="17.25" customHeight="1" thickBot="1" x14ac:dyDescent="0.3">
      <c r="C151" s="132" t="s">
        <v>27</v>
      </c>
      <c r="D151" s="537" t="s">
        <v>629</v>
      </c>
      <c r="E151" s="538"/>
      <c r="F151" s="538"/>
      <c r="G151" s="539"/>
    </row>
    <row r="152" spans="3:7" ht="16.5" thickBot="1" x14ac:dyDescent="0.3">
      <c r="C152" s="132" t="s">
        <v>29</v>
      </c>
      <c r="D152" s="513" t="s">
        <v>619</v>
      </c>
      <c r="E152" s="514"/>
      <c r="F152" s="514"/>
      <c r="G152" s="515"/>
    </row>
    <row r="153" spans="3:7" ht="12.75" customHeight="1" x14ac:dyDescent="0.25">
      <c r="C153" s="487"/>
      <c r="D153" s="135">
        <v>2018</v>
      </c>
      <c r="E153" s="135">
        <v>2019</v>
      </c>
      <c r="F153" s="135">
        <v>2020</v>
      </c>
      <c r="G153" s="135">
        <v>2021</v>
      </c>
    </row>
    <row r="154" spans="3:7" ht="9" customHeight="1" thickBot="1" x14ac:dyDescent="0.3">
      <c r="C154" s="488"/>
      <c r="D154" s="136" t="s">
        <v>12</v>
      </c>
      <c r="E154" s="136" t="s">
        <v>13</v>
      </c>
      <c r="F154" s="136" t="s">
        <v>13</v>
      </c>
      <c r="G154" s="136" t="s">
        <v>13</v>
      </c>
    </row>
    <row r="155" spans="3:7" ht="16.5" thickBot="1" x14ac:dyDescent="0.3">
      <c r="C155" s="132" t="s">
        <v>31</v>
      </c>
      <c r="D155" s="138"/>
      <c r="E155" s="138"/>
      <c r="F155" s="138"/>
      <c r="G155" s="138">
        <v>1</v>
      </c>
    </row>
    <row r="156" spans="3:7" ht="16.5" thickBot="1" x14ac:dyDescent="0.3">
      <c r="C156" s="132" t="s">
        <v>32</v>
      </c>
      <c r="D156" s="138"/>
      <c r="E156" s="138"/>
      <c r="F156" s="138"/>
      <c r="G156" s="138">
        <v>7000</v>
      </c>
    </row>
    <row r="157" spans="3:7" ht="13.15" customHeight="1" thickBot="1" x14ac:dyDescent="0.3">
      <c r="C157" s="132" t="s">
        <v>33</v>
      </c>
      <c r="D157" s="139" t="e">
        <f>D156/D155</f>
        <v>#DIV/0!</v>
      </c>
      <c r="E157" s="139" t="e">
        <f t="shared" ref="E157:G157" si="19">E156/E155</f>
        <v>#DIV/0!</v>
      </c>
      <c r="F157" s="139" t="e">
        <f t="shared" si="19"/>
        <v>#DIV/0!</v>
      </c>
      <c r="G157" s="139">
        <f t="shared" si="19"/>
        <v>7000</v>
      </c>
    </row>
    <row r="158" spans="3:7" ht="13.15" customHeight="1" thickBot="1" x14ac:dyDescent="0.3">
      <c r="C158" s="132" t="s">
        <v>34</v>
      </c>
      <c r="D158" s="140" t="s">
        <v>35</v>
      </c>
      <c r="E158" s="141" t="e">
        <f>E155/D155-1</f>
        <v>#DIV/0!</v>
      </c>
      <c r="F158" s="141" t="e">
        <f t="shared" ref="F158:G160" si="20">F155/E155-1</f>
        <v>#DIV/0!</v>
      </c>
      <c r="G158" s="141" t="e">
        <f t="shared" si="20"/>
        <v>#DIV/0!</v>
      </c>
    </row>
    <row r="159" spans="3:7" ht="13.15" customHeight="1" thickBot="1" x14ac:dyDescent="0.3">
      <c r="C159" s="132" t="s">
        <v>36</v>
      </c>
      <c r="D159" s="140" t="s">
        <v>35</v>
      </c>
      <c r="E159" s="141" t="e">
        <f>E156/D156-1</f>
        <v>#DIV/0!</v>
      </c>
      <c r="F159" s="141" t="e">
        <f t="shared" si="20"/>
        <v>#DIV/0!</v>
      </c>
      <c r="G159" s="141" t="e">
        <f t="shared" si="20"/>
        <v>#DIV/0!</v>
      </c>
    </row>
    <row r="160" spans="3:7" ht="13.15" customHeight="1" thickBot="1" x14ac:dyDescent="0.3">
      <c r="C160" s="132" t="s">
        <v>37</v>
      </c>
      <c r="D160" s="140" t="s">
        <v>35</v>
      </c>
      <c r="E160" s="141" t="e">
        <f>E157/D157-1</f>
        <v>#DIV/0!</v>
      </c>
      <c r="F160" s="141" t="e">
        <f t="shared" si="20"/>
        <v>#DIV/0!</v>
      </c>
      <c r="G160" s="141" t="e">
        <f t="shared" si="20"/>
        <v>#DIV/0!</v>
      </c>
    </row>
    <row r="161" spans="3:7" ht="16.5" thickBot="1" x14ac:dyDescent="0.3">
      <c r="C161" s="516" t="s">
        <v>630</v>
      </c>
      <c r="D161" s="517"/>
      <c r="E161" s="517"/>
      <c r="F161" s="517"/>
      <c r="G161" s="518"/>
    </row>
    <row r="162" spans="3:7" ht="12.75" customHeight="1" x14ac:dyDescent="0.25">
      <c r="C162" s="487"/>
      <c r="D162" s="135">
        <v>2018</v>
      </c>
      <c r="E162" s="135">
        <v>2019</v>
      </c>
      <c r="F162" s="135">
        <v>2020</v>
      </c>
      <c r="G162" s="135">
        <v>2021</v>
      </c>
    </row>
    <row r="163" spans="3:7" ht="9" customHeight="1" thickBot="1" x14ac:dyDescent="0.3">
      <c r="C163" s="488"/>
      <c r="D163" s="136" t="s">
        <v>12</v>
      </c>
      <c r="E163" s="136" t="s">
        <v>13</v>
      </c>
      <c r="F163" s="136" t="s">
        <v>13</v>
      </c>
      <c r="G163" s="136" t="s">
        <v>13</v>
      </c>
    </row>
    <row r="164" spans="3:7" ht="10.15" customHeight="1" thickBot="1" x14ac:dyDescent="0.3">
      <c r="C164" s="142" t="s">
        <v>39</v>
      </c>
      <c r="D164" s="143"/>
      <c r="E164" s="143"/>
      <c r="F164" s="143"/>
      <c r="G164" s="143"/>
    </row>
    <row r="165" spans="3:7" ht="12.6" customHeight="1" thickBot="1" x14ac:dyDescent="0.3">
      <c r="C165" s="142" t="s">
        <v>40</v>
      </c>
      <c r="D165" s="144">
        <f>D156</f>
        <v>0</v>
      </c>
      <c r="E165" s="144">
        <f t="shared" ref="E165:G165" si="21">E156</f>
        <v>0</v>
      </c>
      <c r="F165" s="144">
        <f t="shared" si="21"/>
        <v>0</v>
      </c>
      <c r="G165" s="144">
        <f t="shared" si="21"/>
        <v>7000</v>
      </c>
    </row>
    <row r="166" spans="3:7" ht="16.5" thickBot="1" x14ac:dyDescent="0.3">
      <c r="C166" s="145" t="s">
        <v>256</v>
      </c>
      <c r="D166" s="144">
        <f>D165+D164</f>
        <v>0</v>
      </c>
      <c r="E166" s="144">
        <f t="shared" ref="E166:G166" si="22">E165+E164</f>
        <v>0</v>
      </c>
      <c r="F166" s="144">
        <f t="shared" si="22"/>
        <v>0</v>
      </c>
      <c r="G166" s="144">
        <f t="shared" si="22"/>
        <v>7000</v>
      </c>
    </row>
    <row r="167" spans="3:7" ht="16.5" thickBot="1" x14ac:dyDescent="0.3">
      <c r="C167" s="154" t="s">
        <v>373</v>
      </c>
      <c r="D167" s="531" t="s">
        <v>601</v>
      </c>
      <c r="E167" s="532"/>
      <c r="F167" s="532"/>
      <c r="G167" s="533"/>
    </row>
    <row r="168" spans="3:7" ht="12.6" customHeight="1" thickBot="1" x14ac:dyDescent="0.3">
      <c r="C168" s="134" t="s">
        <v>443</v>
      </c>
      <c r="D168" s="537" t="s">
        <v>622</v>
      </c>
      <c r="E168" s="538"/>
      <c r="F168" s="538"/>
      <c r="G168" s="539"/>
    </row>
    <row r="169" spans="3:7" ht="17.25" customHeight="1" thickBot="1" x14ac:dyDescent="0.3">
      <c r="C169" s="132" t="s">
        <v>27</v>
      </c>
      <c r="D169" s="537" t="s">
        <v>631</v>
      </c>
      <c r="E169" s="538"/>
      <c r="F169" s="538"/>
      <c r="G169" s="539"/>
    </row>
    <row r="170" spans="3:7" ht="10.9" customHeight="1" thickBot="1" x14ac:dyDescent="0.3">
      <c r="C170" s="132" t="s">
        <v>29</v>
      </c>
      <c r="D170" s="513" t="s">
        <v>619</v>
      </c>
      <c r="E170" s="514"/>
      <c r="F170" s="514"/>
      <c r="G170" s="515"/>
    </row>
    <row r="171" spans="3:7" ht="12.75" customHeight="1" x14ac:dyDescent="0.25">
      <c r="C171" s="487"/>
      <c r="D171" s="135">
        <v>2018</v>
      </c>
      <c r="E171" s="135">
        <v>2019</v>
      </c>
      <c r="F171" s="135">
        <v>2020</v>
      </c>
      <c r="G171" s="135">
        <v>2021</v>
      </c>
    </row>
    <row r="172" spans="3:7" ht="9" customHeight="1" thickBot="1" x14ac:dyDescent="0.3">
      <c r="C172" s="488"/>
      <c r="D172" s="136" t="s">
        <v>12</v>
      </c>
      <c r="E172" s="136" t="s">
        <v>13</v>
      </c>
      <c r="F172" s="136" t="s">
        <v>13</v>
      </c>
      <c r="G172" s="136" t="s">
        <v>13</v>
      </c>
    </row>
    <row r="173" spans="3:7" ht="10.15" customHeight="1" thickBot="1" x14ac:dyDescent="0.3">
      <c r="C173" s="132" t="s">
        <v>31</v>
      </c>
      <c r="D173" s="138"/>
      <c r="E173" s="138"/>
      <c r="F173" s="138"/>
      <c r="G173" s="138">
        <v>16</v>
      </c>
    </row>
    <row r="174" spans="3:7" ht="18.600000000000001" customHeight="1" thickBot="1" x14ac:dyDescent="0.3">
      <c r="C174" s="132" t="s">
        <v>32</v>
      </c>
      <c r="D174" s="138"/>
      <c r="E174" s="138"/>
      <c r="F174" s="138"/>
      <c r="G174" s="138">
        <v>5000</v>
      </c>
    </row>
    <row r="175" spans="3:7" ht="11.45" customHeight="1" thickBot="1" x14ac:dyDescent="0.3">
      <c r="C175" s="132" t="s">
        <v>33</v>
      </c>
      <c r="D175" s="139" t="e">
        <f>D174/D173</f>
        <v>#DIV/0!</v>
      </c>
      <c r="E175" s="139" t="e">
        <f t="shared" ref="E175:G175" si="23">E174/E173</f>
        <v>#DIV/0!</v>
      </c>
      <c r="F175" s="139" t="e">
        <f t="shared" si="23"/>
        <v>#DIV/0!</v>
      </c>
      <c r="G175" s="139">
        <f t="shared" si="23"/>
        <v>312.5</v>
      </c>
    </row>
    <row r="176" spans="3:7" ht="12.6" customHeight="1" thickBot="1" x14ac:dyDescent="0.3">
      <c r="C176" s="132" t="s">
        <v>34</v>
      </c>
      <c r="D176" s="140" t="s">
        <v>35</v>
      </c>
      <c r="E176" s="141" t="e">
        <f>E173/D173-1</f>
        <v>#DIV/0!</v>
      </c>
      <c r="F176" s="141" t="e">
        <f t="shared" ref="F176:G178" si="24">F173/E173-1</f>
        <v>#DIV/0!</v>
      </c>
      <c r="G176" s="141" t="e">
        <f t="shared" si="24"/>
        <v>#DIV/0!</v>
      </c>
    </row>
    <row r="177" spans="3:7" ht="10.9" customHeight="1" thickBot="1" x14ac:dyDescent="0.3">
      <c r="C177" s="132" t="s">
        <v>36</v>
      </c>
      <c r="D177" s="140" t="s">
        <v>35</v>
      </c>
      <c r="E177" s="141" t="e">
        <f>E174/D174-1</f>
        <v>#DIV/0!</v>
      </c>
      <c r="F177" s="141" t="e">
        <f t="shared" si="24"/>
        <v>#DIV/0!</v>
      </c>
      <c r="G177" s="141" t="e">
        <f t="shared" si="24"/>
        <v>#DIV/0!</v>
      </c>
    </row>
    <row r="178" spans="3:7" ht="12.6" customHeight="1" thickBot="1" x14ac:dyDescent="0.3">
      <c r="C178" s="132" t="s">
        <v>37</v>
      </c>
      <c r="D178" s="140" t="s">
        <v>35</v>
      </c>
      <c r="E178" s="141" t="e">
        <f>E175/D175-1</f>
        <v>#DIV/0!</v>
      </c>
      <c r="F178" s="141" t="e">
        <f t="shared" si="24"/>
        <v>#DIV/0!</v>
      </c>
      <c r="G178" s="141" t="e">
        <f t="shared" si="24"/>
        <v>#DIV/0!</v>
      </c>
    </row>
    <row r="179" spans="3:7" ht="16.5" thickBot="1" x14ac:dyDescent="0.3">
      <c r="C179" s="516" t="s">
        <v>632</v>
      </c>
      <c r="D179" s="517"/>
      <c r="E179" s="517"/>
      <c r="F179" s="517"/>
      <c r="G179" s="518"/>
    </row>
    <row r="180" spans="3:7" ht="12.75" customHeight="1" x14ac:dyDescent="0.25">
      <c r="C180" s="487"/>
      <c r="D180" s="135">
        <v>2018</v>
      </c>
      <c r="E180" s="135">
        <v>2019</v>
      </c>
      <c r="F180" s="135">
        <v>2020</v>
      </c>
      <c r="G180" s="135">
        <v>2021</v>
      </c>
    </row>
    <row r="181" spans="3:7" ht="9" customHeight="1" thickBot="1" x14ac:dyDescent="0.3">
      <c r="C181" s="488"/>
      <c r="D181" s="136" t="s">
        <v>12</v>
      </c>
      <c r="E181" s="136" t="s">
        <v>13</v>
      </c>
      <c r="F181" s="136" t="s">
        <v>13</v>
      </c>
      <c r="G181" s="136" t="s">
        <v>13</v>
      </c>
    </row>
    <row r="182" spans="3:7" ht="10.15" customHeight="1" thickBot="1" x14ac:dyDescent="0.3">
      <c r="C182" s="142" t="s">
        <v>39</v>
      </c>
      <c r="D182" s="143"/>
      <c r="E182" s="143"/>
      <c r="F182" s="143"/>
      <c r="G182" s="143"/>
    </row>
    <row r="183" spans="3:7" ht="11.45" customHeight="1" thickBot="1" x14ac:dyDescent="0.3">
      <c r="C183" s="142" t="s">
        <v>40</v>
      </c>
      <c r="D183" s="144">
        <f>D174</f>
        <v>0</v>
      </c>
      <c r="E183" s="144">
        <f t="shared" ref="E183:G183" si="25">E174</f>
        <v>0</v>
      </c>
      <c r="F183" s="144">
        <f t="shared" si="25"/>
        <v>0</v>
      </c>
      <c r="G183" s="144">
        <f t="shared" si="25"/>
        <v>5000</v>
      </c>
    </row>
    <row r="184" spans="3:7" ht="16.5" thickBot="1" x14ac:dyDescent="0.3">
      <c r="C184" s="145" t="s">
        <v>265</v>
      </c>
      <c r="D184" s="144">
        <f>D183+D182</f>
        <v>0</v>
      </c>
      <c r="E184" s="144">
        <f t="shared" ref="E184:G184" si="26">E183+E182</f>
        <v>0</v>
      </c>
      <c r="F184" s="144">
        <f t="shared" si="26"/>
        <v>0</v>
      </c>
      <c r="G184" s="144">
        <f t="shared" si="26"/>
        <v>5000</v>
      </c>
    </row>
    <row r="185" spans="3:7" ht="16.5" thickBot="1" x14ac:dyDescent="0.3">
      <c r="C185" s="150" t="s">
        <v>373</v>
      </c>
      <c r="D185" s="531" t="s">
        <v>601</v>
      </c>
      <c r="E185" s="532"/>
      <c r="F185" s="532"/>
      <c r="G185" s="533"/>
    </row>
    <row r="186" spans="3:7" ht="16.5" thickBot="1" x14ac:dyDescent="0.3">
      <c r="C186" s="134" t="s">
        <v>450</v>
      </c>
      <c r="D186" s="537" t="s">
        <v>622</v>
      </c>
      <c r="E186" s="538"/>
      <c r="F186" s="538"/>
      <c r="G186" s="539"/>
    </row>
    <row r="187" spans="3:7" ht="17.25" customHeight="1" thickBot="1" x14ac:dyDescent="0.3">
      <c r="C187" s="132" t="s">
        <v>27</v>
      </c>
      <c r="D187" s="537" t="s">
        <v>633</v>
      </c>
      <c r="E187" s="538"/>
      <c r="F187" s="538"/>
      <c r="G187" s="539"/>
    </row>
    <row r="188" spans="3:7" ht="16.5" thickBot="1" x14ac:dyDescent="0.3">
      <c r="C188" s="132" t="s">
        <v>29</v>
      </c>
      <c r="D188" s="513" t="s">
        <v>619</v>
      </c>
      <c r="E188" s="514"/>
      <c r="F188" s="514"/>
      <c r="G188" s="515"/>
    </row>
    <row r="189" spans="3:7" ht="12.75" customHeight="1" x14ac:dyDescent="0.25">
      <c r="C189" s="487"/>
      <c r="D189" s="135">
        <v>2018</v>
      </c>
      <c r="E189" s="135">
        <v>2019</v>
      </c>
      <c r="F189" s="135">
        <v>2020</v>
      </c>
      <c r="G189" s="135">
        <v>2021</v>
      </c>
    </row>
    <row r="190" spans="3:7" ht="9" customHeight="1" thickBot="1" x14ac:dyDescent="0.3">
      <c r="C190" s="488"/>
      <c r="D190" s="136" t="s">
        <v>12</v>
      </c>
      <c r="E190" s="136" t="s">
        <v>13</v>
      </c>
      <c r="F190" s="136" t="s">
        <v>13</v>
      </c>
      <c r="G190" s="136" t="s">
        <v>13</v>
      </c>
    </row>
    <row r="191" spans="3:7" ht="16.5" thickBot="1" x14ac:dyDescent="0.3">
      <c r="C191" s="132" t="s">
        <v>31</v>
      </c>
      <c r="D191" s="138"/>
      <c r="E191" s="138"/>
      <c r="F191" s="138"/>
      <c r="G191" s="138">
        <v>1</v>
      </c>
    </row>
    <row r="192" spans="3:7" ht="13.15" customHeight="1" thickBot="1" x14ac:dyDescent="0.3">
      <c r="C192" s="132" t="s">
        <v>32</v>
      </c>
      <c r="D192" s="153"/>
      <c r="E192" s="153">
        <v>0</v>
      </c>
      <c r="F192" s="153">
        <v>0</v>
      </c>
      <c r="G192" s="138">
        <v>3000</v>
      </c>
    </row>
    <row r="193" spans="3:7" ht="13.15" customHeight="1" thickBot="1" x14ac:dyDescent="0.3">
      <c r="C193" s="132" t="s">
        <v>33</v>
      </c>
      <c r="D193" s="139" t="e">
        <f>D192/D191</f>
        <v>#DIV/0!</v>
      </c>
      <c r="E193" s="139" t="e">
        <f t="shared" ref="E193:G193" si="27">E192/E191</f>
        <v>#DIV/0!</v>
      </c>
      <c r="F193" s="139" t="e">
        <f t="shared" si="27"/>
        <v>#DIV/0!</v>
      </c>
      <c r="G193" s="139">
        <f t="shared" si="27"/>
        <v>3000</v>
      </c>
    </row>
    <row r="194" spans="3:7" ht="13.15" customHeight="1" thickBot="1" x14ac:dyDescent="0.3">
      <c r="C194" s="132" t="s">
        <v>34</v>
      </c>
      <c r="D194" s="140" t="s">
        <v>35</v>
      </c>
      <c r="E194" s="141" t="e">
        <f>E191/D191-1</f>
        <v>#DIV/0!</v>
      </c>
      <c r="F194" s="141" t="e">
        <f t="shared" ref="F194:G196" si="28">F191/E191-1</f>
        <v>#DIV/0!</v>
      </c>
      <c r="G194" s="141" t="e">
        <f t="shared" si="28"/>
        <v>#DIV/0!</v>
      </c>
    </row>
    <row r="195" spans="3:7" ht="13.15" customHeight="1" thickBot="1" x14ac:dyDescent="0.3">
      <c r="C195" s="132" t="s">
        <v>36</v>
      </c>
      <c r="D195" s="140" t="s">
        <v>35</v>
      </c>
      <c r="E195" s="141" t="e">
        <f>E192/D192-1</f>
        <v>#DIV/0!</v>
      </c>
      <c r="F195" s="141" t="e">
        <f t="shared" si="28"/>
        <v>#DIV/0!</v>
      </c>
      <c r="G195" s="141" t="e">
        <f t="shared" si="28"/>
        <v>#DIV/0!</v>
      </c>
    </row>
    <row r="196" spans="3:7" ht="13.15" customHeight="1" thickBot="1" x14ac:dyDescent="0.3">
      <c r="C196" s="132" t="s">
        <v>37</v>
      </c>
      <c r="D196" s="140" t="s">
        <v>35</v>
      </c>
      <c r="E196" s="141" t="e">
        <f>E193/D193-1</f>
        <v>#DIV/0!</v>
      </c>
      <c r="F196" s="141" t="e">
        <f t="shared" si="28"/>
        <v>#DIV/0!</v>
      </c>
      <c r="G196" s="141" t="e">
        <f t="shared" si="28"/>
        <v>#DIV/0!</v>
      </c>
    </row>
    <row r="197" spans="3:7" ht="16.5" thickBot="1" x14ac:dyDescent="0.3">
      <c r="C197" s="516" t="s">
        <v>634</v>
      </c>
      <c r="D197" s="517"/>
      <c r="E197" s="517"/>
      <c r="F197" s="517"/>
      <c r="G197" s="518"/>
    </row>
    <row r="198" spans="3:7" ht="12.75" customHeight="1" x14ac:dyDescent="0.25">
      <c r="C198" s="487"/>
      <c r="D198" s="135">
        <v>2018</v>
      </c>
      <c r="E198" s="135">
        <v>2019</v>
      </c>
      <c r="F198" s="135">
        <v>2020</v>
      </c>
      <c r="G198" s="135">
        <v>2021</v>
      </c>
    </row>
    <row r="199" spans="3:7" ht="9" customHeight="1" thickBot="1" x14ac:dyDescent="0.3">
      <c r="C199" s="488"/>
      <c r="D199" s="136" t="s">
        <v>12</v>
      </c>
      <c r="E199" s="136" t="s">
        <v>13</v>
      </c>
      <c r="F199" s="136" t="s">
        <v>13</v>
      </c>
      <c r="G199" s="136" t="s">
        <v>13</v>
      </c>
    </row>
    <row r="200" spans="3:7" ht="16.5" thickBot="1" x14ac:dyDescent="0.3">
      <c r="C200" s="142" t="s">
        <v>39</v>
      </c>
      <c r="D200" s="143"/>
      <c r="E200" s="143"/>
      <c r="F200" s="143"/>
      <c r="G200" s="143"/>
    </row>
    <row r="201" spans="3:7" ht="16.5" thickBot="1" x14ac:dyDescent="0.3">
      <c r="C201" s="142" t="s">
        <v>40</v>
      </c>
      <c r="D201" s="144">
        <f>D192</f>
        <v>0</v>
      </c>
      <c r="E201" s="144">
        <f t="shared" ref="E201:G201" si="29">E192</f>
        <v>0</v>
      </c>
      <c r="F201" s="144">
        <f t="shared" si="29"/>
        <v>0</v>
      </c>
      <c r="G201" s="144">
        <f t="shared" si="29"/>
        <v>3000</v>
      </c>
    </row>
    <row r="202" spans="3:7" ht="16.5" thickBot="1" x14ac:dyDescent="0.3">
      <c r="C202" s="145" t="s">
        <v>274</v>
      </c>
      <c r="D202" s="144">
        <f>D201+D200</f>
        <v>0</v>
      </c>
      <c r="E202" s="144">
        <f t="shared" ref="E202:G202" si="30">E201+E200</f>
        <v>0</v>
      </c>
      <c r="F202" s="144">
        <f t="shared" si="30"/>
        <v>0</v>
      </c>
      <c r="G202" s="144">
        <f t="shared" si="30"/>
        <v>3000</v>
      </c>
    </row>
    <row r="203" spans="3:7" ht="16.5" thickBot="1" x14ac:dyDescent="0.3">
      <c r="C203" s="154" t="s">
        <v>373</v>
      </c>
      <c r="D203" s="531" t="s">
        <v>601</v>
      </c>
      <c r="E203" s="532"/>
      <c r="F203" s="532"/>
      <c r="G203" s="533"/>
    </row>
    <row r="204" spans="3:7" ht="16.5" thickBot="1" x14ac:dyDescent="0.3">
      <c r="C204" s="134" t="s">
        <v>455</v>
      </c>
      <c r="D204" s="537" t="s">
        <v>622</v>
      </c>
      <c r="E204" s="538"/>
      <c r="F204" s="538"/>
      <c r="G204" s="539"/>
    </row>
    <row r="205" spans="3:7" ht="17.25" customHeight="1" thickBot="1" x14ac:dyDescent="0.3">
      <c r="C205" s="132" t="s">
        <v>27</v>
      </c>
      <c r="D205" s="543" t="s">
        <v>635</v>
      </c>
      <c r="E205" s="544"/>
      <c r="F205" s="544"/>
      <c r="G205" s="545"/>
    </row>
    <row r="206" spans="3:7" ht="16.5" thickBot="1" x14ac:dyDescent="0.3">
      <c r="C206" s="132" t="s">
        <v>29</v>
      </c>
      <c r="D206" s="534" t="s">
        <v>615</v>
      </c>
      <c r="E206" s="535"/>
      <c r="F206" s="535"/>
      <c r="G206" s="536"/>
    </row>
    <row r="207" spans="3:7" ht="12.75" customHeight="1" x14ac:dyDescent="0.25">
      <c r="C207" s="487"/>
      <c r="D207" s="135">
        <v>2018</v>
      </c>
      <c r="E207" s="135">
        <v>2019</v>
      </c>
      <c r="F207" s="135">
        <v>2020</v>
      </c>
      <c r="G207" s="135">
        <v>2021</v>
      </c>
    </row>
    <row r="208" spans="3:7" ht="9" customHeight="1" thickBot="1" x14ac:dyDescent="0.3">
      <c r="C208" s="488"/>
      <c r="D208" s="136" t="s">
        <v>12</v>
      </c>
      <c r="E208" s="136" t="s">
        <v>13</v>
      </c>
      <c r="F208" s="136" t="s">
        <v>13</v>
      </c>
      <c r="G208" s="136" t="s">
        <v>13</v>
      </c>
    </row>
    <row r="209" spans="3:7" ht="13.15" customHeight="1" thickBot="1" x14ac:dyDescent="0.3">
      <c r="C209" s="132" t="s">
        <v>31</v>
      </c>
      <c r="D209" s="138">
        <v>1</v>
      </c>
      <c r="E209" s="138"/>
      <c r="F209" s="138"/>
      <c r="G209" s="138"/>
    </row>
    <row r="210" spans="3:7" ht="13.15" customHeight="1" thickBot="1" x14ac:dyDescent="0.3">
      <c r="C210" s="132" t="s">
        <v>32</v>
      </c>
      <c r="D210" s="138">
        <v>1387</v>
      </c>
      <c r="E210" s="138">
        <v>0</v>
      </c>
      <c r="F210" s="138">
        <v>0</v>
      </c>
      <c r="G210" s="138">
        <v>0</v>
      </c>
    </row>
    <row r="211" spans="3:7" ht="13.15" customHeight="1" thickBot="1" x14ac:dyDescent="0.3">
      <c r="C211" s="132" t="s">
        <v>33</v>
      </c>
      <c r="D211" s="139">
        <f>D210/D209</f>
        <v>1387</v>
      </c>
      <c r="E211" s="139" t="e">
        <f t="shared" ref="E211:G211" si="31">E210/E209</f>
        <v>#DIV/0!</v>
      </c>
      <c r="F211" s="139" t="e">
        <f t="shared" si="31"/>
        <v>#DIV/0!</v>
      </c>
      <c r="G211" s="139" t="e">
        <f t="shared" si="31"/>
        <v>#DIV/0!</v>
      </c>
    </row>
    <row r="212" spans="3:7" ht="13.15" customHeight="1" thickBot="1" x14ac:dyDescent="0.3">
      <c r="C212" s="132" t="s">
        <v>34</v>
      </c>
      <c r="D212" s="140" t="s">
        <v>35</v>
      </c>
      <c r="E212" s="141">
        <f>E209/D209-1</f>
        <v>-1</v>
      </c>
      <c r="F212" s="141" t="e">
        <f t="shared" ref="F212:G214" si="32">F209/E209-1</f>
        <v>#DIV/0!</v>
      </c>
      <c r="G212" s="141" t="e">
        <f t="shared" si="32"/>
        <v>#DIV/0!</v>
      </c>
    </row>
    <row r="213" spans="3:7" ht="13.15" customHeight="1" thickBot="1" x14ac:dyDescent="0.3">
      <c r="C213" s="132" t="s">
        <v>36</v>
      </c>
      <c r="D213" s="140" t="s">
        <v>35</v>
      </c>
      <c r="E213" s="141">
        <f>E210/D210-1</f>
        <v>-1</v>
      </c>
      <c r="F213" s="141" t="e">
        <f t="shared" si="32"/>
        <v>#DIV/0!</v>
      </c>
      <c r="G213" s="141" t="e">
        <f t="shared" si="32"/>
        <v>#DIV/0!</v>
      </c>
    </row>
    <row r="214" spans="3:7" ht="13.15" customHeight="1" thickBot="1" x14ac:dyDescent="0.3">
      <c r="C214" s="132" t="s">
        <v>37</v>
      </c>
      <c r="D214" s="140" t="s">
        <v>35</v>
      </c>
      <c r="E214" s="141" t="e">
        <f>E211/D211-1</f>
        <v>#DIV/0!</v>
      </c>
      <c r="F214" s="141" t="e">
        <f t="shared" si="32"/>
        <v>#DIV/0!</v>
      </c>
      <c r="G214" s="141" t="e">
        <f t="shared" si="32"/>
        <v>#DIV/0!</v>
      </c>
    </row>
    <row r="215" spans="3:7" ht="16.5" thickBot="1" x14ac:dyDescent="0.3">
      <c r="C215" s="516" t="s">
        <v>636</v>
      </c>
      <c r="D215" s="517"/>
      <c r="E215" s="517"/>
      <c r="F215" s="517"/>
      <c r="G215" s="518"/>
    </row>
    <row r="216" spans="3:7" ht="12.75" customHeight="1" x14ac:dyDescent="0.25">
      <c r="C216" s="487"/>
      <c r="D216" s="135">
        <v>2018</v>
      </c>
      <c r="E216" s="135">
        <v>2019</v>
      </c>
      <c r="F216" s="135">
        <v>2020</v>
      </c>
      <c r="G216" s="135">
        <v>2021</v>
      </c>
    </row>
    <row r="217" spans="3:7" ht="9" customHeight="1" thickBot="1" x14ac:dyDescent="0.3">
      <c r="C217" s="488"/>
      <c r="D217" s="136" t="s">
        <v>12</v>
      </c>
      <c r="E217" s="136" t="s">
        <v>13</v>
      </c>
      <c r="F217" s="136" t="s">
        <v>13</v>
      </c>
      <c r="G217" s="136" t="s">
        <v>13</v>
      </c>
    </row>
    <row r="218" spans="3:7" ht="10.15" customHeight="1" thickBot="1" x14ac:dyDescent="0.3">
      <c r="C218" s="142" t="s">
        <v>39</v>
      </c>
      <c r="D218" s="143"/>
      <c r="E218" s="143"/>
      <c r="F218" s="143"/>
      <c r="G218" s="143"/>
    </row>
    <row r="219" spans="3:7" ht="16.5" thickBot="1" x14ac:dyDescent="0.3">
      <c r="C219" s="142" t="s">
        <v>40</v>
      </c>
      <c r="D219" s="144">
        <f>D210</f>
        <v>1387</v>
      </c>
      <c r="E219" s="144">
        <f t="shared" ref="E219:G219" si="33">E210</f>
        <v>0</v>
      </c>
      <c r="F219" s="144">
        <f t="shared" si="33"/>
        <v>0</v>
      </c>
      <c r="G219" s="144">
        <f t="shared" si="33"/>
        <v>0</v>
      </c>
    </row>
    <row r="220" spans="3:7" ht="16.5" thickBot="1" x14ac:dyDescent="0.3">
      <c r="C220" s="145" t="s">
        <v>282</v>
      </c>
      <c r="D220" s="144">
        <f>D219+D218</f>
        <v>1387</v>
      </c>
      <c r="E220" s="144">
        <f t="shared" ref="E220:G220" si="34">E219+E218</f>
        <v>0</v>
      </c>
      <c r="F220" s="144">
        <f t="shared" si="34"/>
        <v>0</v>
      </c>
      <c r="G220" s="144">
        <f t="shared" si="34"/>
        <v>0</v>
      </c>
    </row>
    <row r="221" spans="3:7" ht="16.5" thickBot="1" x14ac:dyDescent="0.3">
      <c r="C221" s="134" t="s">
        <v>285</v>
      </c>
      <c r="D221" s="534" t="s">
        <v>637</v>
      </c>
      <c r="E221" s="535"/>
      <c r="F221" s="535"/>
      <c r="G221" s="536"/>
    </row>
    <row r="222" spans="3:7" ht="13.15" customHeight="1" thickBot="1" x14ac:dyDescent="0.3">
      <c r="C222" s="132" t="s">
        <v>27</v>
      </c>
      <c r="D222" s="534" t="s">
        <v>638</v>
      </c>
      <c r="E222" s="535"/>
      <c r="F222" s="535"/>
      <c r="G222" s="536"/>
    </row>
    <row r="223" spans="3:7" ht="9.6" customHeight="1" thickBot="1" x14ac:dyDescent="0.3">
      <c r="C223" s="132" t="s">
        <v>29</v>
      </c>
      <c r="D223" s="534" t="s">
        <v>615</v>
      </c>
      <c r="E223" s="535"/>
      <c r="F223" s="535"/>
      <c r="G223" s="536"/>
    </row>
    <row r="224" spans="3:7" ht="12.75" customHeight="1" x14ac:dyDescent="0.25">
      <c r="C224" s="487"/>
      <c r="D224" s="135">
        <v>2018</v>
      </c>
      <c r="E224" s="135">
        <v>2019</v>
      </c>
      <c r="F224" s="135">
        <v>2020</v>
      </c>
      <c r="G224" s="135">
        <v>2021</v>
      </c>
    </row>
    <row r="225" spans="3:7" ht="9" customHeight="1" thickBot="1" x14ac:dyDescent="0.3">
      <c r="C225" s="488"/>
      <c r="D225" s="136" t="s">
        <v>12</v>
      </c>
      <c r="E225" s="136" t="s">
        <v>13</v>
      </c>
      <c r="F225" s="136" t="s">
        <v>13</v>
      </c>
      <c r="G225" s="136" t="s">
        <v>13</v>
      </c>
    </row>
    <row r="226" spans="3:7" ht="13.15" customHeight="1" thickBot="1" x14ac:dyDescent="0.3">
      <c r="C226" s="132" t="s">
        <v>31</v>
      </c>
      <c r="D226" s="138"/>
      <c r="E226" s="138">
        <v>1</v>
      </c>
      <c r="F226" s="138">
        <v>1</v>
      </c>
      <c r="G226" s="138"/>
    </row>
    <row r="227" spans="3:7" ht="13.15" customHeight="1" thickBot="1" x14ac:dyDescent="0.3">
      <c r="C227" s="132" t="s">
        <v>32</v>
      </c>
      <c r="D227" s="138">
        <v>0</v>
      </c>
      <c r="E227" s="138">
        <v>1500</v>
      </c>
      <c r="F227" s="138">
        <v>1000</v>
      </c>
      <c r="G227" s="138">
        <v>0</v>
      </c>
    </row>
    <row r="228" spans="3:7" ht="13.15" customHeight="1" thickBot="1" x14ac:dyDescent="0.3">
      <c r="C228" s="132" t="s">
        <v>33</v>
      </c>
      <c r="D228" s="139" t="e">
        <f>D227/D226</f>
        <v>#DIV/0!</v>
      </c>
      <c r="E228" s="139">
        <f t="shared" ref="E228:G228" si="35">E227/E226</f>
        <v>1500</v>
      </c>
      <c r="F228" s="139">
        <f t="shared" si="35"/>
        <v>1000</v>
      </c>
      <c r="G228" s="139" t="e">
        <f t="shared" si="35"/>
        <v>#DIV/0!</v>
      </c>
    </row>
    <row r="229" spans="3:7" ht="13.15" customHeight="1" thickBot="1" x14ac:dyDescent="0.3">
      <c r="C229" s="132" t="s">
        <v>34</v>
      </c>
      <c r="D229" s="140" t="s">
        <v>35</v>
      </c>
      <c r="E229" s="141" t="e">
        <f>E226/D226-1</f>
        <v>#DIV/0!</v>
      </c>
      <c r="F229" s="141">
        <f t="shared" ref="F229:G231" si="36">F226/E226-1</f>
        <v>0</v>
      </c>
      <c r="G229" s="141">
        <f t="shared" si="36"/>
        <v>-1</v>
      </c>
    </row>
    <row r="230" spans="3:7" ht="13.15" customHeight="1" thickBot="1" x14ac:dyDescent="0.3">
      <c r="C230" s="132" t="s">
        <v>36</v>
      </c>
      <c r="D230" s="140" t="s">
        <v>35</v>
      </c>
      <c r="E230" s="141" t="e">
        <f>E227/D227-1</f>
        <v>#DIV/0!</v>
      </c>
      <c r="F230" s="141">
        <f t="shared" si="36"/>
        <v>-0.33333333333333337</v>
      </c>
      <c r="G230" s="141">
        <f t="shared" si="36"/>
        <v>-1</v>
      </c>
    </row>
    <row r="231" spans="3:7" ht="13.15" customHeight="1" thickBot="1" x14ac:dyDescent="0.3">
      <c r="C231" s="132" t="s">
        <v>37</v>
      </c>
      <c r="D231" s="140" t="s">
        <v>35</v>
      </c>
      <c r="E231" s="141" t="e">
        <f>E228/D228-1</f>
        <v>#DIV/0!</v>
      </c>
      <c r="F231" s="141">
        <f t="shared" si="36"/>
        <v>-0.33333333333333337</v>
      </c>
      <c r="G231" s="141" t="e">
        <f t="shared" si="36"/>
        <v>#DIV/0!</v>
      </c>
    </row>
    <row r="232" spans="3:7" ht="16.5" thickBot="1" x14ac:dyDescent="0.3">
      <c r="C232" s="516" t="s">
        <v>639</v>
      </c>
      <c r="D232" s="517"/>
      <c r="E232" s="517"/>
      <c r="F232" s="517"/>
      <c r="G232" s="518"/>
    </row>
    <row r="233" spans="3:7" ht="12.75" customHeight="1" x14ac:dyDescent="0.25">
      <c r="C233" s="487"/>
      <c r="D233" s="135">
        <v>2018</v>
      </c>
      <c r="E233" s="135">
        <v>2019</v>
      </c>
      <c r="F233" s="135">
        <v>2020</v>
      </c>
      <c r="G233" s="135">
        <v>2021</v>
      </c>
    </row>
    <row r="234" spans="3:7" ht="9" customHeight="1" thickBot="1" x14ac:dyDescent="0.3">
      <c r="C234" s="488"/>
      <c r="D234" s="136" t="s">
        <v>12</v>
      </c>
      <c r="E234" s="136" t="s">
        <v>13</v>
      </c>
      <c r="F234" s="136" t="s">
        <v>13</v>
      </c>
      <c r="G234" s="136" t="s">
        <v>13</v>
      </c>
    </row>
    <row r="235" spans="3:7" ht="11.45" customHeight="1" thickBot="1" x14ac:dyDescent="0.3">
      <c r="C235" s="142" t="s">
        <v>39</v>
      </c>
      <c r="D235" s="143"/>
      <c r="E235" s="143"/>
      <c r="F235" s="143"/>
      <c r="G235" s="143"/>
    </row>
    <row r="236" spans="3:7" ht="16.5" thickBot="1" x14ac:dyDescent="0.3">
      <c r="C236" s="142" t="s">
        <v>40</v>
      </c>
      <c r="D236" s="144">
        <f>D227</f>
        <v>0</v>
      </c>
      <c r="E236" s="144">
        <f t="shared" ref="E236:G236" si="37">E227</f>
        <v>1500</v>
      </c>
      <c r="F236" s="144">
        <f t="shared" si="37"/>
        <v>1000</v>
      </c>
      <c r="G236" s="144">
        <f t="shared" si="37"/>
        <v>0</v>
      </c>
    </row>
    <row r="237" spans="3:7" ht="16.5" thickBot="1" x14ac:dyDescent="0.3">
      <c r="C237" s="145" t="s">
        <v>640</v>
      </c>
      <c r="D237" s="144">
        <f>D236+D235</f>
        <v>0</v>
      </c>
      <c r="E237" s="144">
        <f t="shared" ref="E237:G237" si="38">E236+E235</f>
        <v>1500</v>
      </c>
      <c r="F237" s="144">
        <f t="shared" si="38"/>
        <v>1000</v>
      </c>
      <c r="G237" s="144">
        <f t="shared" si="38"/>
        <v>0</v>
      </c>
    </row>
    <row r="238" spans="3:7" ht="16.5" thickBot="1" x14ac:dyDescent="0.3">
      <c r="C238" s="154" t="s">
        <v>373</v>
      </c>
      <c r="D238" s="531" t="s">
        <v>601</v>
      </c>
      <c r="E238" s="532"/>
      <c r="F238" s="532"/>
      <c r="G238" s="533"/>
    </row>
    <row r="239" spans="3:7" ht="16.5" thickBot="1" x14ac:dyDescent="0.3">
      <c r="C239" s="134" t="s">
        <v>307</v>
      </c>
      <c r="D239" s="534" t="s">
        <v>637</v>
      </c>
      <c r="E239" s="535"/>
      <c r="F239" s="535"/>
      <c r="G239" s="536"/>
    </row>
    <row r="240" spans="3:7" ht="13.9" customHeight="1" thickBot="1" x14ac:dyDescent="0.3">
      <c r="C240" s="132" t="s">
        <v>27</v>
      </c>
      <c r="D240" s="534" t="s">
        <v>641</v>
      </c>
      <c r="E240" s="535"/>
      <c r="F240" s="535"/>
      <c r="G240" s="536"/>
    </row>
    <row r="241" spans="3:7" ht="12" customHeight="1" thickBot="1" x14ac:dyDescent="0.3">
      <c r="C241" s="132" t="s">
        <v>29</v>
      </c>
      <c r="D241" s="534" t="s">
        <v>615</v>
      </c>
      <c r="E241" s="535"/>
      <c r="F241" s="535"/>
      <c r="G241" s="536"/>
    </row>
    <row r="242" spans="3:7" ht="12.75" customHeight="1" x14ac:dyDescent="0.25">
      <c r="C242" s="487"/>
      <c r="D242" s="135">
        <v>2018</v>
      </c>
      <c r="E242" s="135">
        <v>2019</v>
      </c>
      <c r="F242" s="135">
        <v>2020</v>
      </c>
      <c r="G242" s="135">
        <v>2021</v>
      </c>
    </row>
    <row r="243" spans="3:7" ht="9" customHeight="1" thickBot="1" x14ac:dyDescent="0.3">
      <c r="C243" s="488"/>
      <c r="D243" s="136" t="s">
        <v>12</v>
      </c>
      <c r="E243" s="136" t="s">
        <v>13</v>
      </c>
      <c r="F243" s="136" t="s">
        <v>13</v>
      </c>
      <c r="G243" s="136" t="s">
        <v>13</v>
      </c>
    </row>
    <row r="244" spans="3:7" ht="13.15" customHeight="1" thickBot="1" x14ac:dyDescent="0.3">
      <c r="C244" s="132" t="s">
        <v>31</v>
      </c>
      <c r="D244" s="138"/>
      <c r="E244" s="138">
        <v>1</v>
      </c>
      <c r="F244" s="138"/>
      <c r="G244" s="138"/>
    </row>
    <row r="245" spans="3:7" ht="13.15" customHeight="1" thickBot="1" x14ac:dyDescent="0.3">
      <c r="C245" s="132" t="s">
        <v>32</v>
      </c>
      <c r="D245" s="138">
        <v>0</v>
      </c>
      <c r="E245" s="138">
        <v>500</v>
      </c>
      <c r="F245" s="138">
        <v>0</v>
      </c>
      <c r="G245" s="138">
        <v>0</v>
      </c>
    </row>
    <row r="246" spans="3:7" ht="13.15" customHeight="1" thickBot="1" x14ac:dyDescent="0.3">
      <c r="C246" s="132" t="s">
        <v>33</v>
      </c>
      <c r="D246" s="139" t="e">
        <f>D245/D244</f>
        <v>#DIV/0!</v>
      </c>
      <c r="E246" s="139">
        <f t="shared" ref="E246:G246" si="39">E245/E244</f>
        <v>500</v>
      </c>
      <c r="F246" s="139" t="e">
        <f t="shared" si="39"/>
        <v>#DIV/0!</v>
      </c>
      <c r="G246" s="139" t="e">
        <f t="shared" si="39"/>
        <v>#DIV/0!</v>
      </c>
    </row>
    <row r="247" spans="3:7" ht="13.15" customHeight="1" thickBot="1" x14ac:dyDescent="0.3">
      <c r="C247" s="132" t="s">
        <v>34</v>
      </c>
      <c r="D247" s="140" t="s">
        <v>35</v>
      </c>
      <c r="E247" s="141" t="e">
        <f>E244/D244-1</f>
        <v>#DIV/0!</v>
      </c>
      <c r="F247" s="141">
        <f t="shared" ref="F247:G249" si="40">F244/E244-1</f>
        <v>-1</v>
      </c>
      <c r="G247" s="141" t="e">
        <f t="shared" si="40"/>
        <v>#DIV/0!</v>
      </c>
    </row>
    <row r="248" spans="3:7" ht="13.15" customHeight="1" thickBot="1" x14ac:dyDescent="0.3">
      <c r="C248" s="132" t="s">
        <v>36</v>
      </c>
      <c r="D248" s="140" t="s">
        <v>35</v>
      </c>
      <c r="E248" s="141" t="e">
        <f>E245/D245-1</f>
        <v>#DIV/0!</v>
      </c>
      <c r="F248" s="141">
        <f t="shared" si="40"/>
        <v>-1</v>
      </c>
      <c r="G248" s="141" t="e">
        <f t="shared" si="40"/>
        <v>#DIV/0!</v>
      </c>
    </row>
    <row r="249" spans="3:7" ht="13.15" customHeight="1" thickBot="1" x14ac:dyDescent="0.3">
      <c r="C249" s="132" t="s">
        <v>37</v>
      </c>
      <c r="D249" s="140" t="s">
        <v>35</v>
      </c>
      <c r="E249" s="141" t="e">
        <f>E246/D246-1</f>
        <v>#DIV/0!</v>
      </c>
      <c r="F249" s="141" t="e">
        <f t="shared" si="40"/>
        <v>#DIV/0!</v>
      </c>
      <c r="G249" s="141" t="e">
        <f t="shared" si="40"/>
        <v>#DIV/0!</v>
      </c>
    </row>
    <row r="250" spans="3:7" ht="16.5" thickBot="1" x14ac:dyDescent="0.3">
      <c r="C250" s="516" t="s">
        <v>642</v>
      </c>
      <c r="D250" s="517"/>
      <c r="E250" s="517"/>
      <c r="F250" s="517"/>
      <c r="G250" s="518"/>
    </row>
    <row r="251" spans="3:7" ht="12.75" customHeight="1" x14ac:dyDescent="0.25">
      <c r="C251" s="487"/>
      <c r="D251" s="135">
        <v>2018</v>
      </c>
      <c r="E251" s="135">
        <v>2019</v>
      </c>
      <c r="F251" s="135">
        <v>2020</v>
      </c>
      <c r="G251" s="135">
        <v>2021</v>
      </c>
    </row>
    <row r="252" spans="3:7" ht="9" customHeight="1" thickBot="1" x14ac:dyDescent="0.3">
      <c r="C252" s="488"/>
      <c r="D252" s="136" t="s">
        <v>12</v>
      </c>
      <c r="E252" s="136" t="s">
        <v>13</v>
      </c>
      <c r="F252" s="136" t="s">
        <v>13</v>
      </c>
      <c r="G252" s="136" t="s">
        <v>13</v>
      </c>
    </row>
    <row r="253" spans="3:7" ht="10.15" customHeight="1" thickBot="1" x14ac:dyDescent="0.3">
      <c r="C253" s="142" t="s">
        <v>39</v>
      </c>
      <c r="D253" s="143"/>
      <c r="E253" s="143"/>
      <c r="F253" s="143"/>
      <c r="G253" s="143"/>
    </row>
    <row r="254" spans="3:7" ht="16.5" thickBot="1" x14ac:dyDescent="0.3">
      <c r="C254" s="142" t="s">
        <v>40</v>
      </c>
      <c r="D254" s="144">
        <f>D245</f>
        <v>0</v>
      </c>
      <c r="E254" s="144">
        <f t="shared" ref="E254:G254" si="41">E245</f>
        <v>500</v>
      </c>
      <c r="F254" s="144">
        <f t="shared" si="41"/>
        <v>0</v>
      </c>
      <c r="G254" s="144">
        <f t="shared" si="41"/>
        <v>0</v>
      </c>
    </row>
    <row r="255" spans="3:7" ht="16.5" thickBot="1" x14ac:dyDescent="0.3">
      <c r="C255" s="145" t="s">
        <v>643</v>
      </c>
      <c r="D255" s="144">
        <f>D254+D253</f>
        <v>0</v>
      </c>
      <c r="E255" s="144">
        <f t="shared" ref="E255:G255" si="42">E254+E253</f>
        <v>500</v>
      </c>
      <c r="F255" s="144">
        <f t="shared" si="42"/>
        <v>0</v>
      </c>
      <c r="G255" s="144">
        <f t="shared" si="42"/>
        <v>0</v>
      </c>
    </row>
    <row r="256" spans="3:7" ht="16.5" thickBot="1" x14ac:dyDescent="0.3">
      <c r="C256" s="134" t="s">
        <v>313</v>
      </c>
      <c r="D256" s="512" t="s">
        <v>644</v>
      </c>
      <c r="E256" s="485"/>
      <c r="F256" s="485"/>
      <c r="G256" s="486"/>
    </row>
    <row r="257" spans="3:7" ht="17.45" customHeight="1" thickBot="1" x14ac:dyDescent="0.3">
      <c r="C257" s="132" t="s">
        <v>27</v>
      </c>
      <c r="D257" s="491" t="s">
        <v>645</v>
      </c>
      <c r="E257" s="492"/>
      <c r="F257" s="492"/>
      <c r="G257" s="493"/>
    </row>
    <row r="258" spans="3:7" ht="12" customHeight="1" thickBot="1" x14ac:dyDescent="0.3">
      <c r="C258" s="132" t="s">
        <v>29</v>
      </c>
      <c r="D258" s="534" t="s">
        <v>30</v>
      </c>
      <c r="E258" s="535"/>
      <c r="F258" s="535"/>
      <c r="G258" s="536"/>
    </row>
    <row r="259" spans="3:7" ht="12.75" customHeight="1" x14ac:dyDescent="0.25">
      <c r="C259" s="487"/>
      <c r="D259" s="135">
        <v>2018</v>
      </c>
      <c r="E259" s="135">
        <v>2019</v>
      </c>
      <c r="F259" s="135">
        <v>2020</v>
      </c>
      <c r="G259" s="135">
        <v>2021</v>
      </c>
    </row>
    <row r="260" spans="3:7" ht="9" customHeight="1" thickBot="1" x14ac:dyDescent="0.3">
      <c r="C260" s="488"/>
      <c r="D260" s="136" t="s">
        <v>12</v>
      </c>
      <c r="E260" s="136" t="s">
        <v>13</v>
      </c>
      <c r="F260" s="136" t="s">
        <v>13</v>
      </c>
      <c r="G260" s="136" t="s">
        <v>13</v>
      </c>
    </row>
    <row r="261" spans="3:7" ht="13.15" customHeight="1" thickBot="1" x14ac:dyDescent="0.3">
      <c r="C261" s="132" t="s">
        <v>31</v>
      </c>
      <c r="D261" s="138"/>
      <c r="E261" s="138"/>
      <c r="F261" s="138"/>
      <c r="G261" s="138">
        <v>1</v>
      </c>
    </row>
    <row r="262" spans="3:7" ht="13.15" customHeight="1" thickBot="1" x14ac:dyDescent="0.3">
      <c r="C262" s="132" t="s">
        <v>32</v>
      </c>
      <c r="D262" s="138">
        <v>0</v>
      </c>
      <c r="E262" s="138"/>
      <c r="F262" s="138">
        <v>0</v>
      </c>
      <c r="G262" s="138">
        <v>7000</v>
      </c>
    </row>
    <row r="263" spans="3:7" ht="13.15" customHeight="1" thickBot="1" x14ac:dyDescent="0.3">
      <c r="C263" s="132" t="s">
        <v>33</v>
      </c>
      <c r="D263" s="139" t="e">
        <f>D262/D261</f>
        <v>#DIV/0!</v>
      </c>
      <c r="E263" s="139" t="e">
        <f t="shared" ref="E263:G263" si="43">E262/E261</f>
        <v>#DIV/0!</v>
      </c>
      <c r="F263" s="139" t="e">
        <f t="shared" si="43"/>
        <v>#DIV/0!</v>
      </c>
      <c r="G263" s="139">
        <f t="shared" si="43"/>
        <v>7000</v>
      </c>
    </row>
    <row r="264" spans="3:7" ht="13.15" customHeight="1" thickBot="1" x14ac:dyDescent="0.3">
      <c r="C264" s="132" t="s">
        <v>34</v>
      </c>
      <c r="D264" s="140" t="s">
        <v>35</v>
      </c>
      <c r="E264" s="141" t="e">
        <f>E261/D261-1</f>
        <v>#DIV/0!</v>
      </c>
      <c r="F264" s="141" t="e">
        <f t="shared" ref="F264:G266" si="44">F261/E261-1</f>
        <v>#DIV/0!</v>
      </c>
      <c r="G264" s="141" t="e">
        <f t="shared" si="44"/>
        <v>#DIV/0!</v>
      </c>
    </row>
    <row r="265" spans="3:7" ht="13.15" customHeight="1" thickBot="1" x14ac:dyDescent="0.3">
      <c r="C265" s="132" t="s">
        <v>36</v>
      </c>
      <c r="D265" s="140" t="s">
        <v>35</v>
      </c>
      <c r="E265" s="141" t="e">
        <f>E262/D262-1</f>
        <v>#DIV/0!</v>
      </c>
      <c r="F265" s="141" t="e">
        <f t="shared" si="44"/>
        <v>#DIV/0!</v>
      </c>
      <c r="G265" s="141" t="e">
        <f t="shared" si="44"/>
        <v>#DIV/0!</v>
      </c>
    </row>
    <row r="266" spans="3:7" ht="13.15" customHeight="1" thickBot="1" x14ac:dyDescent="0.3">
      <c r="C266" s="132" t="s">
        <v>37</v>
      </c>
      <c r="D266" s="140" t="s">
        <v>35</v>
      </c>
      <c r="E266" s="141" t="e">
        <f>E263/D263-1</f>
        <v>#DIV/0!</v>
      </c>
      <c r="F266" s="141" t="e">
        <f t="shared" si="44"/>
        <v>#DIV/0!</v>
      </c>
      <c r="G266" s="141" t="e">
        <f t="shared" si="44"/>
        <v>#DIV/0!</v>
      </c>
    </row>
    <row r="267" spans="3:7" ht="16.5" thickBot="1" x14ac:dyDescent="0.3">
      <c r="C267" s="516" t="s">
        <v>646</v>
      </c>
      <c r="D267" s="517"/>
      <c r="E267" s="517"/>
      <c r="F267" s="517"/>
      <c r="G267" s="518"/>
    </row>
    <row r="268" spans="3:7" ht="12.75" customHeight="1" x14ac:dyDescent="0.25">
      <c r="C268" s="487"/>
      <c r="D268" s="135">
        <v>2018</v>
      </c>
      <c r="E268" s="135">
        <v>2019</v>
      </c>
      <c r="F268" s="135">
        <v>2020</v>
      </c>
      <c r="G268" s="135">
        <v>2021</v>
      </c>
    </row>
    <row r="269" spans="3:7" ht="9" customHeight="1" thickBot="1" x14ac:dyDescent="0.3">
      <c r="C269" s="488"/>
      <c r="D269" s="136" t="s">
        <v>12</v>
      </c>
      <c r="E269" s="136" t="s">
        <v>13</v>
      </c>
      <c r="F269" s="136" t="s">
        <v>13</v>
      </c>
      <c r="G269" s="136" t="s">
        <v>13</v>
      </c>
    </row>
    <row r="270" spans="3:7" ht="10.15" customHeight="1" thickBot="1" x14ac:dyDescent="0.3">
      <c r="C270" s="142" t="s">
        <v>39</v>
      </c>
      <c r="D270" s="143"/>
      <c r="E270" s="143"/>
      <c r="F270" s="143"/>
      <c r="G270" s="143"/>
    </row>
    <row r="271" spans="3:7" ht="16.5" thickBot="1" x14ac:dyDescent="0.3">
      <c r="C271" s="142" t="s">
        <v>40</v>
      </c>
      <c r="D271" s="144">
        <f>D262</f>
        <v>0</v>
      </c>
      <c r="E271" s="144">
        <f t="shared" ref="E271:G271" si="45">E262</f>
        <v>0</v>
      </c>
      <c r="F271" s="144">
        <f t="shared" si="45"/>
        <v>0</v>
      </c>
      <c r="G271" s="144">
        <f t="shared" si="45"/>
        <v>7000</v>
      </c>
    </row>
    <row r="272" spans="3:7" ht="16.5" thickBot="1" x14ac:dyDescent="0.3">
      <c r="C272" s="145" t="s">
        <v>647</v>
      </c>
      <c r="D272" s="144">
        <f>D271+D270</f>
        <v>0</v>
      </c>
      <c r="E272" s="144">
        <f t="shared" ref="E272:G272" si="46">E271+E270</f>
        <v>0</v>
      </c>
      <c r="F272" s="144">
        <f t="shared" si="46"/>
        <v>0</v>
      </c>
      <c r="G272" s="144">
        <f t="shared" si="46"/>
        <v>7000</v>
      </c>
    </row>
    <row r="273" spans="3:7" ht="12" customHeight="1" thickBot="1" x14ac:dyDescent="0.3">
      <c r="C273" s="127"/>
      <c r="D273" s="512" t="s">
        <v>385</v>
      </c>
      <c r="E273" s="485"/>
      <c r="F273" s="485"/>
      <c r="G273" s="486"/>
    </row>
    <row r="274" spans="3:7" ht="15.75" customHeight="1" thickBot="1" x14ac:dyDescent="0.3">
      <c r="C274" s="491" t="s">
        <v>93</v>
      </c>
      <c r="D274" s="492"/>
      <c r="E274" s="492"/>
      <c r="F274" s="492"/>
      <c r="G274" s="493"/>
    </row>
    <row r="275" spans="3:7" ht="16.5" thickBot="1" x14ac:dyDescent="0.3">
      <c r="C275" s="130" t="s">
        <v>14</v>
      </c>
      <c r="D275" s="131" t="s">
        <v>15</v>
      </c>
      <c r="E275" s="131" t="s">
        <v>16</v>
      </c>
      <c r="F275" s="131" t="s">
        <v>16</v>
      </c>
      <c r="G275" s="131" t="s">
        <v>16</v>
      </c>
    </row>
    <row r="276" spans="3:7" ht="15.75" customHeight="1" thickBot="1" x14ac:dyDescent="0.3">
      <c r="C276" s="132" t="s">
        <v>17</v>
      </c>
      <c r="D276" s="131" t="s">
        <v>15</v>
      </c>
      <c r="E276" s="131" t="s">
        <v>16</v>
      </c>
      <c r="F276" s="131" t="s">
        <v>16</v>
      </c>
      <c r="G276" s="131" t="s">
        <v>16</v>
      </c>
    </row>
    <row r="277" spans="3:7" ht="23.25" customHeight="1" thickBot="1" x14ac:dyDescent="0.3">
      <c r="C277" s="132" t="s">
        <v>18</v>
      </c>
      <c r="D277" s="131" t="s">
        <v>15</v>
      </c>
      <c r="E277" s="131" t="s">
        <v>16</v>
      </c>
      <c r="F277" s="131" t="s">
        <v>16</v>
      </c>
      <c r="G277" s="131" t="s">
        <v>16</v>
      </c>
    </row>
    <row r="278" spans="3:7" ht="23.25" customHeight="1" thickBot="1" x14ac:dyDescent="0.3">
      <c r="C278" s="546" t="s">
        <v>95</v>
      </c>
      <c r="D278" s="547"/>
      <c r="E278" s="547"/>
      <c r="F278" s="547"/>
      <c r="G278" s="548"/>
    </row>
    <row r="279" spans="3:7" ht="23.25" customHeight="1" thickBot="1" x14ac:dyDescent="0.3">
      <c r="C279" s="549" t="s">
        <v>432</v>
      </c>
      <c r="D279" s="550"/>
      <c r="E279" s="550"/>
      <c r="F279" s="550"/>
      <c r="G279" s="551"/>
    </row>
    <row r="280" spans="3:7" ht="12.75" customHeight="1" x14ac:dyDescent="0.25">
      <c r="C280" s="487"/>
      <c r="D280" s="135">
        <v>2018</v>
      </c>
      <c r="E280" s="135">
        <v>2019</v>
      </c>
      <c r="F280" s="135">
        <v>2020</v>
      </c>
      <c r="G280" s="135">
        <v>2021</v>
      </c>
    </row>
    <row r="281" spans="3:7" ht="9" customHeight="1" thickBot="1" x14ac:dyDescent="0.3">
      <c r="C281" s="488"/>
      <c r="D281" s="136" t="s">
        <v>12</v>
      </c>
      <c r="E281" s="136" t="s">
        <v>13</v>
      </c>
      <c r="F281" s="136" t="s">
        <v>13</v>
      </c>
      <c r="G281" s="136" t="s">
        <v>13</v>
      </c>
    </row>
    <row r="282" spans="3:7" ht="26.25" customHeight="1" thickBot="1" x14ac:dyDescent="0.3">
      <c r="C282" s="134" t="s">
        <v>220</v>
      </c>
      <c r="D282" s="512" t="s">
        <v>385</v>
      </c>
      <c r="E282" s="485"/>
      <c r="F282" s="485"/>
      <c r="G282" s="486"/>
    </row>
    <row r="283" spans="3:7" ht="16.5" customHeight="1" thickBot="1" x14ac:dyDescent="0.3">
      <c r="C283" s="132" t="s">
        <v>27</v>
      </c>
      <c r="D283" s="491" t="s">
        <v>385</v>
      </c>
      <c r="E283" s="492"/>
      <c r="F283" s="492"/>
      <c r="G283" s="493"/>
    </row>
    <row r="284" spans="3:7" ht="15.75" customHeight="1" thickBot="1" x14ac:dyDescent="0.3">
      <c r="C284" s="132" t="s">
        <v>29</v>
      </c>
      <c r="D284" s="513" t="s">
        <v>385</v>
      </c>
      <c r="E284" s="514"/>
      <c r="F284" s="514"/>
      <c r="G284" s="515"/>
    </row>
    <row r="285" spans="3:7" ht="12.75" customHeight="1" x14ac:dyDescent="0.25">
      <c r="C285" s="487"/>
      <c r="D285" s="135">
        <v>2018</v>
      </c>
      <c r="E285" s="135">
        <v>2019</v>
      </c>
      <c r="F285" s="135">
        <v>2020</v>
      </c>
      <c r="G285" s="135">
        <v>2021</v>
      </c>
    </row>
    <row r="286" spans="3:7" ht="9" customHeight="1" thickBot="1" x14ac:dyDescent="0.3">
      <c r="C286" s="488"/>
      <c r="D286" s="136" t="s">
        <v>12</v>
      </c>
      <c r="E286" s="136" t="s">
        <v>13</v>
      </c>
      <c r="F286" s="136" t="s">
        <v>13</v>
      </c>
      <c r="G286" s="136" t="s">
        <v>13</v>
      </c>
    </row>
    <row r="287" spans="3:7" ht="15.75" customHeight="1" thickBot="1" x14ac:dyDescent="0.3">
      <c r="C287" s="132" t="s">
        <v>31</v>
      </c>
      <c r="D287" s="139"/>
      <c r="E287" s="155"/>
      <c r="F287" s="155"/>
      <c r="G287" s="155"/>
    </row>
    <row r="288" spans="3:7" ht="16.5" thickBot="1" x14ac:dyDescent="0.3">
      <c r="C288" s="132" t="s">
        <v>32</v>
      </c>
      <c r="D288" s="139"/>
      <c r="E288" s="139"/>
      <c r="F288" s="139"/>
      <c r="G288" s="139"/>
    </row>
    <row r="289" spans="3:7" ht="16.5" thickBot="1" x14ac:dyDescent="0.3">
      <c r="C289" s="132" t="s">
        <v>33</v>
      </c>
      <c r="D289" s="139" t="e">
        <f>D288/D287</f>
        <v>#DIV/0!</v>
      </c>
      <c r="E289" s="139" t="e">
        <f t="shared" ref="E289:G289" si="47">E288/E287</f>
        <v>#DIV/0!</v>
      </c>
      <c r="F289" s="139" t="e">
        <f t="shared" si="47"/>
        <v>#DIV/0!</v>
      </c>
      <c r="G289" s="139" t="e">
        <f t="shared" si="47"/>
        <v>#DIV/0!</v>
      </c>
    </row>
    <row r="290" spans="3:7" ht="16.5" thickBot="1" x14ac:dyDescent="0.3">
      <c r="C290" s="132" t="s">
        <v>34</v>
      </c>
      <c r="D290" s="140"/>
      <c r="E290" s="141" t="e">
        <f>E287/D287-1</f>
        <v>#DIV/0!</v>
      </c>
      <c r="F290" s="141" t="e">
        <f t="shared" ref="F290:G292" si="48">F287/E287-1</f>
        <v>#DIV/0!</v>
      </c>
      <c r="G290" s="141" t="e">
        <f t="shared" si="48"/>
        <v>#DIV/0!</v>
      </c>
    </row>
    <row r="291" spans="3:7" ht="16.5" thickBot="1" x14ac:dyDescent="0.3">
      <c r="C291" s="132" t="s">
        <v>36</v>
      </c>
      <c r="D291" s="140"/>
      <c r="E291" s="141" t="e">
        <f>E288/D288-1</f>
        <v>#DIV/0!</v>
      </c>
      <c r="F291" s="141" t="e">
        <f t="shared" si="48"/>
        <v>#DIV/0!</v>
      </c>
      <c r="G291" s="141" t="e">
        <f t="shared" si="48"/>
        <v>#DIV/0!</v>
      </c>
    </row>
    <row r="292" spans="3:7" ht="16.5" thickBot="1" x14ac:dyDescent="0.3">
      <c r="C292" s="132" t="s">
        <v>37</v>
      </c>
      <c r="D292" s="140"/>
      <c r="E292" s="141" t="e">
        <f>E289/D289-1</f>
        <v>#DIV/0!</v>
      </c>
      <c r="F292" s="141" t="e">
        <f t="shared" si="48"/>
        <v>#DIV/0!</v>
      </c>
      <c r="G292" s="141" t="e">
        <f t="shared" si="48"/>
        <v>#DIV/0!</v>
      </c>
    </row>
    <row r="293" spans="3:7" ht="12.75" customHeight="1" x14ac:dyDescent="0.25">
      <c r="C293" s="487"/>
      <c r="D293" s="135">
        <v>2018</v>
      </c>
      <c r="E293" s="135">
        <v>2019</v>
      </c>
      <c r="F293" s="135">
        <v>2020</v>
      </c>
      <c r="G293" s="135">
        <v>2021</v>
      </c>
    </row>
    <row r="294" spans="3:7" ht="9" customHeight="1" thickBot="1" x14ac:dyDescent="0.3">
      <c r="C294" s="488"/>
      <c r="D294" s="136" t="s">
        <v>12</v>
      </c>
      <c r="E294" s="136" t="s">
        <v>13</v>
      </c>
      <c r="F294" s="136" t="s">
        <v>13</v>
      </c>
      <c r="G294" s="136" t="s">
        <v>13</v>
      </c>
    </row>
    <row r="295" spans="3:7" ht="16.5" thickBot="1" x14ac:dyDescent="0.3">
      <c r="C295" s="516" t="s">
        <v>648</v>
      </c>
      <c r="D295" s="517"/>
      <c r="E295" s="517"/>
      <c r="F295" s="517"/>
      <c r="G295" s="518"/>
    </row>
    <row r="296" spans="3:7" ht="12.75" customHeight="1" x14ac:dyDescent="0.25">
      <c r="C296" s="487"/>
      <c r="D296" s="135">
        <v>2018</v>
      </c>
      <c r="E296" s="135">
        <v>2019</v>
      </c>
      <c r="F296" s="135">
        <v>2020</v>
      </c>
      <c r="G296" s="135">
        <v>2021</v>
      </c>
    </row>
    <row r="297" spans="3:7" ht="9" customHeight="1" thickBot="1" x14ac:dyDescent="0.3">
      <c r="C297" s="488"/>
      <c r="D297" s="136" t="s">
        <v>12</v>
      </c>
      <c r="E297" s="136" t="s">
        <v>13</v>
      </c>
      <c r="F297" s="136" t="s">
        <v>13</v>
      </c>
      <c r="G297" s="136" t="s">
        <v>13</v>
      </c>
    </row>
    <row r="298" spans="3:7" ht="16.5" thickBot="1" x14ac:dyDescent="0.3">
      <c r="C298" s="142" t="s">
        <v>101</v>
      </c>
      <c r="D298" s="143"/>
      <c r="E298" s="143"/>
      <c r="F298" s="143"/>
      <c r="G298" s="143"/>
    </row>
    <row r="299" spans="3:7" ht="32.25" thickBot="1" x14ac:dyDescent="0.3">
      <c r="C299" s="142" t="s">
        <v>102</v>
      </c>
      <c r="D299" s="143"/>
      <c r="E299" s="143"/>
      <c r="F299" s="143"/>
      <c r="G299" s="143"/>
    </row>
    <row r="300" spans="3:7" ht="16.5" thickBot="1" x14ac:dyDescent="0.3">
      <c r="C300" s="142" t="s">
        <v>103</v>
      </c>
      <c r="D300" s="144"/>
      <c r="E300" s="143"/>
      <c r="F300" s="143"/>
      <c r="G300" s="143"/>
    </row>
    <row r="301" spans="3:7" ht="16.5" thickBot="1" x14ac:dyDescent="0.3">
      <c r="C301" s="142" t="s">
        <v>104</v>
      </c>
      <c r="D301" s="144"/>
      <c r="E301" s="143"/>
      <c r="F301" s="143"/>
      <c r="G301" s="143"/>
    </row>
    <row r="302" spans="3:7" ht="16.5" thickBot="1" x14ac:dyDescent="0.3">
      <c r="C302" s="142" t="s">
        <v>105</v>
      </c>
      <c r="D302" s="144"/>
      <c r="E302" s="143"/>
      <c r="F302" s="143"/>
      <c r="G302" s="143"/>
    </row>
    <row r="303" spans="3:7" ht="16.5" thickBot="1" x14ac:dyDescent="0.3">
      <c r="C303" s="142" t="s">
        <v>106</v>
      </c>
      <c r="D303" s="144"/>
      <c r="E303" s="143"/>
      <c r="F303" s="143"/>
      <c r="G303" s="143"/>
    </row>
    <row r="304" spans="3:7" ht="32.25" thickBot="1" x14ac:dyDescent="0.3">
      <c r="C304" s="142" t="s">
        <v>107</v>
      </c>
      <c r="D304" s="144"/>
      <c r="E304" s="143"/>
      <c r="F304" s="143"/>
      <c r="G304" s="143"/>
    </row>
    <row r="305" spans="3:7" ht="32.25" thickBot="1" x14ac:dyDescent="0.3">
      <c r="C305" s="156" t="s">
        <v>108</v>
      </c>
      <c r="D305" s="157">
        <f>D304+D303+D302+D301+D300+D299+D298</f>
        <v>0</v>
      </c>
      <c r="E305" s="157">
        <f>E304+E303+E302+E301+E300+E299+E298</f>
        <v>0</v>
      </c>
      <c r="F305" s="157">
        <f>F304+F303+F302+F301+F300+F299+F298</f>
        <v>0</v>
      </c>
      <c r="G305" s="157">
        <f>G304+G303+G302+G301+G300+G299+G298</f>
        <v>0</v>
      </c>
    </row>
    <row r="306" spans="3:7" ht="16.5" thickBot="1" x14ac:dyDescent="0.3">
      <c r="C306" s="146" t="s">
        <v>109</v>
      </c>
      <c r="D306" s="147">
        <f>IF(D305-D288=0,0,"Error")</f>
        <v>0</v>
      </c>
      <c r="E306" s="147">
        <f>IF(E305-E288=0,0,"Error")</f>
        <v>0</v>
      </c>
      <c r="F306" s="147">
        <f>IF(F305-F288=0,0,"Error")</f>
        <v>0</v>
      </c>
      <c r="G306" s="147">
        <f>IF(G305-G288=0,0,"Error")</f>
        <v>0</v>
      </c>
    </row>
    <row r="307" spans="3:7" ht="16.5" thickBot="1" x14ac:dyDescent="0.3">
      <c r="C307" s="148" t="s">
        <v>610</v>
      </c>
      <c r="D307" s="512" t="s">
        <v>385</v>
      </c>
      <c r="E307" s="485"/>
      <c r="F307" s="485"/>
      <c r="G307" s="486"/>
    </row>
    <row r="308" spans="3:7" ht="16.5" thickBot="1" x14ac:dyDescent="0.3">
      <c r="C308" s="132" t="s">
        <v>27</v>
      </c>
      <c r="D308" s="491" t="s">
        <v>385</v>
      </c>
      <c r="E308" s="492"/>
      <c r="F308" s="492"/>
      <c r="G308" s="493"/>
    </row>
    <row r="309" spans="3:7" ht="16.5" thickBot="1" x14ac:dyDescent="0.3">
      <c r="C309" s="132" t="s">
        <v>29</v>
      </c>
      <c r="D309" s="513" t="s">
        <v>385</v>
      </c>
      <c r="E309" s="514"/>
      <c r="F309" s="514"/>
      <c r="G309" s="515"/>
    </row>
    <row r="310" spans="3:7" ht="12.75" customHeight="1" x14ac:dyDescent="0.25">
      <c r="C310" s="487"/>
      <c r="D310" s="135">
        <v>2018</v>
      </c>
      <c r="E310" s="135">
        <v>2019</v>
      </c>
      <c r="F310" s="135">
        <v>2020</v>
      </c>
      <c r="G310" s="135">
        <v>2021</v>
      </c>
    </row>
    <row r="311" spans="3:7" ht="9" customHeight="1" thickBot="1" x14ac:dyDescent="0.3">
      <c r="C311" s="488"/>
      <c r="D311" s="136" t="s">
        <v>12</v>
      </c>
      <c r="E311" s="136" t="s">
        <v>13</v>
      </c>
      <c r="F311" s="136" t="s">
        <v>13</v>
      </c>
      <c r="G311" s="136" t="s">
        <v>13</v>
      </c>
    </row>
    <row r="312" spans="3:7" ht="16.5" thickBot="1" x14ac:dyDescent="0.3">
      <c r="C312" s="132" t="s">
        <v>31</v>
      </c>
      <c r="D312" s="139"/>
      <c r="E312" s="139"/>
      <c r="F312" s="139"/>
      <c r="G312" s="139"/>
    </row>
    <row r="313" spans="3:7" ht="16.5" thickBot="1" x14ac:dyDescent="0.3">
      <c r="C313" s="132" t="s">
        <v>32</v>
      </c>
      <c r="D313" s="139"/>
      <c r="E313" s="139"/>
      <c r="F313" s="139"/>
      <c r="G313" s="139"/>
    </row>
    <row r="314" spans="3:7" ht="16.5" thickBot="1" x14ac:dyDescent="0.3">
      <c r="C314" s="132" t="s">
        <v>33</v>
      </c>
      <c r="D314" s="139" t="e">
        <f>D313/D312</f>
        <v>#DIV/0!</v>
      </c>
      <c r="E314" s="139" t="e">
        <f t="shared" ref="E314:G314" si="49">E313/E312</f>
        <v>#DIV/0!</v>
      </c>
      <c r="F314" s="139" t="e">
        <f t="shared" si="49"/>
        <v>#DIV/0!</v>
      </c>
      <c r="G314" s="139" t="e">
        <f t="shared" si="49"/>
        <v>#DIV/0!</v>
      </c>
    </row>
    <row r="315" spans="3:7" ht="16.5" thickBot="1" x14ac:dyDescent="0.3">
      <c r="C315" s="132" t="s">
        <v>34</v>
      </c>
      <c r="D315" s="140"/>
      <c r="E315" s="141" t="e">
        <f>E312/D312-1</f>
        <v>#DIV/0!</v>
      </c>
      <c r="F315" s="141" t="e">
        <f t="shared" ref="F315:G317" si="50">F312/E312-1</f>
        <v>#DIV/0!</v>
      </c>
      <c r="G315" s="141" t="e">
        <f t="shared" si="50"/>
        <v>#DIV/0!</v>
      </c>
    </row>
    <row r="316" spans="3:7" ht="16.5" thickBot="1" x14ac:dyDescent="0.3">
      <c r="C316" s="132" t="s">
        <v>36</v>
      </c>
      <c r="D316" s="140"/>
      <c r="E316" s="141" t="e">
        <f>E313/D313-1</f>
        <v>#DIV/0!</v>
      </c>
      <c r="F316" s="141" t="e">
        <f t="shared" si="50"/>
        <v>#DIV/0!</v>
      </c>
      <c r="G316" s="141" t="e">
        <f t="shared" si="50"/>
        <v>#DIV/0!</v>
      </c>
    </row>
    <row r="317" spans="3:7" ht="16.5" thickBot="1" x14ac:dyDescent="0.3">
      <c r="C317" s="132" t="s">
        <v>37</v>
      </c>
      <c r="D317" s="140"/>
      <c r="E317" s="141" t="e">
        <f>E314/D314-1</f>
        <v>#DIV/0!</v>
      </c>
      <c r="F317" s="141" t="e">
        <f t="shared" si="50"/>
        <v>#DIV/0!</v>
      </c>
      <c r="G317" s="141" t="e">
        <f t="shared" si="50"/>
        <v>#DIV/0!</v>
      </c>
    </row>
    <row r="318" spans="3:7" ht="16.5" thickBot="1" x14ac:dyDescent="0.3">
      <c r="C318" s="516" t="s">
        <v>649</v>
      </c>
      <c r="D318" s="517"/>
      <c r="E318" s="517"/>
      <c r="F318" s="517"/>
      <c r="G318" s="518"/>
    </row>
    <row r="319" spans="3:7" ht="12.75" customHeight="1" x14ac:dyDescent="0.25">
      <c r="C319" s="487"/>
      <c r="D319" s="135">
        <v>2018</v>
      </c>
      <c r="E319" s="135">
        <v>2019</v>
      </c>
      <c r="F319" s="135">
        <v>2020</v>
      </c>
      <c r="G319" s="135">
        <v>2021</v>
      </c>
    </row>
    <row r="320" spans="3:7" ht="9" customHeight="1" thickBot="1" x14ac:dyDescent="0.3">
      <c r="C320" s="488"/>
      <c r="D320" s="136" t="s">
        <v>12</v>
      </c>
      <c r="E320" s="136" t="s">
        <v>13</v>
      </c>
      <c r="F320" s="136" t="s">
        <v>13</v>
      </c>
      <c r="G320" s="136" t="s">
        <v>13</v>
      </c>
    </row>
    <row r="321" spans="3:7" ht="16.5" thickBot="1" x14ac:dyDescent="0.3">
      <c r="C321" s="142" t="s">
        <v>101</v>
      </c>
      <c r="D321" s="143"/>
      <c r="E321" s="143"/>
      <c r="F321" s="143"/>
      <c r="G321" s="143"/>
    </row>
    <row r="322" spans="3:7" ht="32.25" thickBot="1" x14ac:dyDescent="0.3">
      <c r="C322" s="142" t="s">
        <v>102</v>
      </c>
      <c r="D322" s="143"/>
      <c r="E322" s="143"/>
      <c r="F322" s="143"/>
      <c r="G322" s="143"/>
    </row>
    <row r="323" spans="3:7" ht="16.5" thickBot="1" x14ac:dyDescent="0.3">
      <c r="C323" s="142" t="s">
        <v>103</v>
      </c>
      <c r="D323" s="144"/>
      <c r="E323" s="143"/>
      <c r="F323" s="143"/>
      <c r="G323" s="143"/>
    </row>
    <row r="324" spans="3:7" ht="16.5" thickBot="1" x14ac:dyDescent="0.3">
      <c r="C324" s="142" t="s">
        <v>104</v>
      </c>
      <c r="D324" s="144"/>
      <c r="E324" s="143"/>
      <c r="F324" s="143"/>
      <c r="G324" s="143"/>
    </row>
    <row r="325" spans="3:7" ht="16.5" thickBot="1" x14ac:dyDescent="0.3">
      <c r="C325" s="142" t="s">
        <v>105</v>
      </c>
      <c r="D325" s="144"/>
      <c r="E325" s="143"/>
      <c r="F325" s="143"/>
      <c r="G325" s="143"/>
    </row>
    <row r="326" spans="3:7" ht="16.5" thickBot="1" x14ac:dyDescent="0.3">
      <c r="C326" s="142" t="s">
        <v>106</v>
      </c>
      <c r="D326" s="144"/>
      <c r="E326" s="143"/>
      <c r="F326" s="143"/>
      <c r="G326" s="143"/>
    </row>
    <row r="327" spans="3:7" ht="32.25" thickBot="1" x14ac:dyDescent="0.3">
      <c r="C327" s="142" t="s">
        <v>107</v>
      </c>
      <c r="D327" s="144"/>
      <c r="E327" s="143"/>
      <c r="F327" s="143"/>
      <c r="G327" s="143"/>
    </row>
    <row r="328" spans="3:7" ht="32.25" thickBot="1" x14ac:dyDescent="0.3">
      <c r="C328" s="156" t="s">
        <v>108</v>
      </c>
      <c r="D328" s="158">
        <f>D327+D325+D326+D324+D323+D322+D321</f>
        <v>0</v>
      </c>
      <c r="E328" s="158">
        <f>E327+E325+E326+E324+E323+E322+E321</f>
        <v>0</v>
      </c>
      <c r="F328" s="158">
        <f>F327+F325+F326+F324+F323+F322+F321</f>
        <v>0</v>
      </c>
      <c r="G328" s="158">
        <f>G327+G325+G326+G324+G323+G322+G321</f>
        <v>0</v>
      </c>
    </row>
    <row r="329" spans="3:7" ht="16.5" thickBot="1" x14ac:dyDescent="0.3">
      <c r="C329" s="146" t="s">
        <v>109</v>
      </c>
      <c r="D329" s="147">
        <f>IF(D328-D313=0,0,"Error")</f>
        <v>0</v>
      </c>
      <c r="E329" s="147">
        <f>IF(E328-E313=0,0,"Error")</f>
        <v>0</v>
      </c>
      <c r="F329" s="147">
        <f>IF(F328-F313=0,0,"Error")</f>
        <v>0</v>
      </c>
      <c r="G329" s="147">
        <f>IF(G328-G313=0,0,"Error")</f>
        <v>0</v>
      </c>
    </row>
    <row r="330" spans="3:7" ht="16.5" thickBot="1" x14ac:dyDescent="0.3">
      <c r="C330" s="494" t="s">
        <v>110</v>
      </c>
      <c r="D330" s="495"/>
      <c r="E330" s="495"/>
      <c r="F330" s="495"/>
      <c r="G330" s="496"/>
    </row>
    <row r="331" spans="3:7" ht="16.5" thickBot="1" x14ac:dyDescent="0.3">
      <c r="C331" s="494" t="s">
        <v>364</v>
      </c>
      <c r="D331" s="495"/>
      <c r="E331" s="495"/>
      <c r="F331" s="495"/>
      <c r="G331" s="496"/>
    </row>
    <row r="332" spans="3:7" ht="16.5" thickBot="1" x14ac:dyDescent="0.3">
      <c r="C332" s="150" t="s">
        <v>373</v>
      </c>
      <c r="D332" s="531" t="s">
        <v>601</v>
      </c>
      <c r="E332" s="532"/>
      <c r="F332" s="532"/>
      <c r="G332" s="533"/>
    </row>
    <row r="333" spans="3:7" ht="16.5" thickBot="1" x14ac:dyDescent="0.3">
      <c r="C333" s="134" t="s">
        <v>220</v>
      </c>
      <c r="D333" s="512" t="s">
        <v>385</v>
      </c>
      <c r="E333" s="485"/>
      <c r="F333" s="485"/>
      <c r="G333" s="486"/>
    </row>
    <row r="334" spans="3:7" ht="17.25" customHeight="1" thickBot="1" x14ac:dyDescent="0.3">
      <c r="C334" s="132" t="s">
        <v>27</v>
      </c>
      <c r="D334" s="491" t="s">
        <v>385</v>
      </c>
      <c r="E334" s="492"/>
      <c r="F334" s="492"/>
      <c r="G334" s="493"/>
    </row>
    <row r="335" spans="3:7" ht="16.5" thickBot="1" x14ac:dyDescent="0.3">
      <c r="C335" s="132" t="s">
        <v>29</v>
      </c>
      <c r="D335" s="513" t="s">
        <v>385</v>
      </c>
      <c r="E335" s="514"/>
      <c r="F335" s="514"/>
      <c r="G335" s="515"/>
    </row>
    <row r="336" spans="3:7" ht="12.75" customHeight="1" x14ac:dyDescent="0.25">
      <c r="C336" s="487"/>
      <c r="D336" s="135">
        <v>2018</v>
      </c>
      <c r="E336" s="135">
        <v>2019</v>
      </c>
      <c r="F336" s="135">
        <v>2020</v>
      </c>
      <c r="G336" s="135">
        <v>2021</v>
      </c>
    </row>
    <row r="337" spans="3:7" ht="9" customHeight="1" thickBot="1" x14ac:dyDescent="0.3">
      <c r="C337" s="488"/>
      <c r="D337" s="136" t="s">
        <v>12</v>
      </c>
      <c r="E337" s="136" t="s">
        <v>13</v>
      </c>
      <c r="F337" s="136" t="s">
        <v>13</v>
      </c>
      <c r="G337" s="136" t="s">
        <v>13</v>
      </c>
    </row>
    <row r="338" spans="3:7" ht="16.5" thickBot="1" x14ac:dyDescent="0.3">
      <c r="C338" s="132" t="s">
        <v>31</v>
      </c>
      <c r="D338" s="139"/>
      <c r="E338" s="139"/>
      <c r="F338" s="139"/>
      <c r="G338" s="139"/>
    </row>
    <row r="339" spans="3:7" ht="16.5" thickBot="1" x14ac:dyDescent="0.3">
      <c r="C339" s="132" t="s">
        <v>32</v>
      </c>
      <c r="D339" s="139"/>
      <c r="E339" s="139"/>
      <c r="F339" s="139"/>
      <c r="G339" s="139"/>
    </row>
    <row r="340" spans="3:7" ht="16.5" thickBot="1" x14ac:dyDescent="0.3">
      <c r="C340" s="132" t="s">
        <v>33</v>
      </c>
      <c r="D340" s="139" t="e">
        <f>D339/D338</f>
        <v>#DIV/0!</v>
      </c>
      <c r="E340" s="139" t="e">
        <f t="shared" ref="E340:G340" si="51">E339/E338</f>
        <v>#DIV/0!</v>
      </c>
      <c r="F340" s="139" t="e">
        <f t="shared" si="51"/>
        <v>#DIV/0!</v>
      </c>
      <c r="G340" s="139" t="e">
        <f t="shared" si="51"/>
        <v>#DIV/0!</v>
      </c>
    </row>
    <row r="341" spans="3:7" ht="16.5" thickBot="1" x14ac:dyDescent="0.3">
      <c r="C341" s="132" t="s">
        <v>34</v>
      </c>
      <c r="D341" s="140" t="s">
        <v>35</v>
      </c>
      <c r="E341" s="141" t="e">
        <f>E338/D338-1</f>
        <v>#DIV/0!</v>
      </c>
      <c r="F341" s="141" t="e">
        <f t="shared" ref="F341:G343" si="52">F338/E338-1</f>
        <v>#DIV/0!</v>
      </c>
      <c r="G341" s="141" t="e">
        <f t="shared" si="52"/>
        <v>#DIV/0!</v>
      </c>
    </row>
    <row r="342" spans="3:7" ht="16.5" thickBot="1" x14ac:dyDescent="0.3">
      <c r="C342" s="132" t="s">
        <v>36</v>
      </c>
      <c r="D342" s="140" t="s">
        <v>35</v>
      </c>
      <c r="E342" s="141" t="e">
        <f>E339/D339-1</f>
        <v>#DIV/0!</v>
      </c>
      <c r="F342" s="141" t="e">
        <f t="shared" si="52"/>
        <v>#DIV/0!</v>
      </c>
      <c r="G342" s="141" t="e">
        <f t="shared" si="52"/>
        <v>#DIV/0!</v>
      </c>
    </row>
    <row r="343" spans="3:7" ht="16.5" thickBot="1" x14ac:dyDescent="0.3">
      <c r="C343" s="132" t="s">
        <v>37</v>
      </c>
      <c r="D343" s="140" t="s">
        <v>35</v>
      </c>
      <c r="E343" s="141" t="e">
        <f>E340/D340-1</f>
        <v>#DIV/0!</v>
      </c>
      <c r="F343" s="141" t="e">
        <f t="shared" si="52"/>
        <v>#DIV/0!</v>
      </c>
      <c r="G343" s="141" t="e">
        <f t="shared" si="52"/>
        <v>#DIV/0!</v>
      </c>
    </row>
    <row r="344" spans="3:7" ht="16.5" thickBot="1" x14ac:dyDescent="0.3">
      <c r="C344" s="516" t="s">
        <v>609</v>
      </c>
      <c r="D344" s="517"/>
      <c r="E344" s="517"/>
      <c r="F344" s="517"/>
      <c r="G344" s="518"/>
    </row>
    <row r="345" spans="3:7" ht="12.75" customHeight="1" x14ac:dyDescent="0.25">
      <c r="C345" s="487"/>
      <c r="D345" s="135">
        <v>2018</v>
      </c>
      <c r="E345" s="135">
        <v>2019</v>
      </c>
      <c r="F345" s="135">
        <v>2020</v>
      </c>
      <c r="G345" s="135">
        <v>2021</v>
      </c>
    </row>
    <row r="346" spans="3:7" ht="9" customHeight="1" thickBot="1" x14ac:dyDescent="0.3">
      <c r="C346" s="488"/>
      <c r="D346" s="136" t="s">
        <v>12</v>
      </c>
      <c r="E346" s="136" t="s">
        <v>13</v>
      </c>
      <c r="F346" s="136" t="s">
        <v>13</v>
      </c>
      <c r="G346" s="136" t="s">
        <v>13</v>
      </c>
    </row>
    <row r="347" spans="3:7" ht="16.5" thickBot="1" x14ac:dyDescent="0.3">
      <c r="C347" s="142" t="s">
        <v>39</v>
      </c>
      <c r="D347" s="143"/>
      <c r="E347" s="143"/>
      <c r="F347" s="143"/>
      <c r="G347" s="143"/>
    </row>
    <row r="348" spans="3:7" ht="16.5" thickBot="1" x14ac:dyDescent="0.3">
      <c r="C348" s="142" t="s">
        <v>40</v>
      </c>
      <c r="D348" s="144"/>
      <c r="E348" s="143"/>
      <c r="F348" s="143"/>
      <c r="G348" s="143"/>
    </row>
    <row r="349" spans="3:7" ht="16.5" thickBot="1" x14ac:dyDescent="0.3">
      <c r="C349" s="145" t="s">
        <v>41</v>
      </c>
      <c r="D349" s="144">
        <f>D348+D347</f>
        <v>0</v>
      </c>
      <c r="E349" s="144">
        <f t="shared" ref="E349:G349" si="53">E348+E347</f>
        <v>0</v>
      </c>
      <c r="F349" s="144">
        <f t="shared" si="53"/>
        <v>0</v>
      </c>
      <c r="G349" s="144">
        <f t="shared" si="53"/>
        <v>0</v>
      </c>
    </row>
    <row r="350" spans="3:7" ht="16.5" thickBot="1" x14ac:dyDescent="0.3">
      <c r="C350" s="150" t="s">
        <v>373</v>
      </c>
      <c r="D350" s="531" t="s">
        <v>601</v>
      </c>
      <c r="E350" s="532"/>
      <c r="F350" s="532"/>
      <c r="G350" s="533"/>
    </row>
    <row r="351" spans="3:7" ht="32.25" thickBot="1" x14ac:dyDescent="0.3">
      <c r="C351" s="134" t="s">
        <v>650</v>
      </c>
      <c r="D351" s="512" t="s">
        <v>385</v>
      </c>
      <c r="E351" s="485"/>
      <c r="F351" s="485"/>
      <c r="G351" s="486"/>
    </row>
    <row r="352" spans="3:7" ht="17.25" customHeight="1" thickBot="1" x14ac:dyDescent="0.3">
      <c r="C352" s="132" t="s">
        <v>27</v>
      </c>
      <c r="D352" s="491" t="s">
        <v>385</v>
      </c>
      <c r="E352" s="492"/>
      <c r="F352" s="492"/>
      <c r="G352" s="493"/>
    </row>
    <row r="353" spans="3:7" ht="16.5" thickBot="1" x14ac:dyDescent="0.3">
      <c r="C353" s="132" t="s">
        <v>29</v>
      </c>
      <c r="D353" s="513" t="s">
        <v>385</v>
      </c>
      <c r="E353" s="514"/>
      <c r="F353" s="514"/>
      <c r="G353" s="515"/>
    </row>
    <row r="354" spans="3:7" ht="12.75" customHeight="1" x14ac:dyDescent="0.25">
      <c r="C354" s="487"/>
      <c r="D354" s="135">
        <v>2018</v>
      </c>
      <c r="E354" s="135">
        <v>2019</v>
      </c>
      <c r="F354" s="135">
        <v>2020</v>
      </c>
      <c r="G354" s="135">
        <v>2021</v>
      </c>
    </row>
    <row r="355" spans="3:7" ht="9" customHeight="1" thickBot="1" x14ac:dyDescent="0.3">
      <c r="C355" s="488"/>
      <c r="D355" s="136" t="s">
        <v>12</v>
      </c>
      <c r="E355" s="136" t="s">
        <v>13</v>
      </c>
      <c r="F355" s="136" t="s">
        <v>13</v>
      </c>
      <c r="G355" s="136" t="s">
        <v>13</v>
      </c>
    </row>
    <row r="356" spans="3:7" ht="16.5" thickBot="1" x14ac:dyDescent="0.3">
      <c r="C356" s="132" t="s">
        <v>31</v>
      </c>
      <c r="D356" s="139"/>
      <c r="E356" s="139"/>
      <c r="F356" s="139"/>
      <c r="G356" s="139"/>
    </row>
    <row r="357" spans="3:7" ht="16.5" thickBot="1" x14ac:dyDescent="0.3">
      <c r="C357" s="132" t="s">
        <v>32</v>
      </c>
      <c r="D357" s="139"/>
      <c r="E357" s="139"/>
      <c r="F357" s="139"/>
      <c r="G357" s="139"/>
    </row>
    <row r="358" spans="3:7" ht="16.5" thickBot="1" x14ac:dyDescent="0.3">
      <c r="C358" s="132" t="s">
        <v>33</v>
      </c>
      <c r="D358" s="139" t="e">
        <f>D357/D356</f>
        <v>#DIV/0!</v>
      </c>
      <c r="E358" s="139" t="e">
        <f t="shared" ref="E358:G358" si="54">E357/E356</f>
        <v>#DIV/0!</v>
      </c>
      <c r="F358" s="139" t="e">
        <f t="shared" si="54"/>
        <v>#DIV/0!</v>
      </c>
      <c r="G358" s="139" t="e">
        <f t="shared" si="54"/>
        <v>#DIV/0!</v>
      </c>
    </row>
    <row r="359" spans="3:7" ht="16.5" thickBot="1" x14ac:dyDescent="0.3">
      <c r="C359" s="132" t="s">
        <v>34</v>
      </c>
      <c r="D359" s="140" t="s">
        <v>35</v>
      </c>
      <c r="E359" s="141" t="e">
        <f>E356/D356-1</f>
        <v>#DIV/0!</v>
      </c>
      <c r="F359" s="141" t="e">
        <f t="shared" ref="F359:G361" si="55">F356/E356-1</f>
        <v>#DIV/0!</v>
      </c>
      <c r="G359" s="141" t="e">
        <f t="shared" si="55"/>
        <v>#DIV/0!</v>
      </c>
    </row>
    <row r="360" spans="3:7" ht="16.5" thickBot="1" x14ac:dyDescent="0.3">
      <c r="C360" s="132" t="s">
        <v>36</v>
      </c>
      <c r="D360" s="140" t="s">
        <v>35</v>
      </c>
      <c r="E360" s="141" t="e">
        <f>E357/D357-1</f>
        <v>#DIV/0!</v>
      </c>
      <c r="F360" s="141" t="e">
        <f t="shared" si="55"/>
        <v>#DIV/0!</v>
      </c>
      <c r="G360" s="141" t="e">
        <f t="shared" si="55"/>
        <v>#DIV/0!</v>
      </c>
    </row>
    <row r="361" spans="3:7" ht="16.5" thickBot="1" x14ac:dyDescent="0.3">
      <c r="C361" s="132" t="s">
        <v>37</v>
      </c>
      <c r="D361" s="140" t="s">
        <v>35</v>
      </c>
      <c r="E361" s="141" t="e">
        <f>E358/D358-1</f>
        <v>#DIV/0!</v>
      </c>
      <c r="F361" s="141" t="e">
        <f t="shared" si="55"/>
        <v>#DIV/0!</v>
      </c>
      <c r="G361" s="141" t="e">
        <f t="shared" si="55"/>
        <v>#DIV/0!</v>
      </c>
    </row>
    <row r="362" spans="3:7" ht="16.5" thickBot="1" x14ac:dyDescent="0.3">
      <c r="C362" s="516" t="s">
        <v>649</v>
      </c>
      <c r="D362" s="517"/>
      <c r="E362" s="517"/>
      <c r="F362" s="517"/>
      <c r="G362" s="518"/>
    </row>
    <row r="363" spans="3:7" ht="12.75" customHeight="1" x14ac:dyDescent="0.25">
      <c r="C363" s="487"/>
      <c r="D363" s="135">
        <v>2018</v>
      </c>
      <c r="E363" s="135">
        <v>2019</v>
      </c>
      <c r="F363" s="135">
        <v>2020</v>
      </c>
      <c r="G363" s="135">
        <v>2021</v>
      </c>
    </row>
    <row r="364" spans="3:7" ht="9" customHeight="1" thickBot="1" x14ac:dyDescent="0.3">
      <c r="C364" s="488"/>
      <c r="D364" s="136" t="s">
        <v>12</v>
      </c>
      <c r="E364" s="136" t="s">
        <v>13</v>
      </c>
      <c r="F364" s="136" t="s">
        <v>13</v>
      </c>
      <c r="G364" s="136" t="s">
        <v>13</v>
      </c>
    </row>
    <row r="365" spans="3:7" ht="16.5" thickBot="1" x14ac:dyDescent="0.3">
      <c r="C365" s="142" t="s">
        <v>39</v>
      </c>
      <c r="D365" s="143"/>
      <c r="E365" s="143"/>
      <c r="F365" s="143"/>
      <c r="G365" s="143"/>
    </row>
    <row r="366" spans="3:7" ht="16.5" thickBot="1" x14ac:dyDescent="0.3">
      <c r="C366" s="142" t="s">
        <v>40</v>
      </c>
      <c r="D366" s="144">
        <f>D357</f>
        <v>0</v>
      </c>
      <c r="E366" s="143"/>
      <c r="F366" s="143"/>
      <c r="G366" s="143"/>
    </row>
    <row r="367" spans="3:7" ht="16.5" thickBot="1" x14ac:dyDescent="0.3">
      <c r="C367" s="145" t="s">
        <v>612</v>
      </c>
      <c r="D367" s="144">
        <f>D366+D365</f>
        <v>0</v>
      </c>
      <c r="E367" s="144">
        <f t="shared" ref="E367:G367" si="56">E366+E365</f>
        <v>0</v>
      </c>
      <c r="F367" s="144">
        <f t="shared" si="56"/>
        <v>0</v>
      </c>
      <c r="G367" s="144">
        <f t="shared" si="56"/>
        <v>0</v>
      </c>
    </row>
    <row r="368" spans="3:7" ht="16.5" thickBot="1" x14ac:dyDescent="0.3">
      <c r="C368" s="494" t="s">
        <v>110</v>
      </c>
      <c r="D368" s="495"/>
      <c r="E368" s="495"/>
      <c r="F368" s="495"/>
      <c r="G368" s="496"/>
    </row>
    <row r="369" spans="3:7" ht="16.5" thickBot="1" x14ac:dyDescent="0.3">
      <c r="C369" s="494" t="s">
        <v>111</v>
      </c>
      <c r="D369" s="495"/>
      <c r="E369" s="495"/>
      <c r="F369" s="495"/>
      <c r="G369" s="496"/>
    </row>
    <row r="370" spans="3:7" ht="16.5" thickBot="1" x14ac:dyDescent="0.3">
      <c r="C370" s="150" t="s">
        <v>373</v>
      </c>
      <c r="D370" s="531" t="s">
        <v>601</v>
      </c>
      <c r="E370" s="532"/>
      <c r="F370" s="532"/>
      <c r="G370" s="533"/>
    </row>
    <row r="371" spans="3:7" ht="16.5" thickBot="1" x14ac:dyDescent="0.3">
      <c r="C371" s="134" t="s">
        <v>220</v>
      </c>
      <c r="D371" s="512" t="s">
        <v>385</v>
      </c>
      <c r="E371" s="485"/>
      <c r="F371" s="485"/>
      <c r="G371" s="486"/>
    </row>
    <row r="372" spans="3:7" ht="17.25" customHeight="1" thickBot="1" x14ac:dyDescent="0.3">
      <c r="C372" s="132" t="s">
        <v>27</v>
      </c>
      <c r="D372" s="491" t="s">
        <v>385</v>
      </c>
      <c r="E372" s="492"/>
      <c r="F372" s="492"/>
      <c r="G372" s="493"/>
    </row>
    <row r="373" spans="3:7" ht="16.5" thickBot="1" x14ac:dyDescent="0.3">
      <c r="C373" s="132" t="s">
        <v>29</v>
      </c>
      <c r="D373" s="513" t="s">
        <v>385</v>
      </c>
      <c r="E373" s="514"/>
      <c r="F373" s="514"/>
      <c r="G373" s="515"/>
    </row>
    <row r="374" spans="3:7" ht="12.75" customHeight="1" x14ac:dyDescent="0.25">
      <c r="C374" s="487"/>
      <c r="D374" s="135">
        <v>2018</v>
      </c>
      <c r="E374" s="135">
        <v>2019</v>
      </c>
      <c r="F374" s="135">
        <v>2020</v>
      </c>
      <c r="G374" s="135">
        <v>2021</v>
      </c>
    </row>
    <row r="375" spans="3:7" ht="9" customHeight="1" thickBot="1" x14ac:dyDescent="0.3">
      <c r="C375" s="488"/>
      <c r="D375" s="136" t="s">
        <v>12</v>
      </c>
      <c r="E375" s="136" t="s">
        <v>13</v>
      </c>
      <c r="F375" s="136" t="s">
        <v>13</v>
      </c>
      <c r="G375" s="136" t="s">
        <v>13</v>
      </c>
    </row>
    <row r="376" spans="3:7" ht="16.5" thickBot="1" x14ac:dyDescent="0.3">
      <c r="C376" s="132" t="s">
        <v>31</v>
      </c>
      <c r="D376" s="139"/>
      <c r="E376" s="139"/>
      <c r="F376" s="139"/>
      <c r="G376" s="139"/>
    </row>
    <row r="377" spans="3:7" ht="16.5" thickBot="1" x14ac:dyDescent="0.3">
      <c r="C377" s="132" t="s">
        <v>32</v>
      </c>
      <c r="D377" s="139"/>
      <c r="E377" s="139"/>
      <c r="F377" s="139"/>
      <c r="G377" s="139"/>
    </row>
    <row r="378" spans="3:7" ht="16.5" thickBot="1" x14ac:dyDescent="0.3">
      <c r="C378" s="132" t="s">
        <v>33</v>
      </c>
      <c r="D378" s="139" t="e">
        <f>D377/D376</f>
        <v>#DIV/0!</v>
      </c>
      <c r="E378" s="139" t="e">
        <f t="shared" ref="E378:G378" si="57">E377/E376</f>
        <v>#DIV/0!</v>
      </c>
      <c r="F378" s="139" t="e">
        <f t="shared" si="57"/>
        <v>#DIV/0!</v>
      </c>
      <c r="G378" s="139" t="e">
        <f t="shared" si="57"/>
        <v>#DIV/0!</v>
      </c>
    </row>
    <row r="379" spans="3:7" ht="16.5" thickBot="1" x14ac:dyDescent="0.3">
      <c r="C379" s="132" t="s">
        <v>34</v>
      </c>
      <c r="D379" s="140" t="s">
        <v>35</v>
      </c>
      <c r="E379" s="141" t="e">
        <f>E376/D376-1</f>
        <v>#DIV/0!</v>
      </c>
      <c r="F379" s="141" t="e">
        <f t="shared" ref="F379:G381" si="58">F376/E376-1</f>
        <v>#DIV/0!</v>
      </c>
      <c r="G379" s="141" t="e">
        <f t="shared" si="58"/>
        <v>#DIV/0!</v>
      </c>
    </row>
    <row r="380" spans="3:7" ht="16.5" thickBot="1" x14ac:dyDescent="0.3">
      <c r="C380" s="132" t="s">
        <v>36</v>
      </c>
      <c r="D380" s="140" t="s">
        <v>35</v>
      </c>
      <c r="E380" s="141" t="e">
        <f>E377/D377-1</f>
        <v>#DIV/0!</v>
      </c>
      <c r="F380" s="141" t="e">
        <f t="shared" si="58"/>
        <v>#DIV/0!</v>
      </c>
      <c r="G380" s="141" t="e">
        <f t="shared" si="58"/>
        <v>#DIV/0!</v>
      </c>
    </row>
    <row r="381" spans="3:7" ht="16.5" thickBot="1" x14ac:dyDescent="0.3">
      <c r="C381" s="132" t="s">
        <v>37</v>
      </c>
      <c r="D381" s="140" t="s">
        <v>35</v>
      </c>
      <c r="E381" s="141" t="e">
        <f>E378/D378-1</f>
        <v>#DIV/0!</v>
      </c>
      <c r="F381" s="141" t="e">
        <f t="shared" si="58"/>
        <v>#DIV/0!</v>
      </c>
      <c r="G381" s="141" t="e">
        <f t="shared" si="58"/>
        <v>#DIV/0!</v>
      </c>
    </row>
    <row r="382" spans="3:7" ht="16.5" thickBot="1" x14ac:dyDescent="0.3">
      <c r="C382" s="516" t="s">
        <v>609</v>
      </c>
      <c r="D382" s="517"/>
      <c r="E382" s="517"/>
      <c r="F382" s="517"/>
      <c r="G382" s="518"/>
    </row>
    <row r="383" spans="3:7" ht="12.75" customHeight="1" x14ac:dyDescent="0.25">
      <c r="C383" s="487"/>
      <c r="D383" s="135">
        <v>2018</v>
      </c>
      <c r="E383" s="135">
        <v>2019</v>
      </c>
      <c r="F383" s="135">
        <v>2020</v>
      </c>
      <c r="G383" s="135">
        <v>2021</v>
      </c>
    </row>
    <row r="384" spans="3:7" ht="9" customHeight="1" thickBot="1" x14ac:dyDescent="0.3">
      <c r="C384" s="488"/>
      <c r="D384" s="136" t="s">
        <v>12</v>
      </c>
      <c r="E384" s="136" t="s">
        <v>13</v>
      </c>
      <c r="F384" s="136" t="s">
        <v>13</v>
      </c>
      <c r="G384" s="136" t="s">
        <v>13</v>
      </c>
    </row>
    <row r="385" spans="3:7" ht="16.5" thickBot="1" x14ac:dyDescent="0.3">
      <c r="C385" s="142" t="s">
        <v>39</v>
      </c>
      <c r="D385" s="143"/>
      <c r="E385" s="143"/>
      <c r="F385" s="143"/>
      <c r="G385" s="143"/>
    </row>
    <row r="386" spans="3:7" ht="16.5" thickBot="1" x14ac:dyDescent="0.3">
      <c r="C386" s="142" t="s">
        <v>40</v>
      </c>
      <c r="D386" s="144"/>
      <c r="E386" s="143"/>
      <c r="F386" s="143"/>
      <c r="G386" s="143"/>
    </row>
    <row r="387" spans="3:7" ht="16.5" thickBot="1" x14ac:dyDescent="0.3">
      <c r="C387" s="145" t="s">
        <v>41</v>
      </c>
      <c r="D387" s="144">
        <f>D386+D385</f>
        <v>0</v>
      </c>
      <c r="E387" s="144">
        <f t="shared" ref="E387:G387" si="59">E386+E385</f>
        <v>0</v>
      </c>
      <c r="F387" s="144">
        <f t="shared" si="59"/>
        <v>0</v>
      </c>
      <c r="G387" s="144">
        <f t="shared" si="59"/>
        <v>0</v>
      </c>
    </row>
    <row r="388" spans="3:7" ht="16.5" thickBot="1" x14ac:dyDescent="0.3">
      <c r="C388" s="150" t="s">
        <v>373</v>
      </c>
      <c r="D388" s="531" t="s">
        <v>601</v>
      </c>
      <c r="E388" s="532"/>
      <c r="F388" s="532"/>
      <c r="G388" s="533"/>
    </row>
    <row r="389" spans="3:7" ht="32.25" thickBot="1" x14ac:dyDescent="0.3">
      <c r="C389" s="134" t="s">
        <v>650</v>
      </c>
      <c r="D389" s="512" t="s">
        <v>385</v>
      </c>
      <c r="E389" s="485"/>
      <c r="F389" s="485"/>
      <c r="G389" s="486"/>
    </row>
    <row r="390" spans="3:7" ht="17.25" customHeight="1" thickBot="1" x14ac:dyDescent="0.3">
      <c r="C390" s="132" t="s">
        <v>27</v>
      </c>
      <c r="D390" s="491" t="s">
        <v>385</v>
      </c>
      <c r="E390" s="492"/>
      <c r="F390" s="492"/>
      <c r="G390" s="493"/>
    </row>
    <row r="391" spans="3:7" ht="16.5" thickBot="1" x14ac:dyDescent="0.3">
      <c r="C391" s="132" t="s">
        <v>29</v>
      </c>
      <c r="D391" s="513" t="s">
        <v>385</v>
      </c>
      <c r="E391" s="514"/>
      <c r="F391" s="514"/>
      <c r="G391" s="515"/>
    </row>
    <row r="392" spans="3:7" ht="12.75" customHeight="1" x14ac:dyDescent="0.25">
      <c r="C392" s="487"/>
      <c r="D392" s="135">
        <v>2018</v>
      </c>
      <c r="E392" s="135">
        <v>2019</v>
      </c>
      <c r="F392" s="135">
        <v>2020</v>
      </c>
      <c r="G392" s="135">
        <v>2021</v>
      </c>
    </row>
    <row r="393" spans="3:7" ht="9" customHeight="1" thickBot="1" x14ac:dyDescent="0.3">
      <c r="C393" s="488"/>
      <c r="D393" s="136" t="s">
        <v>12</v>
      </c>
      <c r="E393" s="136" t="s">
        <v>13</v>
      </c>
      <c r="F393" s="136" t="s">
        <v>13</v>
      </c>
      <c r="G393" s="136" t="s">
        <v>13</v>
      </c>
    </row>
    <row r="394" spans="3:7" ht="16.5" thickBot="1" x14ac:dyDescent="0.3">
      <c r="C394" s="132" t="s">
        <v>31</v>
      </c>
      <c r="D394" s="139"/>
      <c r="E394" s="139"/>
      <c r="F394" s="139"/>
      <c r="G394" s="139"/>
    </row>
    <row r="395" spans="3:7" ht="16.5" thickBot="1" x14ac:dyDescent="0.3">
      <c r="C395" s="132" t="s">
        <v>32</v>
      </c>
      <c r="D395" s="139"/>
      <c r="E395" s="139"/>
      <c r="F395" s="139"/>
      <c r="G395" s="139"/>
    </row>
    <row r="396" spans="3:7" ht="16.5" thickBot="1" x14ac:dyDescent="0.3">
      <c r="C396" s="132" t="s">
        <v>33</v>
      </c>
      <c r="D396" s="139" t="e">
        <f>D395/D394</f>
        <v>#DIV/0!</v>
      </c>
      <c r="E396" s="139" t="e">
        <f t="shared" ref="E396:G396" si="60">E395/E394</f>
        <v>#DIV/0!</v>
      </c>
      <c r="F396" s="139" t="e">
        <f t="shared" si="60"/>
        <v>#DIV/0!</v>
      </c>
      <c r="G396" s="139" t="e">
        <f t="shared" si="60"/>
        <v>#DIV/0!</v>
      </c>
    </row>
    <row r="397" spans="3:7" ht="16.5" thickBot="1" x14ac:dyDescent="0.3">
      <c r="C397" s="132" t="s">
        <v>34</v>
      </c>
      <c r="D397" s="140" t="s">
        <v>35</v>
      </c>
      <c r="E397" s="141" t="e">
        <f>E394/D394-1</f>
        <v>#DIV/0!</v>
      </c>
      <c r="F397" s="141" t="e">
        <f t="shared" ref="F397:G399" si="61">F394/E394-1</f>
        <v>#DIV/0!</v>
      </c>
      <c r="G397" s="141" t="e">
        <f t="shared" si="61"/>
        <v>#DIV/0!</v>
      </c>
    </row>
    <row r="398" spans="3:7" ht="16.5" thickBot="1" x14ac:dyDescent="0.3">
      <c r="C398" s="132" t="s">
        <v>36</v>
      </c>
      <c r="D398" s="140" t="s">
        <v>35</v>
      </c>
      <c r="E398" s="141" t="e">
        <f>E395/D395-1</f>
        <v>#DIV/0!</v>
      </c>
      <c r="F398" s="141" t="e">
        <f t="shared" si="61"/>
        <v>#DIV/0!</v>
      </c>
      <c r="G398" s="141" t="e">
        <f t="shared" si="61"/>
        <v>#DIV/0!</v>
      </c>
    </row>
    <row r="399" spans="3:7" ht="16.5" thickBot="1" x14ac:dyDescent="0.3">
      <c r="C399" s="132" t="s">
        <v>37</v>
      </c>
      <c r="D399" s="140" t="s">
        <v>35</v>
      </c>
      <c r="E399" s="141" t="e">
        <f>E396/D396-1</f>
        <v>#DIV/0!</v>
      </c>
      <c r="F399" s="141" t="e">
        <f t="shared" si="61"/>
        <v>#DIV/0!</v>
      </c>
      <c r="G399" s="141" t="e">
        <f t="shared" si="61"/>
        <v>#DIV/0!</v>
      </c>
    </row>
    <row r="400" spans="3:7" ht="16.5" thickBot="1" x14ac:dyDescent="0.3">
      <c r="C400" s="516" t="s">
        <v>649</v>
      </c>
      <c r="D400" s="517"/>
      <c r="E400" s="517"/>
      <c r="F400" s="517"/>
      <c r="G400" s="518"/>
    </row>
    <row r="401" spans="3:7" ht="12.75" customHeight="1" x14ac:dyDescent="0.25">
      <c r="C401" s="487"/>
      <c r="D401" s="135">
        <v>2018</v>
      </c>
      <c r="E401" s="135">
        <v>2019</v>
      </c>
      <c r="F401" s="135">
        <v>2020</v>
      </c>
      <c r="G401" s="135">
        <v>2021</v>
      </c>
    </row>
    <row r="402" spans="3:7" ht="9" customHeight="1" thickBot="1" x14ac:dyDescent="0.3">
      <c r="C402" s="488"/>
      <c r="D402" s="136" t="s">
        <v>12</v>
      </c>
      <c r="E402" s="136" t="s">
        <v>13</v>
      </c>
      <c r="F402" s="136" t="s">
        <v>13</v>
      </c>
      <c r="G402" s="136" t="s">
        <v>13</v>
      </c>
    </row>
    <row r="403" spans="3:7" ht="16.5" thickBot="1" x14ac:dyDescent="0.3">
      <c r="C403" s="142" t="s">
        <v>39</v>
      </c>
      <c r="D403" s="143"/>
      <c r="E403" s="143"/>
      <c r="F403" s="143"/>
      <c r="G403" s="143"/>
    </row>
    <row r="404" spans="3:7" ht="16.5" thickBot="1" x14ac:dyDescent="0.3">
      <c r="C404" s="142" t="s">
        <v>40</v>
      </c>
      <c r="D404" s="144"/>
      <c r="E404" s="143"/>
      <c r="F404" s="143"/>
      <c r="G404" s="143"/>
    </row>
    <row r="405" spans="3:7" ht="16.5" thickBot="1" x14ac:dyDescent="0.3">
      <c r="C405" s="145" t="s">
        <v>612</v>
      </c>
      <c r="D405" s="159">
        <f>D404+D403</f>
        <v>0</v>
      </c>
      <c r="E405" s="159">
        <f t="shared" ref="E405:G405" si="62">E404+E403</f>
        <v>0</v>
      </c>
      <c r="F405" s="159">
        <f t="shared" si="62"/>
        <v>0</v>
      </c>
      <c r="G405" s="159">
        <f t="shared" si="62"/>
        <v>0</v>
      </c>
    </row>
    <row r="406" spans="3:7" ht="10.15" customHeight="1" x14ac:dyDescent="0.25">
      <c r="C406" s="552"/>
      <c r="D406" s="160">
        <v>2018</v>
      </c>
      <c r="E406" s="160">
        <v>2019</v>
      </c>
      <c r="F406" s="160">
        <v>2020</v>
      </c>
      <c r="G406" s="161">
        <v>2021</v>
      </c>
    </row>
    <row r="407" spans="3:7" ht="17.25" customHeight="1" thickBot="1" x14ac:dyDescent="0.3">
      <c r="C407" s="553"/>
      <c r="D407" s="136" t="s">
        <v>12</v>
      </c>
      <c r="E407" s="136" t="s">
        <v>13</v>
      </c>
      <c r="F407" s="136" t="s">
        <v>13</v>
      </c>
      <c r="G407" s="162" t="s">
        <v>13</v>
      </c>
    </row>
    <row r="408" spans="3:7" ht="31.15" customHeight="1" thickBot="1" x14ac:dyDescent="0.3">
      <c r="C408" s="163" t="s">
        <v>182</v>
      </c>
      <c r="D408" s="164">
        <f>D30+D53+D79+D100+D120+D138+D156+D174+D192+D210+D227+D262</f>
        <v>691987</v>
      </c>
      <c r="E408" s="164">
        <f>E30+E53+E79+E100+E120+E138+E156+E174+E192+E210+E227+E262+E245</f>
        <v>696456</v>
      </c>
      <c r="F408" s="164">
        <f t="shared" ref="F408:G408" si="63">F30+F53+F79+F100+F120+F138+F156+F174+F192+F210+F227+F262</f>
        <v>705100</v>
      </c>
      <c r="G408" s="165">
        <f t="shared" si="63"/>
        <v>725100</v>
      </c>
    </row>
    <row r="409" spans="3:7" ht="35.450000000000003" customHeight="1" thickBot="1" x14ac:dyDescent="0.3">
      <c r="C409" s="166" t="s">
        <v>183</v>
      </c>
      <c r="D409" s="164">
        <f>D411+D413+D415+D417+D419+D421+D423+D425+D427</f>
        <v>691987</v>
      </c>
      <c r="E409" s="164">
        <f>E411+E413+E415+E417+E419+E421+E423+E425+E427</f>
        <v>696456</v>
      </c>
      <c r="F409" s="164">
        <f>F411+F413+F415+F417+F419+F421+F423+F425+F427</f>
        <v>705100</v>
      </c>
      <c r="G409" s="165">
        <f>G411+G413+G415+G417+G419+G421+G423+G425+G427</f>
        <v>725100</v>
      </c>
    </row>
    <row r="410" spans="3:7" ht="28.9" customHeight="1" thickBot="1" x14ac:dyDescent="0.3">
      <c r="C410" s="167" t="s">
        <v>184</v>
      </c>
      <c r="D410" s="168"/>
      <c r="E410" s="169">
        <f>E409/D409-1</f>
        <v>6.4582138103750353E-3</v>
      </c>
      <c r="F410" s="169">
        <f t="shared" ref="F410:G410" si="64">F409/E409-1</f>
        <v>1.2411408617342579E-2</v>
      </c>
      <c r="G410" s="170">
        <f t="shared" si="64"/>
        <v>2.8364770954474539E-2</v>
      </c>
    </row>
    <row r="411" spans="3:7" ht="20.45" customHeight="1" thickBot="1" x14ac:dyDescent="0.3">
      <c r="C411" s="171" t="s">
        <v>101</v>
      </c>
      <c r="D411" s="143">
        <f>D321+D298+D61+D38</f>
        <v>320018</v>
      </c>
      <c r="E411" s="143">
        <f>E321+E298+E61+E38</f>
        <v>332018</v>
      </c>
      <c r="F411" s="143">
        <f>F321+F298+F61+F38</f>
        <v>340018</v>
      </c>
      <c r="G411" s="172">
        <f>G321+G298+G61+G38</f>
        <v>344018</v>
      </c>
    </row>
    <row r="412" spans="3:7" ht="11.45" customHeight="1" thickBot="1" x14ac:dyDescent="0.3">
      <c r="C412" s="173" t="s">
        <v>185</v>
      </c>
      <c r="D412" s="144"/>
      <c r="E412" s="174">
        <f>E411/D411-1</f>
        <v>3.7497890743645623E-2</v>
      </c>
      <c r="F412" s="174">
        <f t="shared" ref="F412:G412" si="65">F411/E411-1</f>
        <v>2.4095079182453905E-2</v>
      </c>
      <c r="G412" s="175">
        <f t="shared" si="65"/>
        <v>1.1764083077954623E-2</v>
      </c>
    </row>
    <row r="413" spans="3:7" ht="25.9" customHeight="1" thickBot="1" x14ac:dyDescent="0.3">
      <c r="C413" s="171" t="s">
        <v>102</v>
      </c>
      <c r="D413" s="143">
        <f>D322+D299+D62+D39</f>
        <v>57682</v>
      </c>
      <c r="E413" s="143">
        <f>E322+E299+E62+E39</f>
        <v>60438</v>
      </c>
      <c r="F413" s="143">
        <f>F322+F299+F62+F39</f>
        <v>60000</v>
      </c>
      <c r="G413" s="172">
        <f>G322+G299+G62+G39</f>
        <v>61000</v>
      </c>
    </row>
    <row r="414" spans="3:7" ht="13.15" customHeight="1" thickBot="1" x14ac:dyDescent="0.3">
      <c r="C414" s="173" t="s">
        <v>186</v>
      </c>
      <c r="D414" s="144"/>
      <c r="E414" s="174">
        <f>E413/D413-1</f>
        <v>4.7779203217641619E-2</v>
      </c>
      <c r="F414" s="174">
        <f t="shared" ref="F414:G414" si="66">F413/E413-1</f>
        <v>-7.2470961977564308E-3</v>
      </c>
      <c r="G414" s="175">
        <f t="shared" si="66"/>
        <v>1.6666666666666607E-2</v>
      </c>
    </row>
    <row r="415" spans="3:7" ht="16.5" thickBot="1" x14ac:dyDescent="0.3">
      <c r="C415" s="171" t="s">
        <v>103</v>
      </c>
      <c r="D415" s="143">
        <f>D323+D300+D63+D40</f>
        <v>180000</v>
      </c>
      <c r="E415" s="143">
        <f>E323+E300+E63+E40</f>
        <v>180000</v>
      </c>
      <c r="F415" s="143">
        <f>F323+F300+F63+F40</f>
        <v>181082</v>
      </c>
      <c r="G415" s="172">
        <f>G323+G300+G63+G40</f>
        <v>194082</v>
      </c>
    </row>
    <row r="416" spans="3:7" ht="17.45" customHeight="1" thickBot="1" x14ac:dyDescent="0.3">
      <c r="C416" s="173" t="s">
        <v>187</v>
      </c>
      <c r="D416" s="144"/>
      <c r="E416" s="174">
        <f>E415/D415-1</f>
        <v>0</v>
      </c>
      <c r="F416" s="174">
        <f t="shared" ref="F416:G416" si="67">F415/E415-1</f>
        <v>6.0111111111111892E-3</v>
      </c>
      <c r="G416" s="175">
        <f t="shared" si="67"/>
        <v>7.1790680465203538E-2</v>
      </c>
    </row>
    <row r="417" spans="3:7" ht="16.5" thickBot="1" x14ac:dyDescent="0.3">
      <c r="C417" s="171" t="s">
        <v>104</v>
      </c>
      <c r="D417" s="143">
        <f>D324+D301+D64+D41</f>
        <v>0</v>
      </c>
      <c r="E417" s="143">
        <f>E324+E301+E64+E41</f>
        <v>0</v>
      </c>
      <c r="F417" s="143">
        <f>F324+F301+F64+F41</f>
        <v>0</v>
      </c>
      <c r="G417" s="172">
        <f>G324+G301+G64+G41</f>
        <v>0</v>
      </c>
    </row>
    <row r="418" spans="3:7" ht="16.5" thickBot="1" x14ac:dyDescent="0.3">
      <c r="C418" s="176" t="s">
        <v>188</v>
      </c>
      <c r="D418" s="144"/>
      <c r="E418" s="174" t="e">
        <f>E417/D417-1</f>
        <v>#DIV/0!</v>
      </c>
      <c r="F418" s="174" t="e">
        <f t="shared" ref="F418:G418" si="68">F417/E417-1</f>
        <v>#DIV/0!</v>
      </c>
      <c r="G418" s="175" t="e">
        <f t="shared" si="68"/>
        <v>#DIV/0!</v>
      </c>
    </row>
    <row r="419" spans="3:7" ht="16.5" thickBot="1" x14ac:dyDescent="0.3">
      <c r="C419" s="171" t="s">
        <v>105</v>
      </c>
      <c r="D419" s="143">
        <f>D325+D302+D65+D42</f>
        <v>0</v>
      </c>
      <c r="E419" s="143">
        <f>E325+E302+E65+E42</f>
        <v>0</v>
      </c>
      <c r="F419" s="143">
        <f>F325+F302+F65+F42</f>
        <v>0</v>
      </c>
      <c r="G419" s="172">
        <f>G325+G302+G65+G42</f>
        <v>0</v>
      </c>
    </row>
    <row r="420" spans="3:7" ht="20.45" customHeight="1" thickBot="1" x14ac:dyDescent="0.3">
      <c r="C420" s="173" t="s">
        <v>189</v>
      </c>
      <c r="D420" s="144"/>
      <c r="E420" s="174" t="e">
        <f>E419/D419-1</f>
        <v>#DIV/0!</v>
      </c>
      <c r="F420" s="174" t="e">
        <f t="shared" ref="F420:G420" si="69">F419/E419-1</f>
        <v>#DIV/0!</v>
      </c>
      <c r="G420" s="175" t="e">
        <f t="shared" si="69"/>
        <v>#DIV/0!</v>
      </c>
    </row>
    <row r="421" spans="3:7" ht="19.899999999999999" customHeight="1" thickBot="1" x14ac:dyDescent="0.3">
      <c r="C421" s="171" t="s">
        <v>106</v>
      </c>
      <c r="D421" s="143">
        <f>D326+D303+D66+D43</f>
        <v>13000</v>
      </c>
      <c r="E421" s="143">
        <f>E326+E303+E66+E43</f>
        <v>28000</v>
      </c>
      <c r="F421" s="143">
        <f>F326+F303+F66+F43</f>
        <v>29000</v>
      </c>
      <c r="G421" s="172">
        <f>G326+G303+G66+G43</f>
        <v>31000</v>
      </c>
    </row>
    <row r="422" spans="3:7" ht="18.600000000000001" customHeight="1" thickBot="1" x14ac:dyDescent="0.3">
      <c r="C422" s="173" t="s">
        <v>190</v>
      </c>
      <c r="D422" s="144"/>
      <c r="E422" s="174">
        <f>E421/D421-1</f>
        <v>1.1538461538461537</v>
      </c>
      <c r="F422" s="174">
        <f t="shared" ref="F422:G422" si="70">F421/E421-1</f>
        <v>3.5714285714285809E-2</v>
      </c>
      <c r="G422" s="175">
        <f t="shared" si="70"/>
        <v>6.8965517241379226E-2</v>
      </c>
    </row>
    <row r="423" spans="3:7" ht="32.25" thickBot="1" x14ac:dyDescent="0.3">
      <c r="C423" s="171" t="s">
        <v>107</v>
      </c>
      <c r="D423" s="143">
        <f>D327+D304+D67+D44</f>
        <v>70000</v>
      </c>
      <c r="E423" s="143">
        <f>E327+E304+E67+E44</f>
        <v>70000</v>
      </c>
      <c r="F423" s="143">
        <f>F327+F304+F67+F44</f>
        <v>70000</v>
      </c>
      <c r="G423" s="172">
        <f>G327+G304+G67+G44</f>
        <v>70000</v>
      </c>
    </row>
    <row r="424" spans="3:7" ht="16.149999999999999" customHeight="1" thickBot="1" x14ac:dyDescent="0.3">
      <c r="C424" s="173" t="s">
        <v>191</v>
      </c>
      <c r="D424" s="144"/>
      <c r="E424" s="174">
        <f>E423/D423-1</f>
        <v>0</v>
      </c>
      <c r="F424" s="174">
        <f t="shared" ref="F424:G424" si="71">F423/E423-1</f>
        <v>0</v>
      </c>
      <c r="G424" s="175">
        <f t="shared" si="71"/>
        <v>0</v>
      </c>
    </row>
    <row r="425" spans="3:7" ht="12.6" customHeight="1" thickBot="1" x14ac:dyDescent="0.3">
      <c r="C425" s="177" t="s">
        <v>192</v>
      </c>
      <c r="D425" s="143">
        <f>D87+D108+D235+D270+D347+D365+D385+D403</f>
        <v>0</v>
      </c>
      <c r="E425" s="143">
        <f>E87+E108+E235+E270+E347+E365+E385+E403</f>
        <v>0</v>
      </c>
      <c r="F425" s="143">
        <f>F87+F108+F235+F270+F347+F365+F385+F403</f>
        <v>0</v>
      </c>
      <c r="G425" s="172">
        <f>G87+G108+G235+G270+G347+G365+G385+G403</f>
        <v>0</v>
      </c>
    </row>
    <row r="426" spans="3:7" ht="12" customHeight="1" thickBot="1" x14ac:dyDescent="0.3">
      <c r="C426" s="173" t="s">
        <v>193</v>
      </c>
      <c r="D426" s="144"/>
      <c r="E426" s="174" t="e">
        <f>E425/D425-1</f>
        <v>#DIV/0!</v>
      </c>
      <c r="F426" s="174" t="e">
        <f t="shared" ref="F426:G426" si="72">F425/E425-1</f>
        <v>#DIV/0!</v>
      </c>
      <c r="G426" s="175" t="e">
        <f t="shared" si="72"/>
        <v>#DIV/0!</v>
      </c>
    </row>
    <row r="427" spans="3:7" ht="19.149999999999999" customHeight="1" thickBot="1" x14ac:dyDescent="0.3">
      <c r="C427" s="171" t="s">
        <v>194</v>
      </c>
      <c r="D427" s="143">
        <f>D88+D109+D129+D147+D165+D183+D201+D219+D236+D271</f>
        <v>51287</v>
      </c>
      <c r="E427" s="143">
        <f>E88+E109+E129+E147+E165+E183+E201+E219+E236+E271+E254</f>
        <v>26000</v>
      </c>
      <c r="F427" s="143">
        <f t="shared" ref="F427:G427" si="73">F88+F109+F129+F147+F165+F183+F201+F219+F236+F271</f>
        <v>25000</v>
      </c>
      <c r="G427" s="172">
        <f t="shared" si="73"/>
        <v>25000</v>
      </c>
    </row>
    <row r="428" spans="3:7" ht="11.45" customHeight="1" thickBot="1" x14ac:dyDescent="0.3">
      <c r="C428" s="173" t="s">
        <v>195</v>
      </c>
      <c r="D428" s="144"/>
      <c r="E428" s="174">
        <f>E427/D427-1</f>
        <v>-0.49304892077914486</v>
      </c>
      <c r="F428" s="174">
        <f t="shared" ref="F428:G428" si="74">F427/E427-1</f>
        <v>-3.8461538461538436E-2</v>
      </c>
      <c r="G428" s="175">
        <f t="shared" si="74"/>
        <v>0</v>
      </c>
    </row>
    <row r="429" spans="3:7" ht="9" customHeight="1" thickBot="1" x14ac:dyDescent="0.3">
      <c r="C429" s="178" t="s">
        <v>109</v>
      </c>
      <c r="D429" s="147">
        <f>IF(D409-D408=0,0,"Error")</f>
        <v>0</v>
      </c>
      <c r="E429" s="147">
        <f t="shared" ref="E429:G429" si="75">IF(E409-E408=0,0,"Error")</f>
        <v>0</v>
      </c>
      <c r="F429" s="147">
        <f t="shared" si="75"/>
        <v>0</v>
      </c>
      <c r="G429" s="179">
        <f t="shared" si="75"/>
        <v>0</v>
      </c>
    </row>
    <row r="430" spans="3:7" ht="25.9" customHeight="1" thickBot="1" x14ac:dyDescent="0.3">
      <c r="C430" s="180" t="s">
        <v>197</v>
      </c>
      <c r="D430" s="181">
        <v>272</v>
      </c>
      <c r="E430" s="181">
        <v>272</v>
      </c>
      <c r="F430" s="181">
        <v>272</v>
      </c>
      <c r="G430" s="182">
        <v>272</v>
      </c>
    </row>
    <row r="431" spans="3:7" ht="23.25" customHeight="1" thickBot="1" x14ac:dyDescent="0.3">
      <c r="C431" s="183" t="s">
        <v>198</v>
      </c>
      <c r="D431" s="184">
        <v>20</v>
      </c>
      <c r="E431" s="184">
        <v>20</v>
      </c>
      <c r="F431" s="184">
        <v>20</v>
      </c>
      <c r="G431" s="185">
        <v>20</v>
      </c>
    </row>
    <row r="432" spans="3:7" ht="10.9" customHeight="1" x14ac:dyDescent="0.25">
      <c r="C432" s="186"/>
      <c r="D432" s="187"/>
      <c r="E432" s="187"/>
      <c r="F432" s="187"/>
      <c r="G432" s="187"/>
    </row>
  </sheetData>
  <mergeCells count="155">
    <mergeCell ref="D390:G390"/>
    <mergeCell ref="D391:G391"/>
    <mergeCell ref="C392:C393"/>
    <mergeCell ref="C400:G400"/>
    <mergeCell ref="C401:C402"/>
    <mergeCell ref="C406:C407"/>
    <mergeCell ref="D373:G373"/>
    <mergeCell ref="C374:C375"/>
    <mergeCell ref="C382:G382"/>
    <mergeCell ref="C383:C384"/>
    <mergeCell ref="D388:G388"/>
    <mergeCell ref="D389:G389"/>
    <mergeCell ref="C363:C364"/>
    <mergeCell ref="C368:G368"/>
    <mergeCell ref="C369:G369"/>
    <mergeCell ref="D370:G370"/>
    <mergeCell ref="D371:G371"/>
    <mergeCell ref="D372:G372"/>
    <mergeCell ref="D350:G350"/>
    <mergeCell ref="D351:G351"/>
    <mergeCell ref="D352:G352"/>
    <mergeCell ref="D353:G353"/>
    <mergeCell ref="C354:C355"/>
    <mergeCell ref="C362:G362"/>
    <mergeCell ref="D333:G333"/>
    <mergeCell ref="D334:G334"/>
    <mergeCell ref="D335:G335"/>
    <mergeCell ref="C336:C337"/>
    <mergeCell ref="C344:G344"/>
    <mergeCell ref="C345:C346"/>
    <mergeCell ref="C310:C311"/>
    <mergeCell ref="C318:G318"/>
    <mergeCell ref="C319:C320"/>
    <mergeCell ref="C330:G330"/>
    <mergeCell ref="C331:G331"/>
    <mergeCell ref="D332:G332"/>
    <mergeCell ref="C293:C294"/>
    <mergeCell ref="C295:G295"/>
    <mergeCell ref="C296:C297"/>
    <mergeCell ref="D307:G307"/>
    <mergeCell ref="D308:G308"/>
    <mergeCell ref="D309:G309"/>
    <mergeCell ref="C279:G279"/>
    <mergeCell ref="C280:C281"/>
    <mergeCell ref="D282:G282"/>
    <mergeCell ref="D283:G283"/>
    <mergeCell ref="D284:G284"/>
    <mergeCell ref="C285:C286"/>
    <mergeCell ref="C259:C260"/>
    <mergeCell ref="C267:G267"/>
    <mergeCell ref="C268:C269"/>
    <mergeCell ref="D273:G273"/>
    <mergeCell ref="C274:G274"/>
    <mergeCell ref="C278:G278"/>
    <mergeCell ref="C242:C243"/>
    <mergeCell ref="C250:G250"/>
    <mergeCell ref="C251:C252"/>
    <mergeCell ref="D256:G256"/>
    <mergeCell ref="D257:G257"/>
    <mergeCell ref="D258:G258"/>
    <mergeCell ref="C232:G232"/>
    <mergeCell ref="C233:C234"/>
    <mergeCell ref="D238:G238"/>
    <mergeCell ref="D239:G239"/>
    <mergeCell ref="D240:G240"/>
    <mergeCell ref="D241:G241"/>
    <mergeCell ref="C215:G215"/>
    <mergeCell ref="C216:C217"/>
    <mergeCell ref="D221:G221"/>
    <mergeCell ref="D222:G222"/>
    <mergeCell ref="D223:G223"/>
    <mergeCell ref="C224:C225"/>
    <mergeCell ref="C198:C199"/>
    <mergeCell ref="D203:G203"/>
    <mergeCell ref="D204:G204"/>
    <mergeCell ref="D205:G205"/>
    <mergeCell ref="D206:G206"/>
    <mergeCell ref="C207:C208"/>
    <mergeCell ref="D185:G185"/>
    <mergeCell ref="D186:G186"/>
    <mergeCell ref="D187:G187"/>
    <mergeCell ref="D188:G188"/>
    <mergeCell ref="C189:C190"/>
    <mergeCell ref="C197:G197"/>
    <mergeCell ref="D168:G168"/>
    <mergeCell ref="D169:G169"/>
    <mergeCell ref="D170:G170"/>
    <mergeCell ref="C171:C172"/>
    <mergeCell ref="C179:G179"/>
    <mergeCell ref="C180:C181"/>
    <mergeCell ref="D151:G151"/>
    <mergeCell ref="D152:G152"/>
    <mergeCell ref="C153:C154"/>
    <mergeCell ref="C161:G161"/>
    <mergeCell ref="C162:C163"/>
    <mergeCell ref="D167:G167"/>
    <mergeCell ref="D134:G134"/>
    <mergeCell ref="C135:C136"/>
    <mergeCell ref="C143:G143"/>
    <mergeCell ref="C144:C145"/>
    <mergeCell ref="D149:G149"/>
    <mergeCell ref="D150:G150"/>
    <mergeCell ref="C117:C118"/>
    <mergeCell ref="C125:G125"/>
    <mergeCell ref="C126:C127"/>
    <mergeCell ref="D131:G131"/>
    <mergeCell ref="D132:G132"/>
    <mergeCell ref="D133:G133"/>
    <mergeCell ref="C111:G111"/>
    <mergeCell ref="C112:G112"/>
    <mergeCell ref="D113:G113"/>
    <mergeCell ref="D114:G114"/>
    <mergeCell ref="D115:G115"/>
    <mergeCell ref="D116:G116"/>
    <mergeCell ref="D94:G94"/>
    <mergeCell ref="D95:G95"/>
    <mergeCell ref="D96:G96"/>
    <mergeCell ref="C97:C98"/>
    <mergeCell ref="C105:G105"/>
    <mergeCell ref="C106:C107"/>
    <mergeCell ref="C76:C77"/>
    <mergeCell ref="C84:G84"/>
    <mergeCell ref="C85:C86"/>
    <mergeCell ref="C90:C92"/>
    <mergeCell ref="D90:G92"/>
    <mergeCell ref="D93:G93"/>
    <mergeCell ref="C70:G70"/>
    <mergeCell ref="C71:G71"/>
    <mergeCell ref="D72:G72"/>
    <mergeCell ref="D73:G73"/>
    <mergeCell ref="D74:G74"/>
    <mergeCell ref="D75:G75"/>
    <mergeCell ref="D47:G47"/>
    <mergeCell ref="D48:G48"/>
    <mergeCell ref="D49:G49"/>
    <mergeCell ref="C51:C52"/>
    <mergeCell ref="C58:G58"/>
    <mergeCell ref="C59:C60"/>
    <mergeCell ref="D24:G24"/>
    <mergeCell ref="D25:G25"/>
    <mergeCell ref="D26:G26"/>
    <mergeCell ref="C27:C28"/>
    <mergeCell ref="C35:G35"/>
    <mergeCell ref="C36:C37"/>
    <mergeCell ref="C2:I2"/>
    <mergeCell ref="D11:G11"/>
    <mergeCell ref="C12:C13"/>
    <mergeCell ref="D17:G17"/>
    <mergeCell ref="C18:G18"/>
    <mergeCell ref="C22:G22"/>
    <mergeCell ref="C23:G23"/>
    <mergeCell ref="D5:G5"/>
    <mergeCell ref="D6:G6"/>
    <mergeCell ref="C7:G7"/>
    <mergeCell ref="C8:G10"/>
  </mergeCells>
  <printOptions horizontalCentered="1" verticalCentered="1"/>
  <pageMargins left="0.2" right="0" top="0.25" bottom="0.25" header="0.3" footer="0.3"/>
  <pageSetup scale="10" orientation="portrait" r:id="rId1"/>
  <rowBreaks count="4" manualBreakCount="4">
    <brk id="69" max="16383" man="1"/>
    <brk id="231" max="16383" man="1"/>
    <brk id="317" max="16383" man="1"/>
    <brk id="387" max="16383" man="1"/>
  </row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325"/>
  <sheetViews>
    <sheetView topLeftCell="A64" zoomScale="160" zoomScaleNormal="160" zoomScaleSheetLayoutView="200" workbookViewId="0">
      <selection activeCell="I18" sqref="I18"/>
    </sheetView>
  </sheetViews>
  <sheetFormatPr defaultRowHeight="15" x14ac:dyDescent="0.25"/>
  <cols>
    <col min="1" max="1" width="2.28515625" customWidth="1"/>
    <col min="2" max="2" width="5.140625" customWidth="1"/>
    <col min="3" max="3" width="18.5703125" customWidth="1"/>
    <col min="4" max="4" width="15.7109375" customWidth="1"/>
    <col min="5" max="5" width="20.85546875" customWidth="1"/>
    <col min="6" max="6" width="20.7109375" customWidth="1"/>
    <col min="7" max="7" width="21.42578125" customWidth="1"/>
  </cols>
  <sheetData>
    <row r="2" spans="3:7" ht="18" customHeight="1" x14ac:dyDescent="0.25">
      <c r="C2" s="443" t="s">
        <v>0</v>
      </c>
      <c r="D2" s="443"/>
      <c r="E2" s="443"/>
      <c r="F2" s="443"/>
      <c r="G2" s="443"/>
    </row>
    <row r="3" spans="3:7" ht="15.75" thickBot="1" x14ac:dyDescent="0.3"/>
    <row r="4" spans="3:7" ht="26.25" thickBot="1" x14ac:dyDescent="0.3">
      <c r="C4" s="31" t="s">
        <v>1</v>
      </c>
      <c r="D4" s="444" t="s">
        <v>1230</v>
      </c>
      <c r="E4" s="444"/>
      <c r="F4" s="444"/>
      <c r="G4" s="444"/>
    </row>
    <row r="5" spans="3:7" ht="15.75" thickBot="1" x14ac:dyDescent="0.3">
      <c r="C5" s="31" t="s">
        <v>3</v>
      </c>
      <c r="D5" s="445" t="s">
        <v>1231</v>
      </c>
      <c r="E5" s="446"/>
      <c r="F5" s="446"/>
      <c r="G5" s="447"/>
    </row>
    <row r="6" spans="3:7" ht="26.25" thickBot="1" x14ac:dyDescent="0.3">
      <c r="C6" s="31" t="s">
        <v>5</v>
      </c>
      <c r="D6" s="448" t="s">
        <v>6</v>
      </c>
      <c r="E6" s="414"/>
      <c r="F6" s="414"/>
      <c r="G6" s="415"/>
    </row>
    <row r="7" spans="3:7" ht="15.75" thickBot="1" x14ac:dyDescent="0.3">
      <c r="C7" s="449" t="s">
        <v>7</v>
      </c>
      <c r="D7" s="450"/>
      <c r="E7" s="450"/>
      <c r="F7" s="450"/>
      <c r="G7" s="451"/>
    </row>
    <row r="8" spans="3:7" ht="15.75" thickBot="1" x14ac:dyDescent="0.3">
      <c r="C8" s="426" t="s">
        <v>1232</v>
      </c>
      <c r="D8" s="427"/>
      <c r="E8" s="427"/>
      <c r="F8" s="427"/>
      <c r="G8" s="428"/>
    </row>
    <row r="9" spans="3:7" ht="36.75" customHeight="1" thickBot="1" x14ac:dyDescent="0.3">
      <c r="C9" s="426"/>
      <c r="D9" s="427"/>
      <c r="E9" s="427"/>
      <c r="F9" s="427"/>
      <c r="G9" s="428"/>
    </row>
    <row r="10" spans="3:7" ht="15.75" thickBot="1" x14ac:dyDescent="0.3">
      <c r="C10" s="426"/>
      <c r="D10" s="427"/>
      <c r="E10" s="427"/>
      <c r="F10" s="427"/>
      <c r="G10" s="428"/>
    </row>
    <row r="11" spans="3:7" ht="27" customHeight="1" thickBot="1" x14ac:dyDescent="0.3">
      <c r="C11" s="32" t="s">
        <v>9</v>
      </c>
      <c r="D11" s="429" t="s">
        <v>1233</v>
      </c>
      <c r="E11" s="430"/>
      <c r="F11" s="430"/>
      <c r="G11" s="431"/>
    </row>
    <row r="12" spans="3:7" ht="23.25" customHeight="1" x14ac:dyDescent="0.25">
      <c r="C12" s="432" t="s">
        <v>205</v>
      </c>
      <c r="D12" s="33">
        <v>2018</v>
      </c>
      <c r="E12" s="33">
        <v>2019</v>
      </c>
      <c r="F12" s="33">
        <v>2020</v>
      </c>
      <c r="G12" s="33">
        <v>2021</v>
      </c>
    </row>
    <row r="13" spans="3:7" ht="15.75" thickBot="1" x14ac:dyDescent="0.3">
      <c r="C13" s="433"/>
      <c r="D13" s="34" t="s">
        <v>12</v>
      </c>
      <c r="E13" s="34" t="s">
        <v>13</v>
      </c>
      <c r="F13" s="34" t="s">
        <v>13</v>
      </c>
      <c r="G13" s="34" t="s">
        <v>13</v>
      </c>
    </row>
    <row r="14" spans="3:7" ht="23.25" thickBot="1" x14ac:dyDescent="0.3">
      <c r="C14" s="5" t="s">
        <v>1234</v>
      </c>
      <c r="D14" s="264">
        <v>3</v>
      </c>
      <c r="E14" s="264">
        <v>6</v>
      </c>
      <c r="F14" s="264">
        <v>6</v>
      </c>
      <c r="G14" s="264">
        <v>6</v>
      </c>
    </row>
    <row r="15" spans="3:7" ht="15.75" thickBot="1" x14ac:dyDescent="0.3">
      <c r="C15" s="36" t="s">
        <v>17</v>
      </c>
      <c r="D15" s="35" t="s">
        <v>15</v>
      </c>
      <c r="E15" s="35" t="s">
        <v>16</v>
      </c>
      <c r="F15" s="35" t="s">
        <v>16</v>
      </c>
      <c r="G15" s="35" t="s">
        <v>16</v>
      </c>
    </row>
    <row r="16" spans="3:7" ht="23.25" thickBot="1" x14ac:dyDescent="0.3">
      <c r="C16" s="36" t="s">
        <v>18</v>
      </c>
      <c r="D16" s="35" t="s">
        <v>15</v>
      </c>
      <c r="E16" s="35" t="s">
        <v>16</v>
      </c>
      <c r="F16" s="35" t="s">
        <v>16</v>
      </c>
      <c r="G16" s="35" t="s">
        <v>16</v>
      </c>
    </row>
    <row r="17" spans="3:7" ht="24.75" thickBot="1" x14ac:dyDescent="0.3">
      <c r="C17" s="21" t="s">
        <v>19</v>
      </c>
      <c r="D17" s="434" t="s">
        <v>1235</v>
      </c>
      <c r="E17" s="435"/>
      <c r="F17" s="435"/>
      <c r="G17" s="436"/>
    </row>
    <row r="18" spans="3:7" ht="23.25" customHeight="1" thickBot="1" x14ac:dyDescent="0.3">
      <c r="C18" s="437" t="s">
        <v>210</v>
      </c>
      <c r="D18" s="438"/>
      <c r="E18" s="438"/>
      <c r="F18" s="438"/>
      <c r="G18" s="439"/>
    </row>
    <row r="19" spans="3:7" ht="23.25" thickBot="1" x14ac:dyDescent="0.3">
      <c r="C19" s="5" t="s">
        <v>1236</v>
      </c>
      <c r="D19" s="264">
        <v>3</v>
      </c>
      <c r="E19" s="264">
        <v>6</v>
      </c>
      <c r="F19" s="264">
        <v>6</v>
      </c>
      <c r="G19" s="264">
        <v>6</v>
      </c>
    </row>
    <row r="20" spans="3:7" ht="15.75" thickBot="1" x14ac:dyDescent="0.3">
      <c r="C20" s="36" t="s">
        <v>17</v>
      </c>
      <c r="D20" s="35" t="s">
        <v>15</v>
      </c>
      <c r="E20" s="35" t="s">
        <v>16</v>
      </c>
      <c r="F20" s="35" t="s">
        <v>16</v>
      </c>
      <c r="G20" s="35" t="s">
        <v>16</v>
      </c>
    </row>
    <row r="21" spans="3:7" ht="23.25" thickBot="1" x14ac:dyDescent="0.3">
      <c r="C21" s="36" t="s">
        <v>18</v>
      </c>
      <c r="D21" s="35" t="s">
        <v>15</v>
      </c>
      <c r="E21" s="35" t="s">
        <v>16</v>
      </c>
      <c r="F21" s="35" t="s">
        <v>16</v>
      </c>
      <c r="G21" s="35" t="s">
        <v>16</v>
      </c>
    </row>
    <row r="22" spans="3:7" ht="15.75" thickBot="1" x14ac:dyDescent="0.3">
      <c r="C22" s="440" t="s">
        <v>22</v>
      </c>
      <c r="D22" s="441"/>
      <c r="E22" s="441"/>
      <c r="F22" s="441"/>
      <c r="G22" s="442"/>
    </row>
    <row r="23" spans="3:7" ht="15.75" thickBot="1" x14ac:dyDescent="0.3">
      <c r="C23" s="452" t="s">
        <v>412</v>
      </c>
      <c r="D23" s="453"/>
      <c r="E23" s="453"/>
      <c r="F23" s="453"/>
      <c r="G23" s="454"/>
    </row>
    <row r="24" spans="3:7" ht="15.75" thickBot="1" x14ac:dyDescent="0.3">
      <c r="C24" s="46" t="s">
        <v>605</v>
      </c>
      <c r="D24" s="458" t="s">
        <v>1237</v>
      </c>
      <c r="E24" s="459"/>
      <c r="F24" s="459"/>
      <c r="G24" s="460"/>
    </row>
    <row r="25" spans="3:7" ht="17.25" customHeight="1" thickBot="1" x14ac:dyDescent="0.3">
      <c r="C25" s="36" t="s">
        <v>27</v>
      </c>
      <c r="D25" s="437" t="s">
        <v>1238</v>
      </c>
      <c r="E25" s="438"/>
      <c r="F25" s="438"/>
      <c r="G25" s="439"/>
    </row>
    <row r="26" spans="3:7" ht="15.75" thickBot="1" x14ac:dyDescent="0.3">
      <c r="C26" s="36" t="s">
        <v>29</v>
      </c>
      <c r="D26" s="461" t="s">
        <v>1239</v>
      </c>
      <c r="E26" s="462"/>
      <c r="F26" s="462"/>
      <c r="G26" s="463"/>
    </row>
    <row r="27" spans="3:7" ht="12.75" customHeight="1" x14ac:dyDescent="0.25">
      <c r="C27" s="432"/>
      <c r="D27" s="47">
        <v>2018</v>
      </c>
      <c r="E27" s="47">
        <v>2019</v>
      </c>
      <c r="F27" s="47">
        <v>2020</v>
      </c>
      <c r="G27" s="47">
        <v>2021</v>
      </c>
    </row>
    <row r="28" spans="3:7" ht="9" customHeight="1" thickBot="1" x14ac:dyDescent="0.3">
      <c r="C28" s="433"/>
      <c r="D28" s="48" t="s">
        <v>12</v>
      </c>
      <c r="E28" s="48" t="s">
        <v>13</v>
      </c>
      <c r="F28" s="48" t="s">
        <v>13</v>
      </c>
      <c r="G28" s="48" t="s">
        <v>13</v>
      </c>
    </row>
    <row r="29" spans="3:7" ht="15.75" thickBot="1" x14ac:dyDescent="0.3">
      <c r="C29" s="36" t="s">
        <v>31</v>
      </c>
      <c r="D29" s="264">
        <v>3</v>
      </c>
      <c r="E29" s="264">
        <v>6</v>
      </c>
      <c r="F29" s="264">
        <v>6</v>
      </c>
      <c r="G29" s="264">
        <v>6</v>
      </c>
    </row>
    <row r="30" spans="3:7" ht="15.75" thickBot="1" x14ac:dyDescent="0.3">
      <c r="C30" s="36" t="s">
        <v>32</v>
      </c>
      <c r="D30" s="49">
        <f>'[1]Formati 2 Politika Ekzistuese'!D29</f>
        <v>20110</v>
      </c>
      <c r="E30" s="49">
        <f>'[1]Formati 2 Politika Ekzistuese'!E29</f>
        <v>20200</v>
      </c>
      <c r="F30" s="49">
        <f>'[1]Formati 2 Politika Ekzistuese'!F29</f>
        <v>20300</v>
      </c>
      <c r="G30" s="49">
        <f>'[1]Formati 2 Politika Ekzistuese'!G29</f>
        <v>21000</v>
      </c>
    </row>
    <row r="31" spans="3:7" ht="23.25" thickBot="1" x14ac:dyDescent="0.3">
      <c r="C31" s="36" t="s">
        <v>33</v>
      </c>
      <c r="D31" s="49">
        <f>D30/D29</f>
        <v>6703.333333333333</v>
      </c>
      <c r="E31" s="49">
        <f t="shared" ref="E31:G31" si="0">E30/E29</f>
        <v>3366.6666666666665</v>
      </c>
      <c r="F31" s="49">
        <f t="shared" si="0"/>
        <v>3383.3333333333335</v>
      </c>
      <c r="G31" s="49">
        <f t="shared" si="0"/>
        <v>3500</v>
      </c>
    </row>
    <row r="32" spans="3:7" ht="15.75" thickBot="1" x14ac:dyDescent="0.3">
      <c r="C32" s="36" t="s">
        <v>34</v>
      </c>
      <c r="D32" s="50" t="s">
        <v>35</v>
      </c>
      <c r="E32" s="51">
        <f>E29/D29-1</f>
        <v>1</v>
      </c>
      <c r="F32" s="51">
        <f t="shared" ref="F32:G34" si="1">F29/E29-1</f>
        <v>0</v>
      </c>
      <c r="G32" s="51">
        <f t="shared" si="1"/>
        <v>0</v>
      </c>
    </row>
    <row r="33" spans="3:7" ht="23.25" thickBot="1" x14ac:dyDescent="0.3">
      <c r="C33" s="36" t="s">
        <v>36</v>
      </c>
      <c r="D33" s="50" t="s">
        <v>35</v>
      </c>
      <c r="E33" s="51">
        <f>E30/D30-1</f>
        <v>4.4753853804078148E-3</v>
      </c>
      <c r="F33" s="51">
        <f t="shared" si="1"/>
        <v>4.9504950495049549E-3</v>
      </c>
      <c r="G33" s="51">
        <f t="shared" si="1"/>
        <v>3.4482758620689724E-2</v>
      </c>
    </row>
    <row r="34" spans="3:7" ht="23.25" thickBot="1" x14ac:dyDescent="0.3">
      <c r="C34" s="36" t="s">
        <v>37</v>
      </c>
      <c r="D34" s="50" t="s">
        <v>35</v>
      </c>
      <c r="E34" s="51">
        <f>E31/D31-1</f>
        <v>-0.49776230730979609</v>
      </c>
      <c r="F34" s="51">
        <f t="shared" si="1"/>
        <v>4.9504950495049549E-3</v>
      </c>
      <c r="G34" s="51">
        <f t="shared" si="1"/>
        <v>3.4482758620689502E-2</v>
      </c>
    </row>
    <row r="35" spans="3:7" ht="15.75" thickBot="1" x14ac:dyDescent="0.3">
      <c r="C35" s="464" t="s">
        <v>38</v>
      </c>
      <c r="D35" s="465"/>
      <c r="E35" s="465"/>
      <c r="F35" s="465"/>
      <c r="G35" s="466"/>
    </row>
    <row r="36" spans="3:7" ht="12.75" customHeight="1" x14ac:dyDescent="0.25">
      <c r="C36" s="432"/>
      <c r="D36" s="47">
        <v>2018</v>
      </c>
      <c r="E36" s="47">
        <v>2019</v>
      </c>
      <c r="F36" s="47">
        <v>2020</v>
      </c>
      <c r="G36" s="47">
        <v>2021</v>
      </c>
    </row>
    <row r="37" spans="3:7" ht="15.75" thickBot="1" x14ac:dyDescent="0.3">
      <c r="C37" s="433"/>
      <c r="D37" s="48" t="s">
        <v>12</v>
      </c>
      <c r="E37" s="48" t="s">
        <v>13</v>
      </c>
      <c r="F37" s="48" t="s">
        <v>13</v>
      </c>
      <c r="G37" s="48" t="s">
        <v>13</v>
      </c>
    </row>
    <row r="38" spans="3:7" ht="15.75" thickBot="1" x14ac:dyDescent="0.3">
      <c r="C38" s="52" t="s">
        <v>101</v>
      </c>
      <c r="D38" s="54">
        <f>'[1]Formati 2 Politika Ekzistuese'!D37</f>
        <v>12300</v>
      </c>
      <c r="E38" s="54">
        <f>'[1]Formati 2 Politika Ekzistuese'!E37</f>
        <v>12300</v>
      </c>
      <c r="F38" s="54">
        <f>'[1]Formati 2 Politika Ekzistuese'!F37</f>
        <v>12300</v>
      </c>
      <c r="G38" s="54">
        <f>'[1]Formati 2 Politika Ekzistuese'!G37</f>
        <v>12300</v>
      </c>
    </row>
    <row r="39" spans="3:7" ht="36.75" thickBot="1" x14ac:dyDescent="0.3">
      <c r="C39" s="52" t="s">
        <v>102</v>
      </c>
      <c r="D39" s="54">
        <f>'[1]Formati 2 Politika Ekzistuese'!D40</f>
        <v>2510</v>
      </c>
      <c r="E39" s="54">
        <f>'[1]Formati 2 Politika Ekzistuese'!E40</f>
        <v>2510</v>
      </c>
      <c r="F39" s="54">
        <f>'[1]Formati 2 Politika Ekzistuese'!F40</f>
        <v>2510</v>
      </c>
      <c r="G39" s="54">
        <f>'[1]Formati 2 Politika Ekzistuese'!G40</f>
        <v>2600</v>
      </c>
    </row>
    <row r="40" spans="3:7" ht="24.75" thickBot="1" x14ac:dyDescent="0.3">
      <c r="C40" s="52" t="s">
        <v>103</v>
      </c>
      <c r="D40" s="53">
        <f>'[1]Formati 2 Politika Ekzistuese'!D43</f>
        <v>5300</v>
      </c>
      <c r="E40" s="54">
        <f>'[1]Formati 2 Politika Ekzistuese'!E43</f>
        <v>5390</v>
      </c>
      <c r="F40" s="54">
        <f>'[1]Formati 2 Politika Ekzistuese'!F43</f>
        <v>5490</v>
      </c>
      <c r="G40" s="54">
        <f>'[1]Formati 2 Politika Ekzistuese'!G43</f>
        <v>6100</v>
      </c>
    </row>
    <row r="41" spans="3:7" ht="15.75" thickBot="1" x14ac:dyDescent="0.3">
      <c r="C41" s="52" t="s">
        <v>104</v>
      </c>
      <c r="D41" s="53">
        <v>0</v>
      </c>
      <c r="E41" s="54">
        <v>0</v>
      </c>
      <c r="F41" s="54">
        <v>0</v>
      </c>
      <c r="G41" s="54">
        <v>0</v>
      </c>
    </row>
    <row r="42" spans="3:7" ht="24.75" thickBot="1" x14ac:dyDescent="0.3">
      <c r="C42" s="52" t="s">
        <v>105</v>
      </c>
      <c r="D42" s="53">
        <v>0</v>
      </c>
      <c r="E42" s="54">
        <v>0</v>
      </c>
      <c r="F42" s="54">
        <v>0</v>
      </c>
      <c r="G42" s="54">
        <v>0</v>
      </c>
    </row>
    <row r="43" spans="3:7" ht="24.75" thickBot="1" x14ac:dyDescent="0.3">
      <c r="C43" s="52" t="s">
        <v>106</v>
      </c>
      <c r="D43" s="53">
        <v>0</v>
      </c>
      <c r="E43" s="54">
        <v>0</v>
      </c>
      <c r="F43" s="54">
        <v>0</v>
      </c>
      <c r="G43" s="54">
        <v>0</v>
      </c>
    </row>
    <row r="44" spans="3:7" ht="24.75" thickBot="1" x14ac:dyDescent="0.3">
      <c r="C44" s="52" t="s">
        <v>107</v>
      </c>
      <c r="D44" s="53">
        <v>0</v>
      </c>
      <c r="E44" s="54">
        <v>0</v>
      </c>
      <c r="F44" s="54">
        <v>0</v>
      </c>
      <c r="G44" s="54">
        <v>0</v>
      </c>
    </row>
    <row r="45" spans="3:7" ht="24.75" thickBot="1" x14ac:dyDescent="0.3">
      <c r="C45" s="55" t="s">
        <v>41</v>
      </c>
      <c r="D45" s="53">
        <f>D44+D43+D42+D41+D40+D39+D38</f>
        <v>20110</v>
      </c>
      <c r="E45" s="53">
        <f>E44+E43+E42+E41+E40+E39+E38</f>
        <v>20200</v>
      </c>
      <c r="F45" s="53">
        <f>F44+F43+F42+F41+F40+F39+F38</f>
        <v>20300</v>
      </c>
      <c r="G45" s="53">
        <f>G44+G43+G42+G41+G40+G39+G38</f>
        <v>21000</v>
      </c>
    </row>
    <row r="46" spans="3:7" ht="15.75" thickBot="1" x14ac:dyDescent="0.3">
      <c r="C46" s="17" t="s">
        <v>109</v>
      </c>
      <c r="D46" s="66">
        <f>IF(D45-D30=0,0,"Error")</f>
        <v>0</v>
      </c>
      <c r="E46" s="66">
        <f>IF(E45-E30=0,0,"Error")</f>
        <v>0</v>
      </c>
      <c r="F46" s="66">
        <f>IF(F45-F30=0,0,"Error")</f>
        <v>0</v>
      </c>
      <c r="G46" s="66">
        <f>IF(G45-G30=0,0,"Error")</f>
        <v>0</v>
      </c>
    </row>
    <row r="47" spans="3:7" ht="15.75" thickBot="1" x14ac:dyDescent="0.3">
      <c r="C47" s="452" t="s">
        <v>110</v>
      </c>
      <c r="D47" s="453"/>
      <c r="E47" s="453"/>
      <c r="F47" s="453"/>
      <c r="G47" s="454"/>
    </row>
    <row r="48" spans="3:7" ht="15.75" thickBot="1" x14ac:dyDescent="0.3">
      <c r="C48" s="452" t="s">
        <v>364</v>
      </c>
      <c r="D48" s="453"/>
      <c r="E48" s="453"/>
      <c r="F48" s="453"/>
      <c r="G48" s="454"/>
    </row>
    <row r="49" spans="3:7" ht="15.75" thickBot="1" x14ac:dyDescent="0.3">
      <c r="C49" s="45" t="str">
        <f>'[1]Formati 2 Politika Ekzistuese'!C65</f>
        <v>M063991</v>
      </c>
      <c r="D49" s="455" t="str">
        <f>'[1]Formati 2 Politika Ekzistuese'!D65</f>
        <v>Blerje pajisje investiguese</v>
      </c>
      <c r="E49" s="456"/>
      <c r="F49" s="456"/>
      <c r="G49" s="457"/>
    </row>
    <row r="50" spans="3:7" ht="15.75" thickBot="1" x14ac:dyDescent="0.3">
      <c r="C50" s="46" t="s">
        <v>220</v>
      </c>
      <c r="D50" s="458" t="s">
        <v>1240</v>
      </c>
      <c r="E50" s="459"/>
      <c r="F50" s="459"/>
      <c r="G50" s="460"/>
    </row>
    <row r="51" spans="3:7" ht="17.25" customHeight="1" thickBot="1" x14ac:dyDescent="0.3">
      <c r="C51" s="36" t="s">
        <v>27</v>
      </c>
      <c r="D51" s="437" t="s">
        <v>1241</v>
      </c>
      <c r="E51" s="438"/>
      <c r="F51" s="438"/>
      <c r="G51" s="439"/>
    </row>
    <row r="52" spans="3:7" ht="15.75" thickBot="1" x14ac:dyDescent="0.3">
      <c r="C52" s="36" t="s">
        <v>29</v>
      </c>
      <c r="D52" s="461" t="s">
        <v>395</v>
      </c>
      <c r="E52" s="462"/>
      <c r="F52" s="462"/>
      <c r="G52" s="463"/>
    </row>
    <row r="53" spans="3:7" ht="12.75" customHeight="1" x14ac:dyDescent="0.25">
      <c r="C53" s="432"/>
      <c r="D53" s="47">
        <v>2018</v>
      </c>
      <c r="E53" s="47">
        <v>2019</v>
      </c>
      <c r="F53" s="47">
        <v>2020</v>
      </c>
      <c r="G53" s="47">
        <v>2021</v>
      </c>
    </row>
    <row r="54" spans="3:7" ht="9" customHeight="1" thickBot="1" x14ac:dyDescent="0.3">
      <c r="C54" s="433"/>
      <c r="D54" s="48" t="s">
        <v>12</v>
      </c>
      <c r="E54" s="48" t="s">
        <v>13</v>
      </c>
      <c r="F54" s="48" t="s">
        <v>13</v>
      </c>
      <c r="G54" s="48" t="s">
        <v>13</v>
      </c>
    </row>
    <row r="55" spans="3:7" ht="15.75" thickBot="1" x14ac:dyDescent="0.3">
      <c r="C55" s="36" t="s">
        <v>31</v>
      </c>
      <c r="D55" s="49">
        <f>'[1]Formati 2 Politika Ekzistuese'!D71</f>
        <v>1</v>
      </c>
      <c r="E55" s="49">
        <f>'[1]Formati 2 Politika Ekzistuese'!E71</f>
        <v>1</v>
      </c>
      <c r="F55" s="49">
        <f>'[1]Formati 2 Politika Ekzistuese'!F71</f>
        <v>0</v>
      </c>
      <c r="G55" s="49">
        <f>'[1]Formati 2 Politika Ekzistuese'!G71</f>
        <v>0</v>
      </c>
    </row>
    <row r="56" spans="3:7" ht="15.75" thickBot="1" x14ac:dyDescent="0.3">
      <c r="C56" s="36" t="s">
        <v>32</v>
      </c>
      <c r="D56" s="49">
        <f>'[1]Formati 2 Politika Ekzistuese'!D72</f>
        <v>800</v>
      </c>
      <c r="E56" s="49">
        <f>'[1]Formati 2 Politika Ekzistuese'!E72</f>
        <v>1000</v>
      </c>
      <c r="F56" s="49">
        <f>'[1]Formati 2 Politika Ekzistuese'!F72</f>
        <v>0</v>
      </c>
      <c r="G56" s="49">
        <f>'[1]Formati 2 Politika Ekzistuese'!G72</f>
        <v>0</v>
      </c>
    </row>
    <row r="57" spans="3:7" ht="23.25" thickBot="1" x14ac:dyDescent="0.3">
      <c r="C57" s="36" t="s">
        <v>33</v>
      </c>
      <c r="D57" s="49">
        <f>D56/D55</f>
        <v>800</v>
      </c>
      <c r="E57" s="49">
        <f t="shared" ref="E57:G57" si="2">E56/E55</f>
        <v>1000</v>
      </c>
      <c r="F57" s="49" t="e">
        <f t="shared" si="2"/>
        <v>#DIV/0!</v>
      </c>
      <c r="G57" s="49" t="e">
        <f t="shared" si="2"/>
        <v>#DIV/0!</v>
      </c>
    </row>
    <row r="58" spans="3:7" ht="15.75" thickBot="1" x14ac:dyDescent="0.3">
      <c r="C58" s="36" t="s">
        <v>34</v>
      </c>
      <c r="D58" s="50" t="s">
        <v>35</v>
      </c>
      <c r="E58" s="51">
        <f>E55/D55-1</f>
        <v>0</v>
      </c>
      <c r="F58" s="51">
        <f t="shared" ref="F58:G60" si="3">F55/E55-1</f>
        <v>-1</v>
      </c>
      <c r="G58" s="51" t="e">
        <f t="shared" si="3"/>
        <v>#DIV/0!</v>
      </c>
    </row>
    <row r="59" spans="3:7" ht="23.25" thickBot="1" x14ac:dyDescent="0.3">
      <c r="C59" s="36" t="s">
        <v>36</v>
      </c>
      <c r="D59" s="50" t="s">
        <v>35</v>
      </c>
      <c r="E59" s="51">
        <f>E56/D56-1</f>
        <v>0.25</v>
      </c>
      <c r="F59" s="51">
        <f t="shared" si="3"/>
        <v>-1</v>
      </c>
      <c r="G59" s="51" t="e">
        <f t="shared" si="3"/>
        <v>#DIV/0!</v>
      </c>
    </row>
    <row r="60" spans="3:7" ht="23.25" thickBot="1" x14ac:dyDescent="0.3">
      <c r="C60" s="36" t="s">
        <v>37</v>
      </c>
      <c r="D60" s="50" t="s">
        <v>35</v>
      </c>
      <c r="E60" s="51">
        <f>E57/D57-1</f>
        <v>0.25</v>
      </c>
      <c r="F60" s="51" t="e">
        <f t="shared" si="3"/>
        <v>#DIV/0!</v>
      </c>
      <c r="G60" s="51" t="e">
        <f t="shared" si="3"/>
        <v>#DIV/0!</v>
      </c>
    </row>
    <row r="61" spans="3:7" ht="15.75" thickBot="1" x14ac:dyDescent="0.3">
      <c r="C61" s="464" t="s">
        <v>38</v>
      </c>
      <c r="D61" s="465"/>
      <c r="E61" s="465"/>
      <c r="F61" s="465"/>
      <c r="G61" s="466"/>
    </row>
    <row r="62" spans="3:7" ht="12.75" customHeight="1" x14ac:dyDescent="0.25">
      <c r="C62" s="432"/>
      <c r="D62" s="47">
        <v>2018</v>
      </c>
      <c r="E62" s="47">
        <v>2019</v>
      </c>
      <c r="F62" s="47">
        <v>2020</v>
      </c>
      <c r="G62" s="47">
        <v>2021</v>
      </c>
    </row>
    <row r="63" spans="3:7" ht="9" customHeight="1" thickBot="1" x14ac:dyDescent="0.3">
      <c r="C63" s="433"/>
      <c r="D63" s="48" t="s">
        <v>12</v>
      </c>
      <c r="E63" s="48" t="s">
        <v>13</v>
      </c>
      <c r="F63" s="48" t="s">
        <v>13</v>
      </c>
      <c r="G63" s="48" t="s">
        <v>13</v>
      </c>
    </row>
    <row r="64" spans="3:7" ht="24.75" thickBot="1" x14ac:dyDescent="0.3">
      <c r="C64" s="52" t="s">
        <v>39</v>
      </c>
      <c r="D64" s="54"/>
      <c r="E64" s="54"/>
      <c r="F64" s="54"/>
      <c r="G64" s="54"/>
    </row>
    <row r="65" spans="3:7" ht="24.75" thickBot="1" x14ac:dyDescent="0.3">
      <c r="C65" s="52" t="s">
        <v>40</v>
      </c>
      <c r="D65" s="53">
        <f>'[1]Formati 2 Politika Ekzistuese'!D81</f>
        <v>800</v>
      </c>
      <c r="E65" s="54">
        <f>'[1]Formati 2 Politika Ekzistuese'!E81</f>
        <v>1000</v>
      </c>
      <c r="F65" s="54">
        <f>'[1]Formati 2 Politika Ekzistuese'!F81</f>
        <v>0</v>
      </c>
      <c r="G65" s="54">
        <f>'[1]Formati 2 Politika Ekzistuese'!G81</f>
        <v>0</v>
      </c>
    </row>
    <row r="66" spans="3:7" ht="24.75" thickBot="1" x14ac:dyDescent="0.3">
      <c r="C66" s="55" t="s">
        <v>41</v>
      </c>
      <c r="D66" s="53">
        <f>D65+D64</f>
        <v>800</v>
      </c>
      <c r="E66" s="53">
        <f t="shared" ref="E66:G66" si="4">E65+E64</f>
        <v>1000</v>
      </c>
      <c r="F66" s="53">
        <f t="shared" si="4"/>
        <v>0</v>
      </c>
      <c r="G66" s="53">
        <f t="shared" si="4"/>
        <v>0</v>
      </c>
    </row>
    <row r="67" spans="3:7" ht="12" customHeight="1" x14ac:dyDescent="0.25">
      <c r="C67" s="467" t="s">
        <v>42</v>
      </c>
      <c r="D67" s="470"/>
      <c r="E67" s="471"/>
      <c r="F67" s="471"/>
      <c r="G67" s="472"/>
    </row>
    <row r="68" spans="3:7" ht="9" customHeight="1" x14ac:dyDescent="0.25">
      <c r="C68" s="468"/>
      <c r="D68" s="473"/>
      <c r="E68" s="474"/>
      <c r="F68" s="474"/>
      <c r="G68" s="475"/>
    </row>
    <row r="69" spans="3:7" ht="9.75" customHeight="1" thickBot="1" x14ac:dyDescent="0.3">
      <c r="C69" s="469"/>
      <c r="D69" s="476"/>
      <c r="E69" s="477"/>
      <c r="F69" s="477"/>
      <c r="G69" s="478"/>
    </row>
    <row r="70" spans="3:7" ht="15.75" thickBot="1" x14ac:dyDescent="0.3">
      <c r="C70" s="45" t="str">
        <f>'[1]Formati 2 Politika Ekzistuese'!C86</f>
        <v>M062863</v>
      </c>
      <c r="D70" s="455" t="str">
        <f>'[1]Formati 2 Politika Ekzistuese'!D86</f>
        <v>Pajisje plotësuese për çantën e investigimit</v>
      </c>
      <c r="E70" s="456"/>
      <c r="F70" s="456"/>
      <c r="G70" s="457"/>
    </row>
    <row r="71" spans="3:7" ht="15.75" thickBot="1" x14ac:dyDescent="0.3">
      <c r="C71" s="46" t="s">
        <v>418</v>
      </c>
      <c r="D71" s="458" t="s">
        <v>1240</v>
      </c>
      <c r="E71" s="459"/>
      <c r="F71" s="459"/>
      <c r="G71" s="460"/>
    </row>
    <row r="72" spans="3:7" ht="17.25" customHeight="1" thickBot="1" x14ac:dyDescent="0.3">
      <c r="C72" s="36" t="s">
        <v>27</v>
      </c>
      <c r="D72" s="437" t="s">
        <v>1241</v>
      </c>
      <c r="E72" s="438"/>
      <c r="F72" s="438"/>
      <c r="G72" s="439"/>
    </row>
    <row r="73" spans="3:7" ht="15.75" thickBot="1" x14ac:dyDescent="0.3">
      <c r="C73" s="36" t="s">
        <v>29</v>
      </c>
      <c r="D73" s="461" t="s">
        <v>395</v>
      </c>
      <c r="E73" s="462"/>
      <c r="F73" s="462"/>
      <c r="G73" s="463"/>
    </row>
    <row r="74" spans="3:7" ht="13.5" customHeight="1" x14ac:dyDescent="0.25">
      <c r="C74" s="432"/>
      <c r="D74" s="47">
        <v>2018</v>
      </c>
      <c r="E74" s="47">
        <v>2019</v>
      </c>
      <c r="F74" s="47">
        <v>2020</v>
      </c>
      <c r="G74" s="47">
        <v>2021</v>
      </c>
    </row>
    <row r="75" spans="3:7" ht="12.75" customHeight="1" thickBot="1" x14ac:dyDescent="0.3">
      <c r="C75" s="433"/>
      <c r="D75" s="48" t="s">
        <v>12</v>
      </c>
      <c r="E75" s="48" t="s">
        <v>13</v>
      </c>
      <c r="F75" s="48" t="s">
        <v>13</v>
      </c>
      <c r="G75" s="48" t="s">
        <v>13</v>
      </c>
    </row>
    <row r="76" spans="3:7" ht="15.75" thickBot="1" x14ac:dyDescent="0.3">
      <c r="C76" s="36" t="s">
        <v>31</v>
      </c>
      <c r="D76" s="49">
        <f>'[1]Formati 2 Politika Ekzistuese'!D92</f>
        <v>1</v>
      </c>
      <c r="E76" s="49">
        <f>'[1]Formati 2 Politika Ekzistuese'!E92</f>
        <v>1</v>
      </c>
      <c r="F76" s="49">
        <f>'[1]Formati 2 Politika Ekzistuese'!F92</f>
        <v>1</v>
      </c>
      <c r="G76" s="49">
        <f>'[1]Formati 2 Politika Ekzistuese'!G92</f>
        <v>0</v>
      </c>
    </row>
    <row r="77" spans="3:7" ht="15.75" thickBot="1" x14ac:dyDescent="0.3">
      <c r="C77" s="36" t="s">
        <v>32</v>
      </c>
      <c r="D77" s="49">
        <f>'[1]Formati 2 Politika Ekzistuese'!D93</f>
        <v>800</v>
      </c>
      <c r="E77" s="49">
        <f>'[1]Formati 2 Politika Ekzistuese'!E93</f>
        <v>1000</v>
      </c>
      <c r="F77" s="49">
        <f>'[1]Formati 2 Politika Ekzistuese'!F93</f>
        <v>1000</v>
      </c>
      <c r="G77" s="49">
        <f>'[1]Formati 2 Politika Ekzistuese'!G93</f>
        <v>0</v>
      </c>
    </row>
    <row r="78" spans="3:7" ht="23.25" thickBot="1" x14ac:dyDescent="0.3">
      <c r="C78" s="36" t="s">
        <v>33</v>
      </c>
      <c r="D78" s="49">
        <f>D77/D76</f>
        <v>800</v>
      </c>
      <c r="E78" s="49">
        <f t="shared" ref="E78:G78" si="5">E77/E76</f>
        <v>1000</v>
      </c>
      <c r="F78" s="49">
        <f t="shared" si="5"/>
        <v>1000</v>
      </c>
      <c r="G78" s="49" t="e">
        <f t="shared" si="5"/>
        <v>#DIV/0!</v>
      </c>
    </row>
    <row r="79" spans="3:7" ht="15.75" thickBot="1" x14ac:dyDescent="0.3">
      <c r="C79" s="36" t="s">
        <v>34</v>
      </c>
      <c r="D79" s="50" t="s">
        <v>35</v>
      </c>
      <c r="E79" s="51">
        <f>E76/D76-1</f>
        <v>0</v>
      </c>
      <c r="F79" s="51">
        <f t="shared" ref="F79:G81" si="6">F76/E76-1</f>
        <v>0</v>
      </c>
      <c r="G79" s="51">
        <f t="shared" si="6"/>
        <v>-1</v>
      </c>
    </row>
    <row r="80" spans="3:7" ht="23.25" thickBot="1" x14ac:dyDescent="0.3">
      <c r="C80" s="36" t="s">
        <v>36</v>
      </c>
      <c r="D80" s="50" t="s">
        <v>35</v>
      </c>
      <c r="E80" s="51">
        <f>E77/D77-1</f>
        <v>0.25</v>
      </c>
      <c r="F80" s="51">
        <f t="shared" si="6"/>
        <v>0</v>
      </c>
      <c r="G80" s="51">
        <f t="shared" si="6"/>
        <v>-1</v>
      </c>
    </row>
    <row r="81" spans="3:7" ht="23.25" thickBot="1" x14ac:dyDescent="0.3">
      <c r="C81" s="36" t="s">
        <v>37</v>
      </c>
      <c r="D81" s="50" t="s">
        <v>35</v>
      </c>
      <c r="E81" s="51">
        <f>E78/D78-1</f>
        <v>0.25</v>
      </c>
      <c r="F81" s="51">
        <f t="shared" si="6"/>
        <v>0</v>
      </c>
      <c r="G81" s="51" t="e">
        <f t="shared" si="6"/>
        <v>#DIV/0!</v>
      </c>
    </row>
    <row r="82" spans="3:7" ht="15.75" customHeight="1" thickBot="1" x14ac:dyDescent="0.3">
      <c r="C82" s="464" t="s">
        <v>229</v>
      </c>
      <c r="D82" s="465"/>
      <c r="E82" s="465"/>
      <c r="F82" s="465"/>
      <c r="G82" s="466"/>
    </row>
    <row r="83" spans="3:7" ht="12.75" customHeight="1" x14ac:dyDescent="0.25">
      <c r="C83" s="432"/>
      <c r="D83" s="47">
        <v>2018</v>
      </c>
      <c r="E83" s="47">
        <v>2019</v>
      </c>
      <c r="F83" s="47">
        <v>2020</v>
      </c>
      <c r="G83" s="47">
        <v>2021</v>
      </c>
    </row>
    <row r="84" spans="3:7" ht="9" customHeight="1" thickBot="1" x14ac:dyDescent="0.3">
      <c r="C84" s="433"/>
      <c r="D84" s="48" t="s">
        <v>12</v>
      </c>
      <c r="E84" s="48" t="s">
        <v>13</v>
      </c>
      <c r="F84" s="48" t="s">
        <v>13</v>
      </c>
      <c r="G84" s="48" t="s">
        <v>13</v>
      </c>
    </row>
    <row r="85" spans="3:7" ht="24.75" thickBot="1" x14ac:dyDescent="0.3">
      <c r="C85" s="52" t="s">
        <v>39</v>
      </c>
      <c r="D85" s="54"/>
      <c r="E85" s="54"/>
      <c r="F85" s="54"/>
      <c r="G85" s="54"/>
    </row>
    <row r="86" spans="3:7" ht="24.75" thickBot="1" x14ac:dyDescent="0.3">
      <c r="C86" s="52" t="s">
        <v>40</v>
      </c>
      <c r="D86" s="53">
        <f>'[1]Formati 2 Politika Ekzistuese'!D102</f>
        <v>800</v>
      </c>
      <c r="E86" s="54">
        <f>'[1]Formati 2 Politika Ekzistuese'!E102</f>
        <v>1000</v>
      </c>
      <c r="F86" s="54">
        <f>'[1]Formati 2 Politika Ekzistuese'!F102</f>
        <v>1000</v>
      </c>
      <c r="G86" s="54">
        <f>'[1]Formati 2 Politika Ekzistuese'!G102</f>
        <v>0</v>
      </c>
    </row>
    <row r="87" spans="3:7" ht="24.75" thickBot="1" x14ac:dyDescent="0.3">
      <c r="C87" s="55" t="s">
        <v>230</v>
      </c>
      <c r="D87" s="53">
        <f>D86+D85</f>
        <v>800</v>
      </c>
      <c r="E87" s="53">
        <f t="shared" ref="E87:G87" si="7">E86+E85</f>
        <v>1000</v>
      </c>
      <c r="F87" s="53">
        <f t="shared" si="7"/>
        <v>1000</v>
      </c>
      <c r="G87" s="53">
        <f t="shared" si="7"/>
        <v>0</v>
      </c>
    </row>
    <row r="88" spans="3:7" ht="15.75" customHeight="1" x14ac:dyDescent="0.25">
      <c r="C88" s="467" t="s">
        <v>42</v>
      </c>
      <c r="D88" s="470"/>
      <c r="E88" s="471"/>
      <c r="F88" s="471"/>
      <c r="G88" s="472"/>
    </row>
    <row r="89" spans="3:7" x14ac:dyDescent="0.25">
      <c r="C89" s="468"/>
      <c r="D89" s="473"/>
      <c r="E89" s="474"/>
      <c r="F89" s="474"/>
      <c r="G89" s="475"/>
    </row>
    <row r="90" spans="3:7" ht="11.25" customHeight="1" thickBot="1" x14ac:dyDescent="0.3">
      <c r="C90" s="469"/>
      <c r="D90" s="476"/>
      <c r="E90" s="477"/>
      <c r="F90" s="477"/>
      <c r="G90" s="478"/>
    </row>
    <row r="91" spans="3:7" ht="15.75" thickBot="1" x14ac:dyDescent="0.3">
      <c r="C91" s="45" t="s">
        <v>1242</v>
      </c>
      <c r="D91" s="455" t="s">
        <v>1243</v>
      </c>
      <c r="E91" s="456"/>
      <c r="F91" s="456"/>
      <c r="G91" s="457"/>
    </row>
    <row r="92" spans="3:7" ht="17.25" customHeight="1" thickBot="1" x14ac:dyDescent="0.3">
      <c r="C92" s="46" t="s">
        <v>424</v>
      </c>
      <c r="D92" s="458" t="s">
        <v>1244</v>
      </c>
      <c r="E92" s="459"/>
      <c r="F92" s="459"/>
      <c r="G92" s="460"/>
    </row>
    <row r="93" spans="3:7" ht="15.75" customHeight="1" thickBot="1" x14ac:dyDescent="0.3">
      <c r="C93" s="36" t="str">
        <f>'[1]Formati 2 Politika Ekzistuese'!C88</f>
        <v>Përshkrimi i Produktit:</v>
      </c>
      <c r="D93" s="437" t="s">
        <v>1245</v>
      </c>
      <c r="E93" s="438"/>
      <c r="F93" s="438"/>
      <c r="G93" s="439"/>
    </row>
    <row r="94" spans="3:7" ht="12.75" customHeight="1" thickBot="1" x14ac:dyDescent="0.3">
      <c r="C94" s="36" t="s">
        <v>29</v>
      </c>
      <c r="D94" s="461" t="s">
        <v>1246</v>
      </c>
      <c r="E94" s="462"/>
      <c r="F94" s="462"/>
      <c r="G94" s="463"/>
    </row>
    <row r="95" spans="3:7" ht="9" customHeight="1" x14ac:dyDescent="0.25">
      <c r="C95" s="432"/>
      <c r="D95" s="47">
        <v>2018</v>
      </c>
      <c r="E95" s="47">
        <v>2019</v>
      </c>
      <c r="F95" s="47">
        <v>2020</v>
      </c>
      <c r="G95" s="47">
        <v>2021</v>
      </c>
    </row>
    <row r="96" spans="3:7" ht="15.75" thickBot="1" x14ac:dyDescent="0.3">
      <c r="C96" s="433"/>
      <c r="D96" s="48" t="s">
        <v>12</v>
      </c>
      <c r="E96" s="48" t="s">
        <v>13</v>
      </c>
      <c r="F96" s="48" t="s">
        <v>13</v>
      </c>
      <c r="G96" s="48" t="s">
        <v>13</v>
      </c>
    </row>
    <row r="97" spans="3:7" ht="15.75" thickBot="1" x14ac:dyDescent="0.3">
      <c r="C97" s="36" t="s">
        <v>31</v>
      </c>
      <c r="D97" s="49">
        <v>1</v>
      </c>
      <c r="E97" s="49">
        <f>'[1]Formati 2 Politika Ekzistuese'!E92</f>
        <v>1</v>
      </c>
      <c r="F97" s="49">
        <f>'[1]Formati 2 Politika Ekzistuese'!F92</f>
        <v>1</v>
      </c>
      <c r="G97" s="49">
        <f>'[1]Formati 2 Politika Ekzistuese'!G92</f>
        <v>0</v>
      </c>
    </row>
    <row r="98" spans="3:7" ht="15.75" thickBot="1" x14ac:dyDescent="0.3">
      <c r="C98" s="36" t="s">
        <v>32</v>
      </c>
      <c r="D98" s="49">
        <v>700</v>
      </c>
      <c r="E98" s="49">
        <v>0</v>
      </c>
      <c r="F98" s="49">
        <v>0</v>
      </c>
      <c r="G98" s="49">
        <f>'[1]Formati 2 Politika Ekzistuese'!G93</f>
        <v>0</v>
      </c>
    </row>
    <row r="99" spans="3:7" ht="15.75" customHeight="1" thickBot="1" x14ac:dyDescent="0.3">
      <c r="C99" s="36" t="s">
        <v>33</v>
      </c>
      <c r="D99" s="49">
        <f>D98/D97</f>
        <v>700</v>
      </c>
      <c r="E99" s="49">
        <f t="shared" ref="E99:G99" si="8">E98/E97</f>
        <v>0</v>
      </c>
      <c r="F99" s="49">
        <f t="shared" si="8"/>
        <v>0</v>
      </c>
      <c r="G99" s="49" t="e">
        <f t="shared" si="8"/>
        <v>#DIV/0!</v>
      </c>
    </row>
    <row r="100" spans="3:7" ht="15.75" customHeight="1" thickBot="1" x14ac:dyDescent="0.3">
      <c r="C100" s="36" t="s">
        <v>34</v>
      </c>
      <c r="D100" s="50" t="s">
        <v>35</v>
      </c>
      <c r="E100" s="51">
        <f>E97/D97-1</f>
        <v>0</v>
      </c>
      <c r="F100" s="51">
        <f t="shared" ref="F100:G102" si="9">F97/E97-1</f>
        <v>0</v>
      </c>
      <c r="G100" s="51">
        <f t="shared" si="9"/>
        <v>-1</v>
      </c>
    </row>
    <row r="101" spans="3:7" ht="23.25" thickBot="1" x14ac:dyDescent="0.3">
      <c r="C101" s="36" t="s">
        <v>36</v>
      </c>
      <c r="D101" s="50" t="s">
        <v>35</v>
      </c>
      <c r="E101" s="51">
        <f>E98/D98-1</f>
        <v>-1</v>
      </c>
      <c r="F101" s="51" t="e">
        <f t="shared" si="9"/>
        <v>#DIV/0!</v>
      </c>
      <c r="G101" s="51" t="e">
        <f t="shared" si="9"/>
        <v>#DIV/0!</v>
      </c>
    </row>
    <row r="102" spans="3:7" ht="23.25" thickBot="1" x14ac:dyDescent="0.3">
      <c r="C102" s="36" t="s">
        <v>37</v>
      </c>
      <c r="D102" s="50" t="s">
        <v>35</v>
      </c>
      <c r="E102" s="51">
        <f>E99/D99-1</f>
        <v>-1</v>
      </c>
      <c r="F102" s="51" t="e">
        <f t="shared" si="9"/>
        <v>#DIV/0!</v>
      </c>
      <c r="G102" s="51" t="e">
        <f t="shared" si="9"/>
        <v>#DIV/0!</v>
      </c>
    </row>
    <row r="103" spans="3:7" ht="12.75" customHeight="1" thickBot="1" x14ac:dyDescent="0.3">
      <c r="C103" s="464" t="s">
        <v>1247</v>
      </c>
      <c r="D103" s="465"/>
      <c r="E103" s="465"/>
      <c r="F103" s="465"/>
      <c r="G103" s="466"/>
    </row>
    <row r="104" spans="3:7" ht="9" customHeight="1" x14ac:dyDescent="0.25">
      <c r="C104" s="432"/>
      <c r="D104" s="47">
        <v>2018</v>
      </c>
      <c r="E104" s="47">
        <v>2019</v>
      </c>
      <c r="F104" s="47">
        <v>2020</v>
      </c>
      <c r="G104" s="47">
        <v>2021</v>
      </c>
    </row>
    <row r="105" spans="3:7" ht="15.75" customHeight="1" thickBot="1" x14ac:dyDescent="0.3">
      <c r="C105" s="433"/>
      <c r="D105" s="48" t="s">
        <v>12</v>
      </c>
      <c r="E105" s="48" t="s">
        <v>13</v>
      </c>
      <c r="F105" s="48" t="s">
        <v>13</v>
      </c>
      <c r="G105" s="48" t="s">
        <v>13</v>
      </c>
    </row>
    <row r="106" spans="3:7" ht="24.75" thickBot="1" x14ac:dyDescent="0.3">
      <c r="C106" s="52" t="s">
        <v>39</v>
      </c>
      <c r="D106" s="54"/>
      <c r="E106" s="54"/>
      <c r="F106" s="54"/>
      <c r="G106" s="54"/>
    </row>
    <row r="107" spans="3:7" ht="24.75" thickBot="1" x14ac:dyDescent="0.3">
      <c r="C107" s="52" t="s">
        <v>40</v>
      </c>
      <c r="D107" s="53">
        <v>700</v>
      </c>
      <c r="E107" s="54">
        <v>0</v>
      </c>
      <c r="F107" s="54">
        <v>0</v>
      </c>
      <c r="G107" s="54">
        <f>'[1]Formati 2 Politika Ekzistuese'!G102</f>
        <v>0</v>
      </c>
    </row>
    <row r="108" spans="3:7" ht="24.75" thickBot="1" x14ac:dyDescent="0.3">
      <c r="C108" s="55" t="s">
        <v>239</v>
      </c>
      <c r="D108" s="53">
        <f>D107+D106</f>
        <v>700</v>
      </c>
      <c r="E108" s="53">
        <f t="shared" ref="E108:G108" si="10">E107+E106</f>
        <v>0</v>
      </c>
      <c r="F108" s="53">
        <f t="shared" si="10"/>
        <v>0</v>
      </c>
      <c r="G108" s="53">
        <f t="shared" si="10"/>
        <v>0</v>
      </c>
    </row>
    <row r="109" spans="3:7" ht="15" customHeight="1" x14ac:dyDescent="0.25">
      <c r="C109" s="467" t="s">
        <v>42</v>
      </c>
      <c r="D109" s="470"/>
      <c r="E109" s="471"/>
      <c r="F109" s="471"/>
      <c r="G109" s="472"/>
    </row>
    <row r="110" spans="3:7" ht="17.25" customHeight="1" x14ac:dyDescent="0.25">
      <c r="C110" s="468"/>
      <c r="D110" s="473"/>
      <c r="E110" s="474"/>
      <c r="F110" s="474"/>
      <c r="G110" s="475"/>
    </row>
    <row r="111" spans="3:7" ht="12.75" customHeight="1" thickBot="1" x14ac:dyDescent="0.3">
      <c r="C111" s="469"/>
      <c r="D111" s="476"/>
      <c r="E111" s="477"/>
      <c r="F111" s="477"/>
      <c r="G111" s="478"/>
    </row>
    <row r="112" spans="3:7" ht="12.75" customHeight="1" thickBot="1" x14ac:dyDescent="0.3">
      <c r="C112" s="45" t="s">
        <v>1248</v>
      </c>
      <c r="D112" s="455" t="s">
        <v>1249</v>
      </c>
      <c r="E112" s="456"/>
      <c r="F112" s="456"/>
      <c r="G112" s="457"/>
    </row>
    <row r="113" spans="3:7" ht="14.25" customHeight="1" thickBot="1" x14ac:dyDescent="0.3">
      <c r="C113" s="46" t="s">
        <v>433</v>
      </c>
      <c r="D113" s="458" t="s">
        <v>1250</v>
      </c>
      <c r="E113" s="459"/>
      <c r="F113" s="459"/>
      <c r="G113" s="460"/>
    </row>
    <row r="114" spans="3:7" ht="15.75" thickBot="1" x14ac:dyDescent="0.3">
      <c r="C114" s="36" t="s">
        <v>29</v>
      </c>
      <c r="D114" s="461" t="s">
        <v>1246</v>
      </c>
      <c r="E114" s="462"/>
      <c r="F114" s="462"/>
      <c r="G114" s="463"/>
    </row>
    <row r="115" spans="3:7" x14ac:dyDescent="0.25">
      <c r="C115" s="432"/>
      <c r="D115" s="47">
        <v>2018</v>
      </c>
      <c r="E115" s="47">
        <v>2019</v>
      </c>
      <c r="F115" s="47">
        <v>2020</v>
      </c>
      <c r="G115" s="47">
        <v>2021</v>
      </c>
    </row>
    <row r="116" spans="3:7" ht="15.75" thickBot="1" x14ac:dyDescent="0.3">
      <c r="C116" s="433"/>
      <c r="D116" s="48" t="s">
        <v>12</v>
      </c>
      <c r="E116" s="48" t="s">
        <v>13</v>
      </c>
      <c r="F116" s="48" t="s">
        <v>13</v>
      </c>
      <c r="G116" s="48" t="s">
        <v>13</v>
      </c>
    </row>
    <row r="117" spans="3:7" ht="15.75" thickBot="1" x14ac:dyDescent="0.3">
      <c r="C117" s="36" t="s">
        <v>31</v>
      </c>
      <c r="D117" s="49">
        <v>1</v>
      </c>
      <c r="E117" s="49">
        <v>0</v>
      </c>
      <c r="F117" s="49">
        <v>0</v>
      </c>
      <c r="G117" s="49">
        <v>0</v>
      </c>
    </row>
    <row r="118" spans="3:7" ht="15.75" thickBot="1" x14ac:dyDescent="0.3">
      <c r="C118" s="36" t="s">
        <v>32</v>
      </c>
      <c r="D118" s="49">
        <v>500</v>
      </c>
      <c r="E118" s="49">
        <v>0</v>
      </c>
      <c r="F118" s="49">
        <v>0</v>
      </c>
      <c r="G118" s="49">
        <v>0</v>
      </c>
    </row>
    <row r="119" spans="3:7" ht="23.25" thickBot="1" x14ac:dyDescent="0.3">
      <c r="C119" s="36" t="s">
        <v>33</v>
      </c>
      <c r="D119" s="49">
        <f>D118/D117</f>
        <v>500</v>
      </c>
      <c r="E119" s="49" t="e">
        <f t="shared" ref="E119:G119" si="11">E118/E117</f>
        <v>#DIV/0!</v>
      </c>
      <c r="F119" s="49" t="e">
        <f t="shared" si="11"/>
        <v>#DIV/0!</v>
      </c>
      <c r="G119" s="49" t="e">
        <f t="shared" si="11"/>
        <v>#DIV/0!</v>
      </c>
    </row>
    <row r="120" spans="3:7" ht="12.75" customHeight="1" thickBot="1" x14ac:dyDescent="0.3">
      <c r="C120" s="36" t="s">
        <v>34</v>
      </c>
      <c r="D120" s="50" t="s">
        <v>35</v>
      </c>
      <c r="E120" s="51">
        <f>E117/D117-1</f>
        <v>-1</v>
      </c>
      <c r="F120" s="51" t="e">
        <f t="shared" ref="F120:G122" si="12">F117/E117-1</f>
        <v>#DIV/0!</v>
      </c>
      <c r="G120" s="51" t="e">
        <f t="shared" si="12"/>
        <v>#DIV/0!</v>
      </c>
    </row>
    <row r="121" spans="3:7" ht="9" customHeight="1" thickBot="1" x14ac:dyDescent="0.3">
      <c r="C121" s="36" t="s">
        <v>36</v>
      </c>
      <c r="D121" s="50" t="s">
        <v>35</v>
      </c>
      <c r="E121" s="51">
        <f>E118/D118-1</f>
        <v>-1</v>
      </c>
      <c r="F121" s="51" t="e">
        <f t="shared" si="12"/>
        <v>#DIV/0!</v>
      </c>
      <c r="G121" s="51" t="e">
        <f t="shared" si="12"/>
        <v>#DIV/0!</v>
      </c>
    </row>
    <row r="122" spans="3:7" ht="23.25" thickBot="1" x14ac:dyDescent="0.3">
      <c r="C122" s="36" t="s">
        <v>37</v>
      </c>
      <c r="D122" s="50" t="s">
        <v>35</v>
      </c>
      <c r="E122" s="51" t="e">
        <f>E119/D119-1</f>
        <v>#DIV/0!</v>
      </c>
      <c r="F122" s="51" t="e">
        <f t="shared" si="12"/>
        <v>#DIV/0!</v>
      </c>
      <c r="G122" s="51" t="e">
        <f t="shared" si="12"/>
        <v>#DIV/0!</v>
      </c>
    </row>
    <row r="123" spans="3:7" ht="15.75" thickBot="1" x14ac:dyDescent="0.3">
      <c r="C123" s="464" t="s">
        <v>1251</v>
      </c>
      <c r="D123" s="465"/>
      <c r="E123" s="465"/>
      <c r="F123" s="465"/>
      <c r="G123" s="466"/>
    </row>
    <row r="124" spans="3:7" x14ac:dyDescent="0.25">
      <c r="C124" s="432"/>
      <c r="D124" s="47">
        <v>2018</v>
      </c>
      <c r="E124" s="47">
        <v>2019</v>
      </c>
      <c r="F124" s="47">
        <v>2020</v>
      </c>
      <c r="G124" s="47">
        <v>2021</v>
      </c>
    </row>
    <row r="125" spans="3:7" ht="14.25" customHeight="1" thickBot="1" x14ac:dyDescent="0.3">
      <c r="C125" s="433"/>
      <c r="D125" s="48" t="s">
        <v>12</v>
      </c>
      <c r="E125" s="48" t="s">
        <v>13</v>
      </c>
      <c r="F125" s="48" t="s">
        <v>13</v>
      </c>
      <c r="G125" s="48" t="s">
        <v>13</v>
      </c>
    </row>
    <row r="126" spans="3:7" ht="24.75" thickBot="1" x14ac:dyDescent="0.3">
      <c r="C126" s="52" t="s">
        <v>39</v>
      </c>
      <c r="D126" s="54"/>
      <c r="E126" s="54"/>
      <c r="F126" s="54"/>
      <c r="G126" s="54"/>
    </row>
    <row r="127" spans="3:7" ht="24.75" thickBot="1" x14ac:dyDescent="0.3">
      <c r="C127" s="52" t="s">
        <v>40</v>
      </c>
      <c r="D127" s="53">
        <v>500</v>
      </c>
      <c r="E127" s="54">
        <v>0</v>
      </c>
      <c r="F127" s="54">
        <v>0</v>
      </c>
      <c r="G127" s="54">
        <v>0</v>
      </c>
    </row>
    <row r="128" spans="3:7" ht="24.75" thickBot="1" x14ac:dyDescent="0.3">
      <c r="C128" s="55" t="s">
        <v>247</v>
      </c>
      <c r="D128" s="53">
        <f>D127+D126</f>
        <v>500</v>
      </c>
      <c r="E128" s="53">
        <f t="shared" ref="E128:G128" si="13">E127+E126</f>
        <v>0</v>
      </c>
      <c r="F128" s="53">
        <f t="shared" si="13"/>
        <v>0</v>
      </c>
      <c r="G128" s="53">
        <f t="shared" si="13"/>
        <v>0</v>
      </c>
    </row>
    <row r="129" spans="3:7" ht="14.25" customHeight="1" x14ac:dyDescent="0.25">
      <c r="C129" s="467" t="s">
        <v>42</v>
      </c>
      <c r="D129" s="470"/>
      <c r="E129" s="471"/>
      <c r="F129" s="471"/>
      <c r="G129" s="472"/>
    </row>
    <row r="130" spans="3:7" ht="15" customHeight="1" x14ac:dyDescent="0.25">
      <c r="C130" s="468"/>
      <c r="D130" s="473"/>
      <c r="E130" s="474"/>
      <c r="F130" s="474"/>
      <c r="G130" s="475"/>
    </row>
    <row r="131" spans="3:7" ht="15" customHeight="1" thickBot="1" x14ac:dyDescent="0.3">
      <c r="C131" s="469"/>
      <c r="D131" s="476"/>
      <c r="E131" s="477"/>
      <c r="F131" s="477"/>
      <c r="G131" s="478"/>
    </row>
    <row r="132" spans="3:7" ht="18.75" customHeight="1" thickBot="1" x14ac:dyDescent="0.3">
      <c r="C132" s="45" t="s">
        <v>1252</v>
      </c>
      <c r="D132" s="455" t="s">
        <v>1253</v>
      </c>
      <c r="E132" s="456"/>
      <c r="F132" s="456"/>
      <c r="G132" s="457"/>
    </row>
    <row r="133" spans="3:7" ht="15.75" customHeight="1" thickBot="1" x14ac:dyDescent="0.3">
      <c r="C133" s="46" t="s">
        <v>438</v>
      </c>
      <c r="D133" s="458" t="s">
        <v>1254</v>
      </c>
      <c r="E133" s="459"/>
      <c r="F133" s="459"/>
      <c r="G133" s="460"/>
    </row>
    <row r="134" spans="3:7" ht="26.25" customHeight="1" thickBot="1" x14ac:dyDescent="0.3">
      <c r="C134" s="36" t="s">
        <v>27</v>
      </c>
      <c r="D134" s="437" t="s">
        <v>1255</v>
      </c>
      <c r="E134" s="438"/>
      <c r="F134" s="438"/>
      <c r="G134" s="439"/>
    </row>
    <row r="135" spans="3:7" ht="16.5" customHeight="1" thickBot="1" x14ac:dyDescent="0.3">
      <c r="C135" s="36" t="s">
        <v>29</v>
      </c>
      <c r="D135" s="461" t="s">
        <v>395</v>
      </c>
      <c r="E135" s="462"/>
      <c r="F135" s="462"/>
      <c r="G135" s="463"/>
    </row>
    <row r="136" spans="3:7" ht="15.75" customHeight="1" x14ac:dyDescent="0.25">
      <c r="C136" s="432"/>
      <c r="D136" s="47">
        <v>2018</v>
      </c>
      <c r="E136" s="47">
        <v>2019</v>
      </c>
      <c r="F136" s="47">
        <v>2020</v>
      </c>
      <c r="G136" s="47">
        <v>2021</v>
      </c>
    </row>
    <row r="137" spans="3:7" ht="12.75" customHeight="1" thickBot="1" x14ac:dyDescent="0.3">
      <c r="C137" s="433"/>
      <c r="D137" s="48" t="s">
        <v>12</v>
      </c>
      <c r="E137" s="48" t="s">
        <v>13</v>
      </c>
      <c r="F137" s="48" t="s">
        <v>13</v>
      </c>
      <c r="G137" s="48" t="s">
        <v>13</v>
      </c>
    </row>
    <row r="138" spans="3:7" ht="12.75" customHeight="1" thickBot="1" x14ac:dyDescent="0.3">
      <c r="C138" s="36" t="s">
        <v>31</v>
      </c>
      <c r="D138" s="49">
        <v>0</v>
      </c>
      <c r="E138" s="49">
        <v>0</v>
      </c>
      <c r="F138" s="49">
        <v>0</v>
      </c>
      <c r="G138" s="49">
        <v>1</v>
      </c>
    </row>
    <row r="139" spans="3:7" ht="15.75" customHeight="1" thickBot="1" x14ac:dyDescent="0.3">
      <c r="C139" s="36" t="s">
        <v>32</v>
      </c>
      <c r="D139" s="49">
        <v>0</v>
      </c>
      <c r="E139" s="49">
        <v>0</v>
      </c>
      <c r="F139" s="49">
        <v>0</v>
      </c>
      <c r="G139" s="49">
        <v>800</v>
      </c>
    </row>
    <row r="140" spans="3:7" ht="23.25" thickBot="1" x14ac:dyDescent="0.3">
      <c r="C140" s="36" t="s">
        <v>33</v>
      </c>
      <c r="D140" s="49" t="e">
        <f>D139/D138</f>
        <v>#DIV/0!</v>
      </c>
      <c r="E140" s="49" t="e">
        <f t="shared" ref="E140:G140" si="14">E139/E138</f>
        <v>#DIV/0!</v>
      </c>
      <c r="F140" s="49" t="e">
        <f t="shared" si="14"/>
        <v>#DIV/0!</v>
      </c>
      <c r="G140" s="49">
        <f t="shared" si="14"/>
        <v>800</v>
      </c>
    </row>
    <row r="141" spans="3:7" ht="15.75" thickBot="1" x14ac:dyDescent="0.3">
      <c r="C141" s="36" t="s">
        <v>34</v>
      </c>
      <c r="D141" s="50" t="s">
        <v>35</v>
      </c>
      <c r="E141" s="51" t="e">
        <f>E138/D138-1</f>
        <v>#DIV/0!</v>
      </c>
      <c r="F141" s="51" t="e">
        <f t="shared" ref="F141:G143" si="15">F138/E138-1</f>
        <v>#DIV/0!</v>
      </c>
      <c r="G141" s="51" t="e">
        <f t="shared" si="15"/>
        <v>#DIV/0!</v>
      </c>
    </row>
    <row r="142" spans="3:7" ht="23.25" thickBot="1" x14ac:dyDescent="0.3">
      <c r="C142" s="36" t="s">
        <v>36</v>
      </c>
      <c r="D142" s="50" t="s">
        <v>35</v>
      </c>
      <c r="E142" s="51" t="e">
        <f>E139/D139-1</f>
        <v>#DIV/0!</v>
      </c>
      <c r="F142" s="51" t="e">
        <f t="shared" si="15"/>
        <v>#DIV/0!</v>
      </c>
      <c r="G142" s="51" t="e">
        <f t="shared" si="15"/>
        <v>#DIV/0!</v>
      </c>
    </row>
    <row r="143" spans="3:7" ht="23.25" thickBot="1" x14ac:dyDescent="0.3">
      <c r="C143" s="36" t="s">
        <v>37</v>
      </c>
      <c r="D143" s="50" t="s">
        <v>35</v>
      </c>
      <c r="E143" s="51" t="e">
        <f>E140/D140-1</f>
        <v>#DIV/0!</v>
      </c>
      <c r="F143" s="51" t="e">
        <f t="shared" si="15"/>
        <v>#DIV/0!</v>
      </c>
      <c r="G143" s="51" t="e">
        <f t="shared" si="15"/>
        <v>#DIV/0!</v>
      </c>
    </row>
    <row r="144" spans="3:7" ht="15.75" customHeight="1" thickBot="1" x14ac:dyDescent="0.3">
      <c r="C144" s="464" t="s">
        <v>255</v>
      </c>
      <c r="D144" s="465"/>
      <c r="E144" s="465"/>
      <c r="F144" s="465"/>
      <c r="G144" s="466"/>
    </row>
    <row r="145" spans="3:7" ht="12.75" customHeight="1" x14ac:dyDescent="0.25">
      <c r="C145" s="432"/>
      <c r="D145" s="47">
        <v>2018</v>
      </c>
      <c r="E145" s="47">
        <v>2019</v>
      </c>
      <c r="F145" s="47">
        <v>2020</v>
      </c>
      <c r="G145" s="47">
        <v>2021</v>
      </c>
    </row>
    <row r="146" spans="3:7" ht="15.75" customHeight="1" thickBot="1" x14ac:dyDescent="0.3">
      <c r="C146" s="433"/>
      <c r="D146" s="48" t="s">
        <v>12</v>
      </c>
      <c r="E146" s="48" t="s">
        <v>13</v>
      </c>
      <c r="F146" s="48" t="s">
        <v>13</v>
      </c>
      <c r="G146" s="48" t="s">
        <v>13</v>
      </c>
    </row>
    <row r="147" spans="3:7" ht="24.75" thickBot="1" x14ac:dyDescent="0.3">
      <c r="C147" s="52" t="s">
        <v>39</v>
      </c>
      <c r="D147" s="54"/>
      <c r="E147" s="54"/>
      <c r="F147" s="54"/>
      <c r="G147" s="54"/>
    </row>
    <row r="148" spans="3:7" ht="12.75" customHeight="1" thickBot="1" x14ac:dyDescent="0.3">
      <c r="C148" s="52" t="s">
        <v>40</v>
      </c>
      <c r="D148" s="53">
        <v>0</v>
      </c>
      <c r="E148" s="54">
        <v>0</v>
      </c>
      <c r="F148" s="54">
        <v>0</v>
      </c>
      <c r="G148" s="54">
        <v>800</v>
      </c>
    </row>
    <row r="149" spans="3:7" ht="24.75" thickBot="1" x14ac:dyDescent="0.3">
      <c r="C149" s="55" t="s">
        <v>256</v>
      </c>
      <c r="D149" s="53">
        <f>D148+D147</f>
        <v>0</v>
      </c>
      <c r="E149" s="53">
        <f t="shared" ref="E149:G149" si="16">E148+E147</f>
        <v>0</v>
      </c>
      <c r="F149" s="53">
        <f t="shared" si="16"/>
        <v>0</v>
      </c>
      <c r="G149" s="53">
        <f t="shared" si="16"/>
        <v>800</v>
      </c>
    </row>
    <row r="150" spans="3:7" ht="15" customHeight="1" x14ac:dyDescent="0.25">
      <c r="C150" s="467" t="s">
        <v>42</v>
      </c>
      <c r="D150" s="470"/>
      <c r="E150" s="471"/>
      <c r="F150" s="471"/>
      <c r="G150" s="472"/>
    </row>
    <row r="151" spans="3:7" x14ac:dyDescent="0.25">
      <c r="C151" s="468"/>
      <c r="D151" s="473"/>
      <c r="E151" s="474"/>
      <c r="F151" s="474"/>
      <c r="G151" s="475"/>
    </row>
    <row r="152" spans="3:7" ht="15.75" thickBot="1" x14ac:dyDescent="0.3">
      <c r="C152" s="469"/>
      <c r="D152" s="476"/>
      <c r="E152" s="477"/>
      <c r="F152" s="477"/>
      <c r="G152" s="478"/>
    </row>
    <row r="153" spans="3:7" ht="15.75" thickBot="1" x14ac:dyDescent="0.3">
      <c r="C153" s="45"/>
      <c r="D153" s="455" t="s">
        <v>1256</v>
      </c>
      <c r="E153" s="456"/>
      <c r="F153" s="456"/>
      <c r="G153" s="457"/>
    </row>
    <row r="154" spans="3:7" ht="15.75" thickBot="1" x14ac:dyDescent="0.3">
      <c r="C154" s="46" t="s">
        <v>443</v>
      </c>
      <c r="D154" s="458" t="s">
        <v>1257</v>
      </c>
      <c r="E154" s="459"/>
      <c r="F154" s="459"/>
      <c r="G154" s="460"/>
    </row>
    <row r="155" spans="3:7" ht="15.75" thickBot="1" x14ac:dyDescent="0.3">
      <c r="C155" s="36" t="s">
        <v>27</v>
      </c>
      <c r="D155" s="437" t="s">
        <v>1258</v>
      </c>
      <c r="E155" s="438"/>
      <c r="F155" s="438"/>
      <c r="G155" s="439"/>
    </row>
    <row r="156" spans="3:7" ht="15.75" thickBot="1" x14ac:dyDescent="0.3">
      <c r="C156" s="36" t="s">
        <v>29</v>
      </c>
      <c r="D156" s="461" t="s">
        <v>395</v>
      </c>
      <c r="E156" s="462"/>
      <c r="F156" s="462"/>
      <c r="G156" s="463"/>
    </row>
    <row r="157" spans="3:7" x14ac:dyDescent="0.25">
      <c r="C157" s="432"/>
      <c r="D157" s="47">
        <v>2018</v>
      </c>
      <c r="E157" s="47">
        <v>2019</v>
      </c>
      <c r="F157" s="47">
        <v>2020</v>
      </c>
      <c r="G157" s="47">
        <v>2021</v>
      </c>
    </row>
    <row r="158" spans="3:7" ht="15.75" thickBot="1" x14ac:dyDescent="0.3">
      <c r="C158" s="433"/>
      <c r="D158" s="48" t="s">
        <v>12</v>
      </c>
      <c r="E158" s="48" t="s">
        <v>13</v>
      </c>
      <c r="F158" s="48" t="s">
        <v>13</v>
      </c>
      <c r="G158" s="48" t="s">
        <v>13</v>
      </c>
    </row>
    <row r="159" spans="3:7" ht="15.75" thickBot="1" x14ac:dyDescent="0.3">
      <c r="C159" s="36" t="s">
        <v>31</v>
      </c>
      <c r="D159" s="49">
        <v>0</v>
      </c>
      <c r="E159" s="49">
        <v>0</v>
      </c>
      <c r="F159" s="49">
        <v>0</v>
      </c>
      <c r="G159" s="49">
        <v>4</v>
      </c>
    </row>
    <row r="160" spans="3:7" ht="15.75" thickBot="1" x14ac:dyDescent="0.3">
      <c r="C160" s="36" t="s">
        <v>32</v>
      </c>
      <c r="D160" s="49">
        <v>0</v>
      </c>
      <c r="E160" s="49">
        <v>0</v>
      </c>
      <c r="F160" s="49">
        <v>0</v>
      </c>
      <c r="G160" s="49">
        <v>1600</v>
      </c>
    </row>
    <row r="161" spans="3:7" ht="23.25" thickBot="1" x14ac:dyDescent="0.3">
      <c r="C161" s="36" t="s">
        <v>33</v>
      </c>
      <c r="D161" s="49" t="e">
        <f>D160/D159</f>
        <v>#DIV/0!</v>
      </c>
      <c r="E161" s="49" t="e">
        <f t="shared" ref="E161:G161" si="17">E160/E159</f>
        <v>#DIV/0!</v>
      </c>
      <c r="F161" s="49" t="e">
        <f t="shared" si="17"/>
        <v>#DIV/0!</v>
      </c>
      <c r="G161" s="49">
        <f t="shared" si="17"/>
        <v>400</v>
      </c>
    </row>
    <row r="162" spans="3:7" ht="15.75" thickBot="1" x14ac:dyDescent="0.3">
      <c r="C162" s="36" t="s">
        <v>34</v>
      </c>
      <c r="D162" s="50" t="s">
        <v>35</v>
      </c>
      <c r="E162" s="51" t="e">
        <f>E159/D159-1</f>
        <v>#DIV/0!</v>
      </c>
      <c r="F162" s="51" t="e">
        <f t="shared" ref="F162:G164" si="18">F159/E159-1</f>
        <v>#DIV/0!</v>
      </c>
      <c r="G162" s="51" t="e">
        <f t="shared" si="18"/>
        <v>#DIV/0!</v>
      </c>
    </row>
    <row r="163" spans="3:7" ht="23.25" thickBot="1" x14ac:dyDescent="0.3">
      <c r="C163" s="36" t="s">
        <v>36</v>
      </c>
      <c r="D163" s="50" t="s">
        <v>35</v>
      </c>
      <c r="E163" s="51" t="e">
        <f>E160/D160-1</f>
        <v>#DIV/0!</v>
      </c>
      <c r="F163" s="51" t="e">
        <f t="shared" si="18"/>
        <v>#DIV/0!</v>
      </c>
      <c r="G163" s="51" t="e">
        <f t="shared" si="18"/>
        <v>#DIV/0!</v>
      </c>
    </row>
    <row r="164" spans="3:7" ht="23.25" thickBot="1" x14ac:dyDescent="0.3">
      <c r="C164" s="36" t="s">
        <v>37</v>
      </c>
      <c r="D164" s="50" t="s">
        <v>35</v>
      </c>
      <c r="E164" s="51" t="e">
        <f>E161/D161-1</f>
        <v>#DIV/0!</v>
      </c>
      <c r="F164" s="51" t="e">
        <f t="shared" si="18"/>
        <v>#DIV/0!</v>
      </c>
      <c r="G164" s="51" t="e">
        <f t="shared" si="18"/>
        <v>#DIV/0!</v>
      </c>
    </row>
    <row r="165" spans="3:7" ht="15.75" thickBot="1" x14ac:dyDescent="0.3">
      <c r="C165" s="464" t="s">
        <v>264</v>
      </c>
      <c r="D165" s="465"/>
      <c r="E165" s="465"/>
      <c r="F165" s="465"/>
      <c r="G165" s="466"/>
    </row>
    <row r="166" spans="3:7" x14ac:dyDescent="0.25">
      <c r="C166" s="432"/>
      <c r="D166" s="47">
        <v>2018</v>
      </c>
      <c r="E166" s="47">
        <v>2019</v>
      </c>
      <c r="F166" s="47">
        <v>2020</v>
      </c>
      <c r="G166" s="47">
        <v>2021</v>
      </c>
    </row>
    <row r="167" spans="3:7" ht="15.75" thickBot="1" x14ac:dyDescent="0.3">
      <c r="C167" s="433"/>
      <c r="D167" s="48" t="s">
        <v>12</v>
      </c>
      <c r="E167" s="48" t="s">
        <v>13</v>
      </c>
      <c r="F167" s="48" t="s">
        <v>13</v>
      </c>
      <c r="G167" s="48" t="s">
        <v>13</v>
      </c>
    </row>
    <row r="168" spans="3:7" ht="24.75" thickBot="1" x14ac:dyDescent="0.3">
      <c r="C168" s="52" t="s">
        <v>39</v>
      </c>
      <c r="D168" s="54"/>
      <c r="E168" s="54"/>
      <c r="F168" s="54"/>
      <c r="G168" s="54"/>
    </row>
    <row r="169" spans="3:7" ht="24.75" thickBot="1" x14ac:dyDescent="0.3">
      <c r="C169" s="52" t="s">
        <v>40</v>
      </c>
      <c r="D169" s="53">
        <v>0</v>
      </c>
      <c r="E169" s="54">
        <v>0</v>
      </c>
      <c r="F169" s="54">
        <v>0</v>
      </c>
      <c r="G169" s="54">
        <v>1600</v>
      </c>
    </row>
    <row r="170" spans="3:7" ht="24.75" thickBot="1" x14ac:dyDescent="0.3">
      <c r="C170" s="55" t="s">
        <v>265</v>
      </c>
      <c r="D170" s="53">
        <f>D169+D168</f>
        <v>0</v>
      </c>
      <c r="E170" s="53">
        <f t="shared" ref="E170:G170" si="19">E169+E168</f>
        <v>0</v>
      </c>
      <c r="F170" s="53">
        <f t="shared" si="19"/>
        <v>0</v>
      </c>
      <c r="G170" s="53">
        <f t="shared" si="19"/>
        <v>1600</v>
      </c>
    </row>
    <row r="171" spans="3:7" ht="12" customHeight="1" x14ac:dyDescent="0.25">
      <c r="C171" s="467" t="s">
        <v>42</v>
      </c>
      <c r="D171" s="470"/>
      <c r="E171" s="471"/>
      <c r="F171" s="471"/>
      <c r="G171" s="472"/>
    </row>
    <row r="172" spans="3:7" ht="10.5" customHeight="1" x14ac:dyDescent="0.25">
      <c r="C172" s="468"/>
      <c r="D172" s="473"/>
      <c r="E172" s="474"/>
      <c r="F172" s="474"/>
      <c r="G172" s="475"/>
    </row>
    <row r="173" spans="3:7" ht="12.75" customHeight="1" thickBot="1" x14ac:dyDescent="0.3">
      <c r="C173" s="469"/>
      <c r="D173" s="476"/>
      <c r="E173" s="477"/>
      <c r="F173" s="477"/>
      <c r="G173" s="478"/>
    </row>
    <row r="174" spans="3:7" ht="15.75" thickBot="1" x14ac:dyDescent="0.3">
      <c r="C174" s="452" t="s">
        <v>110</v>
      </c>
      <c r="D174" s="453"/>
      <c r="E174" s="453"/>
      <c r="F174" s="453"/>
      <c r="G174" s="454"/>
    </row>
    <row r="175" spans="3:7" ht="15.75" thickBot="1" x14ac:dyDescent="0.3">
      <c r="C175" s="452" t="s">
        <v>111</v>
      </c>
      <c r="D175" s="453"/>
      <c r="E175" s="453"/>
      <c r="F175" s="453"/>
      <c r="G175" s="454"/>
    </row>
    <row r="176" spans="3:7" ht="15.75" thickBot="1" x14ac:dyDescent="0.3">
      <c r="C176" s="45" t="str">
        <f>'[1]Formati 2 Politika Ekzistuese'!C193</f>
        <v>M063623</v>
      </c>
      <c r="D176" s="455" t="str">
        <f>'[1]Formati 2 Politika Ekzistuese'!D193</f>
        <v>Rikonstruksion, riparim dhe sistemim i ambienteve te OKIIA</v>
      </c>
      <c r="E176" s="456"/>
      <c r="F176" s="456"/>
      <c r="G176" s="457"/>
    </row>
    <row r="177" spans="3:7" ht="15.75" thickBot="1" x14ac:dyDescent="0.3">
      <c r="C177" s="46" t="str">
        <f>'[1]Formati 2 Politika Ekzistuese'!C194</f>
        <v>Produkti 1</v>
      </c>
      <c r="D177" s="458" t="str">
        <f>'[1]Formati 2 Politika Ekzistuese'!D194</f>
        <v>Ambiente te ristrukturuara</v>
      </c>
      <c r="E177" s="459"/>
      <c r="F177" s="459"/>
      <c r="G177" s="460"/>
    </row>
    <row r="178" spans="3:7" ht="15.75" thickBot="1" x14ac:dyDescent="0.3">
      <c r="C178" s="36" t="str">
        <f>'[1]Formati 2 Politika Ekzistuese'!C195</f>
        <v>Përshkrimi i Produktit:</v>
      </c>
      <c r="D178" s="437" t="str">
        <f>'[1]Formati 2 Politika Ekzistuese'!D195</f>
        <v xml:space="preserve">Rikonstruksioni perfshin pjeses hyrese te zyrave si dhe rikonstruksion te magazines </v>
      </c>
      <c r="E178" s="438"/>
      <c r="F178" s="438"/>
      <c r="G178" s="439"/>
    </row>
    <row r="179" spans="3:7" ht="15.75" thickBot="1" x14ac:dyDescent="0.3">
      <c r="C179" s="36" t="s">
        <v>29</v>
      </c>
      <c r="D179" s="461" t="s">
        <v>30</v>
      </c>
      <c r="E179" s="462"/>
      <c r="F179" s="462"/>
      <c r="G179" s="463"/>
    </row>
    <row r="180" spans="3:7" x14ac:dyDescent="0.25">
      <c r="C180" s="432"/>
      <c r="D180" s="47">
        <v>2018</v>
      </c>
      <c r="E180" s="47">
        <v>2019</v>
      </c>
      <c r="F180" s="47">
        <v>2020</v>
      </c>
      <c r="G180" s="47">
        <v>2021</v>
      </c>
    </row>
    <row r="181" spans="3:7" ht="15.75" thickBot="1" x14ac:dyDescent="0.3">
      <c r="C181" s="433"/>
      <c r="D181" s="48" t="s">
        <v>12</v>
      </c>
      <c r="E181" s="48" t="s">
        <v>13</v>
      </c>
      <c r="F181" s="48" t="s">
        <v>13</v>
      </c>
      <c r="G181" s="48" t="s">
        <v>13</v>
      </c>
    </row>
    <row r="182" spans="3:7" ht="15.75" thickBot="1" x14ac:dyDescent="0.3">
      <c r="C182" s="36" t="s">
        <v>31</v>
      </c>
      <c r="D182" s="49">
        <f>'[1]Formati 2 Politika Ekzistuese'!D199</f>
        <v>1</v>
      </c>
      <c r="E182" s="49">
        <f>'[1]Formati 2 Politika Ekzistuese'!E199</f>
        <v>0</v>
      </c>
      <c r="F182" s="49">
        <f>'[1]Formati 2 Politika Ekzistuese'!F199</f>
        <v>1</v>
      </c>
      <c r="G182" s="49">
        <f>'[1]Formati 2 Politika Ekzistuese'!G199</f>
        <v>0</v>
      </c>
    </row>
    <row r="183" spans="3:7" ht="15.75" thickBot="1" x14ac:dyDescent="0.3">
      <c r="C183" s="36" t="s">
        <v>32</v>
      </c>
      <c r="D183" s="49">
        <f>'[1]Formati 2 Politika Ekzistuese'!D200</f>
        <v>1900</v>
      </c>
      <c r="E183" s="49">
        <f>'[1]Formati 2 Politika Ekzistuese'!E200</f>
        <v>0</v>
      </c>
      <c r="F183" s="49">
        <f>'[1]Formati 2 Politika Ekzistuese'!F200</f>
        <v>1000</v>
      </c>
      <c r="G183" s="49">
        <f>'[1]Formati 2 Politika Ekzistuese'!G200</f>
        <v>0</v>
      </c>
    </row>
    <row r="184" spans="3:7" ht="23.25" thickBot="1" x14ac:dyDescent="0.3">
      <c r="C184" s="36" t="s">
        <v>33</v>
      </c>
      <c r="D184" s="49">
        <f>D183/D182</f>
        <v>1900</v>
      </c>
      <c r="E184" s="49" t="e">
        <f t="shared" ref="E184:G184" si="20">E183/E182</f>
        <v>#DIV/0!</v>
      </c>
      <c r="F184" s="49">
        <f t="shared" si="20"/>
        <v>1000</v>
      </c>
      <c r="G184" s="49" t="e">
        <f t="shared" si="20"/>
        <v>#DIV/0!</v>
      </c>
    </row>
    <row r="185" spans="3:7" ht="15.75" thickBot="1" x14ac:dyDescent="0.3">
      <c r="C185" s="36" t="s">
        <v>34</v>
      </c>
      <c r="D185" s="50" t="s">
        <v>35</v>
      </c>
      <c r="E185" s="51">
        <f>E182/D182-1</f>
        <v>-1</v>
      </c>
      <c r="F185" s="51" t="e">
        <f t="shared" ref="F185:G187" si="21">F182/E182-1</f>
        <v>#DIV/0!</v>
      </c>
      <c r="G185" s="51">
        <f t="shared" si="21"/>
        <v>-1</v>
      </c>
    </row>
    <row r="186" spans="3:7" ht="17.25" customHeight="1" thickBot="1" x14ac:dyDescent="0.3">
      <c r="C186" s="36" t="s">
        <v>36</v>
      </c>
      <c r="D186" s="50" t="s">
        <v>35</v>
      </c>
      <c r="E186" s="51">
        <f>E183/D183-1</f>
        <v>-1</v>
      </c>
      <c r="F186" s="51" t="e">
        <f t="shared" si="21"/>
        <v>#DIV/0!</v>
      </c>
      <c r="G186" s="51">
        <f t="shared" si="21"/>
        <v>-1</v>
      </c>
    </row>
    <row r="187" spans="3:7" ht="23.25" thickBot="1" x14ac:dyDescent="0.3">
      <c r="C187" s="36" t="s">
        <v>37</v>
      </c>
      <c r="D187" s="50" t="s">
        <v>35</v>
      </c>
      <c r="E187" s="51" t="e">
        <f>E184/D184-1</f>
        <v>#DIV/0!</v>
      </c>
      <c r="F187" s="51" t="e">
        <f t="shared" si="21"/>
        <v>#DIV/0!</v>
      </c>
      <c r="G187" s="51" t="e">
        <f t="shared" si="21"/>
        <v>#DIV/0!</v>
      </c>
    </row>
    <row r="188" spans="3:7" ht="12.75" customHeight="1" thickBot="1" x14ac:dyDescent="0.3">
      <c r="C188" s="464" t="s">
        <v>38</v>
      </c>
      <c r="D188" s="465"/>
      <c r="E188" s="465"/>
      <c r="F188" s="465"/>
      <c r="G188" s="466"/>
    </row>
    <row r="189" spans="3:7" ht="13.5" customHeight="1" x14ac:dyDescent="0.25">
      <c r="C189" s="432"/>
      <c r="D189" s="47">
        <v>2018</v>
      </c>
      <c r="E189" s="47">
        <v>2019</v>
      </c>
      <c r="F189" s="47">
        <v>2020</v>
      </c>
      <c r="G189" s="47">
        <v>2021</v>
      </c>
    </row>
    <row r="190" spans="3:7" ht="15.75" thickBot="1" x14ac:dyDescent="0.3">
      <c r="C190" s="433"/>
      <c r="D190" s="48" t="s">
        <v>12</v>
      </c>
      <c r="E190" s="48" t="s">
        <v>13</v>
      </c>
      <c r="F190" s="48" t="s">
        <v>13</v>
      </c>
      <c r="G190" s="48" t="s">
        <v>13</v>
      </c>
    </row>
    <row r="191" spans="3:7" ht="24.75" thickBot="1" x14ac:dyDescent="0.3">
      <c r="C191" s="52" t="s">
        <v>39</v>
      </c>
      <c r="D191" s="54"/>
      <c r="E191" s="54"/>
      <c r="F191" s="54"/>
      <c r="G191" s="54"/>
    </row>
    <row r="192" spans="3:7" ht="24.75" thickBot="1" x14ac:dyDescent="0.3">
      <c r="C192" s="52" t="s">
        <v>40</v>
      </c>
      <c r="D192" s="53">
        <f t="shared" ref="D192:G192" si="22">D183</f>
        <v>1900</v>
      </c>
      <c r="E192" s="54">
        <f t="shared" si="22"/>
        <v>0</v>
      </c>
      <c r="F192" s="54">
        <f t="shared" si="22"/>
        <v>1000</v>
      </c>
      <c r="G192" s="54">
        <f t="shared" si="22"/>
        <v>0</v>
      </c>
    </row>
    <row r="193" spans="3:7" ht="24.75" thickBot="1" x14ac:dyDescent="0.3">
      <c r="C193" s="55" t="s">
        <v>41</v>
      </c>
      <c r="D193" s="53">
        <f>D192+D191</f>
        <v>1900</v>
      </c>
      <c r="E193" s="53">
        <f t="shared" ref="E193:G193" si="23">E192+E191</f>
        <v>0</v>
      </c>
      <c r="F193" s="53">
        <f t="shared" si="23"/>
        <v>1000</v>
      </c>
      <c r="G193" s="53">
        <f t="shared" si="23"/>
        <v>0</v>
      </c>
    </row>
    <row r="194" spans="3:7" ht="15.75" customHeight="1" thickBot="1" x14ac:dyDescent="0.3">
      <c r="C194" s="87" t="s">
        <v>1259</v>
      </c>
      <c r="D194" s="455" t="s">
        <v>1260</v>
      </c>
      <c r="E194" s="456"/>
      <c r="F194" s="456"/>
      <c r="G194" s="457"/>
    </row>
    <row r="195" spans="3:7" ht="15.75" thickBot="1" x14ac:dyDescent="0.3">
      <c r="C195" s="46" t="s">
        <v>418</v>
      </c>
      <c r="D195" s="455" t="str">
        <f>'[1]Formati 2 Politika Ekzistuese'!D236</f>
        <v xml:space="preserve">Projekti per ndertimin </v>
      </c>
      <c r="E195" s="459"/>
      <c r="F195" s="459"/>
      <c r="G195" s="460"/>
    </row>
    <row r="196" spans="3:7" ht="15.75" customHeight="1" thickBot="1" x14ac:dyDescent="0.3">
      <c r="C196" s="36" t="str">
        <f>C134</f>
        <v>Përshkrimi i Produktit:</v>
      </c>
      <c r="D196" s="479" t="str">
        <f>'[1]Formati 2 Politika Ekzistuese'!D237</f>
        <v>Ndërtimi i hangarit për depozitimin e pjesëve të avioneve te demtuar</v>
      </c>
      <c r="E196" s="438"/>
      <c r="F196" s="438"/>
      <c r="G196" s="439"/>
    </row>
    <row r="197" spans="3:7" ht="12.75" customHeight="1" thickBot="1" x14ac:dyDescent="0.3">
      <c r="C197" s="36" t="str">
        <f>C135</f>
        <v>Njësia Matëse</v>
      </c>
      <c r="D197" s="461" t="str">
        <f>D135</f>
        <v>numër</v>
      </c>
      <c r="E197" s="462"/>
      <c r="F197" s="462"/>
      <c r="G197" s="463"/>
    </row>
    <row r="198" spans="3:7" ht="9" customHeight="1" x14ac:dyDescent="0.25">
      <c r="C198" s="432">
        <f>C136</f>
        <v>0</v>
      </c>
      <c r="D198" s="47">
        <f>D136</f>
        <v>2018</v>
      </c>
      <c r="E198" s="47">
        <f t="shared" ref="E198:G199" si="24">E136</f>
        <v>2019</v>
      </c>
      <c r="F198" s="47">
        <f t="shared" si="24"/>
        <v>2020</v>
      </c>
      <c r="G198" s="47">
        <f t="shared" si="24"/>
        <v>2021</v>
      </c>
    </row>
    <row r="199" spans="3:7" ht="15.75" thickBot="1" x14ac:dyDescent="0.3">
      <c r="C199" s="433"/>
      <c r="D199" s="48" t="str">
        <f>D137</f>
        <v>Buxheti</v>
      </c>
      <c r="E199" s="48" t="str">
        <f t="shared" si="24"/>
        <v>Parashikimi</v>
      </c>
      <c r="F199" s="48" t="str">
        <f t="shared" si="24"/>
        <v>Parashikimi</v>
      </c>
      <c r="G199" s="48" t="str">
        <f t="shared" si="24"/>
        <v>Parashikimi</v>
      </c>
    </row>
    <row r="200" spans="3:7" ht="15.75" thickBot="1" x14ac:dyDescent="0.3">
      <c r="C200" s="36" t="str">
        <f t="shared" ref="C200:G205" si="25">C138</f>
        <v>Sasia</v>
      </c>
      <c r="D200" s="49">
        <v>1</v>
      </c>
      <c r="E200" s="49">
        <v>0</v>
      </c>
      <c r="F200" s="49">
        <v>0</v>
      </c>
      <c r="G200" s="49">
        <v>0</v>
      </c>
    </row>
    <row r="201" spans="3:7" ht="15.75" thickBot="1" x14ac:dyDescent="0.3">
      <c r="C201" s="36" t="str">
        <f t="shared" si="25"/>
        <v>Kosto totale (në mijë lekë)</v>
      </c>
      <c r="D201" s="49">
        <v>300</v>
      </c>
      <c r="E201" s="49">
        <v>0</v>
      </c>
      <c r="F201" s="49">
        <v>0</v>
      </c>
      <c r="G201" s="49">
        <v>0</v>
      </c>
    </row>
    <row r="202" spans="3:7" ht="23.25" thickBot="1" x14ac:dyDescent="0.3">
      <c r="C202" s="36" t="str">
        <f t="shared" si="25"/>
        <v>Kosto për njësi (në mijë lekë)</v>
      </c>
      <c r="D202" s="49" t="e">
        <f t="shared" si="25"/>
        <v>#DIV/0!</v>
      </c>
      <c r="E202" s="49" t="e">
        <f t="shared" si="25"/>
        <v>#DIV/0!</v>
      </c>
      <c r="F202" s="49" t="e">
        <f t="shared" si="25"/>
        <v>#DIV/0!</v>
      </c>
      <c r="G202" s="49">
        <f t="shared" si="25"/>
        <v>800</v>
      </c>
    </row>
    <row r="203" spans="3:7" ht="15.75" thickBot="1" x14ac:dyDescent="0.3">
      <c r="C203" s="36" t="str">
        <f t="shared" si="25"/>
        <v xml:space="preserve">Ndryshimi në % i Sasisë  </v>
      </c>
      <c r="D203" s="50" t="str">
        <f t="shared" si="25"/>
        <v>…</v>
      </c>
      <c r="E203" s="51" t="e">
        <f t="shared" si="25"/>
        <v>#DIV/0!</v>
      </c>
      <c r="F203" s="51" t="e">
        <f t="shared" si="25"/>
        <v>#DIV/0!</v>
      </c>
      <c r="G203" s="51" t="e">
        <f t="shared" si="25"/>
        <v>#DIV/0!</v>
      </c>
    </row>
    <row r="204" spans="3:7" ht="17.25" customHeight="1" thickBot="1" x14ac:dyDescent="0.3">
      <c r="C204" s="36" t="str">
        <f t="shared" si="25"/>
        <v xml:space="preserve">Ndryshimi në % i kostos totale  </v>
      </c>
      <c r="D204" s="50" t="str">
        <f t="shared" si="25"/>
        <v>…</v>
      </c>
      <c r="E204" s="51" t="e">
        <f t="shared" si="25"/>
        <v>#DIV/0!</v>
      </c>
      <c r="F204" s="51" t="e">
        <f t="shared" si="25"/>
        <v>#DIV/0!</v>
      </c>
      <c r="G204" s="51" t="e">
        <f t="shared" si="25"/>
        <v>#DIV/0!</v>
      </c>
    </row>
    <row r="205" spans="3:7" ht="23.25" thickBot="1" x14ac:dyDescent="0.3">
      <c r="C205" s="36" t="str">
        <f t="shared" si="25"/>
        <v>Ndryshimi në % i kostos për njësi</v>
      </c>
      <c r="D205" s="50" t="str">
        <f t="shared" si="25"/>
        <v>…</v>
      </c>
      <c r="E205" s="51" t="e">
        <f t="shared" si="25"/>
        <v>#DIV/0!</v>
      </c>
      <c r="F205" s="51" t="e">
        <f t="shared" si="25"/>
        <v>#DIV/0!</v>
      </c>
      <c r="G205" s="51" t="e">
        <f t="shared" si="25"/>
        <v>#DIV/0!</v>
      </c>
    </row>
    <row r="206" spans="3:7" ht="18.75" customHeight="1" thickBot="1" x14ac:dyDescent="0.3">
      <c r="C206" s="480" t="s">
        <v>1261</v>
      </c>
      <c r="D206" s="481"/>
      <c r="E206" s="481"/>
      <c r="F206" s="481"/>
      <c r="G206" s="482"/>
    </row>
    <row r="207" spans="3:7" ht="18.75" customHeight="1" x14ac:dyDescent="0.25">
      <c r="C207" s="432"/>
      <c r="D207" s="47">
        <f>D145</f>
        <v>2018</v>
      </c>
      <c r="E207" s="47">
        <f>E145</f>
        <v>2019</v>
      </c>
      <c r="F207" s="47">
        <f>F145</f>
        <v>2020</v>
      </c>
      <c r="G207" s="47">
        <f>G145</f>
        <v>2021</v>
      </c>
    </row>
    <row r="208" spans="3:7" ht="15.75" thickBot="1" x14ac:dyDescent="0.3">
      <c r="C208" s="433"/>
      <c r="D208" s="48" t="str">
        <f t="shared" ref="D208:G209" si="26">D146</f>
        <v>Buxheti</v>
      </c>
      <c r="E208" s="48" t="str">
        <f t="shared" si="26"/>
        <v>Parashikimi</v>
      </c>
      <c r="F208" s="48" t="str">
        <f t="shared" si="26"/>
        <v>Parashikimi</v>
      </c>
      <c r="G208" s="48" t="str">
        <f t="shared" si="26"/>
        <v>Parashikimi</v>
      </c>
    </row>
    <row r="209" spans="3:7" ht="24.75" thickBot="1" x14ac:dyDescent="0.3">
      <c r="C209" s="52" t="str">
        <f>C147</f>
        <v xml:space="preserve">230. Aktive të patrupëzuara </v>
      </c>
      <c r="D209" s="54">
        <f t="shared" si="26"/>
        <v>0</v>
      </c>
      <c r="E209" s="54">
        <f t="shared" si="26"/>
        <v>0</v>
      </c>
      <c r="F209" s="54">
        <f t="shared" si="26"/>
        <v>0</v>
      </c>
      <c r="G209" s="54">
        <f t="shared" si="26"/>
        <v>0</v>
      </c>
    </row>
    <row r="210" spans="3:7" ht="24.75" thickBot="1" x14ac:dyDescent="0.3">
      <c r="C210" s="52" t="str">
        <f>C148</f>
        <v xml:space="preserve">231. Aktive të trupëzuara </v>
      </c>
      <c r="D210" s="53">
        <v>300</v>
      </c>
      <c r="E210" s="54">
        <f t="shared" ref="E210:F210" si="27">E201</f>
        <v>0</v>
      </c>
      <c r="F210" s="54">
        <f t="shared" si="27"/>
        <v>0</v>
      </c>
      <c r="G210" s="54">
        <v>0</v>
      </c>
    </row>
    <row r="211" spans="3:7" ht="24.75" thickBot="1" x14ac:dyDescent="0.3">
      <c r="C211" s="55" t="s">
        <v>230</v>
      </c>
      <c r="D211" s="53">
        <f>D210+D209</f>
        <v>300</v>
      </c>
      <c r="E211" s="53">
        <f>E210+E209</f>
        <v>0</v>
      </c>
      <c r="F211" s="53">
        <f>F210+F209</f>
        <v>0</v>
      </c>
      <c r="G211" s="53">
        <f>G172</f>
        <v>0</v>
      </c>
    </row>
    <row r="212" spans="3:7" ht="12" customHeight="1" x14ac:dyDescent="0.25">
      <c r="C212" s="467" t="s">
        <v>42</v>
      </c>
      <c r="D212" s="470"/>
      <c r="E212" s="471"/>
      <c r="F212" s="471"/>
      <c r="G212" s="472"/>
    </row>
    <row r="213" spans="3:7" ht="6.75" customHeight="1" x14ac:dyDescent="0.25">
      <c r="C213" s="468"/>
      <c r="D213" s="473"/>
      <c r="E213" s="474"/>
      <c r="F213" s="474"/>
      <c r="G213" s="475"/>
    </row>
    <row r="214" spans="3:7" ht="9" customHeight="1" thickBot="1" x14ac:dyDescent="0.3">
      <c r="C214" s="469"/>
      <c r="D214" s="476"/>
      <c r="E214" s="477"/>
      <c r="F214" s="477"/>
      <c r="G214" s="478"/>
    </row>
    <row r="215" spans="3:7" ht="17.25" customHeight="1" thickBot="1" x14ac:dyDescent="0.3">
      <c r="C215" s="87" t="s">
        <v>1262</v>
      </c>
      <c r="D215" s="455" t="s">
        <v>1263</v>
      </c>
      <c r="E215" s="456"/>
      <c r="F215" s="456"/>
      <c r="G215" s="457"/>
    </row>
    <row r="216" spans="3:7" ht="17.25" customHeight="1" thickBot="1" x14ac:dyDescent="0.3">
      <c r="C216" s="46" t="s">
        <v>424</v>
      </c>
      <c r="D216" s="458" t="s">
        <v>1264</v>
      </c>
      <c r="E216" s="459"/>
      <c r="F216" s="459"/>
      <c r="G216" s="460"/>
    </row>
    <row r="217" spans="3:7" ht="15.75" thickBot="1" x14ac:dyDescent="0.3">
      <c r="C217" s="36" t="str">
        <f>C155</f>
        <v>Përshkrimi i Produktit:</v>
      </c>
      <c r="D217" s="437"/>
      <c r="E217" s="438"/>
      <c r="F217" s="438"/>
      <c r="G217" s="439"/>
    </row>
    <row r="218" spans="3:7" ht="15.75" thickBot="1" x14ac:dyDescent="0.3">
      <c r="C218" s="36" t="str">
        <f>C156</f>
        <v>Njësia Matëse</v>
      </c>
      <c r="D218" s="461" t="str">
        <f t="shared" ref="D218:G226" si="28">D156</f>
        <v>numër</v>
      </c>
      <c r="E218" s="462"/>
      <c r="F218" s="462"/>
      <c r="G218" s="463"/>
    </row>
    <row r="219" spans="3:7" x14ac:dyDescent="0.25">
      <c r="C219" s="432"/>
      <c r="D219" s="47">
        <f t="shared" si="28"/>
        <v>2018</v>
      </c>
      <c r="E219" s="47">
        <f t="shared" si="28"/>
        <v>2019</v>
      </c>
      <c r="F219" s="47">
        <f t="shared" si="28"/>
        <v>2020</v>
      </c>
      <c r="G219" s="47">
        <f t="shared" si="28"/>
        <v>2021</v>
      </c>
    </row>
    <row r="220" spans="3:7" ht="15.75" thickBot="1" x14ac:dyDescent="0.3">
      <c r="C220" s="433"/>
      <c r="D220" s="48" t="str">
        <f t="shared" si="28"/>
        <v>Buxheti</v>
      </c>
      <c r="E220" s="48" t="str">
        <f t="shared" si="28"/>
        <v>Parashikimi</v>
      </c>
      <c r="F220" s="48" t="str">
        <f t="shared" si="28"/>
        <v>Parashikimi</v>
      </c>
      <c r="G220" s="48" t="str">
        <f t="shared" si="28"/>
        <v>Parashikimi</v>
      </c>
    </row>
    <row r="221" spans="3:7" ht="15.75" thickBot="1" x14ac:dyDescent="0.3">
      <c r="C221" s="36" t="str">
        <f t="shared" ref="C221:C226" si="29">C159</f>
        <v>Sasia</v>
      </c>
      <c r="D221" s="49">
        <f t="shared" si="28"/>
        <v>0</v>
      </c>
      <c r="E221" s="49">
        <v>1</v>
      </c>
      <c r="F221" s="49">
        <v>1</v>
      </c>
      <c r="G221" s="49">
        <v>0</v>
      </c>
    </row>
    <row r="222" spans="3:7" ht="15.75" thickBot="1" x14ac:dyDescent="0.3">
      <c r="C222" s="36" t="str">
        <f t="shared" si="29"/>
        <v>Kosto totale (në mijë lekë)</v>
      </c>
      <c r="D222" s="49">
        <f t="shared" si="28"/>
        <v>0</v>
      </c>
      <c r="E222" s="49">
        <v>3000</v>
      </c>
      <c r="F222" s="49">
        <v>3000</v>
      </c>
      <c r="G222" s="49">
        <v>0</v>
      </c>
    </row>
    <row r="223" spans="3:7" ht="23.25" thickBot="1" x14ac:dyDescent="0.3">
      <c r="C223" s="36" t="str">
        <f t="shared" si="29"/>
        <v>Kosto për njësi (në mijë lekë)</v>
      </c>
      <c r="D223" s="49" t="e">
        <f t="shared" si="28"/>
        <v>#DIV/0!</v>
      </c>
      <c r="E223" s="49" t="e">
        <f t="shared" si="28"/>
        <v>#DIV/0!</v>
      </c>
      <c r="F223" s="49" t="e">
        <f t="shared" si="28"/>
        <v>#DIV/0!</v>
      </c>
      <c r="G223" s="49">
        <v>0</v>
      </c>
    </row>
    <row r="224" spans="3:7" ht="17.25" customHeight="1" thickBot="1" x14ac:dyDescent="0.3">
      <c r="C224" s="36" t="str">
        <f t="shared" si="29"/>
        <v xml:space="preserve">Ndryshimi në % i Sasisë  </v>
      </c>
      <c r="D224" s="50" t="str">
        <f t="shared" si="28"/>
        <v>…</v>
      </c>
      <c r="E224" s="51" t="e">
        <f t="shared" si="28"/>
        <v>#DIV/0!</v>
      </c>
      <c r="F224" s="51" t="e">
        <f t="shared" si="28"/>
        <v>#DIV/0!</v>
      </c>
      <c r="G224" s="51" t="e">
        <f t="shared" si="28"/>
        <v>#DIV/0!</v>
      </c>
    </row>
    <row r="225" spans="3:7" ht="23.25" thickBot="1" x14ac:dyDescent="0.3">
      <c r="C225" s="36" t="str">
        <f t="shared" si="29"/>
        <v xml:space="preserve">Ndryshimi në % i kostos totale  </v>
      </c>
      <c r="D225" s="50" t="str">
        <f t="shared" si="28"/>
        <v>…</v>
      </c>
      <c r="E225" s="51" t="e">
        <f t="shared" si="28"/>
        <v>#DIV/0!</v>
      </c>
      <c r="F225" s="51" t="e">
        <f t="shared" si="28"/>
        <v>#DIV/0!</v>
      </c>
      <c r="G225" s="51" t="e">
        <f t="shared" si="28"/>
        <v>#DIV/0!</v>
      </c>
    </row>
    <row r="226" spans="3:7" ht="12.75" customHeight="1" thickBot="1" x14ac:dyDescent="0.3">
      <c r="C226" s="36" t="str">
        <f t="shared" si="29"/>
        <v>Ndryshimi në % i kostos për njësi</v>
      </c>
      <c r="D226" s="50" t="str">
        <f t="shared" si="28"/>
        <v>…</v>
      </c>
      <c r="E226" s="51" t="e">
        <f t="shared" si="28"/>
        <v>#DIV/0!</v>
      </c>
      <c r="F226" s="51" t="e">
        <f t="shared" si="28"/>
        <v>#DIV/0!</v>
      </c>
      <c r="G226" s="51" t="e">
        <f t="shared" si="28"/>
        <v>#DIV/0!</v>
      </c>
    </row>
    <row r="227" spans="3:7" ht="9" customHeight="1" thickBot="1" x14ac:dyDescent="0.3">
      <c r="C227" s="480" t="s">
        <v>1265</v>
      </c>
      <c r="D227" s="481"/>
      <c r="E227" s="481"/>
      <c r="F227" s="481"/>
      <c r="G227" s="482"/>
    </row>
    <row r="228" spans="3:7" x14ac:dyDescent="0.25">
      <c r="C228" s="432">
        <f>C166</f>
        <v>0</v>
      </c>
      <c r="D228" s="47">
        <f>D166</f>
        <v>2018</v>
      </c>
      <c r="E228" s="47">
        <f>E166</f>
        <v>2019</v>
      </c>
      <c r="F228" s="47">
        <f>F166</f>
        <v>2020</v>
      </c>
      <c r="G228" s="47">
        <f>G166</f>
        <v>2021</v>
      </c>
    </row>
    <row r="229" spans="3:7" ht="15.75" thickBot="1" x14ac:dyDescent="0.3">
      <c r="C229" s="433"/>
      <c r="D229" s="48" t="str">
        <f t="shared" ref="D229:G230" si="30">D167</f>
        <v>Buxheti</v>
      </c>
      <c r="E229" s="48" t="str">
        <f t="shared" si="30"/>
        <v>Parashikimi</v>
      </c>
      <c r="F229" s="48" t="str">
        <f t="shared" si="30"/>
        <v>Parashikimi</v>
      </c>
      <c r="G229" s="48" t="str">
        <f t="shared" si="30"/>
        <v>Parashikimi</v>
      </c>
    </row>
    <row r="230" spans="3:7" ht="24.75" thickBot="1" x14ac:dyDescent="0.3">
      <c r="C230" s="52" t="str">
        <f>C168</f>
        <v xml:space="preserve">230. Aktive të patrupëzuara </v>
      </c>
      <c r="D230" s="54">
        <f t="shared" si="30"/>
        <v>0</v>
      </c>
      <c r="E230" s="54">
        <f t="shared" si="30"/>
        <v>0</v>
      </c>
      <c r="F230" s="54">
        <f t="shared" si="30"/>
        <v>0</v>
      </c>
      <c r="G230" s="54">
        <f t="shared" si="30"/>
        <v>0</v>
      </c>
    </row>
    <row r="231" spans="3:7" ht="24.75" thickBot="1" x14ac:dyDescent="0.3">
      <c r="C231" s="52" t="str">
        <f>C169</f>
        <v xml:space="preserve">231. Aktive të trupëzuara </v>
      </c>
      <c r="D231" s="53">
        <f>D169</f>
        <v>0</v>
      </c>
      <c r="E231" s="54">
        <f t="shared" ref="E231:F231" si="31">E222</f>
        <v>3000</v>
      </c>
      <c r="F231" s="54">
        <f t="shared" si="31"/>
        <v>3000</v>
      </c>
      <c r="G231" s="54">
        <v>0</v>
      </c>
    </row>
    <row r="232" spans="3:7" ht="24.75" thickBot="1" x14ac:dyDescent="0.3">
      <c r="C232" s="55" t="s">
        <v>239</v>
      </c>
      <c r="D232" s="53">
        <f>D231+D230</f>
        <v>0</v>
      </c>
      <c r="E232" s="53">
        <f>E231+E230</f>
        <v>3000</v>
      </c>
      <c r="F232" s="53">
        <f>F231+F230</f>
        <v>3000</v>
      </c>
      <c r="G232" s="53">
        <f>G193</f>
        <v>0</v>
      </c>
    </row>
    <row r="233" spans="3:7" ht="12.75" customHeight="1" x14ac:dyDescent="0.25">
      <c r="C233" s="467" t="s">
        <v>42</v>
      </c>
      <c r="D233" s="470"/>
      <c r="E233" s="471"/>
      <c r="F233" s="471"/>
      <c r="G233" s="472"/>
    </row>
    <row r="234" spans="3:7" ht="10.5" customHeight="1" x14ac:dyDescent="0.25">
      <c r="C234" s="468"/>
      <c r="D234" s="473"/>
      <c r="E234" s="474"/>
      <c r="F234" s="474"/>
      <c r="G234" s="475"/>
    </row>
    <row r="235" spans="3:7" ht="9.75" customHeight="1" thickBot="1" x14ac:dyDescent="0.3">
      <c r="C235" s="469"/>
      <c r="D235" s="476"/>
      <c r="E235" s="477"/>
      <c r="F235" s="477"/>
      <c r="G235" s="478"/>
    </row>
    <row r="236" spans="3:7" ht="15" customHeight="1" thickBot="1" x14ac:dyDescent="0.3">
      <c r="C236" s="45"/>
      <c r="D236" s="455" t="s">
        <v>1266</v>
      </c>
      <c r="E236" s="456"/>
      <c r="F236" s="456"/>
      <c r="G236" s="457"/>
    </row>
    <row r="237" spans="3:7" ht="15.75" thickBot="1" x14ac:dyDescent="0.3">
      <c r="C237" s="46" t="s">
        <v>433</v>
      </c>
      <c r="D237" s="458" t="s">
        <v>1267</v>
      </c>
      <c r="E237" s="459"/>
      <c r="F237" s="459"/>
      <c r="G237" s="460"/>
    </row>
    <row r="238" spans="3:7" ht="15.75" thickBot="1" x14ac:dyDescent="0.3">
      <c r="C238" s="36" t="s">
        <v>27</v>
      </c>
      <c r="D238" s="437" t="s">
        <v>1268</v>
      </c>
      <c r="E238" s="438"/>
      <c r="F238" s="438"/>
      <c r="G238" s="439"/>
    </row>
    <row r="239" spans="3:7" ht="15.75" thickBot="1" x14ac:dyDescent="0.3">
      <c r="C239" s="36" t="s">
        <v>29</v>
      </c>
      <c r="D239" s="461" t="s">
        <v>395</v>
      </c>
      <c r="E239" s="462"/>
      <c r="F239" s="462"/>
      <c r="G239" s="463"/>
    </row>
    <row r="240" spans="3:7" x14ac:dyDescent="0.25">
      <c r="C240" s="432"/>
      <c r="D240" s="47">
        <v>2018</v>
      </c>
      <c r="E240" s="47">
        <v>2019</v>
      </c>
      <c r="F240" s="47">
        <v>2020</v>
      </c>
      <c r="G240" s="47">
        <v>2021</v>
      </c>
    </row>
    <row r="241" spans="3:7" ht="15.75" thickBot="1" x14ac:dyDescent="0.3">
      <c r="C241" s="433"/>
      <c r="D241" s="48" t="s">
        <v>12</v>
      </c>
      <c r="E241" s="48" t="s">
        <v>13</v>
      </c>
      <c r="F241" s="48" t="s">
        <v>13</v>
      </c>
      <c r="G241" s="48" t="s">
        <v>13</v>
      </c>
    </row>
    <row r="242" spans="3:7" ht="17.25" customHeight="1" thickBot="1" x14ac:dyDescent="0.3">
      <c r="C242" s="36" t="s">
        <v>31</v>
      </c>
      <c r="D242" s="49">
        <v>0</v>
      </c>
      <c r="E242" s="49">
        <v>0</v>
      </c>
      <c r="F242" s="49">
        <v>0</v>
      </c>
      <c r="G242" s="49">
        <v>1</v>
      </c>
    </row>
    <row r="243" spans="3:7" ht="15.75" thickBot="1" x14ac:dyDescent="0.3">
      <c r="C243" s="36" t="s">
        <v>32</v>
      </c>
      <c r="D243" s="49">
        <v>0</v>
      </c>
      <c r="E243" s="49">
        <v>0</v>
      </c>
      <c r="F243" s="49">
        <v>0</v>
      </c>
      <c r="G243" s="49">
        <v>2600</v>
      </c>
    </row>
    <row r="244" spans="3:7" ht="12.75" customHeight="1" thickBot="1" x14ac:dyDescent="0.3">
      <c r="C244" s="36" t="s">
        <v>33</v>
      </c>
      <c r="D244" s="49" t="e">
        <f>D243/D242</f>
        <v>#DIV/0!</v>
      </c>
      <c r="E244" s="49" t="e">
        <f t="shared" ref="E244:G244" si="32">E243/E242</f>
        <v>#DIV/0!</v>
      </c>
      <c r="F244" s="49" t="e">
        <f t="shared" si="32"/>
        <v>#DIV/0!</v>
      </c>
      <c r="G244" s="49">
        <f t="shared" si="32"/>
        <v>2600</v>
      </c>
    </row>
    <row r="245" spans="3:7" ht="14.25" customHeight="1" thickBot="1" x14ac:dyDescent="0.3">
      <c r="C245" s="36" t="s">
        <v>34</v>
      </c>
      <c r="D245" s="50" t="s">
        <v>35</v>
      </c>
      <c r="E245" s="51" t="e">
        <f>E242/D242-1</f>
        <v>#DIV/0!</v>
      </c>
      <c r="F245" s="51" t="e">
        <f t="shared" ref="F245:G247" si="33">F242/E242-1</f>
        <v>#DIV/0!</v>
      </c>
      <c r="G245" s="51" t="e">
        <f t="shared" si="33"/>
        <v>#DIV/0!</v>
      </c>
    </row>
    <row r="246" spans="3:7" ht="23.25" thickBot="1" x14ac:dyDescent="0.3">
      <c r="C246" s="36" t="s">
        <v>36</v>
      </c>
      <c r="D246" s="50" t="s">
        <v>35</v>
      </c>
      <c r="E246" s="51" t="e">
        <f>E243/D243-1</f>
        <v>#DIV/0!</v>
      </c>
      <c r="F246" s="51" t="e">
        <f t="shared" si="33"/>
        <v>#DIV/0!</v>
      </c>
      <c r="G246" s="51" t="e">
        <f t="shared" si="33"/>
        <v>#DIV/0!</v>
      </c>
    </row>
    <row r="247" spans="3:7" ht="23.25" thickBot="1" x14ac:dyDescent="0.3">
      <c r="C247" s="36" t="s">
        <v>37</v>
      </c>
      <c r="D247" s="50" t="s">
        <v>35</v>
      </c>
      <c r="E247" s="51" t="e">
        <f>E244/D244-1</f>
        <v>#DIV/0!</v>
      </c>
      <c r="F247" s="51" t="e">
        <f t="shared" si="33"/>
        <v>#DIV/0!</v>
      </c>
      <c r="G247" s="51" t="e">
        <f t="shared" si="33"/>
        <v>#DIV/0!</v>
      </c>
    </row>
    <row r="248" spans="3:7" ht="15.75" thickBot="1" x14ac:dyDescent="0.3">
      <c r="C248" s="464" t="s">
        <v>246</v>
      </c>
      <c r="D248" s="465"/>
      <c r="E248" s="465"/>
      <c r="F248" s="465"/>
      <c r="G248" s="466"/>
    </row>
    <row r="249" spans="3:7" x14ac:dyDescent="0.25">
      <c r="C249" s="432"/>
      <c r="D249" s="47">
        <v>2018</v>
      </c>
      <c r="E249" s="47">
        <v>2019</v>
      </c>
      <c r="F249" s="47">
        <v>2020</v>
      </c>
      <c r="G249" s="47">
        <v>2021</v>
      </c>
    </row>
    <row r="250" spans="3:7" ht="15.75" thickBot="1" x14ac:dyDescent="0.3">
      <c r="C250" s="433"/>
      <c r="D250" s="48" t="s">
        <v>12</v>
      </c>
      <c r="E250" s="48" t="s">
        <v>13</v>
      </c>
      <c r="F250" s="48" t="s">
        <v>13</v>
      </c>
      <c r="G250" s="48" t="s">
        <v>13</v>
      </c>
    </row>
    <row r="251" spans="3:7" ht="24.75" thickBot="1" x14ac:dyDescent="0.3">
      <c r="C251" s="52" t="s">
        <v>39</v>
      </c>
      <c r="D251" s="54"/>
      <c r="E251" s="54"/>
      <c r="F251" s="54"/>
      <c r="G251" s="54"/>
    </row>
    <row r="252" spans="3:7" ht="24.75" thickBot="1" x14ac:dyDescent="0.3">
      <c r="C252" s="52" t="s">
        <v>40</v>
      </c>
      <c r="D252" s="53">
        <f t="shared" ref="D252" si="34">D231</f>
        <v>0</v>
      </c>
      <c r="E252" s="54">
        <v>0</v>
      </c>
      <c r="F252" s="54">
        <v>0</v>
      </c>
      <c r="G252" s="54">
        <v>2600</v>
      </c>
    </row>
    <row r="253" spans="3:7" ht="24.75" thickBot="1" x14ac:dyDescent="0.3">
      <c r="C253" s="55" t="s">
        <v>247</v>
      </c>
      <c r="D253" s="53">
        <f>D252+D251</f>
        <v>0</v>
      </c>
      <c r="E253" s="53">
        <f t="shared" ref="E253:G253" si="35">E252+E251</f>
        <v>0</v>
      </c>
      <c r="F253" s="53">
        <f t="shared" si="35"/>
        <v>0</v>
      </c>
      <c r="G253" s="53">
        <f t="shared" si="35"/>
        <v>2600</v>
      </c>
    </row>
    <row r="254" spans="3:7" ht="9" customHeight="1" x14ac:dyDescent="0.25">
      <c r="C254" s="467" t="s">
        <v>42</v>
      </c>
      <c r="D254" s="470"/>
      <c r="E254" s="471"/>
      <c r="F254" s="471"/>
      <c r="G254" s="472"/>
    </row>
    <row r="255" spans="3:7" x14ac:dyDescent="0.25">
      <c r="C255" s="468"/>
      <c r="D255" s="473"/>
      <c r="E255" s="474"/>
      <c r="F255" s="474"/>
      <c r="G255" s="475"/>
    </row>
    <row r="256" spans="3:7" ht="15.75" thickBot="1" x14ac:dyDescent="0.3">
      <c r="C256" s="469"/>
      <c r="D256" s="476"/>
      <c r="E256" s="477"/>
      <c r="F256" s="477"/>
      <c r="G256" s="478"/>
    </row>
    <row r="257" spans="3:7" ht="15.75" thickBot="1" x14ac:dyDescent="0.3">
      <c r="C257" s="19"/>
      <c r="D257" s="68"/>
      <c r="E257" s="68"/>
      <c r="F257" s="68"/>
      <c r="G257" s="68"/>
    </row>
    <row r="258" spans="3:7" ht="36.75" thickBot="1" x14ac:dyDescent="0.3">
      <c r="C258" s="21" t="s">
        <v>182</v>
      </c>
      <c r="D258" s="69">
        <f>D252+D243+D222+D201+D183+D160+D139+D118+D98+D77+D56+D30</f>
        <v>25110</v>
      </c>
      <c r="E258" s="69">
        <f>E252+E243+E222+E201+E183+E160+E139+E118+E98+E77+E56+E30</f>
        <v>25200</v>
      </c>
      <c r="F258" s="69">
        <f>F252+F243+F222+F201+F183+F160+F139+F118+F98+F77+F56+F30</f>
        <v>25300</v>
      </c>
      <c r="G258" s="69">
        <f>G243+G222+G201+G183+G160+G139+G118+G98+G77+G56+G30</f>
        <v>26000</v>
      </c>
    </row>
    <row r="259" spans="3:7" ht="36.75" thickBot="1" x14ac:dyDescent="0.3">
      <c r="C259" s="21" t="s">
        <v>183</v>
      </c>
      <c r="D259" s="69">
        <f>D261+D263+D265+D267+D269+D271+D273+D275+D277</f>
        <v>25110</v>
      </c>
      <c r="E259" s="69">
        <f>E261+E263+E265+E267+E269+E271+E273+E275+E277</f>
        <v>25200</v>
      </c>
      <c r="F259" s="69">
        <f>F261+F263+F265+F267+F269+F271+F273+F275+F277</f>
        <v>25300</v>
      </c>
      <c r="G259" s="69">
        <f>G261+G263+G265+G267+G269+G271+G273+G275+G277</f>
        <v>26000</v>
      </c>
    </row>
    <row r="260" spans="3:7" ht="36.75" thickBot="1" x14ac:dyDescent="0.3">
      <c r="C260" s="265" t="s">
        <v>184</v>
      </c>
      <c r="D260" s="266"/>
      <c r="E260" s="267">
        <f>E259/D259-1</f>
        <v>3.5842293906809264E-3</v>
      </c>
      <c r="F260" s="267">
        <f t="shared" ref="F260:G260" si="36">F259/E259-1</f>
        <v>3.9682539682539542E-3</v>
      </c>
      <c r="G260" s="267">
        <f t="shared" si="36"/>
        <v>2.7667984189723382E-2</v>
      </c>
    </row>
    <row r="261" spans="3:7" ht="16.5" thickTop="1" thickBot="1" x14ac:dyDescent="0.3">
      <c r="C261" s="268" t="s">
        <v>101</v>
      </c>
      <c r="D261" s="269">
        <f>D38</f>
        <v>12300</v>
      </c>
      <c r="E261" s="269">
        <f>E38</f>
        <v>12300</v>
      </c>
      <c r="F261" s="269">
        <f>F38</f>
        <v>12300</v>
      </c>
      <c r="G261" s="269">
        <f>G38</f>
        <v>12300</v>
      </c>
    </row>
    <row r="262" spans="3:7" ht="16.5" thickTop="1" thickBot="1" x14ac:dyDescent="0.3">
      <c r="C262" s="270" t="s">
        <v>185</v>
      </c>
      <c r="D262" s="271"/>
      <c r="E262" s="272">
        <f>E261/D261-1</f>
        <v>0</v>
      </c>
      <c r="F262" s="272">
        <f t="shared" ref="F262:G262" si="37">F261/E261-1</f>
        <v>0</v>
      </c>
      <c r="G262" s="272">
        <f t="shared" si="37"/>
        <v>0</v>
      </c>
    </row>
    <row r="263" spans="3:7" ht="37.5" thickTop="1" thickBot="1" x14ac:dyDescent="0.3">
      <c r="C263" s="268" t="s">
        <v>102</v>
      </c>
      <c r="D263" s="269">
        <f>D39</f>
        <v>2510</v>
      </c>
      <c r="E263" s="269">
        <f>E39</f>
        <v>2510</v>
      </c>
      <c r="F263" s="269">
        <f>F39</f>
        <v>2510</v>
      </c>
      <c r="G263" s="269">
        <f>G39</f>
        <v>2600</v>
      </c>
    </row>
    <row r="264" spans="3:7" ht="37.5" thickTop="1" thickBot="1" x14ac:dyDescent="0.3">
      <c r="C264" s="270" t="s">
        <v>186</v>
      </c>
      <c r="D264" s="271"/>
      <c r="E264" s="272">
        <f>E263/D263-1</f>
        <v>0</v>
      </c>
      <c r="F264" s="272">
        <f t="shared" ref="F264:G264" si="38">F263/E263-1</f>
        <v>0</v>
      </c>
      <c r="G264" s="272">
        <f t="shared" si="38"/>
        <v>3.5856573705179251E-2</v>
      </c>
    </row>
    <row r="265" spans="3:7" ht="25.5" thickTop="1" thickBot="1" x14ac:dyDescent="0.3">
      <c r="C265" s="268" t="s">
        <v>103</v>
      </c>
      <c r="D265" s="269">
        <v>0</v>
      </c>
      <c r="E265" s="269">
        <v>0</v>
      </c>
      <c r="F265" s="269">
        <v>0</v>
      </c>
      <c r="G265" s="269">
        <v>0</v>
      </c>
    </row>
    <row r="266" spans="3:7" ht="25.5" thickTop="1" thickBot="1" x14ac:dyDescent="0.3">
      <c r="C266" s="270" t="s">
        <v>187</v>
      </c>
      <c r="D266" s="271"/>
      <c r="E266" s="272" t="e">
        <f>E265/D265-1</f>
        <v>#DIV/0!</v>
      </c>
      <c r="F266" s="272" t="e">
        <f t="shared" ref="F266:G266" si="39">F265/E265-1</f>
        <v>#DIV/0!</v>
      </c>
      <c r="G266" s="272" t="e">
        <f t="shared" si="39"/>
        <v>#DIV/0!</v>
      </c>
    </row>
    <row r="267" spans="3:7" ht="16.5" thickTop="1" thickBot="1" x14ac:dyDescent="0.3">
      <c r="C267" s="268" t="s">
        <v>104</v>
      </c>
      <c r="D267" s="269">
        <f>D40</f>
        <v>5300</v>
      </c>
      <c r="E267" s="269">
        <f>E40</f>
        <v>5390</v>
      </c>
      <c r="F267" s="269">
        <f>F40</f>
        <v>5490</v>
      </c>
      <c r="G267" s="269">
        <f>G40</f>
        <v>6100</v>
      </c>
    </row>
    <row r="268" spans="3:7" ht="25.5" thickTop="1" thickBot="1" x14ac:dyDescent="0.3">
      <c r="C268" s="72" t="s">
        <v>188</v>
      </c>
      <c r="D268" s="53"/>
      <c r="E268" s="73">
        <f>E267/D267-1</f>
        <v>1.6981132075471805E-2</v>
      </c>
      <c r="F268" s="73">
        <f t="shared" ref="F268:G268" si="40">F267/E267-1</f>
        <v>1.855287569573294E-2</v>
      </c>
      <c r="G268" s="73">
        <f t="shared" si="40"/>
        <v>0.11111111111111116</v>
      </c>
    </row>
    <row r="269" spans="3:7" ht="24.75" thickBot="1" x14ac:dyDescent="0.3">
      <c r="C269" s="52" t="s">
        <v>105</v>
      </c>
      <c r="D269" s="54">
        <v>0</v>
      </c>
      <c r="E269" s="54">
        <v>0</v>
      </c>
      <c r="F269" s="54">
        <v>0</v>
      </c>
      <c r="G269" s="54">
        <v>0</v>
      </c>
    </row>
    <row r="270" spans="3:7" ht="24.75" thickBot="1" x14ac:dyDescent="0.3">
      <c r="C270" s="72" t="s">
        <v>189</v>
      </c>
      <c r="D270" s="53"/>
      <c r="E270" s="73" t="e">
        <f>E269/D269-1</f>
        <v>#DIV/0!</v>
      </c>
      <c r="F270" s="73" t="e">
        <f t="shared" ref="F270:G270" si="41">F269/E269-1</f>
        <v>#DIV/0!</v>
      </c>
      <c r="G270" s="73" t="e">
        <f t="shared" si="41"/>
        <v>#DIV/0!</v>
      </c>
    </row>
    <row r="271" spans="3:7" ht="24.75" thickBot="1" x14ac:dyDescent="0.3">
      <c r="C271" s="52" t="s">
        <v>106</v>
      </c>
      <c r="D271" s="54">
        <v>0</v>
      </c>
      <c r="E271" s="54">
        <v>0</v>
      </c>
      <c r="F271" s="54">
        <v>0</v>
      </c>
      <c r="G271" s="54">
        <v>0</v>
      </c>
    </row>
    <row r="272" spans="3:7" ht="24.75" thickBot="1" x14ac:dyDescent="0.3">
      <c r="C272" s="72" t="s">
        <v>190</v>
      </c>
      <c r="D272" s="53"/>
      <c r="E272" s="73" t="e">
        <f>E271/D271-1</f>
        <v>#DIV/0!</v>
      </c>
      <c r="F272" s="73" t="e">
        <f t="shared" ref="F272:G272" si="42">F271/E271-1</f>
        <v>#DIV/0!</v>
      </c>
      <c r="G272" s="73" t="e">
        <f t="shared" si="42"/>
        <v>#DIV/0!</v>
      </c>
    </row>
    <row r="273" spans="2:7" ht="24.75" thickBot="1" x14ac:dyDescent="0.3">
      <c r="C273" s="52" t="s">
        <v>107</v>
      </c>
      <c r="D273" s="54">
        <v>0</v>
      </c>
      <c r="E273" s="54">
        <v>0</v>
      </c>
      <c r="F273" s="54">
        <v>0</v>
      </c>
      <c r="G273" s="54">
        <v>0</v>
      </c>
    </row>
    <row r="274" spans="2:7" ht="36.75" thickBot="1" x14ac:dyDescent="0.3">
      <c r="C274" s="72" t="s">
        <v>191</v>
      </c>
      <c r="D274" s="53"/>
      <c r="E274" s="73" t="e">
        <f>E273/D273-1</f>
        <v>#DIV/0!</v>
      </c>
      <c r="F274" s="73" t="e">
        <f t="shared" ref="F274:G274" si="43">F273/E273-1</f>
        <v>#DIV/0!</v>
      </c>
      <c r="G274" s="73" t="e">
        <f t="shared" si="43"/>
        <v>#DIV/0!</v>
      </c>
    </row>
    <row r="275" spans="2:7" ht="24.75" thickBot="1" x14ac:dyDescent="0.3">
      <c r="B275" s="81"/>
      <c r="C275" s="52" t="s">
        <v>192</v>
      </c>
      <c r="D275" s="54">
        <v>0</v>
      </c>
      <c r="E275" s="54">
        <v>0</v>
      </c>
      <c r="F275" s="54">
        <v>0</v>
      </c>
      <c r="G275" s="54">
        <v>0</v>
      </c>
    </row>
    <row r="276" spans="2:7" ht="24.75" thickBot="1" x14ac:dyDescent="0.3">
      <c r="B276" s="81"/>
      <c r="C276" s="72" t="s">
        <v>193</v>
      </c>
      <c r="D276" s="53"/>
      <c r="E276" s="73" t="e">
        <f>E275/D275-1</f>
        <v>#DIV/0!</v>
      </c>
      <c r="F276" s="73" t="e">
        <f t="shared" ref="F276:G276" si="44">F275/E275-1</f>
        <v>#DIV/0!</v>
      </c>
      <c r="G276" s="73" t="e">
        <f t="shared" si="44"/>
        <v>#DIV/0!</v>
      </c>
    </row>
    <row r="277" spans="2:7" ht="24.75" thickBot="1" x14ac:dyDescent="0.3">
      <c r="B277" s="81"/>
      <c r="C277" s="52" t="s">
        <v>194</v>
      </c>
      <c r="D277" s="54">
        <f>D66+D86+D107+D128+D149+D170+D192+D211+D231+D252</f>
        <v>5000</v>
      </c>
      <c r="E277" s="54">
        <f>E66+E86+E107+E128+E149+E170+E192+E211+E231+E252</f>
        <v>5000</v>
      </c>
      <c r="F277" s="54">
        <f>F66+F86+F107+F128+F149+F170+F192+F211+F231+F252</f>
        <v>5000</v>
      </c>
      <c r="G277" s="54">
        <v>5000</v>
      </c>
    </row>
    <row r="278" spans="2:7" ht="24.75" thickBot="1" x14ac:dyDescent="0.3">
      <c r="C278" s="72" t="s">
        <v>195</v>
      </c>
      <c r="D278" s="53"/>
      <c r="E278" s="73">
        <f>E277/D277-1</f>
        <v>0</v>
      </c>
      <c r="F278" s="73">
        <f t="shared" ref="F278:G278" si="45">F277/E277-1</f>
        <v>0</v>
      </c>
      <c r="G278" s="73">
        <f t="shared" si="45"/>
        <v>0</v>
      </c>
    </row>
    <row r="279" spans="2:7" ht="15.75" thickBot="1" x14ac:dyDescent="0.3">
      <c r="C279" s="17" t="s">
        <v>109</v>
      </c>
      <c r="D279" s="66">
        <f>IF(D259-D258=0,0,"Error")</f>
        <v>0</v>
      </c>
      <c r="E279" s="66">
        <f t="shared" ref="E279:G279" si="46">IF(E259-E258=0,0,"Error")</f>
        <v>0</v>
      </c>
      <c r="F279" s="66">
        <f t="shared" si="46"/>
        <v>0</v>
      </c>
      <c r="G279" s="66">
        <f t="shared" si="46"/>
        <v>0</v>
      </c>
    </row>
    <row r="280" spans="2:7" ht="36.75" thickBot="1" x14ac:dyDescent="0.3">
      <c r="C280" s="74" t="s">
        <v>197</v>
      </c>
      <c r="D280" s="54">
        <v>6</v>
      </c>
      <c r="E280" s="54">
        <v>6</v>
      </c>
      <c r="F280" s="54">
        <v>6</v>
      </c>
      <c r="G280" s="54">
        <v>6</v>
      </c>
    </row>
    <row r="281" spans="2:7" ht="36.75" thickBot="1" x14ac:dyDescent="0.3">
      <c r="C281" s="74" t="s">
        <v>198</v>
      </c>
      <c r="D281" s="54" t="s">
        <v>35</v>
      </c>
      <c r="E281" s="54" t="s">
        <v>35</v>
      </c>
      <c r="F281" s="54" t="s">
        <v>35</v>
      </c>
      <c r="G281" s="54" t="s">
        <v>35</v>
      </c>
    </row>
    <row r="282" spans="2:7" x14ac:dyDescent="0.25">
      <c r="C282" s="75"/>
      <c r="D282" s="76"/>
      <c r="E282" s="76"/>
      <c r="F282" s="76"/>
      <c r="G282" s="76"/>
    </row>
    <row r="322" spans="2:2" ht="15.75" thickBot="1" x14ac:dyDescent="0.3"/>
    <row r="323" spans="2:2" x14ac:dyDescent="0.25">
      <c r="B323" s="77" t="s">
        <v>399</v>
      </c>
    </row>
    <row r="324" spans="2:2" x14ac:dyDescent="0.25">
      <c r="B324" s="78" t="s">
        <v>199</v>
      </c>
    </row>
    <row r="325" spans="2:2" ht="15.75" thickBot="1" x14ac:dyDescent="0.3">
      <c r="B325" s="79" t="s">
        <v>200</v>
      </c>
    </row>
  </sheetData>
  <mergeCells count="109">
    <mergeCell ref="C254:C256"/>
    <mergeCell ref="D254:G256"/>
    <mergeCell ref="D237:G237"/>
    <mergeCell ref="D238:G238"/>
    <mergeCell ref="D239:G239"/>
    <mergeCell ref="C240:C241"/>
    <mergeCell ref="C248:G248"/>
    <mergeCell ref="C249:C250"/>
    <mergeCell ref="C219:C220"/>
    <mergeCell ref="C227:G227"/>
    <mergeCell ref="C228:C229"/>
    <mergeCell ref="C233:C235"/>
    <mergeCell ref="D233:G235"/>
    <mergeCell ref="D236:G236"/>
    <mergeCell ref="C212:C214"/>
    <mergeCell ref="D212:G214"/>
    <mergeCell ref="D215:G215"/>
    <mergeCell ref="D216:G216"/>
    <mergeCell ref="D217:G217"/>
    <mergeCell ref="D218:G218"/>
    <mergeCell ref="D195:G195"/>
    <mergeCell ref="D196:G196"/>
    <mergeCell ref="D197:G197"/>
    <mergeCell ref="C198:C199"/>
    <mergeCell ref="C206:G206"/>
    <mergeCell ref="C207:C208"/>
    <mergeCell ref="D178:G178"/>
    <mergeCell ref="D179:G179"/>
    <mergeCell ref="C180:C181"/>
    <mergeCell ref="C188:G188"/>
    <mergeCell ref="C189:C190"/>
    <mergeCell ref="D194:G194"/>
    <mergeCell ref="C171:C173"/>
    <mergeCell ref="D171:G173"/>
    <mergeCell ref="C174:G174"/>
    <mergeCell ref="C175:G175"/>
    <mergeCell ref="D176:G176"/>
    <mergeCell ref="D177:G177"/>
    <mergeCell ref="D154:G154"/>
    <mergeCell ref="D155:G155"/>
    <mergeCell ref="D156:G156"/>
    <mergeCell ref="C157:C158"/>
    <mergeCell ref="C165:G165"/>
    <mergeCell ref="C166:C167"/>
    <mergeCell ref="C136:C137"/>
    <mergeCell ref="C144:G144"/>
    <mergeCell ref="C145:C146"/>
    <mergeCell ref="C150:C152"/>
    <mergeCell ref="D150:G152"/>
    <mergeCell ref="D153:G153"/>
    <mergeCell ref="C129:C131"/>
    <mergeCell ref="D129:G131"/>
    <mergeCell ref="D132:G132"/>
    <mergeCell ref="D133:G133"/>
    <mergeCell ref="D134:G134"/>
    <mergeCell ref="D135:G135"/>
    <mergeCell ref="D112:G112"/>
    <mergeCell ref="D113:G113"/>
    <mergeCell ref="D114:G114"/>
    <mergeCell ref="C115:C116"/>
    <mergeCell ref="C123:G123"/>
    <mergeCell ref="C124:C125"/>
    <mergeCell ref="D94:G94"/>
    <mergeCell ref="C95:C96"/>
    <mergeCell ref="C103:G103"/>
    <mergeCell ref="C104:C105"/>
    <mergeCell ref="C109:C111"/>
    <mergeCell ref="D109:G111"/>
    <mergeCell ref="C83:C84"/>
    <mergeCell ref="C88:C90"/>
    <mergeCell ref="D88:G90"/>
    <mergeCell ref="D91:G91"/>
    <mergeCell ref="D92:G92"/>
    <mergeCell ref="D93:G93"/>
    <mergeCell ref="D70:G70"/>
    <mergeCell ref="D71:G71"/>
    <mergeCell ref="D72:G72"/>
    <mergeCell ref="D73:G73"/>
    <mergeCell ref="C74:C75"/>
    <mergeCell ref="C82:G82"/>
    <mergeCell ref="D52:G52"/>
    <mergeCell ref="C53:C54"/>
    <mergeCell ref="C61:G61"/>
    <mergeCell ref="C62:C63"/>
    <mergeCell ref="C67:C69"/>
    <mergeCell ref="D67:G69"/>
    <mergeCell ref="C36:C37"/>
    <mergeCell ref="C47:G47"/>
    <mergeCell ref="C48:G48"/>
    <mergeCell ref="D49:G49"/>
    <mergeCell ref="D50:G50"/>
    <mergeCell ref="D51:G51"/>
    <mergeCell ref="C23:G23"/>
    <mergeCell ref="D24:G24"/>
    <mergeCell ref="D25:G25"/>
    <mergeCell ref="D26:G26"/>
    <mergeCell ref="C27:C28"/>
    <mergeCell ref="C35:G35"/>
    <mergeCell ref="C8:G10"/>
    <mergeCell ref="D11:G11"/>
    <mergeCell ref="C12:C13"/>
    <mergeCell ref="D17:G17"/>
    <mergeCell ref="C18:G18"/>
    <mergeCell ref="C22:G22"/>
    <mergeCell ref="C2:G2"/>
    <mergeCell ref="D4:G4"/>
    <mergeCell ref="D5:G5"/>
    <mergeCell ref="D6:G6"/>
    <mergeCell ref="C7:G7"/>
  </mergeCells>
  <printOptions horizontalCentered="1" verticalCentered="1"/>
  <pageMargins left="0" right="0" top="0" bottom="0" header="0.05" footer="0.05"/>
  <pageSetup paperSize="9" scale="77" orientation="portrait" r:id="rId1"/>
  <rowBreaks count="5" manualBreakCount="5">
    <brk id="46" max="16383" man="1"/>
    <brk id="111" max="6" man="1"/>
    <brk id="173" max="6" man="1"/>
    <brk id="214" max="6" man="1"/>
    <brk id="256" max="6" man="1"/>
  </row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J1995"/>
  <sheetViews>
    <sheetView topLeftCell="C1958" zoomScale="130" zoomScaleNormal="130" zoomScaleSheetLayoutView="89" workbookViewId="0">
      <selection activeCell="H1971" sqref="H1971"/>
    </sheetView>
  </sheetViews>
  <sheetFormatPr defaultRowHeight="15" x14ac:dyDescent="0.25"/>
  <cols>
    <col min="1" max="1" width="10.5703125" hidden="1" customWidth="1"/>
    <col min="2" max="2" width="22.140625" hidden="1" customWidth="1"/>
    <col min="3" max="3" width="38.140625" customWidth="1"/>
    <col min="4" max="4" width="17" hidden="1" customWidth="1"/>
    <col min="5" max="5" width="15.42578125" hidden="1" customWidth="1"/>
    <col min="6" max="9" width="21.42578125" customWidth="1"/>
  </cols>
  <sheetData>
    <row r="2" spans="3:9" ht="27.75" customHeight="1" x14ac:dyDescent="0.25">
      <c r="C2" s="443" t="s">
        <v>0</v>
      </c>
      <c r="D2" s="443"/>
      <c r="E2" s="443"/>
      <c r="F2" s="443"/>
      <c r="G2" s="443"/>
      <c r="H2" s="443"/>
      <c r="I2" s="443"/>
    </row>
    <row r="3" spans="3:9" ht="27.75" customHeight="1" thickBot="1" x14ac:dyDescent="0.3"/>
    <row r="4" spans="3:9" ht="27.75" customHeight="1" thickBot="1" x14ac:dyDescent="0.3">
      <c r="C4" s="31" t="s">
        <v>1</v>
      </c>
      <c r="D4" s="31"/>
      <c r="E4" s="31"/>
      <c r="F4" s="444" t="s">
        <v>878</v>
      </c>
      <c r="G4" s="444"/>
      <c r="H4" s="444"/>
      <c r="I4" s="444"/>
    </row>
    <row r="5" spans="3:9" ht="27.75" customHeight="1" thickBot="1" x14ac:dyDescent="0.3">
      <c r="C5" s="31" t="s">
        <v>3</v>
      </c>
      <c r="D5" s="230"/>
      <c r="E5" s="230"/>
      <c r="F5" s="554" t="s">
        <v>879</v>
      </c>
      <c r="G5" s="446"/>
      <c r="H5" s="446"/>
      <c r="I5" s="447"/>
    </row>
    <row r="6" spans="3:9" ht="27.75" customHeight="1" thickBot="1" x14ac:dyDescent="0.3">
      <c r="C6" s="31" t="s">
        <v>5</v>
      </c>
      <c r="D6" s="230"/>
      <c r="E6" s="230"/>
      <c r="F6" s="448" t="s">
        <v>6</v>
      </c>
      <c r="G6" s="414"/>
      <c r="H6" s="414"/>
      <c r="I6" s="415"/>
    </row>
    <row r="7" spans="3:9" ht="27.75" customHeight="1" thickBot="1" x14ac:dyDescent="0.3">
      <c r="C7" s="449" t="s">
        <v>7</v>
      </c>
      <c r="D7" s="450"/>
      <c r="E7" s="450"/>
      <c r="F7" s="450"/>
      <c r="G7" s="450"/>
      <c r="H7" s="450"/>
      <c r="I7" s="451"/>
    </row>
    <row r="8" spans="3:9" ht="52.5" customHeight="1" thickBot="1" x14ac:dyDescent="0.3">
      <c r="C8" s="426" t="s">
        <v>880</v>
      </c>
      <c r="D8" s="427"/>
      <c r="E8" s="427"/>
      <c r="F8" s="427"/>
      <c r="G8" s="427"/>
      <c r="H8" s="427"/>
      <c r="I8" s="428"/>
    </row>
    <row r="9" spans="3:9" ht="165" customHeight="1" thickBot="1" x14ac:dyDescent="0.3">
      <c r="C9" s="32" t="s">
        <v>9</v>
      </c>
      <c r="D9" s="231"/>
      <c r="E9" s="231"/>
      <c r="F9" s="429" t="s">
        <v>881</v>
      </c>
      <c r="G9" s="430"/>
      <c r="H9" s="430"/>
      <c r="I9" s="431"/>
    </row>
    <row r="10" spans="3:9" ht="16.5" customHeight="1" x14ac:dyDescent="0.25">
      <c r="C10" s="432" t="s">
        <v>205</v>
      </c>
      <c r="D10" s="33">
        <v>11500</v>
      </c>
      <c r="E10" s="33"/>
      <c r="F10" s="33">
        <v>2018</v>
      </c>
      <c r="G10" s="33">
        <v>2019</v>
      </c>
      <c r="H10" s="33">
        <v>2020</v>
      </c>
      <c r="I10" s="33">
        <v>2021</v>
      </c>
    </row>
    <row r="11" spans="3:9" ht="16.5" customHeight="1" thickBot="1" x14ac:dyDescent="0.3">
      <c r="C11" s="433"/>
      <c r="D11" s="34"/>
      <c r="E11" s="34"/>
      <c r="F11" s="34" t="s">
        <v>12</v>
      </c>
      <c r="G11" s="34" t="s">
        <v>13</v>
      </c>
      <c r="H11" s="34" t="s">
        <v>13</v>
      </c>
      <c r="I11" s="34" t="s">
        <v>13</v>
      </c>
    </row>
    <row r="12" spans="3:9" ht="27.75" customHeight="1" thickBot="1" x14ac:dyDescent="0.3">
      <c r="C12" s="5" t="s">
        <v>882</v>
      </c>
      <c r="D12" s="232"/>
      <c r="E12" s="232"/>
      <c r="F12" s="35">
        <v>0.78059999999999996</v>
      </c>
      <c r="G12" s="35">
        <v>0.79</v>
      </c>
      <c r="H12" s="35">
        <v>0.8</v>
      </c>
      <c r="I12" s="35">
        <v>0.85</v>
      </c>
    </row>
    <row r="13" spans="3:9" ht="27.75" customHeight="1" thickBot="1" x14ac:dyDescent="0.3">
      <c r="C13" s="36" t="s">
        <v>883</v>
      </c>
      <c r="D13" s="233"/>
      <c r="E13" s="233"/>
      <c r="F13" s="51">
        <v>0.125</v>
      </c>
      <c r="G13" s="51">
        <v>0.13</v>
      </c>
      <c r="H13" s="51">
        <v>0.13500000000000001</v>
      </c>
      <c r="I13" s="51">
        <v>0.14000000000000001</v>
      </c>
    </row>
    <row r="14" spans="3:9" ht="27.75" customHeight="1" thickBot="1" x14ac:dyDescent="0.3">
      <c r="C14" s="36" t="s">
        <v>884</v>
      </c>
      <c r="D14" s="233"/>
      <c r="E14" s="233"/>
      <c r="F14" s="35">
        <v>1</v>
      </c>
      <c r="G14" s="35">
        <v>1</v>
      </c>
      <c r="H14" s="35">
        <v>1</v>
      </c>
      <c r="I14" s="35">
        <v>1</v>
      </c>
    </row>
    <row r="15" spans="3:9" ht="27.75" customHeight="1" thickBot="1" x14ac:dyDescent="0.3">
      <c r="C15" s="21" t="s">
        <v>19</v>
      </c>
      <c r="D15" s="234"/>
      <c r="E15" s="234"/>
      <c r="F15" s="434" t="s">
        <v>885</v>
      </c>
      <c r="G15" s="435"/>
      <c r="H15" s="435"/>
      <c r="I15" s="436"/>
    </row>
    <row r="16" spans="3:9" ht="27.75" customHeight="1" thickBot="1" x14ac:dyDescent="0.3">
      <c r="C16" s="437" t="s">
        <v>210</v>
      </c>
      <c r="D16" s="438"/>
      <c r="E16" s="438"/>
      <c r="F16" s="438"/>
      <c r="G16" s="438"/>
      <c r="H16" s="438"/>
      <c r="I16" s="439"/>
    </row>
    <row r="17" spans="3:9" ht="27.75" customHeight="1" thickBot="1" x14ac:dyDescent="0.3">
      <c r="C17" s="8" t="s">
        <v>886</v>
      </c>
      <c r="D17" s="232"/>
      <c r="E17" s="232"/>
      <c r="F17" s="235">
        <v>207866</v>
      </c>
      <c r="G17" s="235">
        <v>342715</v>
      </c>
      <c r="H17" s="235">
        <v>137662</v>
      </c>
      <c r="I17" s="235">
        <v>183274</v>
      </c>
    </row>
    <row r="18" spans="3:9" ht="27.75" customHeight="1" thickBot="1" x14ac:dyDescent="0.3">
      <c r="C18" s="21" t="s">
        <v>887</v>
      </c>
      <c r="D18" s="234"/>
      <c r="E18" s="234"/>
      <c r="F18" s="434" t="s">
        <v>885</v>
      </c>
      <c r="G18" s="435"/>
      <c r="H18" s="435"/>
      <c r="I18" s="436"/>
    </row>
    <row r="19" spans="3:9" ht="27.75" customHeight="1" thickBot="1" x14ac:dyDescent="0.3">
      <c r="C19" s="437" t="s">
        <v>888</v>
      </c>
      <c r="D19" s="438"/>
      <c r="E19" s="438"/>
      <c r="F19" s="438"/>
      <c r="G19" s="438"/>
      <c r="H19" s="438"/>
      <c r="I19" s="439"/>
    </row>
    <row r="20" spans="3:9" ht="27.75" customHeight="1" thickBot="1" x14ac:dyDescent="0.3">
      <c r="C20" s="8" t="s">
        <v>889</v>
      </c>
      <c r="D20" s="232"/>
      <c r="E20" s="232"/>
      <c r="F20" s="235">
        <v>27256</v>
      </c>
      <c r="G20" s="235">
        <v>37749</v>
      </c>
      <c r="H20" s="235">
        <v>21044</v>
      </c>
      <c r="I20" s="235">
        <v>18140</v>
      </c>
    </row>
    <row r="21" spans="3:9" ht="27.75" customHeight="1" thickBot="1" x14ac:dyDescent="0.3">
      <c r="C21" s="8" t="s">
        <v>890</v>
      </c>
      <c r="D21" s="232"/>
      <c r="E21" s="232"/>
      <c r="F21" s="235">
        <v>2</v>
      </c>
      <c r="G21" s="235">
        <v>1</v>
      </c>
      <c r="H21" s="235">
        <v>1</v>
      </c>
      <c r="I21" s="235">
        <v>1</v>
      </c>
    </row>
    <row r="22" spans="3:9" ht="27.75" customHeight="1" thickBot="1" x14ac:dyDescent="0.3">
      <c r="C22" s="21" t="s">
        <v>891</v>
      </c>
      <c r="D22" s="234"/>
      <c r="E22" s="234"/>
      <c r="F22" s="434" t="s">
        <v>892</v>
      </c>
      <c r="G22" s="435"/>
      <c r="H22" s="435"/>
      <c r="I22" s="436"/>
    </row>
    <row r="23" spans="3:9" ht="27.75" customHeight="1" thickBot="1" x14ac:dyDescent="0.3">
      <c r="C23" s="437" t="s">
        <v>893</v>
      </c>
      <c r="D23" s="438"/>
      <c r="E23" s="438"/>
      <c r="F23" s="438"/>
      <c r="G23" s="438"/>
      <c r="H23" s="438"/>
      <c r="I23" s="439"/>
    </row>
    <row r="24" spans="3:9" ht="27.75" customHeight="1" thickBot="1" x14ac:dyDescent="0.3">
      <c r="C24" s="8" t="s">
        <v>894</v>
      </c>
      <c r="D24" s="232"/>
      <c r="E24" s="232"/>
      <c r="F24" s="235">
        <v>65</v>
      </c>
      <c r="G24" s="235">
        <v>0</v>
      </c>
      <c r="H24" s="235"/>
      <c r="I24" s="235"/>
    </row>
    <row r="25" spans="3:9" ht="27.75" customHeight="1" thickBot="1" x14ac:dyDescent="0.3">
      <c r="C25" s="8" t="s">
        <v>895</v>
      </c>
      <c r="D25" s="232"/>
      <c r="E25" s="232"/>
      <c r="F25" s="235">
        <v>12</v>
      </c>
      <c r="G25" s="235">
        <v>18</v>
      </c>
      <c r="H25" s="235">
        <v>20</v>
      </c>
      <c r="I25" s="235">
        <v>24</v>
      </c>
    </row>
    <row r="26" spans="3:9" ht="27.75" customHeight="1" thickBot="1" x14ac:dyDescent="0.3">
      <c r="C26" s="440" t="s">
        <v>22</v>
      </c>
      <c r="D26" s="441"/>
      <c r="E26" s="441"/>
      <c r="F26" s="441"/>
      <c r="G26" s="441"/>
      <c r="H26" s="441"/>
      <c r="I26" s="442"/>
    </row>
    <row r="27" spans="3:9" ht="27.75" customHeight="1" thickBot="1" x14ac:dyDescent="0.3">
      <c r="C27" s="452" t="s">
        <v>412</v>
      </c>
      <c r="D27" s="453"/>
      <c r="E27" s="453"/>
      <c r="F27" s="453"/>
      <c r="G27" s="453"/>
      <c r="H27" s="453"/>
      <c r="I27" s="454"/>
    </row>
    <row r="28" spans="3:9" ht="27.75" customHeight="1" thickBot="1" x14ac:dyDescent="0.3">
      <c r="C28" s="46" t="s">
        <v>605</v>
      </c>
      <c r="D28" s="236"/>
      <c r="E28" s="236"/>
      <c r="F28" s="458" t="s">
        <v>896</v>
      </c>
      <c r="G28" s="459"/>
      <c r="H28" s="459"/>
      <c r="I28" s="460"/>
    </row>
    <row r="29" spans="3:9" ht="27.75" customHeight="1" thickBot="1" x14ac:dyDescent="0.3">
      <c r="C29" s="36" t="s">
        <v>27</v>
      </c>
      <c r="D29" s="84"/>
      <c r="E29" s="84"/>
      <c r="F29" s="437" t="s">
        <v>896</v>
      </c>
      <c r="G29" s="438"/>
      <c r="H29" s="438"/>
      <c r="I29" s="439"/>
    </row>
    <row r="30" spans="3:9" ht="19.5" customHeight="1" thickBot="1" x14ac:dyDescent="0.3">
      <c r="C30" s="36" t="s">
        <v>29</v>
      </c>
      <c r="D30" s="84"/>
      <c r="E30" s="84"/>
      <c r="F30" s="461" t="s">
        <v>100</v>
      </c>
      <c r="G30" s="462"/>
      <c r="H30" s="462"/>
      <c r="I30" s="463"/>
    </row>
    <row r="31" spans="3:9" ht="27.75" customHeight="1" x14ac:dyDescent="0.25">
      <c r="C31" s="432"/>
      <c r="D31" s="33"/>
      <c r="E31" s="33"/>
      <c r="F31" s="47">
        <v>2018</v>
      </c>
      <c r="G31" s="47">
        <v>2019</v>
      </c>
      <c r="H31" s="47">
        <v>2020</v>
      </c>
      <c r="I31" s="47">
        <v>2021</v>
      </c>
    </row>
    <row r="32" spans="3:9" ht="27.75" customHeight="1" thickBot="1" x14ac:dyDescent="0.3">
      <c r="C32" s="433"/>
      <c r="D32" s="34"/>
      <c r="E32" s="34"/>
      <c r="F32" s="48" t="s">
        <v>12</v>
      </c>
      <c r="G32" s="48" t="s">
        <v>13</v>
      </c>
      <c r="H32" s="48" t="s">
        <v>13</v>
      </c>
      <c r="I32" s="48" t="s">
        <v>13</v>
      </c>
    </row>
    <row r="33" spans="3:9" ht="27.75" customHeight="1" thickBot="1" x14ac:dyDescent="0.3">
      <c r="C33" s="36" t="s">
        <v>31</v>
      </c>
      <c r="D33" s="36"/>
      <c r="E33" s="36"/>
      <c r="F33" s="49">
        <v>50</v>
      </c>
      <c r="G33" s="49">
        <v>50</v>
      </c>
      <c r="H33" s="49">
        <v>50</v>
      </c>
      <c r="I33" s="49">
        <v>50</v>
      </c>
    </row>
    <row r="34" spans="3:9" ht="27.75" customHeight="1" thickBot="1" x14ac:dyDescent="0.3">
      <c r="C34" s="36" t="s">
        <v>32</v>
      </c>
      <c r="D34" s="36"/>
      <c r="E34" s="36"/>
      <c r="F34" s="49">
        <v>1062780</v>
      </c>
      <c r="G34" s="49">
        <v>1300000</v>
      </c>
      <c r="H34" s="49">
        <v>1340000</v>
      </c>
      <c r="I34" s="49">
        <v>1350000</v>
      </c>
    </row>
    <row r="35" spans="3:9" ht="27.75" customHeight="1" thickBot="1" x14ac:dyDescent="0.3">
      <c r="C35" s="36" t="s">
        <v>33</v>
      </c>
      <c r="D35" s="36"/>
      <c r="E35" s="36"/>
      <c r="F35" s="49">
        <f>F34/F33</f>
        <v>21255.599999999999</v>
      </c>
      <c r="G35" s="49">
        <f>G34/G33</f>
        <v>26000</v>
      </c>
      <c r="H35" s="49">
        <f>H34/H33</f>
        <v>26800</v>
      </c>
      <c r="I35" s="49">
        <f>I34/I33</f>
        <v>27000</v>
      </c>
    </row>
    <row r="36" spans="3:9" ht="27.75" customHeight="1" thickBot="1" x14ac:dyDescent="0.3">
      <c r="C36" s="36" t="s">
        <v>34</v>
      </c>
      <c r="D36" s="36"/>
      <c r="E36" s="36"/>
      <c r="F36" s="50" t="s">
        <v>35</v>
      </c>
      <c r="G36" s="51">
        <f>G33/F33-1</f>
        <v>0</v>
      </c>
      <c r="H36" s="51">
        <f t="shared" ref="H36:I38" si="0">H33/G33-1</f>
        <v>0</v>
      </c>
      <c r="I36" s="51">
        <f t="shared" si="0"/>
        <v>0</v>
      </c>
    </row>
    <row r="37" spans="3:9" ht="27.75" customHeight="1" thickBot="1" x14ac:dyDescent="0.3">
      <c r="C37" s="36" t="s">
        <v>36</v>
      </c>
      <c r="D37" s="36"/>
      <c r="E37" s="36"/>
      <c r="F37" s="50" t="s">
        <v>35</v>
      </c>
      <c r="G37" s="51">
        <f>G34/F34-1</f>
        <v>0.22320706072752583</v>
      </c>
      <c r="H37" s="51">
        <f t="shared" si="0"/>
        <v>3.076923076923066E-2</v>
      </c>
      <c r="I37" s="51">
        <f t="shared" si="0"/>
        <v>7.4626865671640896E-3</v>
      </c>
    </row>
    <row r="38" spans="3:9" ht="27.75" customHeight="1" thickBot="1" x14ac:dyDescent="0.3">
      <c r="C38" s="36" t="s">
        <v>37</v>
      </c>
      <c r="D38" s="36"/>
      <c r="E38" s="36"/>
      <c r="F38" s="50" t="s">
        <v>35</v>
      </c>
      <c r="G38" s="51">
        <f>G35/F35-1</f>
        <v>0.22320706072752605</v>
      </c>
      <c r="H38" s="51">
        <f t="shared" si="0"/>
        <v>3.076923076923066E-2</v>
      </c>
      <c r="I38" s="51">
        <f t="shared" si="0"/>
        <v>7.4626865671640896E-3</v>
      </c>
    </row>
    <row r="39" spans="3:9" ht="27.75" customHeight="1" thickBot="1" x14ac:dyDescent="0.3">
      <c r="C39" s="464" t="s">
        <v>38</v>
      </c>
      <c r="D39" s="465"/>
      <c r="E39" s="465"/>
      <c r="F39" s="465"/>
      <c r="G39" s="465"/>
      <c r="H39" s="465"/>
      <c r="I39" s="466"/>
    </row>
    <row r="40" spans="3:9" ht="27.75" customHeight="1" x14ac:dyDescent="0.25">
      <c r="C40" s="432"/>
      <c r="D40" s="33"/>
      <c r="E40" s="33"/>
      <c r="F40" s="47">
        <v>2018</v>
      </c>
      <c r="G40" s="47">
        <v>2019</v>
      </c>
      <c r="H40" s="47">
        <v>2020</v>
      </c>
      <c r="I40" s="47">
        <v>2021</v>
      </c>
    </row>
    <row r="41" spans="3:9" ht="27.75" customHeight="1" thickBot="1" x14ac:dyDescent="0.3">
      <c r="C41" s="433"/>
      <c r="D41" s="34"/>
      <c r="E41" s="34"/>
      <c r="F41" s="48" t="s">
        <v>12</v>
      </c>
      <c r="G41" s="48" t="s">
        <v>13</v>
      </c>
      <c r="H41" s="48" t="s">
        <v>13</v>
      </c>
      <c r="I41" s="48" t="s">
        <v>13</v>
      </c>
    </row>
    <row r="42" spans="3:9" ht="27.75" customHeight="1" thickBot="1" x14ac:dyDescent="0.3">
      <c r="C42" s="52" t="s">
        <v>101</v>
      </c>
      <c r="D42" s="237"/>
      <c r="E42" s="237"/>
      <c r="F42" s="54">
        <v>40500</v>
      </c>
      <c r="G42" s="54">
        <v>52000</v>
      </c>
      <c r="H42" s="54">
        <v>52000</v>
      </c>
      <c r="I42" s="54">
        <v>52000</v>
      </c>
    </row>
    <row r="43" spans="3:9" ht="27.75" customHeight="1" thickBot="1" x14ac:dyDescent="0.3">
      <c r="C43" s="52" t="s">
        <v>102</v>
      </c>
      <c r="D43" s="237"/>
      <c r="E43" s="237"/>
      <c r="F43" s="54">
        <v>8500</v>
      </c>
      <c r="G43" s="54">
        <v>8100</v>
      </c>
      <c r="H43" s="54">
        <v>8100</v>
      </c>
      <c r="I43" s="54">
        <v>8200</v>
      </c>
    </row>
    <row r="44" spans="3:9" ht="27.75" customHeight="1" thickBot="1" x14ac:dyDescent="0.3">
      <c r="C44" s="52" t="s">
        <v>103</v>
      </c>
      <c r="D44" s="237"/>
      <c r="E44" s="237"/>
      <c r="F44" s="53">
        <v>13780</v>
      </c>
      <c r="G44" s="54">
        <v>21400</v>
      </c>
      <c r="H44" s="54">
        <v>41400</v>
      </c>
      <c r="I44" s="54">
        <v>39800</v>
      </c>
    </row>
    <row r="45" spans="3:9" ht="27.75" customHeight="1" thickBot="1" x14ac:dyDescent="0.3">
      <c r="C45" s="52" t="s">
        <v>104</v>
      </c>
      <c r="D45" s="237"/>
      <c r="E45" s="237"/>
      <c r="F45" s="53">
        <v>1000000</v>
      </c>
      <c r="G45" s="54">
        <v>1218500</v>
      </c>
      <c r="H45" s="54">
        <v>1238500</v>
      </c>
      <c r="I45" s="54">
        <v>1250000</v>
      </c>
    </row>
    <row r="46" spans="3:9" ht="27.75" customHeight="1" thickBot="1" x14ac:dyDescent="0.3">
      <c r="C46" s="52" t="s">
        <v>105</v>
      </c>
      <c r="D46" s="237"/>
      <c r="E46" s="237"/>
      <c r="F46" s="53">
        <v>0</v>
      </c>
      <c r="G46" s="54">
        <v>0</v>
      </c>
      <c r="H46" s="54">
        <v>0</v>
      </c>
      <c r="I46" s="54">
        <v>0</v>
      </c>
    </row>
    <row r="47" spans="3:9" ht="27.75" customHeight="1" thickBot="1" x14ac:dyDescent="0.3">
      <c r="C47" s="52" t="s">
        <v>106</v>
      </c>
      <c r="D47" s="237"/>
      <c r="E47" s="237"/>
      <c r="F47" s="53">
        <v>0</v>
      </c>
      <c r="G47" s="54">
        <v>0</v>
      </c>
      <c r="H47" s="54">
        <v>0</v>
      </c>
      <c r="I47" s="54">
        <v>0</v>
      </c>
    </row>
    <row r="48" spans="3:9" ht="27.75" customHeight="1" thickBot="1" x14ac:dyDescent="0.3">
      <c r="C48" s="52" t="s">
        <v>107</v>
      </c>
      <c r="D48" s="237"/>
      <c r="E48" s="237"/>
      <c r="F48" s="53">
        <v>0</v>
      </c>
      <c r="G48" s="54">
        <v>0</v>
      </c>
      <c r="H48" s="54">
        <v>0</v>
      </c>
      <c r="I48" s="54">
        <v>0</v>
      </c>
    </row>
    <row r="49" spans="1:9" ht="27.75" customHeight="1" thickBot="1" x14ac:dyDescent="0.3">
      <c r="C49" s="464" t="s">
        <v>41</v>
      </c>
      <c r="D49" s="465"/>
      <c r="E49" s="465"/>
      <c r="F49" s="465">
        <f>F48+F47+F46+F45+F44+F43+F42</f>
        <v>1062780</v>
      </c>
      <c r="G49" s="465">
        <f>G48+G47+G46+G45+G44+G43+G42</f>
        <v>1300000</v>
      </c>
      <c r="H49" s="465">
        <f>H48+H47+H46+H45+H44+H43+H42</f>
        <v>1340000</v>
      </c>
      <c r="I49" s="466">
        <f>I48+I47+I46+I45+I44+I43+I42</f>
        <v>1350000</v>
      </c>
    </row>
    <row r="50" spans="1:9" ht="27.75" customHeight="1" thickBot="1" x14ac:dyDescent="0.3">
      <c r="C50" s="17" t="s">
        <v>109</v>
      </c>
      <c r="D50" s="239"/>
      <c r="E50" s="239"/>
      <c r="F50" s="66">
        <f>IF(F49-F34=0,0,"Error")</f>
        <v>0</v>
      </c>
      <c r="G50" s="66">
        <f>IF(G49-G34=0,0,"Error")</f>
        <v>0</v>
      </c>
      <c r="H50" s="66">
        <f>IF(H49-H34=0,0,"Error")</f>
        <v>0</v>
      </c>
      <c r="I50" s="66">
        <f>IF(I49-I34=0,0,"Error")</f>
        <v>0</v>
      </c>
    </row>
    <row r="51" spans="1:9" s="92" customFormat="1" ht="27.75" customHeight="1" thickBot="1" x14ac:dyDescent="0.3">
      <c r="C51" s="555" t="s">
        <v>110</v>
      </c>
      <c r="D51" s="556"/>
      <c r="E51" s="556"/>
      <c r="F51" s="556"/>
      <c r="G51" s="556"/>
      <c r="H51" s="556"/>
      <c r="I51" s="557"/>
    </row>
    <row r="52" spans="1:9" ht="27.75" customHeight="1" thickBot="1" x14ac:dyDescent="0.3">
      <c r="C52" s="452" t="s">
        <v>111</v>
      </c>
      <c r="D52" s="453"/>
      <c r="E52" s="453"/>
      <c r="F52" s="453"/>
      <c r="G52" s="453"/>
      <c r="H52" s="453"/>
      <c r="I52" s="454"/>
    </row>
    <row r="53" spans="1:9" ht="27.75" customHeight="1" thickBot="1" x14ac:dyDescent="0.3">
      <c r="B53" s="240">
        <v>1</v>
      </c>
      <c r="C53" s="45" t="s">
        <v>897</v>
      </c>
      <c r="D53" s="241"/>
      <c r="E53" s="241"/>
      <c r="F53" s="561" t="s">
        <v>898</v>
      </c>
      <c r="G53" s="562"/>
      <c r="H53" s="562"/>
      <c r="I53" s="563"/>
    </row>
    <row r="54" spans="1:9" ht="27.75" customHeight="1" thickBot="1" x14ac:dyDescent="0.3">
      <c r="C54" s="46" t="s">
        <v>220</v>
      </c>
      <c r="D54" s="236"/>
      <c r="E54" s="236"/>
      <c r="F54" s="458" t="s">
        <v>899</v>
      </c>
      <c r="G54" s="459"/>
      <c r="H54" s="459"/>
      <c r="I54" s="460"/>
    </row>
    <row r="55" spans="1:9" ht="27.75" customHeight="1" thickBot="1" x14ac:dyDescent="0.3">
      <c r="C55" s="36" t="s">
        <v>27</v>
      </c>
      <c r="D55" s="84"/>
      <c r="E55" s="84"/>
      <c r="F55" s="437" t="s">
        <v>900</v>
      </c>
      <c r="G55" s="438"/>
      <c r="H55" s="438"/>
      <c r="I55" s="439"/>
    </row>
    <row r="56" spans="1:9" ht="27.75" customHeight="1" thickBot="1" x14ac:dyDescent="0.3">
      <c r="C56" s="36" t="s">
        <v>29</v>
      </c>
      <c r="D56" s="84"/>
      <c r="E56" s="84"/>
      <c r="F56" s="461" t="s">
        <v>901</v>
      </c>
      <c r="G56" s="462"/>
      <c r="H56" s="462"/>
      <c r="I56" s="463"/>
    </row>
    <row r="57" spans="1:9" ht="27.75" customHeight="1" x14ac:dyDescent="0.25">
      <c r="C57" s="432"/>
      <c r="D57" s="564" t="s">
        <v>902</v>
      </c>
      <c r="E57" s="564" t="s">
        <v>903</v>
      </c>
      <c r="F57" s="47">
        <v>2018</v>
      </c>
      <c r="G57" s="47">
        <v>2019</v>
      </c>
      <c r="H57" s="47">
        <v>2020</v>
      </c>
      <c r="I57" s="47">
        <v>2021</v>
      </c>
    </row>
    <row r="58" spans="1:9" ht="27.75" customHeight="1" thickBot="1" x14ac:dyDescent="0.3">
      <c r="C58" s="433"/>
      <c r="D58" s="565"/>
      <c r="E58" s="565"/>
      <c r="F58" s="48" t="s">
        <v>12</v>
      </c>
      <c r="G58" s="48" t="s">
        <v>13</v>
      </c>
      <c r="H58" s="48" t="s">
        <v>13</v>
      </c>
      <c r="I58" s="48" t="s">
        <v>13</v>
      </c>
    </row>
    <row r="59" spans="1:9" ht="27.75" customHeight="1" thickBot="1" x14ac:dyDescent="0.3">
      <c r="A59" t="s">
        <v>904</v>
      </c>
      <c r="C59" s="36" t="s">
        <v>31</v>
      </c>
      <c r="D59" s="242">
        <v>11473</v>
      </c>
      <c r="E59" s="242">
        <v>2366</v>
      </c>
      <c r="F59" s="40">
        <v>2722</v>
      </c>
      <c r="G59" s="40">
        <f>D59-E59-F59</f>
        <v>6385</v>
      </c>
      <c r="H59" s="40">
        <v>0</v>
      </c>
      <c r="I59" s="40">
        <v>0</v>
      </c>
    </row>
    <row r="60" spans="1:9" ht="27.75" customHeight="1" thickBot="1" x14ac:dyDescent="0.3">
      <c r="C60" s="36" t="s">
        <v>32</v>
      </c>
      <c r="D60" s="243">
        <v>399735</v>
      </c>
      <c r="E60" s="243">
        <v>83993</v>
      </c>
      <c r="F60" s="40">
        <v>94675</v>
      </c>
      <c r="G60" s="40">
        <v>220910</v>
      </c>
      <c r="H60" s="40">
        <v>0</v>
      </c>
      <c r="I60" s="40">
        <v>0</v>
      </c>
    </row>
    <row r="61" spans="1:9" ht="27.75" customHeight="1" thickBot="1" x14ac:dyDescent="0.3">
      <c r="C61" s="36" t="s">
        <v>33</v>
      </c>
      <c r="D61" s="36"/>
      <c r="E61" s="36"/>
      <c r="F61" s="49">
        <f>F60/F59</f>
        <v>34.781410727406318</v>
      </c>
      <c r="G61" s="49">
        <f>G60/G59</f>
        <v>34.598277212216132</v>
      </c>
      <c r="H61" s="49" t="e">
        <f>H60/H59</f>
        <v>#DIV/0!</v>
      </c>
      <c r="I61" s="49" t="e">
        <f>I60/I59</f>
        <v>#DIV/0!</v>
      </c>
    </row>
    <row r="62" spans="1:9" ht="27.75" customHeight="1" thickBot="1" x14ac:dyDescent="0.3">
      <c r="C62" s="36" t="s">
        <v>34</v>
      </c>
      <c r="D62" s="36"/>
      <c r="E62" s="36"/>
      <c r="F62" s="50" t="s">
        <v>35</v>
      </c>
      <c r="G62" s="51">
        <f>G59/F59-1</f>
        <v>1.3457016899338723</v>
      </c>
      <c r="H62" s="51">
        <f t="shared" ref="H62:I64" si="1">H59/G59-1</f>
        <v>-1</v>
      </c>
      <c r="I62" s="51" t="e">
        <f t="shared" si="1"/>
        <v>#DIV/0!</v>
      </c>
    </row>
    <row r="63" spans="1:9" ht="27.75" customHeight="1" thickBot="1" x14ac:dyDescent="0.3">
      <c r="C63" s="36" t="s">
        <v>36</v>
      </c>
      <c r="D63" s="36"/>
      <c r="E63" s="36"/>
      <c r="F63" s="50" t="s">
        <v>35</v>
      </c>
      <c r="G63" s="51">
        <f>G60/F60-1</f>
        <v>1.3333509374174808</v>
      </c>
      <c r="H63" s="51">
        <f t="shared" si="1"/>
        <v>-1</v>
      </c>
      <c r="I63" s="51" t="e">
        <f t="shared" si="1"/>
        <v>#DIV/0!</v>
      </c>
    </row>
    <row r="64" spans="1:9" ht="27.75" customHeight="1" thickBot="1" x14ac:dyDescent="0.3">
      <c r="C64" s="36" t="s">
        <v>37</v>
      </c>
      <c r="D64" s="36"/>
      <c r="E64" s="36"/>
      <c r="F64" s="50" t="s">
        <v>35</v>
      </c>
      <c r="G64" s="51">
        <f>G61/F61-1</f>
        <v>-5.2652699059697605E-3</v>
      </c>
      <c r="H64" s="51" t="e">
        <f t="shared" si="1"/>
        <v>#DIV/0!</v>
      </c>
      <c r="I64" s="51" t="e">
        <f t="shared" si="1"/>
        <v>#DIV/0!</v>
      </c>
    </row>
    <row r="65" spans="1:9" ht="27.75" customHeight="1" thickBot="1" x14ac:dyDescent="0.3">
      <c r="C65" s="464" t="s">
        <v>38</v>
      </c>
      <c r="D65" s="465"/>
      <c r="E65" s="465"/>
      <c r="F65" s="465"/>
      <c r="G65" s="465"/>
      <c r="H65" s="465"/>
      <c r="I65" s="466"/>
    </row>
    <row r="66" spans="1:9" ht="27.75" customHeight="1" x14ac:dyDescent="0.25">
      <c r="C66" s="432"/>
      <c r="D66" s="33"/>
      <c r="E66" s="33"/>
      <c r="F66" s="47">
        <v>2018</v>
      </c>
      <c r="G66" s="47">
        <v>2019</v>
      </c>
      <c r="H66" s="47">
        <v>2020</v>
      </c>
      <c r="I66" s="47">
        <v>2021</v>
      </c>
    </row>
    <row r="67" spans="1:9" ht="27.75" customHeight="1" thickBot="1" x14ac:dyDescent="0.3">
      <c r="C67" s="433"/>
      <c r="D67" s="34"/>
      <c r="E67" s="34"/>
      <c r="F67" s="48" t="s">
        <v>12</v>
      </c>
      <c r="G67" s="48" t="s">
        <v>13</v>
      </c>
      <c r="H67" s="48" t="s">
        <v>13</v>
      </c>
      <c r="I67" s="48" t="s">
        <v>13</v>
      </c>
    </row>
    <row r="68" spans="1:9" ht="27.75" customHeight="1" thickBot="1" x14ac:dyDescent="0.3">
      <c r="C68" s="52" t="s">
        <v>39</v>
      </c>
      <c r="D68" s="54">
        <v>1466</v>
      </c>
      <c r="E68" s="54">
        <v>900</v>
      </c>
      <c r="F68" s="54">
        <v>170</v>
      </c>
      <c r="G68" s="54">
        <v>396</v>
      </c>
      <c r="H68" s="54">
        <v>0</v>
      </c>
      <c r="I68" s="54">
        <v>0</v>
      </c>
    </row>
    <row r="69" spans="1:9" ht="27.75" customHeight="1" thickBot="1" x14ac:dyDescent="0.3">
      <c r="C69" s="52" t="s">
        <v>40</v>
      </c>
      <c r="D69" s="54">
        <v>398269</v>
      </c>
      <c r="E69" s="54">
        <v>83093</v>
      </c>
      <c r="F69" s="54">
        <v>94506</v>
      </c>
      <c r="G69" s="54">
        <v>220514</v>
      </c>
      <c r="H69" s="54">
        <v>0</v>
      </c>
      <c r="I69" s="54"/>
    </row>
    <row r="70" spans="1:9" ht="27.75" customHeight="1" thickBot="1" x14ac:dyDescent="0.3">
      <c r="C70" s="55" t="s">
        <v>41</v>
      </c>
      <c r="D70" s="244"/>
      <c r="E70" s="244"/>
      <c r="F70" s="280">
        <f>F69+F68</f>
        <v>94676</v>
      </c>
      <c r="G70" s="280">
        <f>G69+G68</f>
        <v>220910</v>
      </c>
      <c r="H70" s="280">
        <f>H69+H68</f>
        <v>0</v>
      </c>
      <c r="I70" s="280">
        <f>I69+I68</f>
        <v>0</v>
      </c>
    </row>
    <row r="71" spans="1:9" ht="27.75" customHeight="1" thickBot="1" x14ac:dyDescent="0.3">
      <c r="C71" s="452" t="s">
        <v>364</v>
      </c>
      <c r="D71" s="453"/>
      <c r="E71" s="453"/>
      <c r="F71" s="453"/>
      <c r="G71" s="453"/>
      <c r="H71" s="453"/>
      <c r="I71" s="454"/>
    </row>
    <row r="72" spans="1:9" ht="27.75" customHeight="1" thickBot="1" x14ac:dyDescent="0.3">
      <c r="B72" s="240">
        <v>2</v>
      </c>
      <c r="C72" s="45" t="s">
        <v>905</v>
      </c>
      <c r="D72" s="241"/>
      <c r="E72" s="241"/>
      <c r="F72" s="558" t="s">
        <v>906</v>
      </c>
      <c r="G72" s="559"/>
      <c r="H72" s="559"/>
      <c r="I72" s="560"/>
    </row>
    <row r="73" spans="1:9" ht="27.75" customHeight="1" thickBot="1" x14ac:dyDescent="0.3">
      <c r="B73" s="240"/>
      <c r="C73" s="46" t="s">
        <v>220</v>
      </c>
      <c r="D73" s="241"/>
      <c r="E73" s="241"/>
      <c r="F73" s="437" t="s">
        <v>907</v>
      </c>
      <c r="G73" s="438"/>
      <c r="H73" s="438"/>
      <c r="I73" s="439"/>
    </row>
    <row r="74" spans="1:9" ht="49.5" customHeight="1" thickBot="1" x14ac:dyDescent="0.3">
      <c r="C74" s="36" t="s">
        <v>27</v>
      </c>
      <c r="D74" s="84"/>
      <c r="E74" s="84"/>
      <c r="F74" s="437" t="s">
        <v>908</v>
      </c>
      <c r="G74" s="438"/>
      <c r="H74" s="438"/>
      <c r="I74" s="439"/>
    </row>
    <row r="75" spans="1:9" ht="27.75" customHeight="1" thickBot="1" x14ac:dyDescent="0.3">
      <c r="C75" s="36" t="s">
        <v>29</v>
      </c>
      <c r="D75" s="84"/>
      <c r="E75" s="84"/>
      <c r="F75" s="461" t="s">
        <v>901</v>
      </c>
      <c r="G75" s="462"/>
      <c r="H75" s="462"/>
      <c r="I75" s="463"/>
    </row>
    <row r="76" spans="1:9" ht="27.75" customHeight="1" x14ac:dyDescent="0.25">
      <c r="C76" s="432"/>
      <c r="D76" s="564" t="s">
        <v>902</v>
      </c>
      <c r="E76" s="564" t="s">
        <v>903</v>
      </c>
      <c r="F76" s="47">
        <v>2018</v>
      </c>
      <c r="G76" s="47">
        <v>2019</v>
      </c>
      <c r="H76" s="47">
        <v>2020</v>
      </c>
      <c r="I76" s="47">
        <v>2021</v>
      </c>
    </row>
    <row r="77" spans="1:9" ht="27.75" customHeight="1" thickBot="1" x14ac:dyDescent="0.3">
      <c r="C77" s="433"/>
      <c r="D77" s="565"/>
      <c r="E77" s="565"/>
      <c r="F77" s="48" t="s">
        <v>12</v>
      </c>
      <c r="G77" s="48" t="s">
        <v>13</v>
      </c>
      <c r="H77" s="48" t="s">
        <v>13</v>
      </c>
      <c r="I77" s="48" t="s">
        <v>13</v>
      </c>
    </row>
    <row r="78" spans="1:9" ht="27.75" customHeight="1" thickBot="1" x14ac:dyDescent="0.3">
      <c r="A78" t="s">
        <v>909</v>
      </c>
      <c r="C78" s="36" t="s">
        <v>31</v>
      </c>
      <c r="D78" s="242">
        <v>3654</v>
      </c>
      <c r="E78" s="242">
        <v>3654</v>
      </c>
      <c r="F78" s="40">
        <v>0</v>
      </c>
      <c r="G78" s="40">
        <v>0</v>
      </c>
      <c r="H78" s="40">
        <v>0</v>
      </c>
      <c r="I78" s="40">
        <v>0</v>
      </c>
    </row>
    <row r="79" spans="1:9" ht="27.75" customHeight="1" thickBot="1" x14ac:dyDescent="0.3">
      <c r="C79" s="36" t="s">
        <v>32</v>
      </c>
      <c r="D79" s="243">
        <f>D88+D87</f>
        <v>1056276</v>
      </c>
      <c r="E79" s="243">
        <f t="shared" ref="E79:I79" si="2">E88+E87</f>
        <v>1002418</v>
      </c>
      <c r="F79" s="40">
        <f t="shared" si="2"/>
        <v>12093</v>
      </c>
      <c r="G79" s="40">
        <f t="shared" si="2"/>
        <v>16907</v>
      </c>
      <c r="H79" s="40">
        <f t="shared" si="2"/>
        <v>0</v>
      </c>
      <c r="I79" s="40">
        <f t="shared" si="2"/>
        <v>0</v>
      </c>
    </row>
    <row r="80" spans="1:9" ht="27.75" customHeight="1" thickBot="1" x14ac:dyDescent="0.3">
      <c r="C80" s="36" t="s">
        <v>33</v>
      </c>
      <c r="D80" s="36"/>
      <c r="E80" s="36"/>
      <c r="F80" s="49" t="e">
        <f>F79/F78</f>
        <v>#DIV/0!</v>
      </c>
      <c r="G80" s="49" t="e">
        <f>G79/G78</f>
        <v>#DIV/0!</v>
      </c>
      <c r="H80" s="49" t="e">
        <f>H79/H78</f>
        <v>#DIV/0!</v>
      </c>
      <c r="I80" s="49" t="e">
        <f>I79/I78</f>
        <v>#DIV/0!</v>
      </c>
    </row>
    <row r="81" spans="1:9" ht="27.75" customHeight="1" thickBot="1" x14ac:dyDescent="0.3">
      <c r="C81" s="36" t="s">
        <v>34</v>
      </c>
      <c r="D81" s="36"/>
      <c r="E81" s="36"/>
      <c r="F81" s="50" t="s">
        <v>35</v>
      </c>
      <c r="G81" s="51" t="e">
        <f>G78/F78-1</f>
        <v>#DIV/0!</v>
      </c>
      <c r="H81" s="51" t="e">
        <f t="shared" ref="H81:I83" si="3">H78/G78-1</f>
        <v>#DIV/0!</v>
      </c>
      <c r="I81" s="51" t="e">
        <f t="shared" si="3"/>
        <v>#DIV/0!</v>
      </c>
    </row>
    <row r="82" spans="1:9" ht="27.75" customHeight="1" thickBot="1" x14ac:dyDescent="0.3">
      <c r="C82" s="36" t="s">
        <v>36</v>
      </c>
      <c r="D82" s="36"/>
      <c r="E82" s="36"/>
      <c r="F82" s="50" t="s">
        <v>35</v>
      </c>
      <c r="G82" s="51">
        <f>G79/F79-1</f>
        <v>0.39808153477218222</v>
      </c>
      <c r="H82" s="51">
        <f t="shared" si="3"/>
        <v>-1</v>
      </c>
      <c r="I82" s="51" t="e">
        <f t="shared" si="3"/>
        <v>#DIV/0!</v>
      </c>
    </row>
    <row r="83" spans="1:9" ht="27.75" customHeight="1" thickBot="1" x14ac:dyDescent="0.3">
      <c r="C83" s="36" t="s">
        <v>37</v>
      </c>
      <c r="D83" s="36"/>
      <c r="E83" s="36"/>
      <c r="F83" s="50" t="s">
        <v>35</v>
      </c>
      <c r="G83" s="51" t="e">
        <f>G80/F80-1</f>
        <v>#DIV/0!</v>
      </c>
      <c r="H83" s="51" t="e">
        <f t="shared" si="3"/>
        <v>#DIV/0!</v>
      </c>
      <c r="I83" s="51" t="e">
        <f t="shared" si="3"/>
        <v>#DIV/0!</v>
      </c>
    </row>
    <row r="84" spans="1:9" ht="27.75" customHeight="1" thickBot="1" x14ac:dyDescent="0.3">
      <c r="C84" s="464" t="s">
        <v>38</v>
      </c>
      <c r="D84" s="465"/>
      <c r="E84" s="465"/>
      <c r="F84" s="465"/>
      <c r="G84" s="465"/>
      <c r="H84" s="465"/>
      <c r="I84" s="466"/>
    </row>
    <row r="85" spans="1:9" ht="27.75" customHeight="1" x14ac:dyDescent="0.25">
      <c r="C85" s="432"/>
      <c r="D85" s="33"/>
      <c r="E85" s="33"/>
      <c r="F85" s="47">
        <v>2018</v>
      </c>
      <c r="G85" s="47">
        <v>2019</v>
      </c>
      <c r="H85" s="47">
        <v>2020</v>
      </c>
      <c r="I85" s="47">
        <v>2021</v>
      </c>
    </row>
    <row r="86" spans="1:9" ht="27.75" customHeight="1" thickBot="1" x14ac:dyDescent="0.3">
      <c r="C86" s="433"/>
      <c r="D86" s="34"/>
      <c r="E86" s="34"/>
      <c r="F86" s="48" t="s">
        <v>12</v>
      </c>
      <c r="G86" s="48" t="s">
        <v>13</v>
      </c>
      <c r="H86" s="48" t="s">
        <v>13</v>
      </c>
      <c r="I86" s="48" t="s">
        <v>13</v>
      </c>
    </row>
    <row r="87" spans="1:9" ht="27.75" customHeight="1" thickBot="1" x14ac:dyDescent="0.3">
      <c r="C87" s="52" t="s">
        <v>39</v>
      </c>
      <c r="D87" s="49">
        <v>6445</v>
      </c>
      <c r="E87" s="49">
        <v>6300</v>
      </c>
      <c r="F87" s="49">
        <v>607</v>
      </c>
      <c r="G87" s="49">
        <v>848</v>
      </c>
      <c r="H87" s="49">
        <v>0</v>
      </c>
      <c r="I87" s="54">
        <v>0</v>
      </c>
    </row>
    <row r="88" spans="1:9" ht="27.75" customHeight="1" thickBot="1" x14ac:dyDescent="0.3">
      <c r="C88" s="52" t="s">
        <v>40</v>
      </c>
      <c r="D88" s="49">
        <v>1049831</v>
      </c>
      <c r="E88" s="49">
        <v>996118</v>
      </c>
      <c r="F88" s="49">
        <v>11486</v>
      </c>
      <c r="G88" s="49">
        <v>16059</v>
      </c>
      <c r="H88" s="49">
        <v>0</v>
      </c>
      <c r="I88" s="54">
        <v>0</v>
      </c>
    </row>
    <row r="89" spans="1:9" ht="27.75" customHeight="1" thickBot="1" x14ac:dyDescent="0.3">
      <c r="C89" s="55" t="s">
        <v>41</v>
      </c>
      <c r="D89" s="244"/>
      <c r="E89" s="244"/>
      <c r="F89" s="280">
        <f>F88+F87</f>
        <v>12093</v>
      </c>
      <c r="G89" s="280">
        <f>G88+G87</f>
        <v>16907</v>
      </c>
      <c r="H89" s="280">
        <f>H88+H87</f>
        <v>0</v>
      </c>
      <c r="I89" s="280">
        <f>I88+I87</f>
        <v>0</v>
      </c>
    </row>
    <row r="90" spans="1:9" ht="42" customHeight="1" thickBot="1" x14ac:dyDescent="0.3">
      <c r="B90" s="240">
        <v>3</v>
      </c>
      <c r="C90" s="281" t="s">
        <v>910</v>
      </c>
      <c r="D90" s="281"/>
      <c r="E90" s="281"/>
      <c r="F90" s="566" t="s">
        <v>911</v>
      </c>
      <c r="G90" s="567"/>
      <c r="H90" s="567"/>
      <c r="I90" s="568"/>
    </row>
    <row r="91" spans="1:9" ht="27.75" customHeight="1" thickBot="1" x14ac:dyDescent="0.3">
      <c r="C91" s="46" t="s">
        <v>220</v>
      </c>
      <c r="D91" s="236"/>
      <c r="E91" s="236"/>
      <c r="F91" s="458" t="s">
        <v>912</v>
      </c>
      <c r="G91" s="459"/>
      <c r="H91" s="459"/>
      <c r="I91" s="460"/>
    </row>
    <row r="92" spans="1:9" ht="27.75" customHeight="1" thickBot="1" x14ac:dyDescent="0.3">
      <c r="C92" s="36" t="s">
        <v>27</v>
      </c>
      <c r="D92" s="84"/>
      <c r="E92" s="84"/>
      <c r="F92" s="458" t="s">
        <v>912</v>
      </c>
      <c r="G92" s="459"/>
      <c r="H92" s="459"/>
      <c r="I92" s="460"/>
    </row>
    <row r="93" spans="1:9" ht="27.75" customHeight="1" thickBot="1" x14ac:dyDescent="0.3">
      <c r="C93" s="36" t="s">
        <v>29</v>
      </c>
      <c r="D93" s="84"/>
      <c r="E93" s="84"/>
      <c r="F93" s="461" t="s">
        <v>913</v>
      </c>
      <c r="G93" s="462"/>
      <c r="H93" s="462"/>
      <c r="I93" s="463"/>
    </row>
    <row r="94" spans="1:9" ht="27.75" customHeight="1" x14ac:dyDescent="0.25">
      <c r="C94" s="432"/>
      <c r="D94" s="564" t="s">
        <v>902</v>
      </c>
      <c r="E94" s="564" t="s">
        <v>903</v>
      </c>
      <c r="F94" s="47">
        <v>2018</v>
      </c>
      <c r="G94" s="47">
        <v>2019</v>
      </c>
      <c r="H94" s="47">
        <v>2020</v>
      </c>
      <c r="I94" s="47">
        <v>2021</v>
      </c>
    </row>
    <row r="95" spans="1:9" ht="27.75" customHeight="1" thickBot="1" x14ac:dyDescent="0.3">
      <c r="C95" s="433"/>
      <c r="D95" s="565"/>
      <c r="E95" s="565"/>
      <c r="F95" s="48" t="s">
        <v>12</v>
      </c>
      <c r="G95" s="48" t="s">
        <v>13</v>
      </c>
      <c r="H95" s="48" t="s">
        <v>13</v>
      </c>
      <c r="I95" s="48" t="s">
        <v>13</v>
      </c>
    </row>
    <row r="96" spans="1:9" ht="27.75" customHeight="1" thickBot="1" x14ac:dyDescent="0.3">
      <c r="A96" t="s">
        <v>914</v>
      </c>
      <c r="C96" s="36" t="s">
        <v>31</v>
      </c>
      <c r="D96" s="245">
        <v>0</v>
      </c>
      <c r="E96" s="245">
        <v>0</v>
      </c>
      <c r="F96" s="40">
        <v>0</v>
      </c>
      <c r="G96" s="40">
        <v>0</v>
      </c>
      <c r="H96" s="40"/>
      <c r="I96" s="40"/>
    </row>
    <row r="97" spans="2:9" ht="27.75" customHeight="1" thickBot="1" x14ac:dyDescent="0.3">
      <c r="C97" s="36" t="s">
        <v>32</v>
      </c>
      <c r="D97" s="243">
        <f>D106+D105</f>
        <v>527</v>
      </c>
      <c r="E97" s="243">
        <f t="shared" ref="E97:G97" si="4">E106+E105</f>
        <v>358</v>
      </c>
      <c r="F97" s="40">
        <f t="shared" si="4"/>
        <v>169</v>
      </c>
      <c r="G97" s="40">
        <f t="shared" si="4"/>
        <v>0</v>
      </c>
      <c r="H97" s="40"/>
      <c r="I97" s="40"/>
    </row>
    <row r="98" spans="2:9" ht="27.75" customHeight="1" thickBot="1" x14ac:dyDescent="0.3">
      <c r="C98" s="36" t="s">
        <v>33</v>
      </c>
      <c r="D98" s="36"/>
      <c r="E98" s="36"/>
      <c r="F98" s="49" t="e">
        <f>F97/F96</f>
        <v>#DIV/0!</v>
      </c>
      <c r="G98" s="49" t="e">
        <f>G97/G96</f>
        <v>#DIV/0!</v>
      </c>
      <c r="H98" s="49" t="e">
        <f>H97/H96</f>
        <v>#DIV/0!</v>
      </c>
      <c r="I98" s="49" t="e">
        <f>I97/I96</f>
        <v>#DIV/0!</v>
      </c>
    </row>
    <row r="99" spans="2:9" ht="27.75" customHeight="1" thickBot="1" x14ac:dyDescent="0.3">
      <c r="C99" s="36" t="s">
        <v>34</v>
      </c>
      <c r="D99" s="36"/>
      <c r="E99" s="36"/>
      <c r="F99" s="50" t="s">
        <v>35</v>
      </c>
      <c r="G99" s="51" t="e">
        <f>G96/F96-1</f>
        <v>#DIV/0!</v>
      </c>
      <c r="H99" s="51" t="e">
        <f t="shared" ref="H99:I101" si="5">H96/G96-1</f>
        <v>#DIV/0!</v>
      </c>
      <c r="I99" s="51" t="e">
        <f t="shared" si="5"/>
        <v>#DIV/0!</v>
      </c>
    </row>
    <row r="100" spans="2:9" ht="27.75" customHeight="1" thickBot="1" x14ac:dyDescent="0.3">
      <c r="C100" s="36" t="s">
        <v>36</v>
      </c>
      <c r="D100" s="36"/>
      <c r="E100" s="36"/>
      <c r="F100" s="50" t="s">
        <v>35</v>
      </c>
      <c r="G100" s="51">
        <f>G97/F97-1</f>
        <v>-1</v>
      </c>
      <c r="H100" s="51" t="e">
        <f t="shared" si="5"/>
        <v>#DIV/0!</v>
      </c>
      <c r="I100" s="51" t="e">
        <f t="shared" si="5"/>
        <v>#DIV/0!</v>
      </c>
    </row>
    <row r="101" spans="2:9" ht="27.75" customHeight="1" thickBot="1" x14ac:dyDescent="0.3">
      <c r="C101" s="36" t="s">
        <v>37</v>
      </c>
      <c r="D101" s="36"/>
      <c r="E101" s="36"/>
      <c r="F101" s="50" t="s">
        <v>35</v>
      </c>
      <c r="G101" s="51" t="e">
        <f>G98/F98-1</f>
        <v>#DIV/0!</v>
      </c>
      <c r="H101" s="51" t="e">
        <f t="shared" si="5"/>
        <v>#DIV/0!</v>
      </c>
      <c r="I101" s="51" t="e">
        <f t="shared" si="5"/>
        <v>#DIV/0!</v>
      </c>
    </row>
    <row r="102" spans="2:9" ht="27.75" customHeight="1" thickBot="1" x14ac:dyDescent="0.3">
      <c r="C102" s="464" t="s">
        <v>38</v>
      </c>
      <c r="D102" s="465"/>
      <c r="E102" s="465"/>
      <c r="F102" s="465"/>
      <c r="G102" s="465"/>
      <c r="H102" s="465"/>
      <c r="I102" s="466"/>
    </row>
    <row r="103" spans="2:9" ht="27.75" customHeight="1" x14ac:dyDescent="0.25">
      <c r="C103" s="432"/>
      <c r="D103" s="33"/>
      <c r="E103" s="33"/>
      <c r="F103" s="47">
        <v>2018</v>
      </c>
      <c r="G103" s="47">
        <v>2019</v>
      </c>
      <c r="H103" s="47">
        <v>2020</v>
      </c>
      <c r="I103" s="47">
        <v>2021</v>
      </c>
    </row>
    <row r="104" spans="2:9" ht="27.75" customHeight="1" thickBot="1" x14ac:dyDescent="0.3">
      <c r="C104" s="433"/>
      <c r="D104" s="34"/>
      <c r="E104" s="34"/>
      <c r="F104" s="48" t="s">
        <v>12</v>
      </c>
      <c r="G104" s="48" t="s">
        <v>13</v>
      </c>
      <c r="H104" s="48" t="s">
        <v>13</v>
      </c>
      <c r="I104" s="48" t="s">
        <v>13</v>
      </c>
    </row>
    <row r="105" spans="2:9" ht="27.75" customHeight="1" thickBot="1" x14ac:dyDescent="0.3">
      <c r="C105" s="52" t="s">
        <v>39</v>
      </c>
      <c r="D105" s="54">
        <v>527</v>
      </c>
      <c r="E105" s="54">
        <v>358</v>
      </c>
      <c r="F105" s="54">
        <v>169</v>
      </c>
      <c r="G105" s="54">
        <v>0</v>
      </c>
      <c r="H105" s="54"/>
      <c r="I105" s="54"/>
    </row>
    <row r="106" spans="2:9" ht="27.75" customHeight="1" thickBot="1" x14ac:dyDescent="0.3">
      <c r="C106" s="52" t="s">
        <v>40</v>
      </c>
      <c r="D106" s="54">
        <v>0</v>
      </c>
      <c r="E106" s="54">
        <v>0</v>
      </c>
      <c r="F106" s="54">
        <v>0</v>
      </c>
      <c r="G106" s="54">
        <v>0</v>
      </c>
      <c r="H106" s="54"/>
      <c r="I106" s="54"/>
    </row>
    <row r="107" spans="2:9" ht="27.75" customHeight="1" thickBot="1" x14ac:dyDescent="0.3">
      <c r="C107" s="55" t="s">
        <v>41</v>
      </c>
      <c r="D107" s="244"/>
      <c r="E107" s="244"/>
      <c r="F107" s="280">
        <f>F106+F105</f>
        <v>169</v>
      </c>
      <c r="G107" s="280">
        <f>G106+G105</f>
        <v>0</v>
      </c>
      <c r="H107" s="280">
        <f>H106+H105</f>
        <v>0</v>
      </c>
      <c r="I107" s="280">
        <f>I106+I105</f>
        <v>0</v>
      </c>
    </row>
    <row r="108" spans="2:9" ht="39" customHeight="1" thickBot="1" x14ac:dyDescent="0.3">
      <c r="B108" s="240">
        <v>4</v>
      </c>
      <c r="C108" s="41" t="s">
        <v>915</v>
      </c>
      <c r="D108" s="115"/>
      <c r="E108" s="115"/>
      <c r="F108" s="566" t="s">
        <v>916</v>
      </c>
      <c r="G108" s="567"/>
      <c r="H108" s="567"/>
      <c r="I108" s="568"/>
    </row>
    <row r="109" spans="2:9" ht="27.75" customHeight="1" thickBot="1" x14ac:dyDescent="0.3">
      <c r="C109" s="46" t="s">
        <v>220</v>
      </c>
      <c r="D109" s="236"/>
      <c r="E109" s="236"/>
      <c r="F109" s="458" t="s">
        <v>917</v>
      </c>
      <c r="G109" s="459"/>
      <c r="H109" s="459"/>
      <c r="I109" s="460"/>
    </row>
    <row r="110" spans="2:9" ht="27.75" customHeight="1" thickBot="1" x14ac:dyDescent="0.3">
      <c r="C110" s="36" t="s">
        <v>27</v>
      </c>
      <c r="D110" s="84"/>
      <c r="E110" s="84"/>
      <c r="F110" s="437" t="s">
        <v>918</v>
      </c>
      <c r="G110" s="438"/>
      <c r="H110" s="438"/>
      <c r="I110" s="439"/>
    </row>
    <row r="111" spans="2:9" ht="27.75" customHeight="1" thickBot="1" x14ac:dyDescent="0.3">
      <c r="C111" s="36" t="s">
        <v>29</v>
      </c>
      <c r="D111" s="84"/>
      <c r="E111" s="84"/>
      <c r="F111" s="461" t="s">
        <v>901</v>
      </c>
      <c r="G111" s="462"/>
      <c r="H111" s="462"/>
      <c r="I111" s="463"/>
    </row>
    <row r="112" spans="2:9" ht="27.75" customHeight="1" x14ac:dyDescent="0.25">
      <c r="C112" s="432"/>
      <c r="D112" s="564" t="s">
        <v>902</v>
      </c>
      <c r="E112" s="564" t="s">
        <v>903</v>
      </c>
      <c r="F112" s="47">
        <v>2018</v>
      </c>
      <c r="G112" s="47">
        <v>2019</v>
      </c>
      <c r="H112" s="47">
        <v>2020</v>
      </c>
      <c r="I112" s="47">
        <v>2021</v>
      </c>
    </row>
    <row r="113" spans="1:9" ht="27.75" customHeight="1" thickBot="1" x14ac:dyDescent="0.3">
      <c r="C113" s="433"/>
      <c r="D113" s="565"/>
      <c r="E113" s="565"/>
      <c r="F113" s="48" t="s">
        <v>12</v>
      </c>
      <c r="G113" s="48" t="s">
        <v>13</v>
      </c>
      <c r="H113" s="48" t="s">
        <v>13</v>
      </c>
      <c r="I113" s="48" t="s">
        <v>13</v>
      </c>
    </row>
    <row r="114" spans="1:9" ht="27.75" customHeight="1" thickBot="1" x14ac:dyDescent="0.3">
      <c r="A114" t="s">
        <v>909</v>
      </c>
      <c r="C114" s="36" t="s">
        <v>31</v>
      </c>
      <c r="D114" s="245">
        <v>847</v>
      </c>
      <c r="E114" s="245">
        <v>847</v>
      </c>
      <c r="F114" s="49">
        <v>0</v>
      </c>
      <c r="G114" s="49">
        <v>0</v>
      </c>
      <c r="H114" s="49">
        <v>0</v>
      </c>
      <c r="I114" s="49"/>
    </row>
    <row r="115" spans="1:9" ht="27.75" customHeight="1" thickBot="1" x14ac:dyDescent="0.3">
      <c r="C115" s="36" t="s">
        <v>32</v>
      </c>
      <c r="D115" s="243">
        <f>D124+D123</f>
        <v>179328</v>
      </c>
      <c r="E115" s="243">
        <f t="shared" ref="E115:H115" si="6">E124+E123</f>
        <v>178887</v>
      </c>
      <c r="F115" s="49">
        <f t="shared" si="6"/>
        <v>184</v>
      </c>
      <c r="G115" s="49">
        <f t="shared" si="6"/>
        <v>257</v>
      </c>
      <c r="H115" s="49">
        <f t="shared" si="6"/>
        <v>0</v>
      </c>
      <c r="I115" s="49"/>
    </row>
    <row r="116" spans="1:9" ht="27.75" customHeight="1" thickBot="1" x14ac:dyDescent="0.3">
      <c r="C116" s="36" t="s">
        <v>33</v>
      </c>
      <c r="D116" s="36"/>
      <c r="E116" s="36"/>
      <c r="F116" s="49" t="e">
        <f>F115/F114</f>
        <v>#DIV/0!</v>
      </c>
      <c r="G116" s="49" t="e">
        <f>G115/G114</f>
        <v>#DIV/0!</v>
      </c>
      <c r="H116" s="49" t="e">
        <f>H115/H114</f>
        <v>#DIV/0!</v>
      </c>
      <c r="I116" s="49" t="e">
        <f>I115/I114</f>
        <v>#DIV/0!</v>
      </c>
    </row>
    <row r="117" spans="1:9" ht="27.75" customHeight="1" thickBot="1" x14ac:dyDescent="0.3">
      <c r="C117" s="36" t="s">
        <v>34</v>
      </c>
      <c r="D117" s="36"/>
      <c r="E117" s="36"/>
      <c r="F117" s="50" t="s">
        <v>35</v>
      </c>
      <c r="G117" s="51" t="e">
        <f>G114/F114-1</f>
        <v>#DIV/0!</v>
      </c>
      <c r="H117" s="51" t="e">
        <f t="shared" ref="H117:I119" si="7">H114/G114-1</f>
        <v>#DIV/0!</v>
      </c>
      <c r="I117" s="51" t="e">
        <f t="shared" si="7"/>
        <v>#DIV/0!</v>
      </c>
    </row>
    <row r="118" spans="1:9" ht="27.75" customHeight="1" thickBot="1" x14ac:dyDescent="0.3">
      <c r="C118" s="36" t="s">
        <v>36</v>
      </c>
      <c r="D118" s="36"/>
      <c r="E118" s="36"/>
      <c r="F118" s="50" t="s">
        <v>35</v>
      </c>
      <c r="G118" s="51">
        <f>G115/F115-1</f>
        <v>0.39673913043478271</v>
      </c>
      <c r="H118" s="51">
        <f t="shared" si="7"/>
        <v>-1</v>
      </c>
      <c r="I118" s="51" t="e">
        <f t="shared" si="7"/>
        <v>#DIV/0!</v>
      </c>
    </row>
    <row r="119" spans="1:9" ht="27.75" customHeight="1" thickBot="1" x14ac:dyDescent="0.3">
      <c r="C119" s="36" t="s">
        <v>37</v>
      </c>
      <c r="D119" s="36"/>
      <c r="E119" s="36"/>
      <c r="F119" s="50" t="s">
        <v>35</v>
      </c>
      <c r="G119" s="51" t="e">
        <f>G116/F116-1</f>
        <v>#DIV/0!</v>
      </c>
      <c r="H119" s="51" t="e">
        <f t="shared" si="7"/>
        <v>#DIV/0!</v>
      </c>
      <c r="I119" s="51" t="e">
        <f t="shared" si="7"/>
        <v>#DIV/0!</v>
      </c>
    </row>
    <row r="120" spans="1:9" ht="27.75" customHeight="1" thickBot="1" x14ac:dyDescent="0.3">
      <c r="C120" s="464" t="s">
        <v>38</v>
      </c>
      <c r="D120" s="465"/>
      <c r="E120" s="465"/>
      <c r="F120" s="465"/>
      <c r="G120" s="465"/>
      <c r="H120" s="465"/>
      <c r="I120" s="466"/>
    </row>
    <row r="121" spans="1:9" ht="27.75" customHeight="1" x14ac:dyDescent="0.25">
      <c r="C121" s="432"/>
      <c r="D121" s="33"/>
      <c r="E121" s="33"/>
      <c r="F121" s="47">
        <v>2018</v>
      </c>
      <c r="G121" s="47">
        <v>2019</v>
      </c>
      <c r="H121" s="47">
        <v>2020</v>
      </c>
      <c r="I121" s="47">
        <v>2021</v>
      </c>
    </row>
    <row r="122" spans="1:9" ht="27.75" customHeight="1" thickBot="1" x14ac:dyDescent="0.3">
      <c r="C122" s="433"/>
      <c r="D122" s="34"/>
      <c r="E122" s="34"/>
      <c r="F122" s="48" t="s">
        <v>12</v>
      </c>
      <c r="G122" s="48" t="s">
        <v>13</v>
      </c>
      <c r="H122" s="48" t="s">
        <v>13</v>
      </c>
      <c r="I122" s="48" t="s">
        <v>13</v>
      </c>
    </row>
    <row r="123" spans="1:9" ht="27.75" customHeight="1" thickBot="1" x14ac:dyDescent="0.3">
      <c r="C123" s="52" t="s">
        <v>39</v>
      </c>
      <c r="D123" s="49">
        <v>0</v>
      </c>
      <c r="E123" s="49">
        <v>0</v>
      </c>
      <c r="F123" s="49">
        <v>0</v>
      </c>
      <c r="G123" s="49">
        <v>0</v>
      </c>
      <c r="H123" s="49"/>
      <c r="I123" s="49"/>
    </row>
    <row r="124" spans="1:9" ht="27.75" customHeight="1" thickBot="1" x14ac:dyDescent="0.3">
      <c r="C124" s="52" t="s">
        <v>40</v>
      </c>
      <c r="D124" s="49">
        <v>179328</v>
      </c>
      <c r="E124" s="49">
        <v>178887</v>
      </c>
      <c r="F124" s="49">
        <v>184</v>
      </c>
      <c r="G124" s="49">
        <v>257</v>
      </c>
      <c r="H124" s="49"/>
      <c r="I124" s="49"/>
    </row>
    <row r="125" spans="1:9" ht="27.75" customHeight="1" thickBot="1" x14ac:dyDescent="0.3">
      <c r="C125" s="282" t="s">
        <v>41</v>
      </c>
      <c r="D125" s="283"/>
      <c r="E125" s="283"/>
      <c r="F125" s="280">
        <f>F124+F123</f>
        <v>184</v>
      </c>
      <c r="G125" s="280">
        <f>G124+G123</f>
        <v>257</v>
      </c>
      <c r="H125" s="280">
        <f>H124+H123</f>
        <v>0</v>
      </c>
      <c r="I125" s="280">
        <f>I124+I123</f>
        <v>0</v>
      </c>
    </row>
    <row r="126" spans="1:9" ht="45.75" customHeight="1" thickBot="1" x14ac:dyDescent="0.3">
      <c r="B126" s="240">
        <v>5</v>
      </c>
      <c r="C126" s="41" t="s">
        <v>919</v>
      </c>
      <c r="D126" s="115"/>
      <c r="E126" s="115"/>
      <c r="F126" s="566" t="s">
        <v>920</v>
      </c>
      <c r="G126" s="567"/>
      <c r="H126" s="567"/>
      <c r="I126" s="568"/>
    </row>
    <row r="127" spans="1:9" ht="27.75" customHeight="1" thickBot="1" x14ac:dyDescent="0.3">
      <c r="C127" s="46" t="s">
        <v>220</v>
      </c>
      <c r="D127" s="236"/>
      <c r="E127" s="236"/>
      <c r="F127" s="458" t="s">
        <v>921</v>
      </c>
      <c r="G127" s="459"/>
      <c r="H127" s="459"/>
      <c r="I127" s="460"/>
    </row>
    <row r="128" spans="1:9" ht="27.75" customHeight="1" thickBot="1" x14ac:dyDescent="0.3">
      <c r="C128" s="36" t="s">
        <v>27</v>
      </c>
      <c r="D128" s="84"/>
      <c r="E128" s="84"/>
      <c r="F128" s="437" t="s">
        <v>922</v>
      </c>
      <c r="G128" s="438"/>
      <c r="H128" s="438"/>
      <c r="I128" s="439"/>
    </row>
    <row r="129" spans="1:9" ht="27.75" customHeight="1" thickBot="1" x14ac:dyDescent="0.3">
      <c r="C129" s="36" t="s">
        <v>29</v>
      </c>
      <c r="D129" s="84"/>
      <c r="E129" s="84"/>
      <c r="F129" s="461" t="s">
        <v>30</v>
      </c>
      <c r="G129" s="462"/>
      <c r="H129" s="462"/>
      <c r="I129" s="463"/>
    </row>
    <row r="130" spans="1:9" ht="27.75" customHeight="1" x14ac:dyDescent="0.25">
      <c r="C130" s="432"/>
      <c r="D130" s="564" t="s">
        <v>902</v>
      </c>
      <c r="E130" s="564" t="s">
        <v>903</v>
      </c>
      <c r="F130" s="47">
        <v>2018</v>
      </c>
      <c r="G130" s="47">
        <v>2019</v>
      </c>
      <c r="H130" s="47">
        <v>2020</v>
      </c>
      <c r="I130" s="47">
        <v>2021</v>
      </c>
    </row>
    <row r="131" spans="1:9" ht="27.75" customHeight="1" thickBot="1" x14ac:dyDescent="0.3">
      <c r="C131" s="433"/>
      <c r="D131" s="565"/>
      <c r="E131" s="565"/>
      <c r="F131" s="48" t="s">
        <v>12</v>
      </c>
      <c r="G131" s="48" t="s">
        <v>13</v>
      </c>
      <c r="H131" s="48" t="s">
        <v>13</v>
      </c>
      <c r="I131" s="48" t="s">
        <v>13</v>
      </c>
    </row>
    <row r="132" spans="1:9" ht="27.75" customHeight="1" thickBot="1" x14ac:dyDescent="0.3">
      <c r="A132" t="s">
        <v>909</v>
      </c>
      <c r="C132" s="36" t="s">
        <v>31</v>
      </c>
      <c r="D132" s="245">
        <v>406</v>
      </c>
      <c r="E132" s="245">
        <v>51</v>
      </c>
      <c r="F132" s="49">
        <v>147</v>
      </c>
      <c r="G132" s="49">
        <f>D132-E132-F132</f>
        <v>208</v>
      </c>
      <c r="H132" s="49"/>
      <c r="I132" s="49"/>
    </row>
    <row r="133" spans="1:9" ht="27.75" customHeight="1" thickBot="1" x14ac:dyDescent="0.3">
      <c r="C133" s="36" t="s">
        <v>32</v>
      </c>
      <c r="D133" s="49">
        <f>D142+D141</f>
        <v>210082</v>
      </c>
      <c r="E133" s="49">
        <f t="shared" ref="E133:G133" si="8">E142+E141</f>
        <v>28132</v>
      </c>
      <c r="F133" s="49">
        <f t="shared" si="8"/>
        <v>75881</v>
      </c>
      <c r="G133" s="49">
        <f t="shared" si="8"/>
        <v>106089</v>
      </c>
      <c r="H133" s="49"/>
      <c r="I133" s="49"/>
    </row>
    <row r="134" spans="1:9" ht="27.75" customHeight="1" thickBot="1" x14ac:dyDescent="0.3">
      <c r="C134" s="36" t="s">
        <v>33</v>
      </c>
      <c r="D134" s="36"/>
      <c r="E134" s="36"/>
      <c r="F134" s="49">
        <f>F133/F132</f>
        <v>516.19727891156458</v>
      </c>
      <c r="G134" s="49">
        <f>G133/G132</f>
        <v>510.04326923076923</v>
      </c>
      <c r="H134" s="49" t="e">
        <f>H133/H132</f>
        <v>#DIV/0!</v>
      </c>
      <c r="I134" s="49" t="e">
        <f>I133/I132</f>
        <v>#DIV/0!</v>
      </c>
    </row>
    <row r="135" spans="1:9" ht="27.75" customHeight="1" thickBot="1" x14ac:dyDescent="0.3">
      <c r="C135" s="36" t="s">
        <v>34</v>
      </c>
      <c r="D135" s="36"/>
      <c r="E135" s="36"/>
      <c r="F135" s="50" t="s">
        <v>35</v>
      </c>
      <c r="G135" s="51">
        <f>G132/F132-1</f>
        <v>0.41496598639455784</v>
      </c>
      <c r="H135" s="51">
        <f t="shared" ref="H135:I137" si="9">H132/G132-1</f>
        <v>-1</v>
      </c>
      <c r="I135" s="51" t="e">
        <f t="shared" si="9"/>
        <v>#DIV/0!</v>
      </c>
    </row>
    <row r="136" spans="1:9" ht="27.75" customHeight="1" thickBot="1" x14ac:dyDescent="0.3">
      <c r="C136" s="36" t="s">
        <v>36</v>
      </c>
      <c r="D136" s="36"/>
      <c r="E136" s="36"/>
      <c r="F136" s="50" t="s">
        <v>35</v>
      </c>
      <c r="G136" s="51">
        <f>G133/F133-1</f>
        <v>0.39809702033447114</v>
      </c>
      <c r="H136" s="51">
        <f t="shared" si="9"/>
        <v>-1</v>
      </c>
      <c r="I136" s="51" t="e">
        <f t="shared" si="9"/>
        <v>#DIV/0!</v>
      </c>
    </row>
    <row r="137" spans="1:9" ht="27.75" customHeight="1" thickBot="1" x14ac:dyDescent="0.3">
      <c r="C137" s="36" t="s">
        <v>37</v>
      </c>
      <c r="D137" s="36"/>
      <c r="E137" s="36"/>
      <c r="F137" s="50" t="s">
        <v>35</v>
      </c>
      <c r="G137" s="51">
        <f>G134/F134-1</f>
        <v>-1.1921817359772713E-2</v>
      </c>
      <c r="H137" s="51" t="e">
        <f t="shared" si="9"/>
        <v>#DIV/0!</v>
      </c>
      <c r="I137" s="51" t="e">
        <f t="shared" si="9"/>
        <v>#DIV/0!</v>
      </c>
    </row>
    <row r="138" spans="1:9" ht="27.75" customHeight="1" thickBot="1" x14ac:dyDescent="0.3">
      <c r="C138" s="464" t="s">
        <v>38</v>
      </c>
      <c r="D138" s="465"/>
      <c r="E138" s="465"/>
      <c r="F138" s="465"/>
      <c r="G138" s="465"/>
      <c r="H138" s="465"/>
      <c r="I138" s="466"/>
    </row>
    <row r="139" spans="1:9" ht="27.75" customHeight="1" x14ac:dyDescent="0.25">
      <c r="C139" s="432"/>
      <c r="D139" s="33"/>
      <c r="E139" s="33"/>
      <c r="F139" s="47">
        <v>2018</v>
      </c>
      <c r="G139" s="47">
        <v>2019</v>
      </c>
      <c r="H139" s="47">
        <v>2020</v>
      </c>
      <c r="I139" s="47">
        <v>2021</v>
      </c>
    </row>
    <row r="140" spans="1:9" ht="27.75" customHeight="1" thickBot="1" x14ac:dyDescent="0.3">
      <c r="C140" s="433"/>
      <c r="D140" s="34"/>
      <c r="E140" s="34"/>
      <c r="F140" s="48" t="s">
        <v>12</v>
      </c>
      <c r="G140" s="48" t="s">
        <v>13</v>
      </c>
      <c r="H140" s="48" t="s">
        <v>13</v>
      </c>
      <c r="I140" s="48" t="s">
        <v>13</v>
      </c>
    </row>
    <row r="141" spans="1:9" ht="27.75" customHeight="1" thickBot="1" x14ac:dyDescent="0.3">
      <c r="C141" s="52" t="s">
        <v>39</v>
      </c>
      <c r="D141" s="54">
        <v>1278</v>
      </c>
      <c r="E141" s="54">
        <v>104</v>
      </c>
      <c r="F141" s="54">
        <v>489</v>
      </c>
      <c r="G141" s="54">
        <v>684</v>
      </c>
      <c r="H141" s="54"/>
      <c r="I141" s="54"/>
    </row>
    <row r="142" spans="1:9" ht="27.75" customHeight="1" thickBot="1" x14ac:dyDescent="0.3">
      <c r="C142" s="52" t="s">
        <v>40</v>
      </c>
      <c r="D142" s="54">
        <v>208804</v>
      </c>
      <c r="E142" s="54">
        <v>28028</v>
      </c>
      <c r="F142" s="54">
        <v>75392</v>
      </c>
      <c r="G142" s="54">
        <v>105405</v>
      </c>
      <c r="H142" s="54"/>
      <c r="I142" s="54"/>
    </row>
    <row r="143" spans="1:9" ht="27.75" customHeight="1" thickBot="1" x14ac:dyDescent="0.3">
      <c r="C143" s="55" t="s">
        <v>41</v>
      </c>
      <c r="D143" s="244"/>
      <c r="E143" s="244"/>
      <c r="F143" s="274">
        <f>F142+F141</f>
        <v>75881</v>
      </c>
      <c r="G143" s="274">
        <f>G142+G141</f>
        <v>106089</v>
      </c>
      <c r="H143" s="274">
        <f>H142+H141</f>
        <v>0</v>
      </c>
      <c r="I143" s="274">
        <f>I142+I141</f>
        <v>0</v>
      </c>
    </row>
    <row r="144" spans="1:9" ht="27.75" customHeight="1" thickBot="1" x14ac:dyDescent="0.3">
      <c r="B144" s="240">
        <v>6</v>
      </c>
      <c r="C144" s="41" t="s">
        <v>923</v>
      </c>
      <c r="D144" s="115"/>
      <c r="E144" s="115"/>
      <c r="F144" s="566" t="s">
        <v>924</v>
      </c>
      <c r="G144" s="567"/>
      <c r="H144" s="567"/>
      <c r="I144" s="568"/>
    </row>
    <row r="145" spans="1:9" ht="27.75" customHeight="1" thickBot="1" x14ac:dyDescent="0.3">
      <c r="C145" s="46" t="s">
        <v>220</v>
      </c>
      <c r="D145" s="236"/>
      <c r="E145" s="236"/>
      <c r="F145" s="458" t="s">
        <v>925</v>
      </c>
      <c r="G145" s="459"/>
      <c r="H145" s="459"/>
      <c r="I145" s="460"/>
    </row>
    <row r="146" spans="1:9" ht="27.75" customHeight="1" thickBot="1" x14ac:dyDescent="0.3">
      <c r="C146" s="36" t="s">
        <v>27</v>
      </c>
      <c r="D146" s="84"/>
      <c r="E146" s="84"/>
      <c r="F146" s="437" t="s">
        <v>926</v>
      </c>
      <c r="G146" s="438"/>
      <c r="H146" s="438"/>
      <c r="I146" s="439"/>
    </row>
    <row r="147" spans="1:9" ht="27.75" customHeight="1" thickBot="1" x14ac:dyDescent="0.3">
      <c r="C147" s="36" t="s">
        <v>29</v>
      </c>
      <c r="D147" s="84"/>
      <c r="E147" s="84"/>
      <c r="F147" s="461" t="s">
        <v>901</v>
      </c>
      <c r="G147" s="462"/>
      <c r="H147" s="462"/>
      <c r="I147" s="463"/>
    </row>
    <row r="148" spans="1:9" ht="27.75" customHeight="1" x14ac:dyDescent="0.25">
      <c r="C148" s="432"/>
      <c r="D148" s="564" t="s">
        <v>902</v>
      </c>
      <c r="E148" s="564" t="s">
        <v>903</v>
      </c>
      <c r="F148" s="47">
        <v>2018</v>
      </c>
      <c r="G148" s="47">
        <v>2019</v>
      </c>
      <c r="H148" s="47">
        <v>2020</v>
      </c>
      <c r="I148" s="47">
        <v>2021</v>
      </c>
    </row>
    <row r="149" spans="1:9" ht="27.75" customHeight="1" thickBot="1" x14ac:dyDescent="0.3">
      <c r="C149" s="433"/>
      <c r="D149" s="565"/>
      <c r="E149" s="565"/>
      <c r="F149" s="48" t="s">
        <v>12</v>
      </c>
      <c r="G149" s="48" t="s">
        <v>13</v>
      </c>
      <c r="H149" s="48" t="s">
        <v>13</v>
      </c>
      <c r="I149" s="48" t="s">
        <v>13</v>
      </c>
    </row>
    <row r="150" spans="1:9" ht="27.75" customHeight="1" thickBot="1" x14ac:dyDescent="0.3">
      <c r="A150" t="s">
        <v>909</v>
      </c>
      <c r="C150" s="36" t="s">
        <v>31</v>
      </c>
      <c r="D150" s="242">
        <v>25272</v>
      </c>
      <c r="E150" s="242">
        <v>25272</v>
      </c>
      <c r="F150" s="49">
        <v>0</v>
      </c>
      <c r="G150" s="49">
        <v>0</v>
      </c>
      <c r="H150" s="49"/>
      <c r="I150" s="49"/>
    </row>
    <row r="151" spans="1:9" ht="27.75" customHeight="1" thickBot="1" x14ac:dyDescent="0.3">
      <c r="C151" s="36" t="s">
        <v>32</v>
      </c>
      <c r="D151" s="49">
        <f>D160+D159</f>
        <v>188929</v>
      </c>
      <c r="E151" s="49">
        <f t="shared" ref="E151:G151" si="10">E160+E159</f>
        <v>169478</v>
      </c>
      <c r="F151" s="49">
        <f t="shared" si="10"/>
        <v>8323</v>
      </c>
      <c r="G151" s="49">
        <f t="shared" si="10"/>
        <v>11636</v>
      </c>
      <c r="H151" s="49"/>
      <c r="I151" s="49"/>
    </row>
    <row r="152" spans="1:9" ht="27.75" customHeight="1" thickBot="1" x14ac:dyDescent="0.3">
      <c r="C152" s="36" t="s">
        <v>33</v>
      </c>
      <c r="D152" s="36"/>
      <c r="E152" s="36"/>
      <c r="F152" s="49" t="e">
        <f>F151/F150</f>
        <v>#DIV/0!</v>
      </c>
      <c r="G152" s="49" t="e">
        <f>G151/G150</f>
        <v>#DIV/0!</v>
      </c>
      <c r="H152" s="49" t="e">
        <f>H151/H150</f>
        <v>#DIV/0!</v>
      </c>
      <c r="I152" s="49" t="e">
        <f>I151/I150</f>
        <v>#DIV/0!</v>
      </c>
    </row>
    <row r="153" spans="1:9" ht="27.75" customHeight="1" thickBot="1" x14ac:dyDescent="0.3">
      <c r="C153" s="36" t="s">
        <v>34</v>
      </c>
      <c r="D153" s="36"/>
      <c r="E153" s="36"/>
      <c r="F153" s="50" t="s">
        <v>35</v>
      </c>
      <c r="G153" s="51" t="e">
        <f t="shared" ref="G153:I155" si="11">G150/F150-1</f>
        <v>#DIV/0!</v>
      </c>
      <c r="H153" s="51" t="e">
        <f t="shared" si="11"/>
        <v>#DIV/0!</v>
      </c>
      <c r="I153" s="51" t="e">
        <f t="shared" si="11"/>
        <v>#DIV/0!</v>
      </c>
    </row>
    <row r="154" spans="1:9" ht="27.75" customHeight="1" thickBot="1" x14ac:dyDescent="0.3">
      <c r="C154" s="36" t="s">
        <v>36</v>
      </c>
      <c r="D154" s="36"/>
      <c r="E154" s="36"/>
      <c r="F154" s="50" t="s">
        <v>35</v>
      </c>
      <c r="G154" s="51">
        <f t="shared" si="11"/>
        <v>0.39805358644719457</v>
      </c>
      <c r="H154" s="51">
        <f t="shared" si="11"/>
        <v>-1</v>
      </c>
      <c r="I154" s="51" t="e">
        <f t="shared" si="11"/>
        <v>#DIV/0!</v>
      </c>
    </row>
    <row r="155" spans="1:9" ht="27.75" customHeight="1" thickBot="1" x14ac:dyDescent="0.3">
      <c r="C155" s="36" t="s">
        <v>37</v>
      </c>
      <c r="D155" s="36"/>
      <c r="E155" s="36"/>
      <c r="F155" s="50" t="s">
        <v>35</v>
      </c>
      <c r="G155" s="51" t="e">
        <f t="shared" si="11"/>
        <v>#DIV/0!</v>
      </c>
      <c r="H155" s="51" t="e">
        <f t="shared" si="11"/>
        <v>#DIV/0!</v>
      </c>
      <c r="I155" s="51" t="e">
        <f t="shared" si="11"/>
        <v>#DIV/0!</v>
      </c>
    </row>
    <row r="156" spans="1:9" ht="27.75" customHeight="1" thickBot="1" x14ac:dyDescent="0.3">
      <c r="C156" s="464" t="s">
        <v>38</v>
      </c>
      <c r="D156" s="465"/>
      <c r="E156" s="465"/>
      <c r="F156" s="465"/>
      <c r="G156" s="465"/>
      <c r="H156" s="465"/>
      <c r="I156" s="466"/>
    </row>
    <row r="157" spans="1:9" ht="27.75" customHeight="1" x14ac:dyDescent="0.25">
      <c r="C157" s="432"/>
      <c r="D157" s="33"/>
      <c r="E157" s="33"/>
      <c r="F157" s="47">
        <v>2018</v>
      </c>
      <c r="G157" s="47">
        <v>2019</v>
      </c>
      <c r="H157" s="47">
        <v>2020</v>
      </c>
      <c r="I157" s="47">
        <v>2021</v>
      </c>
    </row>
    <row r="158" spans="1:9" ht="27.75" customHeight="1" thickBot="1" x14ac:dyDescent="0.3">
      <c r="C158" s="433"/>
      <c r="D158" s="34"/>
      <c r="E158" s="34"/>
      <c r="F158" s="48" t="s">
        <v>12</v>
      </c>
      <c r="G158" s="48" t="s">
        <v>13</v>
      </c>
      <c r="H158" s="48" t="s">
        <v>13</v>
      </c>
      <c r="I158" s="48" t="s">
        <v>13</v>
      </c>
    </row>
    <row r="159" spans="1:9" ht="27.75" customHeight="1" thickBot="1" x14ac:dyDescent="0.3">
      <c r="C159" s="52" t="s">
        <v>39</v>
      </c>
      <c r="D159" s="54">
        <v>2160</v>
      </c>
      <c r="E159" s="54">
        <v>1500</v>
      </c>
      <c r="F159" s="54">
        <v>484</v>
      </c>
      <c r="G159" s="54">
        <v>676</v>
      </c>
      <c r="H159" s="54"/>
      <c r="I159" s="54"/>
    </row>
    <row r="160" spans="1:9" ht="27.75" customHeight="1" thickBot="1" x14ac:dyDescent="0.3">
      <c r="C160" s="52" t="s">
        <v>40</v>
      </c>
      <c r="D160" s="54">
        <v>186769</v>
      </c>
      <c r="E160" s="54">
        <v>167978</v>
      </c>
      <c r="F160" s="54">
        <v>7839</v>
      </c>
      <c r="G160" s="54">
        <v>10960</v>
      </c>
      <c r="H160" s="54"/>
      <c r="I160" s="54"/>
    </row>
    <row r="161" spans="1:9" ht="27.75" customHeight="1" thickBot="1" x14ac:dyDescent="0.3">
      <c r="C161" s="55" t="s">
        <v>41</v>
      </c>
      <c r="D161" s="244"/>
      <c r="E161" s="244"/>
      <c r="F161" s="274">
        <f>F160+F159</f>
        <v>8323</v>
      </c>
      <c r="G161" s="274">
        <f>G160+G159</f>
        <v>11636</v>
      </c>
      <c r="H161" s="274">
        <f>H160+H159</f>
        <v>0</v>
      </c>
      <c r="I161" s="274">
        <f>I160+I159</f>
        <v>0</v>
      </c>
    </row>
    <row r="162" spans="1:9" ht="27.75" customHeight="1" thickBot="1" x14ac:dyDescent="0.3">
      <c r="B162" s="240">
        <v>7</v>
      </c>
      <c r="C162" s="41" t="s">
        <v>927</v>
      </c>
      <c r="D162" s="115"/>
      <c r="E162" s="115"/>
      <c r="F162" s="566" t="s">
        <v>928</v>
      </c>
      <c r="G162" s="567"/>
      <c r="H162" s="567"/>
      <c r="I162" s="568"/>
    </row>
    <row r="163" spans="1:9" ht="27.75" customHeight="1" thickBot="1" x14ac:dyDescent="0.3">
      <c r="C163" s="46" t="s">
        <v>220</v>
      </c>
      <c r="D163" s="236"/>
      <c r="E163" s="236"/>
      <c r="F163" s="458" t="s">
        <v>921</v>
      </c>
      <c r="G163" s="459"/>
      <c r="H163" s="459"/>
      <c r="I163" s="460"/>
    </row>
    <row r="164" spans="1:9" ht="27.75" customHeight="1" thickBot="1" x14ac:dyDescent="0.3">
      <c r="C164" s="36" t="s">
        <v>27</v>
      </c>
      <c r="D164" s="84"/>
      <c r="E164" s="84"/>
      <c r="F164" s="437" t="s">
        <v>929</v>
      </c>
      <c r="G164" s="438"/>
      <c r="H164" s="438"/>
      <c r="I164" s="439"/>
    </row>
    <row r="165" spans="1:9" ht="27.75" customHeight="1" thickBot="1" x14ac:dyDescent="0.3">
      <c r="C165" s="36" t="s">
        <v>29</v>
      </c>
      <c r="D165" s="84"/>
      <c r="E165" s="84"/>
      <c r="F165" s="461" t="s">
        <v>901</v>
      </c>
      <c r="G165" s="462"/>
      <c r="H165" s="462"/>
      <c r="I165" s="463"/>
    </row>
    <row r="166" spans="1:9" ht="27.75" customHeight="1" x14ac:dyDescent="0.25">
      <c r="C166" s="432"/>
      <c r="D166" s="564" t="s">
        <v>902</v>
      </c>
      <c r="E166" s="564" t="s">
        <v>903</v>
      </c>
      <c r="F166" s="47">
        <v>2018</v>
      </c>
      <c r="G166" s="47">
        <v>2019</v>
      </c>
      <c r="H166" s="47">
        <v>2020</v>
      </c>
      <c r="I166" s="47">
        <v>2021</v>
      </c>
    </row>
    <row r="167" spans="1:9" ht="27.75" customHeight="1" thickBot="1" x14ac:dyDescent="0.3">
      <c r="C167" s="433"/>
      <c r="D167" s="565"/>
      <c r="E167" s="565"/>
      <c r="F167" s="48" t="s">
        <v>12</v>
      </c>
      <c r="G167" s="48" t="s">
        <v>13</v>
      </c>
      <c r="H167" s="48" t="s">
        <v>13</v>
      </c>
      <c r="I167" s="48" t="s">
        <v>13</v>
      </c>
    </row>
    <row r="168" spans="1:9" ht="27.75" customHeight="1" thickBot="1" x14ac:dyDescent="0.3">
      <c r="A168" t="s">
        <v>909</v>
      </c>
      <c r="C168" s="36" t="s">
        <v>31</v>
      </c>
      <c r="D168" s="242">
        <v>8700</v>
      </c>
      <c r="E168" s="242">
        <v>2928</v>
      </c>
      <c r="F168" s="49">
        <v>3045</v>
      </c>
      <c r="G168" s="49">
        <f>D168-E168-F168</f>
        <v>2727</v>
      </c>
      <c r="H168" s="49">
        <v>0</v>
      </c>
      <c r="I168" s="49">
        <v>0</v>
      </c>
    </row>
    <row r="169" spans="1:9" ht="27.75" customHeight="1" thickBot="1" x14ac:dyDescent="0.3">
      <c r="C169" s="36" t="s">
        <v>32</v>
      </c>
      <c r="D169" s="49">
        <f>D178+D177</f>
        <v>301420</v>
      </c>
      <c r="E169" s="49">
        <f t="shared" ref="E169:G169" si="12">E178+E177</f>
        <v>124991</v>
      </c>
      <c r="F169" s="49">
        <f t="shared" si="12"/>
        <v>105529</v>
      </c>
      <c r="G169" s="49">
        <f t="shared" si="12"/>
        <v>70153</v>
      </c>
      <c r="H169" s="49"/>
      <c r="I169" s="49"/>
    </row>
    <row r="170" spans="1:9" ht="27.75" customHeight="1" thickBot="1" x14ac:dyDescent="0.3">
      <c r="C170" s="36" t="s">
        <v>33</v>
      </c>
      <c r="D170" s="36"/>
      <c r="E170" s="36"/>
      <c r="F170" s="49">
        <f>F169/F168</f>
        <v>34.65648604269294</v>
      </c>
      <c r="G170" s="49">
        <f>G169/G168</f>
        <v>25.725339200586724</v>
      </c>
      <c r="H170" s="49" t="e">
        <f>H169/H168</f>
        <v>#DIV/0!</v>
      </c>
      <c r="I170" s="49" t="e">
        <f>I169/I168</f>
        <v>#DIV/0!</v>
      </c>
    </row>
    <row r="171" spans="1:9" ht="27.75" customHeight="1" thickBot="1" x14ac:dyDescent="0.3">
      <c r="C171" s="36" t="s">
        <v>34</v>
      </c>
      <c r="D171" s="36"/>
      <c r="E171" s="36"/>
      <c r="F171" s="50" t="s">
        <v>35</v>
      </c>
      <c r="G171" s="51">
        <f t="shared" ref="G171:I173" si="13">G168/F168-1</f>
        <v>-0.10443349753694586</v>
      </c>
      <c r="H171" s="51">
        <f t="shared" si="13"/>
        <v>-1</v>
      </c>
      <c r="I171" s="51" t="e">
        <f t="shared" si="13"/>
        <v>#DIV/0!</v>
      </c>
    </row>
    <row r="172" spans="1:9" ht="27.75" customHeight="1" thickBot="1" x14ac:dyDescent="0.3">
      <c r="C172" s="36" t="s">
        <v>36</v>
      </c>
      <c r="D172" s="36"/>
      <c r="E172" s="36"/>
      <c r="F172" s="50" t="s">
        <v>35</v>
      </c>
      <c r="G172" s="51">
        <f t="shared" si="13"/>
        <v>-0.33522538828189408</v>
      </c>
      <c r="H172" s="51">
        <f t="shared" si="13"/>
        <v>-1</v>
      </c>
      <c r="I172" s="51" t="e">
        <f t="shared" si="13"/>
        <v>#DIV/0!</v>
      </c>
    </row>
    <row r="173" spans="1:9" ht="27.75" customHeight="1" thickBot="1" x14ac:dyDescent="0.3">
      <c r="C173" s="36" t="s">
        <v>37</v>
      </c>
      <c r="D173" s="36"/>
      <c r="E173" s="36"/>
      <c r="F173" s="50" t="s">
        <v>35</v>
      </c>
      <c r="G173" s="51">
        <f t="shared" si="13"/>
        <v>-0.25770491650838567</v>
      </c>
      <c r="H173" s="51" t="e">
        <f t="shared" si="13"/>
        <v>#DIV/0!</v>
      </c>
      <c r="I173" s="51" t="e">
        <f t="shared" si="13"/>
        <v>#DIV/0!</v>
      </c>
    </row>
    <row r="174" spans="1:9" ht="27.75" customHeight="1" thickBot="1" x14ac:dyDescent="0.3">
      <c r="C174" s="464" t="s">
        <v>38</v>
      </c>
      <c r="D174" s="465"/>
      <c r="E174" s="465"/>
      <c r="F174" s="465"/>
      <c r="G174" s="465"/>
      <c r="H174" s="465"/>
      <c r="I174" s="466"/>
    </row>
    <row r="175" spans="1:9" ht="27.75" customHeight="1" x14ac:dyDescent="0.25">
      <c r="C175" s="432"/>
      <c r="D175" s="33"/>
      <c r="E175" s="33"/>
      <c r="F175" s="47">
        <v>2018</v>
      </c>
      <c r="G175" s="47">
        <v>2019</v>
      </c>
      <c r="H175" s="47">
        <v>2020</v>
      </c>
      <c r="I175" s="47">
        <v>2021</v>
      </c>
    </row>
    <row r="176" spans="1:9" ht="27.75" customHeight="1" thickBot="1" x14ac:dyDescent="0.3">
      <c r="C176" s="433"/>
      <c r="D176" s="34"/>
      <c r="E176" s="34"/>
      <c r="F176" s="48" t="s">
        <v>12</v>
      </c>
      <c r="G176" s="48" t="s">
        <v>13</v>
      </c>
      <c r="H176" s="48" t="s">
        <v>13</v>
      </c>
      <c r="I176" s="48" t="s">
        <v>13</v>
      </c>
    </row>
    <row r="177" spans="1:9" ht="27.75" customHeight="1" thickBot="1" x14ac:dyDescent="0.3">
      <c r="C177" s="52" t="s">
        <v>39</v>
      </c>
      <c r="D177" s="54">
        <v>1800</v>
      </c>
      <c r="E177" s="54">
        <v>753</v>
      </c>
      <c r="F177" s="54">
        <v>300</v>
      </c>
      <c r="G177" s="54">
        <v>0</v>
      </c>
      <c r="H177" s="54"/>
      <c r="I177" s="54"/>
    </row>
    <row r="178" spans="1:9" ht="27.75" customHeight="1" thickBot="1" x14ac:dyDescent="0.3">
      <c r="C178" s="52" t="s">
        <v>40</v>
      </c>
      <c r="D178" s="54">
        <v>299620</v>
      </c>
      <c r="E178" s="54">
        <v>124238</v>
      </c>
      <c r="F178" s="54">
        <v>105229</v>
      </c>
      <c r="G178" s="54">
        <v>70153</v>
      </c>
      <c r="H178" s="54"/>
      <c r="I178" s="54"/>
    </row>
    <row r="179" spans="1:9" ht="27.75" customHeight="1" thickBot="1" x14ac:dyDescent="0.3">
      <c r="C179" s="282" t="s">
        <v>41</v>
      </c>
      <c r="D179" s="283"/>
      <c r="E179" s="283"/>
      <c r="F179" s="280">
        <f>F178+F177</f>
        <v>105529</v>
      </c>
      <c r="G179" s="280">
        <f>G178+G177</f>
        <v>70153</v>
      </c>
      <c r="H179" s="280">
        <f>H178+H177</f>
        <v>0</v>
      </c>
      <c r="I179" s="280">
        <f>I178+I177</f>
        <v>0</v>
      </c>
    </row>
    <row r="180" spans="1:9" ht="27.75" customHeight="1" thickBot="1" x14ac:dyDescent="0.3">
      <c r="B180" s="240">
        <v>8</v>
      </c>
      <c r="C180" s="41" t="s">
        <v>930</v>
      </c>
      <c r="D180" s="115"/>
      <c r="E180" s="115"/>
      <c r="F180" s="566" t="s">
        <v>931</v>
      </c>
      <c r="G180" s="567"/>
      <c r="H180" s="567"/>
      <c r="I180" s="568"/>
    </row>
    <row r="181" spans="1:9" ht="27.75" customHeight="1" thickBot="1" x14ac:dyDescent="0.3">
      <c r="C181" s="46" t="s">
        <v>220</v>
      </c>
      <c r="D181" s="236"/>
      <c r="E181" s="236"/>
      <c r="F181" s="458" t="s">
        <v>921</v>
      </c>
      <c r="G181" s="459"/>
      <c r="H181" s="459"/>
      <c r="I181" s="460"/>
    </row>
    <row r="182" spans="1:9" ht="27.75" customHeight="1" thickBot="1" x14ac:dyDescent="0.3">
      <c r="C182" s="36" t="s">
        <v>27</v>
      </c>
      <c r="D182" s="84"/>
      <c r="E182" s="84"/>
      <c r="F182" s="437" t="s">
        <v>932</v>
      </c>
      <c r="G182" s="438"/>
      <c r="H182" s="438"/>
      <c r="I182" s="439"/>
    </row>
    <row r="183" spans="1:9" ht="27.75" customHeight="1" thickBot="1" x14ac:dyDescent="0.3">
      <c r="C183" s="36" t="s">
        <v>29</v>
      </c>
      <c r="D183" s="84"/>
      <c r="E183" s="84"/>
      <c r="F183" s="461" t="s">
        <v>901</v>
      </c>
      <c r="G183" s="462"/>
      <c r="H183" s="462"/>
      <c r="I183" s="463"/>
    </row>
    <row r="184" spans="1:9" ht="27.75" customHeight="1" x14ac:dyDescent="0.25">
      <c r="C184" s="432"/>
      <c r="D184" s="564" t="s">
        <v>902</v>
      </c>
      <c r="E184" s="564" t="s">
        <v>903</v>
      </c>
      <c r="F184" s="47">
        <v>2018</v>
      </c>
      <c r="G184" s="47">
        <v>2019</v>
      </c>
      <c r="H184" s="47">
        <v>2020</v>
      </c>
      <c r="I184" s="47">
        <v>2021</v>
      </c>
    </row>
    <row r="185" spans="1:9" ht="27.75" customHeight="1" thickBot="1" x14ac:dyDescent="0.3">
      <c r="C185" s="433"/>
      <c r="D185" s="565"/>
      <c r="E185" s="565"/>
      <c r="F185" s="48" t="s">
        <v>12</v>
      </c>
      <c r="G185" s="48" t="s">
        <v>13</v>
      </c>
      <c r="H185" s="48" t="s">
        <v>13</v>
      </c>
      <c r="I185" s="48" t="s">
        <v>13</v>
      </c>
    </row>
    <row r="186" spans="1:9" s="92" customFormat="1" ht="27.75" customHeight="1" thickBot="1" x14ac:dyDescent="0.3">
      <c r="A186" s="92" t="s">
        <v>909</v>
      </c>
      <c r="C186" s="41" t="s">
        <v>31</v>
      </c>
      <c r="D186" s="242">
        <v>1865</v>
      </c>
      <c r="E186" s="242"/>
      <c r="F186" s="49">
        <f>F187/D187*D186</f>
        <v>777.7241316752976</v>
      </c>
      <c r="G186" s="49">
        <f>G187/D187*D186</f>
        <v>1087.2758683247023</v>
      </c>
      <c r="H186" s="49">
        <f t="shared" ref="H186:I186" si="14">H187/F187*F186</f>
        <v>0</v>
      </c>
      <c r="I186" s="49">
        <f t="shared" si="14"/>
        <v>0</v>
      </c>
    </row>
    <row r="187" spans="1:9" ht="27.75" customHeight="1" thickBot="1" x14ac:dyDescent="0.3">
      <c r="C187" s="36" t="s">
        <v>32</v>
      </c>
      <c r="D187" s="49">
        <f>D196+D195</f>
        <v>60634</v>
      </c>
      <c r="E187" s="49">
        <f t="shared" ref="E187:H187" si="15">E196+E195</f>
        <v>0</v>
      </c>
      <c r="F187" s="49">
        <f t="shared" si="15"/>
        <v>25285</v>
      </c>
      <c r="G187" s="49">
        <f t="shared" si="15"/>
        <v>35349</v>
      </c>
      <c r="H187" s="49">
        <f t="shared" si="15"/>
        <v>0</v>
      </c>
      <c r="I187" s="49">
        <v>0</v>
      </c>
    </row>
    <row r="188" spans="1:9" ht="27.75" customHeight="1" thickBot="1" x14ac:dyDescent="0.3">
      <c r="C188" s="36" t="s">
        <v>33</v>
      </c>
      <c r="D188" s="36"/>
      <c r="E188" s="36"/>
      <c r="F188" s="49">
        <f>F187/F186</f>
        <v>32.511528150134055</v>
      </c>
      <c r="G188" s="49">
        <f>G187/G186</f>
        <v>32.511528150134048</v>
      </c>
      <c r="H188" s="49" t="e">
        <f>H187/H186</f>
        <v>#DIV/0!</v>
      </c>
      <c r="I188" s="49" t="e">
        <f>I187/I186</f>
        <v>#DIV/0!</v>
      </c>
    </row>
    <row r="189" spans="1:9" ht="27.75" customHeight="1" thickBot="1" x14ac:dyDescent="0.3">
      <c r="C189" s="36" t="s">
        <v>34</v>
      </c>
      <c r="D189" s="36"/>
      <c r="E189" s="36"/>
      <c r="F189" s="50" t="s">
        <v>35</v>
      </c>
      <c r="G189" s="51">
        <f t="shared" ref="G189:I191" si="16">G186/F186-1</f>
        <v>0.39802254300968976</v>
      </c>
      <c r="H189" s="51">
        <f t="shared" si="16"/>
        <v>-1</v>
      </c>
      <c r="I189" s="51" t="e">
        <f t="shared" si="16"/>
        <v>#DIV/0!</v>
      </c>
    </row>
    <row r="190" spans="1:9" ht="27.75" customHeight="1" thickBot="1" x14ac:dyDescent="0.3">
      <c r="C190" s="36" t="s">
        <v>36</v>
      </c>
      <c r="D190" s="36"/>
      <c r="E190" s="36"/>
      <c r="F190" s="50" t="s">
        <v>35</v>
      </c>
      <c r="G190" s="51">
        <f t="shared" si="16"/>
        <v>0.39802254300968953</v>
      </c>
      <c r="H190" s="51">
        <f t="shared" si="16"/>
        <v>-1</v>
      </c>
      <c r="I190" s="51" t="e">
        <f t="shared" si="16"/>
        <v>#DIV/0!</v>
      </c>
    </row>
    <row r="191" spans="1:9" ht="27.75" customHeight="1" thickBot="1" x14ac:dyDescent="0.3">
      <c r="C191" s="36" t="s">
        <v>37</v>
      </c>
      <c r="D191" s="36"/>
      <c r="E191" s="36"/>
      <c r="F191" s="50" t="s">
        <v>35</v>
      </c>
      <c r="G191" s="51">
        <f t="shared" si="16"/>
        <v>0</v>
      </c>
      <c r="H191" s="51" t="e">
        <f t="shared" si="16"/>
        <v>#DIV/0!</v>
      </c>
      <c r="I191" s="51" t="e">
        <f t="shared" si="16"/>
        <v>#DIV/0!</v>
      </c>
    </row>
    <row r="192" spans="1:9" ht="27.75" customHeight="1" thickBot="1" x14ac:dyDescent="0.3">
      <c r="C192" s="464" t="s">
        <v>38</v>
      </c>
      <c r="D192" s="465"/>
      <c r="E192" s="465"/>
      <c r="F192" s="465"/>
      <c r="G192" s="465"/>
      <c r="H192" s="465"/>
      <c r="I192" s="466"/>
    </row>
    <row r="193" spans="1:9" ht="27.75" customHeight="1" x14ac:dyDescent="0.25">
      <c r="C193" s="432"/>
      <c r="D193" s="33"/>
      <c r="E193" s="33"/>
      <c r="F193" s="47">
        <v>2018</v>
      </c>
      <c r="G193" s="47">
        <v>2019</v>
      </c>
      <c r="H193" s="47">
        <v>2020</v>
      </c>
      <c r="I193" s="47">
        <v>2021</v>
      </c>
    </row>
    <row r="194" spans="1:9" ht="27.75" customHeight="1" thickBot="1" x14ac:dyDescent="0.3">
      <c r="C194" s="433"/>
      <c r="D194" s="34"/>
      <c r="E194" s="34"/>
      <c r="F194" s="48" t="s">
        <v>12</v>
      </c>
      <c r="G194" s="48" t="s">
        <v>13</v>
      </c>
      <c r="H194" s="48" t="s">
        <v>13</v>
      </c>
      <c r="I194" s="48" t="s">
        <v>13</v>
      </c>
    </row>
    <row r="195" spans="1:9" ht="27.75" customHeight="1" thickBot="1" x14ac:dyDescent="0.3">
      <c r="C195" s="52" t="s">
        <v>39</v>
      </c>
      <c r="D195" s="54">
        <v>1177</v>
      </c>
      <c r="E195" s="54">
        <v>0</v>
      </c>
      <c r="F195" s="54">
        <v>491</v>
      </c>
      <c r="G195" s="54">
        <v>686</v>
      </c>
      <c r="H195" s="54">
        <v>0</v>
      </c>
      <c r="I195" s="54">
        <v>0</v>
      </c>
    </row>
    <row r="196" spans="1:9" ht="27.75" customHeight="1" thickBot="1" x14ac:dyDescent="0.3">
      <c r="C196" s="52" t="s">
        <v>40</v>
      </c>
      <c r="D196" s="54">
        <v>59457</v>
      </c>
      <c r="E196" s="54">
        <v>0</v>
      </c>
      <c r="F196" s="54">
        <v>24794</v>
      </c>
      <c r="G196" s="54">
        <v>34663</v>
      </c>
      <c r="H196" s="54"/>
      <c r="I196" s="54"/>
    </row>
    <row r="197" spans="1:9" ht="27.75" customHeight="1" thickBot="1" x14ac:dyDescent="0.3">
      <c r="C197" s="100" t="s">
        <v>41</v>
      </c>
      <c r="D197" s="284"/>
      <c r="E197" s="284"/>
      <c r="F197" s="99">
        <f>F196+F195</f>
        <v>25285</v>
      </c>
      <c r="G197" s="99">
        <f>G196+G195</f>
        <v>35349</v>
      </c>
      <c r="H197" s="99">
        <f>H196+H195</f>
        <v>0</v>
      </c>
      <c r="I197" s="99">
        <f>I196+I195</f>
        <v>0</v>
      </c>
    </row>
    <row r="198" spans="1:9" ht="27.75" customHeight="1" thickBot="1" x14ac:dyDescent="0.3">
      <c r="B198" s="240">
        <v>9</v>
      </c>
      <c r="C198" s="41" t="s">
        <v>933</v>
      </c>
      <c r="D198" s="115"/>
      <c r="E198" s="115"/>
      <c r="F198" s="566" t="s">
        <v>934</v>
      </c>
      <c r="G198" s="567"/>
      <c r="H198" s="567"/>
      <c r="I198" s="568"/>
    </row>
    <row r="199" spans="1:9" ht="27.75" customHeight="1" thickBot="1" x14ac:dyDescent="0.3">
      <c r="C199" s="46" t="s">
        <v>220</v>
      </c>
      <c r="D199" s="236"/>
      <c r="E199" s="236"/>
      <c r="F199" s="458" t="s">
        <v>921</v>
      </c>
      <c r="G199" s="459"/>
      <c r="H199" s="459"/>
      <c r="I199" s="460"/>
    </row>
    <row r="200" spans="1:9" ht="31.5" customHeight="1" thickBot="1" x14ac:dyDescent="0.3">
      <c r="C200" s="36" t="s">
        <v>27</v>
      </c>
      <c r="D200" s="84"/>
      <c r="E200" s="84"/>
      <c r="F200" s="437" t="s">
        <v>935</v>
      </c>
      <c r="G200" s="438"/>
      <c r="H200" s="438"/>
      <c r="I200" s="439"/>
    </row>
    <row r="201" spans="1:9" ht="27.75" customHeight="1" thickBot="1" x14ac:dyDescent="0.3">
      <c r="C201" s="36" t="s">
        <v>29</v>
      </c>
      <c r="D201" s="84"/>
      <c r="E201" s="84"/>
      <c r="F201" s="461" t="s">
        <v>901</v>
      </c>
      <c r="G201" s="462"/>
      <c r="H201" s="462"/>
      <c r="I201" s="463"/>
    </row>
    <row r="202" spans="1:9" ht="27.75" customHeight="1" x14ac:dyDescent="0.25">
      <c r="C202" s="432"/>
      <c r="D202" s="564" t="s">
        <v>902</v>
      </c>
      <c r="E202" s="564" t="s">
        <v>903</v>
      </c>
      <c r="F202" s="47">
        <v>2018</v>
      </c>
      <c r="G202" s="47">
        <v>2019</v>
      </c>
      <c r="H202" s="47">
        <v>2020</v>
      </c>
      <c r="I202" s="47">
        <v>2021</v>
      </c>
    </row>
    <row r="203" spans="1:9" ht="27.75" customHeight="1" thickBot="1" x14ac:dyDescent="0.3">
      <c r="C203" s="433"/>
      <c r="D203" s="565"/>
      <c r="E203" s="565"/>
      <c r="F203" s="48" t="s">
        <v>12</v>
      </c>
      <c r="G203" s="48" t="s">
        <v>13</v>
      </c>
      <c r="H203" s="48" t="s">
        <v>13</v>
      </c>
      <c r="I203" s="48" t="s">
        <v>13</v>
      </c>
    </row>
    <row r="204" spans="1:9" ht="27.75" customHeight="1" thickBot="1" x14ac:dyDescent="0.3">
      <c r="A204" t="s">
        <v>909</v>
      </c>
      <c r="C204" s="36" t="s">
        <v>31</v>
      </c>
      <c r="D204" s="242">
        <v>24020</v>
      </c>
      <c r="E204" s="242">
        <v>24020</v>
      </c>
      <c r="F204" s="49">
        <v>0</v>
      </c>
      <c r="G204" s="49">
        <v>0</v>
      </c>
      <c r="H204" s="49">
        <v>0</v>
      </c>
      <c r="I204" s="49">
        <v>0</v>
      </c>
    </row>
    <row r="205" spans="1:9" ht="27.75" customHeight="1" thickBot="1" x14ac:dyDescent="0.3">
      <c r="C205" s="36" t="s">
        <v>32</v>
      </c>
      <c r="D205" s="49">
        <f>D214+D213</f>
        <v>423290</v>
      </c>
      <c r="E205" s="49">
        <f t="shared" ref="E205:H205" si="17">E214+E213</f>
        <v>421602</v>
      </c>
      <c r="F205" s="49">
        <f t="shared" si="17"/>
        <v>465</v>
      </c>
      <c r="G205" s="49">
        <f t="shared" si="17"/>
        <v>651</v>
      </c>
      <c r="H205" s="49">
        <f t="shared" si="17"/>
        <v>0</v>
      </c>
      <c r="I205" s="49">
        <v>0</v>
      </c>
    </row>
    <row r="206" spans="1:9" ht="27.75" customHeight="1" thickBot="1" x14ac:dyDescent="0.3">
      <c r="C206" s="36" t="s">
        <v>33</v>
      </c>
      <c r="D206" s="36"/>
      <c r="E206" s="36"/>
      <c r="F206" s="49" t="e">
        <f>F205/F204</f>
        <v>#DIV/0!</v>
      </c>
      <c r="G206" s="49" t="e">
        <f>G205/G204</f>
        <v>#DIV/0!</v>
      </c>
      <c r="H206" s="49" t="e">
        <f>H205/H204</f>
        <v>#DIV/0!</v>
      </c>
      <c r="I206" s="49" t="e">
        <f>I205/I204</f>
        <v>#DIV/0!</v>
      </c>
    </row>
    <row r="207" spans="1:9" ht="27.75" customHeight="1" thickBot="1" x14ac:dyDescent="0.3">
      <c r="C207" s="36" t="s">
        <v>34</v>
      </c>
      <c r="D207" s="36"/>
      <c r="E207" s="36"/>
      <c r="F207" s="50" t="s">
        <v>35</v>
      </c>
      <c r="G207" s="51" t="e">
        <f t="shared" ref="G207:I209" si="18">G204/F204-1</f>
        <v>#DIV/0!</v>
      </c>
      <c r="H207" s="51" t="e">
        <f t="shared" si="18"/>
        <v>#DIV/0!</v>
      </c>
      <c r="I207" s="51" t="e">
        <f t="shared" si="18"/>
        <v>#DIV/0!</v>
      </c>
    </row>
    <row r="208" spans="1:9" ht="27.75" customHeight="1" thickBot="1" x14ac:dyDescent="0.3">
      <c r="C208" s="36" t="s">
        <v>36</v>
      </c>
      <c r="D208" s="36"/>
      <c r="E208" s="36"/>
      <c r="F208" s="50" t="s">
        <v>35</v>
      </c>
      <c r="G208" s="51">
        <f t="shared" si="18"/>
        <v>0.39999999999999991</v>
      </c>
      <c r="H208" s="51">
        <f t="shared" si="18"/>
        <v>-1</v>
      </c>
      <c r="I208" s="51" t="e">
        <f t="shared" si="18"/>
        <v>#DIV/0!</v>
      </c>
    </row>
    <row r="209" spans="1:9" ht="27.75" customHeight="1" thickBot="1" x14ac:dyDescent="0.3">
      <c r="C209" s="36" t="s">
        <v>37</v>
      </c>
      <c r="D209" s="36"/>
      <c r="E209" s="36"/>
      <c r="F209" s="50" t="s">
        <v>35</v>
      </c>
      <c r="G209" s="51" t="e">
        <f t="shared" si="18"/>
        <v>#DIV/0!</v>
      </c>
      <c r="H209" s="51" t="e">
        <f t="shared" si="18"/>
        <v>#DIV/0!</v>
      </c>
      <c r="I209" s="51" t="e">
        <f t="shared" si="18"/>
        <v>#DIV/0!</v>
      </c>
    </row>
    <row r="210" spans="1:9" ht="27.75" customHeight="1" thickBot="1" x14ac:dyDescent="0.3">
      <c r="C210" s="464" t="s">
        <v>936</v>
      </c>
      <c r="D210" s="465"/>
      <c r="E210" s="465"/>
      <c r="F210" s="465"/>
      <c r="G210" s="465"/>
      <c r="H210" s="465"/>
      <c r="I210" s="466"/>
    </row>
    <row r="211" spans="1:9" ht="27.75" customHeight="1" x14ac:dyDescent="0.25">
      <c r="C211" s="432"/>
      <c r="D211" s="33"/>
      <c r="E211" s="33"/>
      <c r="F211" s="47">
        <v>2018</v>
      </c>
      <c r="G211" s="47">
        <v>2019</v>
      </c>
      <c r="H211" s="47">
        <v>2020</v>
      </c>
      <c r="I211" s="47">
        <v>2021</v>
      </c>
    </row>
    <row r="212" spans="1:9" ht="27.75" customHeight="1" thickBot="1" x14ac:dyDescent="0.3">
      <c r="C212" s="433"/>
      <c r="D212" s="34"/>
      <c r="E212" s="34"/>
      <c r="F212" s="48" t="s">
        <v>12</v>
      </c>
      <c r="G212" s="48" t="s">
        <v>13</v>
      </c>
      <c r="H212" s="48" t="s">
        <v>13</v>
      </c>
      <c r="I212" s="48" t="s">
        <v>13</v>
      </c>
    </row>
    <row r="213" spans="1:9" ht="27.75" customHeight="1" thickBot="1" x14ac:dyDescent="0.3">
      <c r="C213" s="52" t="s">
        <v>39</v>
      </c>
      <c r="D213" s="54">
        <v>2460</v>
      </c>
      <c r="E213" s="54">
        <v>2460</v>
      </c>
      <c r="F213" s="54">
        <v>0</v>
      </c>
      <c r="G213" s="54">
        <v>0</v>
      </c>
      <c r="H213" s="54">
        <v>0</v>
      </c>
      <c r="I213" s="54"/>
    </row>
    <row r="214" spans="1:9" ht="27.75" customHeight="1" thickBot="1" x14ac:dyDescent="0.3">
      <c r="C214" s="52" t="s">
        <v>40</v>
      </c>
      <c r="D214" s="54">
        <v>420830</v>
      </c>
      <c r="E214" s="54">
        <v>419142</v>
      </c>
      <c r="F214" s="54">
        <v>465</v>
      </c>
      <c r="G214" s="54">
        <v>651</v>
      </c>
      <c r="H214" s="54">
        <v>0</v>
      </c>
      <c r="I214" s="54"/>
    </row>
    <row r="215" spans="1:9" ht="27.75" customHeight="1" thickBot="1" x14ac:dyDescent="0.3">
      <c r="C215" s="100" t="s">
        <v>41</v>
      </c>
      <c r="D215" s="284"/>
      <c r="E215" s="284"/>
      <c r="F215" s="99">
        <f>F214+F213</f>
        <v>465</v>
      </c>
      <c r="G215" s="99">
        <f>G214+G213</f>
        <v>651</v>
      </c>
      <c r="H215" s="99">
        <f>H214+H213</f>
        <v>0</v>
      </c>
      <c r="I215" s="99">
        <f>I214+I213</f>
        <v>0</v>
      </c>
    </row>
    <row r="216" spans="1:9" ht="27.75" customHeight="1" thickBot="1" x14ac:dyDescent="0.3">
      <c r="B216" s="240">
        <v>10</v>
      </c>
      <c r="C216" s="41" t="s">
        <v>937</v>
      </c>
      <c r="D216" s="115"/>
      <c r="E216" s="115"/>
      <c r="F216" s="566" t="s">
        <v>938</v>
      </c>
      <c r="G216" s="567"/>
      <c r="H216" s="567"/>
      <c r="I216" s="568"/>
    </row>
    <row r="217" spans="1:9" ht="27.75" customHeight="1" thickBot="1" x14ac:dyDescent="0.3">
      <c r="C217" s="46" t="s">
        <v>220</v>
      </c>
      <c r="D217" s="236"/>
      <c r="E217" s="236"/>
      <c r="F217" s="458" t="s">
        <v>921</v>
      </c>
      <c r="G217" s="459"/>
      <c r="H217" s="459"/>
      <c r="I217" s="460"/>
    </row>
    <row r="218" spans="1:9" ht="27.75" customHeight="1" thickBot="1" x14ac:dyDescent="0.3">
      <c r="C218" s="36" t="s">
        <v>27</v>
      </c>
      <c r="D218" s="84"/>
      <c r="E218" s="84"/>
      <c r="F218" s="437" t="s">
        <v>935</v>
      </c>
      <c r="G218" s="438"/>
      <c r="H218" s="438"/>
      <c r="I218" s="439"/>
    </row>
    <row r="219" spans="1:9" ht="27.75" customHeight="1" thickBot="1" x14ac:dyDescent="0.3">
      <c r="C219" s="36" t="s">
        <v>29</v>
      </c>
      <c r="D219" s="84"/>
      <c r="E219" s="84"/>
      <c r="F219" s="461" t="s">
        <v>901</v>
      </c>
      <c r="G219" s="462"/>
      <c r="H219" s="462"/>
      <c r="I219" s="463"/>
    </row>
    <row r="220" spans="1:9" ht="27.75" customHeight="1" x14ac:dyDescent="0.25">
      <c r="C220" s="432"/>
      <c r="D220" s="564" t="s">
        <v>902</v>
      </c>
      <c r="E220" s="564" t="s">
        <v>903</v>
      </c>
      <c r="F220" s="47">
        <v>2018</v>
      </c>
      <c r="G220" s="47">
        <v>2019</v>
      </c>
      <c r="H220" s="47">
        <v>2020</v>
      </c>
      <c r="I220" s="47">
        <v>2021</v>
      </c>
    </row>
    <row r="221" spans="1:9" ht="27.75" customHeight="1" thickBot="1" x14ac:dyDescent="0.3">
      <c r="C221" s="433"/>
      <c r="D221" s="565"/>
      <c r="E221" s="565"/>
      <c r="F221" s="48" t="s">
        <v>12</v>
      </c>
      <c r="G221" s="48" t="s">
        <v>13</v>
      </c>
      <c r="H221" s="48" t="s">
        <v>13</v>
      </c>
      <c r="I221" s="48" t="s">
        <v>13</v>
      </c>
    </row>
    <row r="222" spans="1:9" ht="27.75" customHeight="1" thickBot="1" x14ac:dyDescent="0.3">
      <c r="A222" t="s">
        <v>909</v>
      </c>
      <c r="C222" s="36" t="s">
        <v>31</v>
      </c>
      <c r="D222" s="242">
        <v>24020</v>
      </c>
      <c r="E222" s="242">
        <v>7020</v>
      </c>
      <c r="F222" s="49">
        <f>D222-G222-E222</f>
        <v>7098</v>
      </c>
      <c r="G222" s="49">
        <v>9902</v>
      </c>
      <c r="H222" s="49">
        <v>0</v>
      </c>
      <c r="I222" s="49">
        <v>0</v>
      </c>
    </row>
    <row r="223" spans="1:9" ht="27.75" customHeight="1" thickBot="1" x14ac:dyDescent="0.3">
      <c r="C223" s="36" t="s">
        <v>32</v>
      </c>
      <c r="D223" s="49">
        <f>D232+D231</f>
        <v>77267</v>
      </c>
      <c r="E223" s="49">
        <f t="shared" ref="E223:H223" si="19">E232+E231</f>
        <v>22632</v>
      </c>
      <c r="F223" s="49">
        <f t="shared" si="19"/>
        <v>22785</v>
      </c>
      <c r="G223" s="49">
        <f t="shared" si="19"/>
        <v>31855</v>
      </c>
      <c r="H223" s="49">
        <f t="shared" si="19"/>
        <v>0</v>
      </c>
      <c r="I223" s="49">
        <v>0</v>
      </c>
    </row>
    <row r="224" spans="1:9" ht="27.75" customHeight="1" thickBot="1" x14ac:dyDescent="0.3">
      <c r="C224" s="36" t="s">
        <v>33</v>
      </c>
      <c r="D224" s="36"/>
      <c r="E224" s="36"/>
      <c r="F224" s="49">
        <f>F223/F222</f>
        <v>3.2100591715976332</v>
      </c>
      <c r="G224" s="49">
        <f>G223/G222</f>
        <v>3.2170268632599477</v>
      </c>
      <c r="H224" s="49" t="e">
        <f>H223/H222</f>
        <v>#DIV/0!</v>
      </c>
      <c r="I224" s="49" t="e">
        <f>I223/I222</f>
        <v>#DIV/0!</v>
      </c>
    </row>
    <row r="225" spans="1:9" ht="27.75" customHeight="1" thickBot="1" x14ac:dyDescent="0.3">
      <c r="C225" s="36" t="s">
        <v>34</v>
      </c>
      <c r="D225" s="36"/>
      <c r="E225" s="36"/>
      <c r="F225" s="50" t="s">
        <v>35</v>
      </c>
      <c r="G225" s="51">
        <f t="shared" ref="G225:I227" si="20">G222/F222-1</f>
        <v>0.3950408565793182</v>
      </c>
      <c r="H225" s="51">
        <f t="shared" si="20"/>
        <v>-1</v>
      </c>
      <c r="I225" s="51" t="e">
        <f t="shared" si="20"/>
        <v>#DIV/0!</v>
      </c>
    </row>
    <row r="226" spans="1:9" ht="27.75" customHeight="1" thickBot="1" x14ac:dyDescent="0.3">
      <c r="C226" s="36" t="s">
        <v>36</v>
      </c>
      <c r="D226" s="36"/>
      <c r="E226" s="36"/>
      <c r="F226" s="50" t="s">
        <v>35</v>
      </c>
      <c r="G226" s="51">
        <f t="shared" si="20"/>
        <v>0.39806890498134728</v>
      </c>
      <c r="H226" s="51">
        <f t="shared" si="20"/>
        <v>-1</v>
      </c>
      <c r="I226" s="51" t="e">
        <f t="shared" si="20"/>
        <v>#DIV/0!</v>
      </c>
    </row>
    <row r="227" spans="1:9" ht="27.75" customHeight="1" thickBot="1" x14ac:dyDescent="0.3">
      <c r="C227" s="36" t="s">
        <v>37</v>
      </c>
      <c r="D227" s="36"/>
      <c r="E227" s="36"/>
      <c r="F227" s="50" t="s">
        <v>35</v>
      </c>
      <c r="G227" s="51">
        <f t="shared" si="20"/>
        <v>2.1705804441127796E-3</v>
      </c>
      <c r="H227" s="51" t="e">
        <f t="shared" si="20"/>
        <v>#DIV/0!</v>
      </c>
      <c r="I227" s="51" t="e">
        <f t="shared" si="20"/>
        <v>#DIV/0!</v>
      </c>
    </row>
    <row r="228" spans="1:9" ht="27.75" customHeight="1" thickBot="1" x14ac:dyDescent="0.3">
      <c r="C228" s="464" t="s">
        <v>38</v>
      </c>
      <c r="D228" s="465"/>
      <c r="E228" s="465"/>
      <c r="F228" s="465"/>
      <c r="G228" s="465"/>
      <c r="H228" s="465"/>
      <c r="I228" s="466"/>
    </row>
    <row r="229" spans="1:9" ht="27.75" customHeight="1" x14ac:dyDescent="0.25">
      <c r="C229" s="432"/>
      <c r="D229" s="33"/>
      <c r="E229" s="33"/>
      <c r="F229" s="47">
        <v>2018</v>
      </c>
      <c r="G229" s="47">
        <v>2019</v>
      </c>
      <c r="H229" s="47">
        <v>2020</v>
      </c>
      <c r="I229" s="47">
        <v>2021</v>
      </c>
    </row>
    <row r="230" spans="1:9" ht="27.75" customHeight="1" thickBot="1" x14ac:dyDescent="0.3">
      <c r="C230" s="433"/>
      <c r="D230" s="34"/>
      <c r="E230" s="34"/>
      <c r="F230" s="48" t="s">
        <v>12</v>
      </c>
      <c r="G230" s="48" t="s">
        <v>13</v>
      </c>
      <c r="H230" s="48" t="s">
        <v>13</v>
      </c>
      <c r="I230" s="48" t="s">
        <v>13</v>
      </c>
    </row>
    <row r="231" spans="1:9" ht="27.75" customHeight="1" thickBot="1" x14ac:dyDescent="0.3">
      <c r="C231" s="52" t="s">
        <v>39</v>
      </c>
      <c r="D231" s="54">
        <v>486</v>
      </c>
      <c r="E231" s="54">
        <v>100</v>
      </c>
      <c r="F231" s="54">
        <v>163</v>
      </c>
      <c r="G231" s="54">
        <v>228</v>
      </c>
      <c r="H231" s="54">
        <v>0</v>
      </c>
      <c r="I231" s="54">
        <v>0</v>
      </c>
    </row>
    <row r="232" spans="1:9" ht="27.75" customHeight="1" thickBot="1" x14ac:dyDescent="0.3">
      <c r="C232" s="52" t="s">
        <v>40</v>
      </c>
      <c r="D232" s="54">
        <v>76781</v>
      </c>
      <c r="E232" s="54">
        <v>22532</v>
      </c>
      <c r="F232" s="54">
        <v>22622</v>
      </c>
      <c r="G232" s="54">
        <v>31627</v>
      </c>
      <c r="H232" s="54">
        <v>0</v>
      </c>
      <c r="I232" s="54"/>
    </row>
    <row r="233" spans="1:9" ht="27.75" customHeight="1" thickBot="1" x14ac:dyDescent="0.3">
      <c r="C233" s="100" t="s">
        <v>41</v>
      </c>
      <c r="D233" s="284"/>
      <c r="E233" s="284"/>
      <c r="F233" s="99">
        <f>F232+F231</f>
        <v>22785</v>
      </c>
      <c r="G233" s="99">
        <f>G232+G231</f>
        <v>31855</v>
      </c>
      <c r="H233" s="99">
        <f>H232+H231</f>
        <v>0</v>
      </c>
      <c r="I233" s="99">
        <f>I232+I231</f>
        <v>0</v>
      </c>
    </row>
    <row r="234" spans="1:9" ht="27.75" customHeight="1" thickBot="1" x14ac:dyDescent="0.3">
      <c r="B234" s="240">
        <v>11</v>
      </c>
      <c r="C234" s="41" t="s">
        <v>939</v>
      </c>
      <c r="D234" s="115"/>
      <c r="E234" s="115"/>
      <c r="F234" s="566" t="s">
        <v>940</v>
      </c>
      <c r="G234" s="567"/>
      <c r="H234" s="567"/>
      <c r="I234" s="568"/>
    </row>
    <row r="235" spans="1:9" ht="27.75" customHeight="1" thickBot="1" x14ac:dyDescent="0.3">
      <c r="C235" s="46" t="s">
        <v>220</v>
      </c>
      <c r="D235" s="236"/>
      <c r="E235" s="236"/>
      <c r="F235" s="458" t="s">
        <v>921</v>
      </c>
      <c r="G235" s="459"/>
      <c r="H235" s="459"/>
      <c r="I235" s="460"/>
    </row>
    <row r="236" spans="1:9" ht="27.75" customHeight="1" thickBot="1" x14ac:dyDescent="0.3">
      <c r="C236" s="36" t="s">
        <v>27</v>
      </c>
      <c r="D236" s="84"/>
      <c r="E236" s="84"/>
      <c r="F236" s="437" t="s">
        <v>941</v>
      </c>
      <c r="G236" s="438"/>
      <c r="H236" s="438"/>
      <c r="I236" s="439"/>
    </row>
    <row r="237" spans="1:9" ht="27.75" customHeight="1" thickBot="1" x14ac:dyDescent="0.3">
      <c r="C237" s="36" t="s">
        <v>29</v>
      </c>
      <c r="D237" s="84"/>
      <c r="E237" s="84"/>
      <c r="F237" s="461" t="s">
        <v>901</v>
      </c>
      <c r="G237" s="462"/>
      <c r="H237" s="462"/>
      <c r="I237" s="463"/>
    </row>
    <row r="238" spans="1:9" ht="27.75" customHeight="1" x14ac:dyDescent="0.25">
      <c r="C238" s="432"/>
      <c r="D238" s="564" t="s">
        <v>902</v>
      </c>
      <c r="E238" s="564" t="s">
        <v>903</v>
      </c>
      <c r="F238" s="47">
        <v>2018</v>
      </c>
      <c r="G238" s="47">
        <v>2019</v>
      </c>
      <c r="H238" s="47">
        <v>2020</v>
      </c>
      <c r="I238" s="47">
        <v>2021</v>
      </c>
    </row>
    <row r="239" spans="1:9" ht="27.75" customHeight="1" thickBot="1" x14ac:dyDescent="0.3">
      <c r="C239" s="433"/>
      <c r="D239" s="565"/>
      <c r="E239" s="565"/>
      <c r="F239" s="48" t="s">
        <v>12</v>
      </c>
      <c r="G239" s="48" t="s">
        <v>13</v>
      </c>
      <c r="H239" s="48" t="s">
        <v>13</v>
      </c>
      <c r="I239" s="48" t="s">
        <v>13</v>
      </c>
    </row>
    <row r="240" spans="1:9" ht="27.75" customHeight="1" thickBot="1" x14ac:dyDescent="0.3">
      <c r="A240" t="s">
        <v>909</v>
      </c>
      <c r="C240" s="36" t="s">
        <v>31</v>
      </c>
      <c r="D240" s="242">
        <v>60772</v>
      </c>
      <c r="E240" s="242">
        <v>43675</v>
      </c>
      <c r="F240" s="49">
        <v>8689</v>
      </c>
      <c r="G240" s="49">
        <f>D240-E240-F240</f>
        <v>8408</v>
      </c>
      <c r="H240" s="49">
        <v>0</v>
      </c>
      <c r="I240" s="49">
        <v>0</v>
      </c>
    </row>
    <row r="241" spans="2:9" ht="27.75" customHeight="1" thickBot="1" x14ac:dyDescent="0.3">
      <c r="C241" s="36" t="s">
        <v>32</v>
      </c>
      <c r="D241" s="49">
        <f>D250+D249</f>
        <v>100975</v>
      </c>
      <c r="E241" s="49">
        <f t="shared" ref="E241:I241" si="21">E250+E249</f>
        <v>66053</v>
      </c>
      <c r="F241" s="49">
        <f t="shared" si="21"/>
        <v>14437</v>
      </c>
      <c r="G241" s="49">
        <f t="shared" si="21"/>
        <v>20185</v>
      </c>
      <c r="H241" s="49">
        <f t="shared" si="21"/>
        <v>0</v>
      </c>
      <c r="I241" s="49">
        <f t="shared" si="21"/>
        <v>0</v>
      </c>
    </row>
    <row r="242" spans="2:9" ht="27.75" customHeight="1" thickBot="1" x14ac:dyDescent="0.3">
      <c r="C242" s="36" t="s">
        <v>33</v>
      </c>
      <c r="D242" s="36"/>
      <c r="E242" s="246"/>
      <c r="F242" s="49">
        <f>F241/F240</f>
        <v>1.6615260674415928</v>
      </c>
      <c r="G242" s="49">
        <f>G241/G240</f>
        <v>2.4006898192197905</v>
      </c>
      <c r="H242" s="49" t="e">
        <f>H241/H240</f>
        <v>#DIV/0!</v>
      </c>
      <c r="I242" s="49" t="e">
        <f>I241/I240</f>
        <v>#DIV/0!</v>
      </c>
    </row>
    <row r="243" spans="2:9" ht="27.75" customHeight="1" thickBot="1" x14ac:dyDescent="0.3">
      <c r="C243" s="36" t="s">
        <v>34</v>
      </c>
      <c r="D243" s="36"/>
      <c r="E243" s="36"/>
      <c r="F243" s="50" t="s">
        <v>35</v>
      </c>
      <c r="G243" s="51">
        <f t="shared" ref="G243:I245" si="22">G240/F240-1</f>
        <v>-3.2339739901024234E-2</v>
      </c>
      <c r="H243" s="51">
        <f t="shared" si="22"/>
        <v>-1</v>
      </c>
      <c r="I243" s="51" t="e">
        <f t="shared" si="22"/>
        <v>#DIV/0!</v>
      </c>
    </row>
    <row r="244" spans="2:9" ht="27.75" customHeight="1" thickBot="1" x14ac:dyDescent="0.3">
      <c r="C244" s="36" t="s">
        <v>36</v>
      </c>
      <c r="D244" s="36"/>
      <c r="E244" s="36"/>
      <c r="F244" s="50" t="s">
        <v>35</v>
      </c>
      <c r="G244" s="51">
        <f t="shared" si="22"/>
        <v>0.39814365865484524</v>
      </c>
      <c r="H244" s="51">
        <f t="shared" si="22"/>
        <v>-1</v>
      </c>
      <c r="I244" s="51" t="e">
        <f t="shared" si="22"/>
        <v>#DIV/0!</v>
      </c>
    </row>
    <row r="245" spans="2:9" ht="27.75" customHeight="1" thickBot="1" x14ac:dyDescent="0.3">
      <c r="C245" s="36" t="s">
        <v>37</v>
      </c>
      <c r="D245" s="36"/>
      <c r="E245" s="36"/>
      <c r="F245" s="50" t="s">
        <v>35</v>
      </c>
      <c r="G245" s="51">
        <f t="shared" si="22"/>
        <v>0.44487039130018413</v>
      </c>
      <c r="H245" s="51" t="e">
        <f t="shared" si="22"/>
        <v>#DIV/0!</v>
      </c>
      <c r="I245" s="51" t="e">
        <f t="shared" si="22"/>
        <v>#DIV/0!</v>
      </c>
    </row>
    <row r="246" spans="2:9" ht="27.75" customHeight="1" thickBot="1" x14ac:dyDescent="0.3">
      <c r="C246" s="464" t="s">
        <v>671</v>
      </c>
      <c r="D246" s="465"/>
      <c r="E246" s="465"/>
      <c r="F246" s="465"/>
      <c r="G246" s="465"/>
      <c r="H246" s="465"/>
      <c r="I246" s="466"/>
    </row>
    <row r="247" spans="2:9" ht="27.75" customHeight="1" x14ac:dyDescent="0.25">
      <c r="C247" s="432"/>
      <c r="D247" s="33"/>
      <c r="E247" s="33"/>
      <c r="F247" s="47">
        <v>2018</v>
      </c>
      <c r="G247" s="47">
        <v>2019</v>
      </c>
      <c r="H247" s="47">
        <v>2020</v>
      </c>
      <c r="I247" s="47">
        <v>2021</v>
      </c>
    </row>
    <row r="248" spans="2:9" ht="27.75" customHeight="1" thickBot="1" x14ac:dyDescent="0.3">
      <c r="C248" s="433"/>
      <c r="D248" s="34"/>
      <c r="E248" s="34"/>
      <c r="F248" s="48" t="s">
        <v>12</v>
      </c>
      <c r="G248" s="48" t="s">
        <v>13</v>
      </c>
      <c r="H248" s="48" t="s">
        <v>13</v>
      </c>
      <c r="I248" s="48" t="s">
        <v>13</v>
      </c>
    </row>
    <row r="249" spans="2:9" ht="27.75" customHeight="1" thickBot="1" x14ac:dyDescent="0.3">
      <c r="C249" s="52" t="s">
        <v>39</v>
      </c>
      <c r="D249" s="54">
        <v>1199</v>
      </c>
      <c r="E249" s="54">
        <v>294</v>
      </c>
      <c r="F249" s="54">
        <v>252</v>
      </c>
      <c r="G249" s="54">
        <v>353</v>
      </c>
      <c r="H249" s="54">
        <v>0</v>
      </c>
      <c r="I249" s="54">
        <v>0</v>
      </c>
    </row>
    <row r="250" spans="2:9" ht="27.75" customHeight="1" thickBot="1" x14ac:dyDescent="0.3">
      <c r="C250" s="52" t="s">
        <v>40</v>
      </c>
      <c r="D250" s="54">
        <v>99776</v>
      </c>
      <c r="E250" s="54">
        <v>65759</v>
      </c>
      <c r="F250" s="54">
        <v>14185</v>
      </c>
      <c r="G250" s="54">
        <v>19832</v>
      </c>
      <c r="H250" s="54">
        <v>0</v>
      </c>
      <c r="I250" s="54">
        <v>0</v>
      </c>
    </row>
    <row r="251" spans="2:9" ht="27.75" customHeight="1" thickBot="1" x14ac:dyDescent="0.3">
      <c r="C251" s="100" t="s">
        <v>41</v>
      </c>
      <c r="D251" s="284"/>
      <c r="E251" s="284"/>
      <c r="F251" s="99">
        <f>F250+F249</f>
        <v>14437</v>
      </c>
      <c r="G251" s="99">
        <f>G250+G249</f>
        <v>20185</v>
      </c>
      <c r="H251" s="99">
        <f>H250+H249</f>
        <v>0</v>
      </c>
      <c r="I251" s="99">
        <f>I250+I249</f>
        <v>0</v>
      </c>
    </row>
    <row r="252" spans="2:9" ht="27.75" customHeight="1" thickBot="1" x14ac:dyDescent="0.3">
      <c r="B252" s="240">
        <v>12</v>
      </c>
      <c r="C252" s="41" t="s">
        <v>942</v>
      </c>
      <c r="D252" s="115"/>
      <c r="E252" s="115"/>
      <c r="F252" s="566" t="s">
        <v>943</v>
      </c>
      <c r="G252" s="567"/>
      <c r="H252" s="567"/>
      <c r="I252" s="568"/>
    </row>
    <row r="253" spans="2:9" ht="27.75" customHeight="1" thickBot="1" x14ac:dyDescent="0.3">
      <c r="C253" s="46" t="s">
        <v>220</v>
      </c>
      <c r="D253" s="236"/>
      <c r="E253" s="236"/>
      <c r="F253" s="458" t="s">
        <v>921</v>
      </c>
      <c r="G253" s="459"/>
      <c r="H253" s="459"/>
      <c r="I253" s="460"/>
    </row>
    <row r="254" spans="2:9" ht="27.75" customHeight="1" thickBot="1" x14ac:dyDescent="0.3">
      <c r="C254" s="36" t="s">
        <v>27</v>
      </c>
      <c r="D254" s="84"/>
      <c r="E254" s="84"/>
      <c r="F254" s="437" t="s">
        <v>944</v>
      </c>
      <c r="G254" s="438"/>
      <c r="H254" s="438"/>
      <c r="I254" s="439"/>
    </row>
    <row r="255" spans="2:9" ht="27.75" customHeight="1" thickBot="1" x14ac:dyDescent="0.3">
      <c r="C255" s="36" t="s">
        <v>29</v>
      </c>
      <c r="D255" s="84"/>
      <c r="E255" s="84"/>
      <c r="F255" s="461" t="s">
        <v>901</v>
      </c>
      <c r="G255" s="462"/>
      <c r="H255" s="462"/>
      <c r="I255" s="463"/>
    </row>
    <row r="256" spans="2:9" ht="27.75" customHeight="1" x14ac:dyDescent="0.25">
      <c r="C256" s="432"/>
      <c r="D256" s="564" t="s">
        <v>902</v>
      </c>
      <c r="E256" s="564" t="s">
        <v>903</v>
      </c>
      <c r="F256" s="47">
        <v>2018</v>
      </c>
      <c r="G256" s="47">
        <v>2019</v>
      </c>
      <c r="H256" s="47">
        <v>2020</v>
      </c>
      <c r="I256" s="47">
        <v>2021</v>
      </c>
    </row>
    <row r="257" spans="1:9" ht="27.75" customHeight="1" thickBot="1" x14ac:dyDescent="0.3">
      <c r="C257" s="433"/>
      <c r="D257" s="565"/>
      <c r="E257" s="565"/>
      <c r="F257" s="48" t="s">
        <v>12</v>
      </c>
      <c r="G257" s="48" t="s">
        <v>13</v>
      </c>
      <c r="H257" s="48" t="s">
        <v>13</v>
      </c>
      <c r="I257" s="48" t="s">
        <v>13</v>
      </c>
    </row>
    <row r="258" spans="1:9" ht="27.75" customHeight="1" thickBot="1" x14ac:dyDescent="0.3">
      <c r="A258" t="s">
        <v>909</v>
      </c>
      <c r="C258" s="36" t="s">
        <v>31</v>
      </c>
      <c r="D258" s="242">
        <v>21961</v>
      </c>
      <c r="E258" s="242">
        <v>18212</v>
      </c>
      <c r="F258" s="49">
        <v>1875</v>
      </c>
      <c r="G258" s="49">
        <v>1875</v>
      </c>
      <c r="H258" s="49">
        <v>0</v>
      </c>
      <c r="I258" s="49">
        <v>0</v>
      </c>
    </row>
    <row r="259" spans="1:9" ht="27.75" customHeight="1" thickBot="1" x14ac:dyDescent="0.3">
      <c r="C259" s="36" t="s">
        <v>32</v>
      </c>
      <c r="D259" s="49">
        <f>D268+D267</f>
        <v>153797</v>
      </c>
      <c r="E259" s="49">
        <f t="shared" ref="E259:H259" si="23">E268+E267</f>
        <v>127536</v>
      </c>
      <c r="F259" s="49">
        <f t="shared" si="23"/>
        <v>13130</v>
      </c>
      <c r="G259" s="49">
        <f t="shared" si="23"/>
        <v>13130</v>
      </c>
      <c r="H259" s="49">
        <f t="shared" si="23"/>
        <v>0</v>
      </c>
      <c r="I259" s="49">
        <v>0</v>
      </c>
    </row>
    <row r="260" spans="1:9" ht="27.75" customHeight="1" thickBot="1" x14ac:dyDescent="0.3">
      <c r="C260" s="36" t="s">
        <v>33</v>
      </c>
      <c r="D260" s="36"/>
      <c r="E260" s="36"/>
      <c r="F260" s="49">
        <f>F259/F258</f>
        <v>7.0026666666666664</v>
      </c>
      <c r="G260" s="49">
        <f>G259/G258</f>
        <v>7.0026666666666664</v>
      </c>
      <c r="H260" s="49" t="e">
        <f>H259/H258</f>
        <v>#DIV/0!</v>
      </c>
      <c r="I260" s="49" t="e">
        <f>I259/I258</f>
        <v>#DIV/0!</v>
      </c>
    </row>
    <row r="261" spans="1:9" ht="27.75" customHeight="1" thickBot="1" x14ac:dyDescent="0.3">
      <c r="C261" s="36" t="s">
        <v>34</v>
      </c>
      <c r="D261" s="36"/>
      <c r="E261" s="36"/>
      <c r="F261" s="50" t="s">
        <v>35</v>
      </c>
      <c r="G261" s="51">
        <f t="shared" ref="G261:I263" si="24">G258/F258-1</f>
        <v>0</v>
      </c>
      <c r="H261" s="51">
        <f t="shared" si="24"/>
        <v>-1</v>
      </c>
      <c r="I261" s="51" t="e">
        <f t="shared" si="24"/>
        <v>#DIV/0!</v>
      </c>
    </row>
    <row r="262" spans="1:9" ht="27.75" customHeight="1" thickBot="1" x14ac:dyDescent="0.3">
      <c r="C262" s="36" t="s">
        <v>36</v>
      </c>
      <c r="D262" s="36"/>
      <c r="E262" s="36"/>
      <c r="F262" s="50" t="s">
        <v>35</v>
      </c>
      <c r="G262" s="51">
        <f t="shared" si="24"/>
        <v>0</v>
      </c>
      <c r="H262" s="51">
        <f t="shared" si="24"/>
        <v>-1</v>
      </c>
      <c r="I262" s="51" t="e">
        <f t="shared" si="24"/>
        <v>#DIV/0!</v>
      </c>
    </row>
    <row r="263" spans="1:9" ht="27.75" customHeight="1" thickBot="1" x14ac:dyDescent="0.3">
      <c r="C263" s="36" t="s">
        <v>37</v>
      </c>
      <c r="D263" s="36"/>
      <c r="E263" s="36"/>
      <c r="F263" s="50" t="s">
        <v>35</v>
      </c>
      <c r="G263" s="51">
        <f t="shared" si="24"/>
        <v>0</v>
      </c>
      <c r="H263" s="51" t="e">
        <f t="shared" si="24"/>
        <v>#DIV/0!</v>
      </c>
      <c r="I263" s="51" t="e">
        <f t="shared" si="24"/>
        <v>#DIV/0!</v>
      </c>
    </row>
    <row r="264" spans="1:9" ht="27.75" customHeight="1" thickBot="1" x14ac:dyDescent="0.3">
      <c r="C264" s="464" t="s">
        <v>38</v>
      </c>
      <c r="D264" s="465"/>
      <c r="E264" s="465"/>
      <c r="F264" s="465"/>
      <c r="G264" s="465"/>
      <c r="H264" s="465"/>
      <c r="I264" s="466"/>
    </row>
    <row r="265" spans="1:9" ht="27.75" customHeight="1" x14ac:dyDescent="0.25">
      <c r="C265" s="432"/>
      <c r="D265" s="33"/>
      <c r="E265" s="33"/>
      <c r="F265" s="47">
        <v>2018</v>
      </c>
      <c r="G265" s="47">
        <v>2019</v>
      </c>
      <c r="H265" s="47">
        <v>2020</v>
      </c>
      <c r="I265" s="47">
        <v>2021</v>
      </c>
    </row>
    <row r="266" spans="1:9" ht="27.75" customHeight="1" thickBot="1" x14ac:dyDescent="0.3">
      <c r="C266" s="433"/>
      <c r="D266" s="34"/>
      <c r="E266" s="34"/>
      <c r="F266" s="48" t="s">
        <v>12</v>
      </c>
      <c r="G266" s="48" t="s">
        <v>13</v>
      </c>
      <c r="H266" s="48" t="s">
        <v>13</v>
      </c>
      <c r="I266" s="48" t="s">
        <v>13</v>
      </c>
    </row>
    <row r="267" spans="1:9" ht="27.75" customHeight="1" thickBot="1" x14ac:dyDescent="0.3">
      <c r="C267" s="52" t="s">
        <v>39</v>
      </c>
      <c r="D267" s="54">
        <v>2268</v>
      </c>
      <c r="E267" s="54">
        <v>2150</v>
      </c>
      <c r="F267" s="54">
        <v>59</v>
      </c>
      <c r="G267" s="54">
        <v>59</v>
      </c>
      <c r="H267" s="54">
        <v>0</v>
      </c>
      <c r="I267" s="54">
        <v>0</v>
      </c>
    </row>
    <row r="268" spans="1:9" ht="27.75" customHeight="1" thickBot="1" x14ac:dyDescent="0.3">
      <c r="C268" s="52" t="s">
        <v>40</v>
      </c>
      <c r="D268" s="54">
        <v>151529</v>
      </c>
      <c r="E268" s="54">
        <v>125386</v>
      </c>
      <c r="F268" s="54">
        <v>13071</v>
      </c>
      <c r="G268" s="54">
        <v>13071</v>
      </c>
      <c r="H268" s="54">
        <v>0</v>
      </c>
      <c r="I268" s="54"/>
    </row>
    <row r="269" spans="1:9" ht="27.75" customHeight="1" thickBot="1" x14ac:dyDescent="0.3">
      <c r="C269" s="100" t="s">
        <v>41</v>
      </c>
      <c r="D269" s="284"/>
      <c r="E269" s="284"/>
      <c r="F269" s="99">
        <f>F268+F267</f>
        <v>13130</v>
      </c>
      <c r="G269" s="99">
        <f>G268+G267</f>
        <v>13130</v>
      </c>
      <c r="H269" s="99">
        <f>H268+H267</f>
        <v>0</v>
      </c>
      <c r="I269" s="99">
        <f>I268+I267</f>
        <v>0</v>
      </c>
    </row>
    <row r="270" spans="1:9" ht="27.75" customHeight="1" thickBot="1" x14ac:dyDescent="0.3">
      <c r="B270" s="240">
        <v>13</v>
      </c>
      <c r="C270" s="41" t="s">
        <v>945</v>
      </c>
      <c r="D270" s="115"/>
      <c r="E270" s="115"/>
      <c r="F270" s="566" t="s">
        <v>946</v>
      </c>
      <c r="G270" s="567"/>
      <c r="H270" s="567"/>
      <c r="I270" s="568"/>
    </row>
    <row r="271" spans="1:9" ht="27.75" customHeight="1" thickBot="1" x14ac:dyDescent="0.3">
      <c r="C271" s="46" t="s">
        <v>220</v>
      </c>
      <c r="D271" s="236"/>
      <c r="E271" s="236"/>
      <c r="F271" s="458" t="s">
        <v>947</v>
      </c>
      <c r="G271" s="459"/>
      <c r="H271" s="459"/>
      <c r="I271" s="460"/>
    </row>
    <row r="272" spans="1:9" ht="27.75" customHeight="1" thickBot="1" x14ac:dyDescent="0.3">
      <c r="C272" s="36" t="s">
        <v>27</v>
      </c>
      <c r="D272" s="84"/>
      <c r="E272" s="84"/>
      <c r="F272" s="437" t="s">
        <v>948</v>
      </c>
      <c r="G272" s="438"/>
      <c r="H272" s="438"/>
      <c r="I272" s="439"/>
    </row>
    <row r="273" spans="1:9" ht="27.75" customHeight="1" thickBot="1" x14ac:dyDescent="0.3">
      <c r="C273" s="36" t="s">
        <v>29</v>
      </c>
      <c r="D273" s="84"/>
      <c r="E273" s="84"/>
      <c r="F273" s="461" t="s">
        <v>901</v>
      </c>
      <c r="G273" s="462"/>
      <c r="H273" s="462"/>
      <c r="I273" s="463"/>
    </row>
    <row r="274" spans="1:9" ht="27.75" customHeight="1" x14ac:dyDescent="0.25">
      <c r="C274" s="432"/>
      <c r="D274" s="564" t="s">
        <v>902</v>
      </c>
      <c r="E274" s="564" t="s">
        <v>903</v>
      </c>
      <c r="F274" s="47">
        <v>2018</v>
      </c>
      <c r="G274" s="47">
        <v>2019</v>
      </c>
      <c r="H274" s="47">
        <v>2020</v>
      </c>
      <c r="I274" s="47">
        <v>2021</v>
      </c>
    </row>
    <row r="275" spans="1:9" ht="27.75" customHeight="1" thickBot="1" x14ac:dyDescent="0.3">
      <c r="C275" s="433"/>
      <c r="D275" s="565"/>
      <c r="E275" s="565"/>
      <c r="F275" s="48" t="s">
        <v>12</v>
      </c>
      <c r="G275" s="48" t="s">
        <v>13</v>
      </c>
      <c r="H275" s="48" t="s">
        <v>13</v>
      </c>
      <c r="I275" s="48" t="s">
        <v>13</v>
      </c>
    </row>
    <row r="276" spans="1:9" ht="27.75" customHeight="1" thickBot="1" x14ac:dyDescent="0.3">
      <c r="A276" t="s">
        <v>904</v>
      </c>
      <c r="C276" s="36" t="s">
        <v>31</v>
      </c>
      <c r="D276" s="242">
        <v>10118</v>
      </c>
      <c r="E276" s="242">
        <v>6744</v>
      </c>
      <c r="F276" s="49">
        <v>1680</v>
      </c>
      <c r="G276" s="49">
        <f>D276-E276-F276</f>
        <v>1694</v>
      </c>
      <c r="H276" s="49">
        <v>0</v>
      </c>
      <c r="I276" s="49">
        <v>0</v>
      </c>
    </row>
    <row r="277" spans="1:9" ht="27.75" customHeight="1" thickBot="1" x14ac:dyDescent="0.3">
      <c r="C277" s="36" t="s">
        <v>32</v>
      </c>
      <c r="D277" s="49">
        <f>D286+D285</f>
        <v>194867</v>
      </c>
      <c r="E277" s="49">
        <f t="shared" ref="E277:I277" si="25">E286+E285</f>
        <v>129885</v>
      </c>
      <c r="F277" s="49">
        <f t="shared" si="25"/>
        <v>32351</v>
      </c>
      <c r="G277" s="49">
        <f t="shared" si="25"/>
        <v>32351</v>
      </c>
      <c r="H277" s="49">
        <f t="shared" si="25"/>
        <v>0</v>
      </c>
      <c r="I277" s="49">
        <f t="shared" si="25"/>
        <v>0</v>
      </c>
    </row>
    <row r="278" spans="1:9" ht="27.75" customHeight="1" thickBot="1" x14ac:dyDescent="0.3">
      <c r="C278" s="36" t="s">
        <v>33</v>
      </c>
      <c r="D278" s="36"/>
      <c r="E278" s="36"/>
      <c r="F278" s="49">
        <f>F277/F276</f>
        <v>19.25654761904762</v>
      </c>
      <c r="G278" s="49">
        <f>G277/G276</f>
        <v>19.097402597402599</v>
      </c>
      <c r="H278" s="49" t="e">
        <f>H277/H276</f>
        <v>#DIV/0!</v>
      </c>
      <c r="I278" s="49" t="e">
        <f>I277/I276</f>
        <v>#DIV/0!</v>
      </c>
    </row>
    <row r="279" spans="1:9" ht="27.75" customHeight="1" thickBot="1" x14ac:dyDescent="0.3">
      <c r="C279" s="36" t="s">
        <v>34</v>
      </c>
      <c r="D279" s="36"/>
      <c r="E279" s="36"/>
      <c r="F279" s="50" t="s">
        <v>35</v>
      </c>
      <c r="G279" s="51">
        <f t="shared" ref="G279:I281" si="26">G276/F276-1</f>
        <v>8.3333333333333037E-3</v>
      </c>
      <c r="H279" s="51">
        <f t="shared" si="26"/>
        <v>-1</v>
      </c>
      <c r="I279" s="51" t="e">
        <f t="shared" si="26"/>
        <v>#DIV/0!</v>
      </c>
    </row>
    <row r="280" spans="1:9" ht="27.75" customHeight="1" thickBot="1" x14ac:dyDescent="0.3">
      <c r="C280" s="36" t="s">
        <v>36</v>
      </c>
      <c r="D280" s="36"/>
      <c r="E280" s="36"/>
      <c r="F280" s="50" t="s">
        <v>35</v>
      </c>
      <c r="G280" s="51">
        <f t="shared" si="26"/>
        <v>0</v>
      </c>
      <c r="H280" s="51">
        <f t="shared" si="26"/>
        <v>-1</v>
      </c>
      <c r="I280" s="51" t="e">
        <f t="shared" si="26"/>
        <v>#DIV/0!</v>
      </c>
    </row>
    <row r="281" spans="1:9" ht="27.75" customHeight="1" thickBot="1" x14ac:dyDescent="0.3">
      <c r="C281" s="36" t="s">
        <v>37</v>
      </c>
      <c r="D281" s="36"/>
      <c r="E281" s="36"/>
      <c r="F281" s="50" t="s">
        <v>35</v>
      </c>
      <c r="G281" s="51">
        <f t="shared" si="26"/>
        <v>-8.2644628099173278E-3</v>
      </c>
      <c r="H281" s="51" t="e">
        <f t="shared" si="26"/>
        <v>#DIV/0!</v>
      </c>
      <c r="I281" s="51" t="e">
        <f t="shared" si="26"/>
        <v>#DIV/0!</v>
      </c>
    </row>
    <row r="282" spans="1:9" ht="27.75" customHeight="1" thickBot="1" x14ac:dyDescent="0.3">
      <c r="C282" s="464" t="s">
        <v>38</v>
      </c>
      <c r="D282" s="465"/>
      <c r="E282" s="465"/>
      <c r="F282" s="465"/>
      <c r="G282" s="465"/>
      <c r="H282" s="465"/>
      <c r="I282" s="466"/>
    </row>
    <row r="283" spans="1:9" ht="27.75" customHeight="1" x14ac:dyDescent="0.25">
      <c r="C283" s="432"/>
      <c r="D283" s="33"/>
      <c r="E283" s="33"/>
      <c r="F283" s="47">
        <v>2018</v>
      </c>
      <c r="G283" s="47">
        <v>2019</v>
      </c>
      <c r="H283" s="47">
        <v>2020</v>
      </c>
      <c r="I283" s="47">
        <v>2021</v>
      </c>
    </row>
    <row r="284" spans="1:9" ht="27.75" customHeight="1" thickBot="1" x14ac:dyDescent="0.3">
      <c r="C284" s="433"/>
      <c r="D284" s="34"/>
      <c r="E284" s="34"/>
      <c r="F284" s="48" t="s">
        <v>12</v>
      </c>
      <c r="G284" s="48" t="s">
        <v>13</v>
      </c>
      <c r="H284" s="48" t="s">
        <v>13</v>
      </c>
      <c r="I284" s="48" t="s">
        <v>13</v>
      </c>
    </row>
    <row r="285" spans="1:9" ht="27.75" customHeight="1" thickBot="1" x14ac:dyDescent="0.3">
      <c r="C285" s="52" t="s">
        <v>39</v>
      </c>
      <c r="D285" s="54">
        <v>2112</v>
      </c>
      <c r="E285" s="54">
        <v>1770</v>
      </c>
      <c r="F285" s="54">
        <v>31</v>
      </c>
      <c r="G285" s="54">
        <v>31</v>
      </c>
      <c r="H285" s="54">
        <v>0</v>
      </c>
      <c r="I285" s="54">
        <v>0</v>
      </c>
    </row>
    <row r="286" spans="1:9" ht="27.75" customHeight="1" thickBot="1" x14ac:dyDescent="0.3">
      <c r="C286" s="52" t="s">
        <v>40</v>
      </c>
      <c r="D286" s="54">
        <v>192755</v>
      </c>
      <c r="E286" s="54">
        <v>128115</v>
      </c>
      <c r="F286" s="54">
        <v>32320</v>
      </c>
      <c r="G286" s="54">
        <v>32320</v>
      </c>
      <c r="H286" s="54">
        <v>0</v>
      </c>
      <c r="I286" s="54"/>
    </row>
    <row r="287" spans="1:9" ht="27.75" customHeight="1" thickBot="1" x14ac:dyDescent="0.3">
      <c r="C287" s="100" t="s">
        <v>41</v>
      </c>
      <c r="D287" s="284"/>
      <c r="E287" s="284"/>
      <c r="F287" s="99">
        <f>F286+F285</f>
        <v>32351</v>
      </c>
      <c r="G287" s="99">
        <f>G286+G285</f>
        <v>32351</v>
      </c>
      <c r="H287" s="99">
        <f>H286+H285</f>
        <v>0</v>
      </c>
      <c r="I287" s="99">
        <f>I286+I285</f>
        <v>0</v>
      </c>
    </row>
    <row r="288" spans="1:9" s="92" customFormat="1" ht="27.75" customHeight="1" thickBot="1" x14ac:dyDescent="0.3">
      <c r="B288" s="247">
        <v>14</v>
      </c>
      <c r="C288" s="41" t="s">
        <v>949</v>
      </c>
      <c r="D288" s="115"/>
      <c r="E288" s="115"/>
      <c r="F288" s="566" t="s">
        <v>950</v>
      </c>
      <c r="G288" s="567"/>
      <c r="H288" s="567"/>
      <c r="I288" s="568"/>
    </row>
    <row r="289" spans="1:10" ht="27.75" customHeight="1" thickBot="1" x14ac:dyDescent="0.3">
      <c r="C289" s="46" t="s">
        <v>220</v>
      </c>
      <c r="D289" s="236"/>
      <c r="E289" s="236"/>
      <c r="F289" s="458" t="s">
        <v>951</v>
      </c>
      <c r="G289" s="459"/>
      <c r="H289" s="459"/>
      <c r="I289" s="460"/>
    </row>
    <row r="290" spans="1:10" ht="27.75" customHeight="1" thickBot="1" x14ac:dyDescent="0.3">
      <c r="C290" s="36" t="s">
        <v>27</v>
      </c>
      <c r="D290" s="84"/>
      <c r="E290" s="84"/>
      <c r="F290" s="437" t="s">
        <v>952</v>
      </c>
      <c r="G290" s="438"/>
      <c r="H290" s="438"/>
      <c r="I290" s="439"/>
    </row>
    <row r="291" spans="1:10" ht="27.75" customHeight="1" thickBot="1" x14ac:dyDescent="0.3">
      <c r="C291" s="36" t="s">
        <v>29</v>
      </c>
      <c r="D291" s="84"/>
      <c r="E291" s="84"/>
      <c r="F291" s="461" t="s">
        <v>953</v>
      </c>
      <c r="G291" s="462"/>
      <c r="H291" s="462"/>
      <c r="I291" s="463"/>
    </row>
    <row r="292" spans="1:10" ht="27.75" customHeight="1" x14ac:dyDescent="0.25">
      <c r="C292" s="432"/>
      <c r="D292" s="564" t="s">
        <v>902</v>
      </c>
      <c r="E292" s="564" t="s">
        <v>903</v>
      </c>
      <c r="F292" s="47">
        <v>2018</v>
      </c>
      <c r="G292" s="47">
        <v>2019</v>
      </c>
      <c r="H292" s="47">
        <v>2020</v>
      </c>
      <c r="I292" s="47">
        <v>2021</v>
      </c>
    </row>
    <row r="293" spans="1:10" ht="27.75" customHeight="1" thickBot="1" x14ac:dyDescent="0.3">
      <c r="C293" s="433"/>
      <c r="D293" s="565"/>
      <c r="E293" s="565"/>
      <c r="F293" s="48" t="s">
        <v>12</v>
      </c>
      <c r="G293" s="48" t="s">
        <v>13</v>
      </c>
      <c r="H293" s="48" t="s">
        <v>13</v>
      </c>
      <c r="I293" s="48" t="s">
        <v>13</v>
      </c>
    </row>
    <row r="294" spans="1:10" ht="27.75" customHeight="1" thickBot="1" x14ac:dyDescent="0.3">
      <c r="A294" t="s">
        <v>909</v>
      </c>
      <c r="C294" s="36" t="s">
        <v>31</v>
      </c>
      <c r="D294" s="245">
        <v>1</v>
      </c>
      <c r="E294" s="245">
        <v>1</v>
      </c>
      <c r="F294" s="49">
        <v>1</v>
      </c>
      <c r="G294" s="49">
        <v>1</v>
      </c>
      <c r="H294" s="49">
        <v>1</v>
      </c>
      <c r="I294" s="49">
        <v>0</v>
      </c>
      <c r="J294" s="275"/>
    </row>
    <row r="295" spans="1:10" ht="27.75" customHeight="1" thickBot="1" x14ac:dyDescent="0.3">
      <c r="C295" s="36" t="s">
        <v>32</v>
      </c>
      <c r="D295" s="49">
        <f>D304+D303</f>
        <v>1328876</v>
      </c>
      <c r="E295" s="49">
        <f t="shared" ref="E295:I295" si="27">E304+E303</f>
        <v>207114</v>
      </c>
      <c r="F295" s="49">
        <f t="shared" si="27"/>
        <v>551443</v>
      </c>
      <c r="G295" s="49">
        <f t="shared" si="27"/>
        <v>292232</v>
      </c>
      <c r="H295" s="49">
        <f t="shared" si="27"/>
        <v>278087</v>
      </c>
      <c r="I295" s="49">
        <f t="shared" si="27"/>
        <v>0</v>
      </c>
    </row>
    <row r="296" spans="1:10" ht="27.75" customHeight="1" thickBot="1" x14ac:dyDescent="0.3">
      <c r="C296" s="36" t="s">
        <v>33</v>
      </c>
      <c r="D296" s="36"/>
      <c r="E296" s="36"/>
      <c r="F296" s="49">
        <f>F295/F294</f>
        <v>551443</v>
      </c>
      <c r="G296" s="49">
        <f>G295/G294</f>
        <v>292232</v>
      </c>
      <c r="H296" s="49">
        <f>H295/H294</f>
        <v>278087</v>
      </c>
      <c r="I296" s="49" t="e">
        <f>I295/I294</f>
        <v>#DIV/0!</v>
      </c>
    </row>
    <row r="297" spans="1:10" ht="27.75" customHeight="1" thickBot="1" x14ac:dyDescent="0.3">
      <c r="C297" s="36" t="s">
        <v>34</v>
      </c>
      <c r="D297" s="36"/>
      <c r="E297" s="36"/>
      <c r="F297" s="50" t="s">
        <v>35</v>
      </c>
      <c r="G297" s="51">
        <f t="shared" ref="G297:I299" si="28">G294/F294-1</f>
        <v>0</v>
      </c>
      <c r="H297" s="51">
        <f t="shared" si="28"/>
        <v>0</v>
      </c>
      <c r="I297" s="51">
        <f t="shared" si="28"/>
        <v>-1</v>
      </c>
    </row>
    <row r="298" spans="1:10" ht="27.75" customHeight="1" thickBot="1" x14ac:dyDescent="0.3">
      <c r="C298" s="36" t="s">
        <v>36</v>
      </c>
      <c r="D298" s="36"/>
      <c r="E298" s="36"/>
      <c r="F298" s="50" t="s">
        <v>35</v>
      </c>
      <c r="G298" s="51">
        <f t="shared" si="28"/>
        <v>-0.47005946217469441</v>
      </c>
      <c r="H298" s="51">
        <f t="shared" si="28"/>
        <v>-4.8403323386898123E-2</v>
      </c>
      <c r="I298" s="51">
        <f t="shared" si="28"/>
        <v>-1</v>
      </c>
    </row>
    <row r="299" spans="1:10" ht="27.75" customHeight="1" thickBot="1" x14ac:dyDescent="0.3">
      <c r="C299" s="36" t="s">
        <v>37</v>
      </c>
      <c r="D299" s="36"/>
      <c r="E299" s="36"/>
      <c r="F299" s="50" t="s">
        <v>35</v>
      </c>
      <c r="G299" s="51">
        <f t="shared" si="28"/>
        <v>-0.47005946217469441</v>
      </c>
      <c r="H299" s="51">
        <f t="shared" si="28"/>
        <v>-4.8403323386898123E-2</v>
      </c>
      <c r="I299" s="51" t="e">
        <f t="shared" si="28"/>
        <v>#DIV/0!</v>
      </c>
    </row>
    <row r="300" spans="1:10" ht="27.75" customHeight="1" thickBot="1" x14ac:dyDescent="0.3">
      <c r="C300" s="464" t="s">
        <v>38</v>
      </c>
      <c r="D300" s="465"/>
      <c r="E300" s="465"/>
      <c r="F300" s="465"/>
      <c r="G300" s="465"/>
      <c r="H300" s="465"/>
      <c r="I300" s="466"/>
    </row>
    <row r="301" spans="1:10" ht="27.75" customHeight="1" x14ac:dyDescent="0.25">
      <c r="C301" s="432"/>
      <c r="D301" s="33"/>
      <c r="E301" s="33"/>
      <c r="F301" s="47">
        <v>2018</v>
      </c>
      <c r="G301" s="47">
        <v>2019</v>
      </c>
      <c r="H301" s="47">
        <v>2020</v>
      </c>
      <c r="I301" s="47">
        <v>2021</v>
      </c>
    </row>
    <row r="302" spans="1:10" ht="27.75" customHeight="1" thickBot="1" x14ac:dyDescent="0.3">
      <c r="C302" s="433"/>
      <c r="D302" s="34"/>
      <c r="E302" s="34"/>
      <c r="F302" s="48" t="s">
        <v>12</v>
      </c>
      <c r="G302" s="48" t="s">
        <v>13</v>
      </c>
      <c r="H302" s="48" t="s">
        <v>13</v>
      </c>
      <c r="I302" s="48" t="s">
        <v>13</v>
      </c>
    </row>
    <row r="303" spans="1:10" ht="27.75" customHeight="1" thickBot="1" x14ac:dyDescent="0.3">
      <c r="C303" s="52" t="s">
        <v>39</v>
      </c>
      <c r="D303" s="54">
        <v>9660</v>
      </c>
      <c r="E303" s="54">
        <v>3200</v>
      </c>
      <c r="F303" s="54">
        <v>3230</v>
      </c>
      <c r="G303" s="54">
        <v>2000</v>
      </c>
      <c r="H303" s="54">
        <v>1230</v>
      </c>
      <c r="I303" s="54">
        <v>0</v>
      </c>
    </row>
    <row r="304" spans="1:10" ht="27.75" customHeight="1" thickBot="1" x14ac:dyDescent="0.3">
      <c r="C304" s="52" t="s">
        <v>40</v>
      </c>
      <c r="D304" s="54">
        <v>1319216</v>
      </c>
      <c r="E304" s="54">
        <v>203914</v>
      </c>
      <c r="F304" s="54">
        <v>548213</v>
      </c>
      <c r="G304" s="54">
        <v>290232</v>
      </c>
      <c r="H304" s="54">
        <v>276857</v>
      </c>
      <c r="I304" s="54"/>
    </row>
    <row r="305" spans="1:9" ht="27.75" customHeight="1" thickBot="1" x14ac:dyDescent="0.3">
      <c r="C305" s="100" t="s">
        <v>41</v>
      </c>
      <c r="D305" s="284"/>
      <c r="E305" s="284"/>
      <c r="F305" s="99">
        <f>F304+F303</f>
        <v>551443</v>
      </c>
      <c r="G305" s="99">
        <f>G304+G303</f>
        <v>292232</v>
      </c>
      <c r="H305" s="99">
        <f>H304+H303</f>
        <v>278087</v>
      </c>
      <c r="I305" s="99">
        <f>I304+I303</f>
        <v>0</v>
      </c>
    </row>
    <row r="306" spans="1:9" ht="27.75" customHeight="1" thickBot="1" x14ac:dyDescent="0.3">
      <c r="B306" s="240">
        <v>15</v>
      </c>
      <c r="C306" s="41" t="s">
        <v>954</v>
      </c>
      <c r="D306" s="115"/>
      <c r="E306" s="115"/>
      <c r="F306" s="566" t="s">
        <v>955</v>
      </c>
      <c r="G306" s="567"/>
      <c r="H306" s="567"/>
      <c r="I306" s="568"/>
    </row>
    <row r="307" spans="1:9" ht="30" customHeight="1" thickBot="1" x14ac:dyDescent="0.3">
      <c r="C307" s="46" t="s">
        <v>220</v>
      </c>
      <c r="D307" s="236"/>
      <c r="E307" s="236"/>
      <c r="F307" s="569" t="s">
        <v>921</v>
      </c>
      <c r="G307" s="570"/>
      <c r="H307" s="570"/>
      <c r="I307" s="571"/>
    </row>
    <row r="308" spans="1:9" ht="27.75" customHeight="1" thickBot="1" x14ac:dyDescent="0.3">
      <c r="C308" s="36" t="s">
        <v>27</v>
      </c>
      <c r="D308" s="84"/>
      <c r="E308" s="84"/>
      <c r="F308" s="437" t="s">
        <v>956</v>
      </c>
      <c r="G308" s="438"/>
      <c r="H308" s="438"/>
      <c r="I308" s="439"/>
    </row>
    <row r="309" spans="1:9" ht="27.75" customHeight="1" thickBot="1" x14ac:dyDescent="0.3">
      <c r="C309" s="36" t="s">
        <v>29</v>
      </c>
      <c r="D309" s="84"/>
      <c r="E309" s="84"/>
      <c r="F309" s="461" t="s">
        <v>901</v>
      </c>
      <c r="G309" s="462"/>
      <c r="H309" s="462"/>
      <c r="I309" s="463"/>
    </row>
    <row r="310" spans="1:9" ht="27.75" customHeight="1" x14ac:dyDescent="0.25">
      <c r="C310" s="432"/>
      <c r="D310" s="564" t="s">
        <v>902</v>
      </c>
      <c r="E310" s="564" t="s">
        <v>903</v>
      </c>
      <c r="F310" s="47">
        <v>2018</v>
      </c>
      <c r="G310" s="47">
        <v>2019</v>
      </c>
      <c r="H310" s="47">
        <v>2020</v>
      </c>
      <c r="I310" s="47">
        <v>2021</v>
      </c>
    </row>
    <row r="311" spans="1:9" ht="27.75" customHeight="1" thickBot="1" x14ac:dyDescent="0.3">
      <c r="C311" s="433"/>
      <c r="D311" s="565"/>
      <c r="E311" s="565"/>
      <c r="F311" s="48" t="s">
        <v>12</v>
      </c>
      <c r="G311" s="48" t="s">
        <v>13</v>
      </c>
      <c r="H311" s="48" t="s">
        <v>13</v>
      </c>
      <c r="I311" s="48" t="s">
        <v>13</v>
      </c>
    </row>
    <row r="312" spans="1:9" ht="27.75" customHeight="1" thickBot="1" x14ac:dyDescent="0.3">
      <c r="A312" t="s">
        <v>909</v>
      </c>
      <c r="C312" s="36" t="s">
        <v>31</v>
      </c>
      <c r="D312" s="242">
        <v>68443</v>
      </c>
      <c r="E312" s="242">
        <v>29319</v>
      </c>
      <c r="F312" s="49">
        <v>16265</v>
      </c>
      <c r="G312" s="49">
        <f>D312-E312-F312</f>
        <v>22859</v>
      </c>
      <c r="H312" s="49">
        <v>0</v>
      </c>
      <c r="I312" s="49">
        <v>0</v>
      </c>
    </row>
    <row r="313" spans="1:9" ht="27.75" customHeight="1" thickBot="1" x14ac:dyDescent="0.3">
      <c r="C313" s="36" t="s">
        <v>32</v>
      </c>
      <c r="D313" s="49">
        <f>D322+D321</f>
        <v>189055</v>
      </c>
      <c r="E313" s="49">
        <f t="shared" ref="E313:I313" si="29">E322+E321</f>
        <v>80986</v>
      </c>
      <c r="F313" s="49">
        <f t="shared" si="29"/>
        <v>44931</v>
      </c>
      <c r="G313" s="49">
        <f t="shared" si="29"/>
        <v>63137</v>
      </c>
      <c r="H313" s="49">
        <f t="shared" si="29"/>
        <v>0</v>
      </c>
      <c r="I313" s="49">
        <f t="shared" si="29"/>
        <v>0</v>
      </c>
    </row>
    <row r="314" spans="1:9" ht="27.75" customHeight="1" thickBot="1" x14ac:dyDescent="0.3">
      <c r="C314" s="36" t="s">
        <v>33</v>
      </c>
      <c r="D314" s="36"/>
      <c r="E314" s="36"/>
      <c r="F314" s="49">
        <f>F313/F312</f>
        <v>2.7624346756839842</v>
      </c>
      <c r="G314" s="49">
        <f>G313/G312</f>
        <v>2.7620193359289558</v>
      </c>
      <c r="H314" s="49" t="e">
        <f>H313/H312</f>
        <v>#DIV/0!</v>
      </c>
      <c r="I314" s="49" t="e">
        <f>I313/I312</f>
        <v>#DIV/0!</v>
      </c>
    </row>
    <row r="315" spans="1:9" ht="27.75" customHeight="1" thickBot="1" x14ac:dyDescent="0.3">
      <c r="C315" s="36" t="s">
        <v>34</v>
      </c>
      <c r="D315" s="36"/>
      <c r="E315" s="36"/>
      <c r="F315" s="50" t="s">
        <v>35</v>
      </c>
      <c r="G315" s="51">
        <f t="shared" ref="G315:I317" si="30">G312/F312-1</f>
        <v>0.40541039040885329</v>
      </c>
      <c r="H315" s="51">
        <f t="shared" si="30"/>
        <v>-1</v>
      </c>
      <c r="I315" s="51" t="e">
        <f t="shared" si="30"/>
        <v>#DIV/0!</v>
      </c>
    </row>
    <row r="316" spans="1:9" ht="27.75" customHeight="1" thickBot="1" x14ac:dyDescent="0.3">
      <c r="C316" s="36" t="s">
        <v>36</v>
      </c>
      <c r="D316" s="36"/>
      <c r="E316" s="36"/>
      <c r="F316" s="50" t="s">
        <v>35</v>
      </c>
      <c r="G316" s="51">
        <f t="shared" si="30"/>
        <v>0.40519908303843666</v>
      </c>
      <c r="H316" s="51">
        <f t="shared" si="30"/>
        <v>-1</v>
      </c>
      <c r="I316" s="51" t="e">
        <f t="shared" si="30"/>
        <v>#DIV/0!</v>
      </c>
    </row>
    <row r="317" spans="1:9" ht="27.75" customHeight="1" thickBot="1" x14ac:dyDescent="0.3">
      <c r="C317" s="36" t="s">
        <v>37</v>
      </c>
      <c r="D317" s="36"/>
      <c r="E317" s="36"/>
      <c r="F317" s="50" t="s">
        <v>35</v>
      </c>
      <c r="G317" s="51">
        <f t="shared" si="30"/>
        <v>-1.5035278795350049E-4</v>
      </c>
      <c r="H317" s="51" t="e">
        <f t="shared" si="30"/>
        <v>#DIV/0!</v>
      </c>
      <c r="I317" s="51" t="e">
        <f t="shared" si="30"/>
        <v>#DIV/0!</v>
      </c>
    </row>
    <row r="318" spans="1:9" ht="27.75" customHeight="1" thickBot="1" x14ac:dyDescent="0.3">
      <c r="C318" s="464" t="s">
        <v>936</v>
      </c>
      <c r="D318" s="465"/>
      <c r="E318" s="465"/>
      <c r="F318" s="465"/>
      <c r="G318" s="465"/>
      <c r="H318" s="465"/>
      <c r="I318" s="466"/>
    </row>
    <row r="319" spans="1:9" ht="27.75" customHeight="1" x14ac:dyDescent="0.25">
      <c r="C319" s="432"/>
      <c r="D319" s="33"/>
      <c r="E319" s="33"/>
      <c r="F319" s="47">
        <v>2018</v>
      </c>
      <c r="G319" s="47">
        <v>2019</v>
      </c>
      <c r="H319" s="47">
        <v>2020</v>
      </c>
      <c r="I319" s="47">
        <v>2021</v>
      </c>
    </row>
    <row r="320" spans="1:9" ht="27.75" customHeight="1" thickBot="1" x14ac:dyDescent="0.3">
      <c r="C320" s="433"/>
      <c r="D320" s="34"/>
      <c r="E320" s="34"/>
      <c r="F320" s="48" t="s">
        <v>12</v>
      </c>
      <c r="G320" s="48" t="s">
        <v>13</v>
      </c>
      <c r="H320" s="48" t="s">
        <v>13</v>
      </c>
      <c r="I320" s="48" t="s">
        <v>13</v>
      </c>
    </row>
    <row r="321" spans="1:9" ht="27.75" customHeight="1" thickBot="1" x14ac:dyDescent="0.3">
      <c r="C321" s="52" t="s">
        <v>39</v>
      </c>
      <c r="D321" s="54">
        <v>1752</v>
      </c>
      <c r="E321" s="54">
        <v>815</v>
      </c>
      <c r="F321" s="54">
        <v>391</v>
      </c>
      <c r="G321" s="54">
        <v>546</v>
      </c>
      <c r="H321" s="54">
        <v>0</v>
      </c>
      <c r="I321" s="54">
        <v>0</v>
      </c>
    </row>
    <row r="322" spans="1:9" ht="27.75" customHeight="1" thickBot="1" x14ac:dyDescent="0.3">
      <c r="C322" s="52" t="s">
        <v>40</v>
      </c>
      <c r="D322" s="54">
        <v>187303</v>
      </c>
      <c r="E322" s="54">
        <v>80171</v>
      </c>
      <c r="F322" s="54">
        <v>44540</v>
      </c>
      <c r="G322" s="54">
        <v>62591</v>
      </c>
      <c r="H322" s="54">
        <v>0</v>
      </c>
      <c r="I322" s="54"/>
    </row>
    <row r="323" spans="1:9" ht="27.75" customHeight="1" thickBot="1" x14ac:dyDescent="0.3">
      <c r="C323" s="100" t="s">
        <v>41</v>
      </c>
      <c r="D323" s="284"/>
      <c r="E323" s="284"/>
      <c r="F323" s="99">
        <f>F322+F321</f>
        <v>44931</v>
      </c>
      <c r="G323" s="99">
        <f>G322+G321</f>
        <v>63137</v>
      </c>
      <c r="H323" s="99">
        <f>H322+H321</f>
        <v>0</v>
      </c>
      <c r="I323" s="99">
        <f>I322+I321</f>
        <v>0</v>
      </c>
    </row>
    <row r="324" spans="1:9" ht="27.75" customHeight="1" thickBot="1" x14ac:dyDescent="0.3">
      <c r="B324" s="240">
        <v>16</v>
      </c>
      <c r="C324" s="41" t="s">
        <v>957</v>
      </c>
      <c r="D324" s="115"/>
      <c r="E324" s="115"/>
      <c r="F324" s="566" t="s">
        <v>958</v>
      </c>
      <c r="G324" s="567"/>
      <c r="H324" s="567"/>
      <c r="I324" s="568"/>
    </row>
    <row r="325" spans="1:9" ht="27.75" customHeight="1" thickBot="1" x14ac:dyDescent="0.3">
      <c r="C325" s="46" t="s">
        <v>220</v>
      </c>
      <c r="D325" s="236"/>
      <c r="E325" s="236"/>
      <c r="F325" s="458" t="s">
        <v>959</v>
      </c>
      <c r="G325" s="459"/>
      <c r="H325" s="459"/>
      <c r="I325" s="460"/>
    </row>
    <row r="326" spans="1:9" ht="27.75" customHeight="1" thickBot="1" x14ac:dyDescent="0.3">
      <c r="C326" s="36" t="s">
        <v>27</v>
      </c>
      <c r="D326" s="84"/>
      <c r="E326" s="84"/>
      <c r="F326" s="437" t="s">
        <v>960</v>
      </c>
      <c r="G326" s="438"/>
      <c r="H326" s="438"/>
      <c r="I326" s="439"/>
    </row>
    <row r="327" spans="1:9" ht="27.75" customHeight="1" thickBot="1" x14ac:dyDescent="0.3">
      <c r="C327" s="36" t="s">
        <v>29</v>
      </c>
      <c r="D327" s="84"/>
      <c r="E327" s="84"/>
      <c r="F327" s="461" t="s">
        <v>901</v>
      </c>
      <c r="G327" s="462"/>
      <c r="H327" s="462"/>
      <c r="I327" s="463"/>
    </row>
    <row r="328" spans="1:9" ht="27.75" customHeight="1" x14ac:dyDescent="0.25">
      <c r="C328" s="432"/>
      <c r="D328" s="564" t="s">
        <v>902</v>
      </c>
      <c r="E328" s="564" t="s">
        <v>903</v>
      </c>
      <c r="F328" s="47">
        <v>2018</v>
      </c>
      <c r="G328" s="47">
        <v>2019</v>
      </c>
      <c r="H328" s="47">
        <v>2020</v>
      </c>
      <c r="I328" s="47">
        <v>2021</v>
      </c>
    </row>
    <row r="329" spans="1:9" ht="27.75" customHeight="1" thickBot="1" x14ac:dyDescent="0.3">
      <c r="C329" s="433"/>
      <c r="D329" s="565"/>
      <c r="E329" s="565"/>
      <c r="F329" s="48" t="s">
        <v>12</v>
      </c>
      <c r="G329" s="48" t="s">
        <v>13</v>
      </c>
      <c r="H329" s="48" t="s">
        <v>13</v>
      </c>
      <c r="I329" s="48" t="s">
        <v>13</v>
      </c>
    </row>
    <row r="330" spans="1:9" ht="27.75" customHeight="1" thickBot="1" x14ac:dyDescent="0.3">
      <c r="A330" t="s">
        <v>904</v>
      </c>
      <c r="C330" s="36" t="s">
        <v>31</v>
      </c>
      <c r="D330" s="242">
        <v>632</v>
      </c>
      <c r="E330" s="242">
        <v>136</v>
      </c>
      <c r="F330" s="49">
        <v>204</v>
      </c>
      <c r="G330" s="49">
        <f>D330-E330-F330</f>
        <v>292</v>
      </c>
      <c r="H330" s="49"/>
      <c r="I330" s="49"/>
    </row>
    <row r="331" spans="1:9" ht="27.75" customHeight="1" thickBot="1" x14ac:dyDescent="0.3">
      <c r="C331" s="36" t="s">
        <v>32</v>
      </c>
      <c r="D331" s="49">
        <f>D340+D339</f>
        <v>25866</v>
      </c>
      <c r="E331" s="49">
        <f t="shared" ref="E331:I331" si="31">E340+E339</f>
        <v>5600</v>
      </c>
      <c r="F331" s="49">
        <f t="shared" si="31"/>
        <v>8360</v>
      </c>
      <c r="G331" s="49">
        <f t="shared" si="31"/>
        <v>11687</v>
      </c>
      <c r="H331" s="49">
        <f t="shared" si="31"/>
        <v>0</v>
      </c>
      <c r="I331" s="49">
        <f t="shared" si="31"/>
        <v>0</v>
      </c>
    </row>
    <row r="332" spans="1:9" ht="27.75" customHeight="1" thickBot="1" x14ac:dyDescent="0.3">
      <c r="C332" s="36" t="s">
        <v>33</v>
      </c>
      <c r="D332" s="36"/>
      <c r="E332" s="36"/>
      <c r="F332" s="49">
        <f>F331/F330</f>
        <v>40.980392156862742</v>
      </c>
      <c r="G332" s="49">
        <f>G331/G330</f>
        <v>40.023972602739725</v>
      </c>
      <c r="H332" s="49" t="e">
        <f>H331/H330</f>
        <v>#DIV/0!</v>
      </c>
      <c r="I332" s="49" t="e">
        <f>I331/I330</f>
        <v>#DIV/0!</v>
      </c>
    </row>
    <row r="333" spans="1:9" ht="27.75" customHeight="1" thickBot="1" x14ac:dyDescent="0.3">
      <c r="C333" s="36" t="s">
        <v>34</v>
      </c>
      <c r="D333" s="36"/>
      <c r="E333" s="36"/>
      <c r="F333" s="50" t="s">
        <v>35</v>
      </c>
      <c r="G333" s="51">
        <f t="shared" ref="G333:I335" si="32">G330/F330-1</f>
        <v>0.43137254901960786</v>
      </c>
      <c r="H333" s="51">
        <f t="shared" si="32"/>
        <v>-1</v>
      </c>
      <c r="I333" s="51" t="e">
        <f t="shared" si="32"/>
        <v>#DIV/0!</v>
      </c>
    </row>
    <row r="334" spans="1:9" ht="27.75" customHeight="1" thickBot="1" x14ac:dyDescent="0.3">
      <c r="C334" s="36" t="s">
        <v>36</v>
      </c>
      <c r="D334" s="36"/>
      <c r="E334" s="36"/>
      <c r="F334" s="50" t="s">
        <v>35</v>
      </c>
      <c r="G334" s="51">
        <f t="shared" si="32"/>
        <v>0.39796650717703352</v>
      </c>
      <c r="H334" s="51">
        <f t="shared" si="32"/>
        <v>-1</v>
      </c>
      <c r="I334" s="51" t="e">
        <f t="shared" si="32"/>
        <v>#DIV/0!</v>
      </c>
    </row>
    <row r="335" spans="1:9" ht="27.75" customHeight="1" thickBot="1" x14ac:dyDescent="0.3">
      <c r="C335" s="36" t="s">
        <v>37</v>
      </c>
      <c r="D335" s="36"/>
      <c r="E335" s="36"/>
      <c r="F335" s="50" t="s">
        <v>35</v>
      </c>
      <c r="G335" s="51">
        <f t="shared" si="32"/>
        <v>-2.3338467588647771E-2</v>
      </c>
      <c r="H335" s="51" t="e">
        <f t="shared" si="32"/>
        <v>#DIV/0!</v>
      </c>
      <c r="I335" s="51" t="e">
        <f t="shared" si="32"/>
        <v>#DIV/0!</v>
      </c>
    </row>
    <row r="336" spans="1:9" ht="27.75" customHeight="1" thickBot="1" x14ac:dyDescent="0.3">
      <c r="C336" s="464" t="s">
        <v>38</v>
      </c>
      <c r="D336" s="465"/>
      <c r="E336" s="465"/>
      <c r="F336" s="465"/>
      <c r="G336" s="465"/>
      <c r="H336" s="465"/>
      <c r="I336" s="466"/>
    </row>
    <row r="337" spans="1:9" ht="27.75" customHeight="1" x14ac:dyDescent="0.25">
      <c r="C337" s="432"/>
      <c r="D337" s="33"/>
      <c r="E337" s="33"/>
      <c r="F337" s="47">
        <v>2018</v>
      </c>
      <c r="G337" s="47">
        <v>2019</v>
      </c>
      <c r="H337" s="47">
        <v>2020</v>
      </c>
      <c r="I337" s="47">
        <v>2021</v>
      </c>
    </row>
    <row r="338" spans="1:9" ht="27.75" customHeight="1" thickBot="1" x14ac:dyDescent="0.3">
      <c r="C338" s="433"/>
      <c r="D338" s="34"/>
      <c r="E338" s="34"/>
      <c r="F338" s="48" t="s">
        <v>12</v>
      </c>
      <c r="G338" s="48" t="s">
        <v>13</v>
      </c>
      <c r="H338" s="48" t="s">
        <v>13</v>
      </c>
      <c r="I338" s="48" t="s">
        <v>13</v>
      </c>
    </row>
    <row r="339" spans="1:9" ht="27.75" customHeight="1" thickBot="1" x14ac:dyDescent="0.3">
      <c r="C339" s="52" t="s">
        <v>39</v>
      </c>
      <c r="D339" s="54">
        <v>744</v>
      </c>
      <c r="E339" s="54">
        <v>0</v>
      </c>
      <c r="F339" s="54">
        <v>219</v>
      </c>
      <c r="G339" s="54">
        <v>306</v>
      </c>
      <c r="H339" s="54">
        <v>0</v>
      </c>
      <c r="I339" s="54">
        <v>0</v>
      </c>
    </row>
    <row r="340" spans="1:9" ht="27.75" customHeight="1" thickBot="1" x14ac:dyDescent="0.3">
      <c r="C340" s="52" t="s">
        <v>40</v>
      </c>
      <c r="D340" s="54">
        <v>25122</v>
      </c>
      <c r="E340" s="54">
        <v>5600</v>
      </c>
      <c r="F340" s="54">
        <v>8141</v>
      </c>
      <c r="G340" s="54">
        <v>11381</v>
      </c>
      <c r="H340" s="54">
        <v>0</v>
      </c>
      <c r="I340" s="54">
        <v>0</v>
      </c>
    </row>
    <row r="341" spans="1:9" ht="27.75" customHeight="1" thickBot="1" x14ac:dyDescent="0.3">
      <c r="C341" s="100" t="s">
        <v>41</v>
      </c>
      <c r="D341" s="98"/>
      <c r="E341" s="98"/>
      <c r="F341" s="99">
        <f>F340+F339</f>
        <v>8360</v>
      </c>
      <c r="G341" s="99">
        <f>G340+G339</f>
        <v>11687</v>
      </c>
      <c r="H341" s="99">
        <f>H340+H339</f>
        <v>0</v>
      </c>
      <c r="I341" s="99">
        <f>I340+I339</f>
        <v>0</v>
      </c>
    </row>
    <row r="342" spans="1:9" ht="27.75" customHeight="1" thickBot="1" x14ac:dyDescent="0.3">
      <c r="B342" s="240">
        <v>17</v>
      </c>
      <c r="C342" s="41" t="s">
        <v>961</v>
      </c>
      <c r="D342" s="115"/>
      <c r="E342" s="115"/>
      <c r="F342" s="566" t="s">
        <v>962</v>
      </c>
      <c r="G342" s="567"/>
      <c r="H342" s="567"/>
      <c r="I342" s="568"/>
    </row>
    <row r="343" spans="1:9" ht="27.75" customHeight="1" thickBot="1" x14ac:dyDescent="0.3">
      <c r="C343" s="46" t="s">
        <v>220</v>
      </c>
      <c r="D343" s="236"/>
      <c r="E343" s="236"/>
      <c r="F343" s="458" t="s">
        <v>921</v>
      </c>
      <c r="G343" s="459"/>
      <c r="H343" s="459"/>
      <c r="I343" s="460"/>
    </row>
    <row r="344" spans="1:9" ht="27.75" customHeight="1" thickBot="1" x14ac:dyDescent="0.3">
      <c r="C344" s="36" t="s">
        <v>27</v>
      </c>
      <c r="D344" s="84"/>
      <c r="E344" s="84"/>
      <c r="F344" s="437" t="s">
        <v>963</v>
      </c>
      <c r="G344" s="438"/>
      <c r="H344" s="438"/>
      <c r="I344" s="439"/>
    </row>
    <row r="345" spans="1:9" ht="27.75" customHeight="1" thickBot="1" x14ac:dyDescent="0.3">
      <c r="C345" s="36" t="s">
        <v>29</v>
      </c>
      <c r="D345" s="84"/>
      <c r="E345" s="84"/>
      <c r="F345" s="461" t="s">
        <v>901</v>
      </c>
      <c r="G345" s="462"/>
      <c r="H345" s="462"/>
      <c r="I345" s="463"/>
    </row>
    <row r="346" spans="1:9" ht="27.75" customHeight="1" x14ac:dyDescent="0.25">
      <c r="C346" s="432"/>
      <c r="D346" s="564" t="s">
        <v>902</v>
      </c>
      <c r="E346" s="564" t="s">
        <v>903</v>
      </c>
      <c r="F346" s="47">
        <v>2018</v>
      </c>
      <c r="G346" s="47">
        <v>2019</v>
      </c>
      <c r="H346" s="47">
        <v>2020</v>
      </c>
      <c r="I346" s="47">
        <v>2021</v>
      </c>
    </row>
    <row r="347" spans="1:9" ht="27.75" customHeight="1" thickBot="1" x14ac:dyDescent="0.3">
      <c r="C347" s="433"/>
      <c r="D347" s="565"/>
      <c r="E347" s="565"/>
      <c r="F347" s="48" t="s">
        <v>12</v>
      </c>
      <c r="G347" s="48" t="s">
        <v>13</v>
      </c>
      <c r="H347" s="48" t="s">
        <v>13</v>
      </c>
      <c r="I347" s="48" t="s">
        <v>13</v>
      </c>
    </row>
    <row r="348" spans="1:9" ht="27.75" customHeight="1" thickBot="1" x14ac:dyDescent="0.3">
      <c r="A348" t="s">
        <v>909</v>
      </c>
      <c r="C348" s="36" t="s">
        <v>31</v>
      </c>
      <c r="D348" s="242">
        <v>10000</v>
      </c>
      <c r="E348" s="242">
        <v>3275</v>
      </c>
      <c r="F348" s="49">
        <v>2870</v>
      </c>
      <c r="G348" s="49">
        <f>D348-E348-F348</f>
        <v>3855</v>
      </c>
      <c r="H348" s="49">
        <v>0</v>
      </c>
      <c r="I348" s="49">
        <v>0</v>
      </c>
    </row>
    <row r="349" spans="1:9" ht="27.75" customHeight="1" thickBot="1" x14ac:dyDescent="0.3">
      <c r="C349" s="36" t="s">
        <v>32</v>
      </c>
      <c r="D349" s="49">
        <f>D358+D357</f>
        <v>85702</v>
      </c>
      <c r="E349" s="49">
        <f t="shared" ref="E349:I349" si="33">E358+E357</f>
        <v>28074</v>
      </c>
      <c r="F349" s="49">
        <f t="shared" si="33"/>
        <v>24603</v>
      </c>
      <c r="G349" s="49">
        <f t="shared" si="33"/>
        <v>34397</v>
      </c>
      <c r="H349" s="49">
        <f t="shared" si="33"/>
        <v>0</v>
      </c>
      <c r="I349" s="49">
        <f t="shared" si="33"/>
        <v>0</v>
      </c>
    </row>
    <row r="350" spans="1:9" ht="27.75" customHeight="1" thickBot="1" x14ac:dyDescent="0.3">
      <c r="C350" s="36" t="s">
        <v>33</v>
      </c>
      <c r="D350" s="36"/>
      <c r="E350" s="36"/>
      <c r="F350" s="49">
        <f>F349/F348</f>
        <v>8.5724738675958196</v>
      </c>
      <c r="G350" s="49">
        <f>G349/G348</f>
        <v>8.9226977950713362</v>
      </c>
      <c r="H350" s="49" t="e">
        <f>H349/H348</f>
        <v>#DIV/0!</v>
      </c>
      <c r="I350" s="49" t="e">
        <f>I349/I348</f>
        <v>#DIV/0!</v>
      </c>
    </row>
    <row r="351" spans="1:9" ht="27.75" customHeight="1" thickBot="1" x14ac:dyDescent="0.3">
      <c r="C351" s="36" t="s">
        <v>34</v>
      </c>
      <c r="D351" s="36"/>
      <c r="E351" s="36"/>
      <c r="F351" s="50" t="s">
        <v>35</v>
      </c>
      <c r="G351" s="51">
        <f t="shared" ref="G351:I353" si="34">G348/F348-1</f>
        <v>0.34320557491289194</v>
      </c>
      <c r="H351" s="51">
        <f t="shared" si="34"/>
        <v>-1</v>
      </c>
      <c r="I351" s="51" t="e">
        <f t="shared" si="34"/>
        <v>#DIV/0!</v>
      </c>
    </row>
    <row r="352" spans="1:9" ht="27.75" customHeight="1" thickBot="1" x14ac:dyDescent="0.3">
      <c r="C352" s="36" t="s">
        <v>36</v>
      </c>
      <c r="D352" s="36"/>
      <c r="E352" s="36"/>
      <c r="F352" s="50" t="s">
        <v>35</v>
      </c>
      <c r="G352" s="51">
        <f t="shared" si="34"/>
        <v>0.39808153477218222</v>
      </c>
      <c r="H352" s="51">
        <f t="shared" si="34"/>
        <v>-1</v>
      </c>
      <c r="I352" s="51" t="e">
        <f t="shared" si="34"/>
        <v>#DIV/0!</v>
      </c>
    </row>
    <row r="353" spans="1:9" ht="27.75" customHeight="1" thickBot="1" x14ac:dyDescent="0.3">
      <c r="C353" s="36" t="s">
        <v>37</v>
      </c>
      <c r="D353" s="36"/>
      <c r="E353" s="36"/>
      <c r="F353" s="50" t="s">
        <v>35</v>
      </c>
      <c r="G353" s="51">
        <f t="shared" si="34"/>
        <v>4.0854475952311953E-2</v>
      </c>
      <c r="H353" s="51" t="e">
        <f t="shared" si="34"/>
        <v>#DIV/0!</v>
      </c>
      <c r="I353" s="51" t="e">
        <f t="shared" si="34"/>
        <v>#DIV/0!</v>
      </c>
    </row>
    <row r="354" spans="1:9" ht="27.75" customHeight="1" thickBot="1" x14ac:dyDescent="0.3">
      <c r="C354" s="464" t="s">
        <v>936</v>
      </c>
      <c r="D354" s="465"/>
      <c r="E354" s="465"/>
      <c r="F354" s="465"/>
      <c r="G354" s="465"/>
      <c r="H354" s="465"/>
      <c r="I354" s="466"/>
    </row>
    <row r="355" spans="1:9" ht="27.75" customHeight="1" x14ac:dyDescent="0.25">
      <c r="C355" s="432"/>
      <c r="D355" s="33"/>
      <c r="E355" s="33"/>
      <c r="F355" s="47">
        <v>2018</v>
      </c>
      <c r="G355" s="47">
        <v>2019</v>
      </c>
      <c r="H355" s="47">
        <v>2020</v>
      </c>
      <c r="I355" s="47">
        <v>2021</v>
      </c>
    </row>
    <row r="356" spans="1:9" ht="27.75" customHeight="1" thickBot="1" x14ac:dyDescent="0.3">
      <c r="C356" s="433"/>
      <c r="D356" s="34"/>
      <c r="E356" s="34"/>
      <c r="F356" s="48" t="s">
        <v>12</v>
      </c>
      <c r="G356" s="48" t="s">
        <v>13</v>
      </c>
      <c r="H356" s="48" t="s">
        <v>13</v>
      </c>
      <c r="I356" s="48" t="s">
        <v>13</v>
      </c>
    </row>
    <row r="357" spans="1:9" ht="27.75" customHeight="1" thickBot="1" x14ac:dyDescent="0.3">
      <c r="C357" s="52" t="s">
        <v>39</v>
      </c>
      <c r="D357" s="54">
        <v>1750</v>
      </c>
      <c r="E357" s="54">
        <v>875</v>
      </c>
      <c r="F357" s="54">
        <v>365</v>
      </c>
      <c r="G357" s="54">
        <v>510</v>
      </c>
      <c r="H357" s="54">
        <v>0</v>
      </c>
      <c r="I357" s="54">
        <v>0</v>
      </c>
    </row>
    <row r="358" spans="1:9" ht="27.75" customHeight="1" thickBot="1" x14ac:dyDescent="0.3">
      <c r="C358" s="52" t="s">
        <v>40</v>
      </c>
      <c r="D358" s="54">
        <v>83952</v>
      </c>
      <c r="E358" s="54">
        <v>27199</v>
      </c>
      <c r="F358" s="54">
        <v>24238</v>
      </c>
      <c r="G358" s="54">
        <v>33887</v>
      </c>
      <c r="H358" s="54">
        <v>0</v>
      </c>
      <c r="I358" s="54">
        <v>0</v>
      </c>
    </row>
    <row r="359" spans="1:9" ht="27.75" customHeight="1" thickBot="1" x14ac:dyDescent="0.3">
      <c r="C359" s="100" t="s">
        <v>41</v>
      </c>
      <c r="D359" s="284"/>
      <c r="E359" s="284"/>
      <c r="F359" s="99">
        <f>F358+F357</f>
        <v>24603</v>
      </c>
      <c r="G359" s="99">
        <f>G358+G357</f>
        <v>34397</v>
      </c>
      <c r="H359" s="99">
        <f>H358+H357</f>
        <v>0</v>
      </c>
      <c r="I359" s="99">
        <f>I358+I357</f>
        <v>0</v>
      </c>
    </row>
    <row r="360" spans="1:9" ht="27.75" customHeight="1" thickBot="1" x14ac:dyDescent="0.3">
      <c r="B360" s="240">
        <v>18</v>
      </c>
      <c r="C360" s="41" t="s">
        <v>964</v>
      </c>
      <c r="D360" s="115"/>
      <c r="E360" s="115"/>
      <c r="F360" s="566" t="s">
        <v>965</v>
      </c>
      <c r="G360" s="567"/>
      <c r="H360" s="567"/>
      <c r="I360" s="568"/>
    </row>
    <row r="361" spans="1:9" ht="27.75" customHeight="1" thickBot="1" x14ac:dyDescent="0.3">
      <c r="C361" s="46" t="s">
        <v>220</v>
      </c>
      <c r="D361" s="236"/>
      <c r="E361" s="236"/>
      <c r="F361" s="458" t="s">
        <v>921</v>
      </c>
      <c r="G361" s="459"/>
      <c r="H361" s="459"/>
      <c r="I361" s="460"/>
    </row>
    <row r="362" spans="1:9" ht="27.75" customHeight="1" thickBot="1" x14ac:dyDescent="0.3">
      <c r="C362" s="36" t="s">
        <v>27</v>
      </c>
      <c r="D362" s="84"/>
      <c r="E362" s="84"/>
      <c r="F362" s="437" t="s">
        <v>966</v>
      </c>
      <c r="G362" s="438"/>
      <c r="H362" s="438"/>
      <c r="I362" s="439"/>
    </row>
    <row r="363" spans="1:9" ht="27.75" customHeight="1" thickBot="1" x14ac:dyDescent="0.3">
      <c r="C363" s="36" t="s">
        <v>29</v>
      </c>
      <c r="D363" s="84"/>
      <c r="E363" s="84"/>
      <c r="F363" s="461" t="s">
        <v>967</v>
      </c>
      <c r="G363" s="462"/>
      <c r="H363" s="462"/>
      <c r="I363" s="463"/>
    </row>
    <row r="364" spans="1:9" ht="27.75" customHeight="1" x14ac:dyDescent="0.25">
      <c r="C364" s="432"/>
      <c r="D364" s="564" t="s">
        <v>902</v>
      </c>
      <c r="E364" s="564" t="s">
        <v>903</v>
      </c>
      <c r="F364" s="47">
        <v>2018</v>
      </c>
      <c r="G364" s="47">
        <v>2019</v>
      </c>
      <c r="H364" s="47">
        <v>2020</v>
      </c>
      <c r="I364" s="47">
        <v>2021</v>
      </c>
    </row>
    <row r="365" spans="1:9" ht="27.75" customHeight="1" thickBot="1" x14ac:dyDescent="0.3">
      <c r="C365" s="433"/>
      <c r="D365" s="565"/>
      <c r="E365" s="565"/>
      <c r="F365" s="48" t="s">
        <v>12</v>
      </c>
      <c r="G365" s="48" t="s">
        <v>13</v>
      </c>
      <c r="H365" s="48" t="s">
        <v>13</v>
      </c>
      <c r="I365" s="48" t="s">
        <v>13</v>
      </c>
    </row>
    <row r="366" spans="1:9" ht="27.75" customHeight="1" thickBot="1" x14ac:dyDescent="0.3">
      <c r="A366" t="s">
        <v>909</v>
      </c>
      <c r="C366" s="36" t="s">
        <v>31</v>
      </c>
      <c r="D366" s="242">
        <v>364</v>
      </c>
      <c r="E366" s="242">
        <v>170</v>
      </c>
      <c r="F366" s="49">
        <v>80</v>
      </c>
      <c r="G366" s="49">
        <f>D366-E366-F366</f>
        <v>114</v>
      </c>
      <c r="H366" s="49">
        <v>0</v>
      </c>
      <c r="I366" s="49"/>
    </row>
    <row r="367" spans="1:9" ht="27.75" customHeight="1" thickBot="1" x14ac:dyDescent="0.3">
      <c r="C367" s="36" t="s">
        <v>32</v>
      </c>
      <c r="D367" s="49">
        <f>D376+D375</f>
        <v>71066</v>
      </c>
      <c r="E367" s="49">
        <f t="shared" ref="E367:H367" si="35">E376+E375</f>
        <v>33277</v>
      </c>
      <c r="F367" s="49">
        <f t="shared" si="35"/>
        <v>15758</v>
      </c>
      <c r="G367" s="49">
        <f t="shared" si="35"/>
        <v>22030</v>
      </c>
      <c r="H367" s="49">
        <f t="shared" si="35"/>
        <v>0</v>
      </c>
      <c r="I367" s="49">
        <f>I376+I375</f>
        <v>0</v>
      </c>
    </row>
    <row r="368" spans="1:9" ht="27.75" customHeight="1" thickBot="1" x14ac:dyDescent="0.3">
      <c r="C368" s="36" t="s">
        <v>33</v>
      </c>
      <c r="D368" s="36"/>
      <c r="E368" s="36"/>
      <c r="F368" s="49">
        <f>F367/F366</f>
        <v>196.97499999999999</v>
      </c>
      <c r="G368" s="49">
        <f>G367/G366</f>
        <v>193.24561403508773</v>
      </c>
      <c r="H368" s="49" t="e">
        <f>H367/H366</f>
        <v>#DIV/0!</v>
      </c>
      <c r="I368" s="49" t="e">
        <f>I367/I366</f>
        <v>#DIV/0!</v>
      </c>
    </row>
    <row r="369" spans="1:9" ht="27.75" customHeight="1" thickBot="1" x14ac:dyDescent="0.3">
      <c r="C369" s="36" t="s">
        <v>34</v>
      </c>
      <c r="D369" s="36"/>
      <c r="E369" s="36"/>
      <c r="F369" s="50" t="s">
        <v>35</v>
      </c>
      <c r="G369" s="51">
        <f t="shared" ref="G369:I371" si="36">G366/F366-1</f>
        <v>0.42500000000000004</v>
      </c>
      <c r="H369" s="51">
        <f t="shared" si="36"/>
        <v>-1</v>
      </c>
      <c r="I369" s="51" t="e">
        <f t="shared" si="36"/>
        <v>#DIV/0!</v>
      </c>
    </row>
    <row r="370" spans="1:9" ht="27.75" customHeight="1" thickBot="1" x14ac:dyDescent="0.3">
      <c r="C370" s="36" t="s">
        <v>36</v>
      </c>
      <c r="D370" s="36"/>
      <c r="E370" s="36"/>
      <c r="F370" s="50" t="s">
        <v>35</v>
      </c>
      <c r="G370" s="51">
        <f t="shared" si="36"/>
        <v>0.39802005330625723</v>
      </c>
      <c r="H370" s="51">
        <f t="shared" si="36"/>
        <v>-1</v>
      </c>
      <c r="I370" s="51" t="e">
        <f t="shared" si="36"/>
        <v>#DIV/0!</v>
      </c>
    </row>
    <row r="371" spans="1:9" ht="27.75" customHeight="1" thickBot="1" x14ac:dyDescent="0.3">
      <c r="C371" s="36" t="s">
        <v>37</v>
      </c>
      <c r="D371" s="36"/>
      <c r="E371" s="36"/>
      <c r="F371" s="50" t="s">
        <v>35</v>
      </c>
      <c r="G371" s="51">
        <f t="shared" si="36"/>
        <v>-1.8933295925433469E-2</v>
      </c>
      <c r="H371" s="51" t="e">
        <f t="shared" si="36"/>
        <v>#DIV/0!</v>
      </c>
      <c r="I371" s="51" t="e">
        <f t="shared" si="36"/>
        <v>#DIV/0!</v>
      </c>
    </row>
    <row r="372" spans="1:9" ht="27.75" customHeight="1" thickBot="1" x14ac:dyDescent="0.3">
      <c r="C372" s="464" t="s">
        <v>38</v>
      </c>
      <c r="D372" s="465"/>
      <c r="E372" s="465"/>
      <c r="F372" s="465"/>
      <c r="G372" s="465"/>
      <c r="H372" s="465"/>
      <c r="I372" s="466"/>
    </row>
    <row r="373" spans="1:9" ht="27.75" customHeight="1" x14ac:dyDescent="0.25">
      <c r="C373" s="432"/>
      <c r="D373" s="33"/>
      <c r="E373" s="33"/>
      <c r="F373" s="47">
        <v>2018</v>
      </c>
      <c r="G373" s="47">
        <v>2019</v>
      </c>
      <c r="H373" s="47">
        <v>2020</v>
      </c>
      <c r="I373" s="47">
        <v>2021</v>
      </c>
    </row>
    <row r="374" spans="1:9" ht="27.75" customHeight="1" thickBot="1" x14ac:dyDescent="0.3">
      <c r="C374" s="433"/>
      <c r="D374" s="34"/>
      <c r="E374" s="34"/>
      <c r="F374" s="48" t="s">
        <v>12</v>
      </c>
      <c r="G374" s="48" t="s">
        <v>13</v>
      </c>
      <c r="H374" s="48" t="s">
        <v>13</v>
      </c>
      <c r="I374" s="48" t="s">
        <v>13</v>
      </c>
    </row>
    <row r="375" spans="1:9" ht="27.75" customHeight="1" thickBot="1" x14ac:dyDescent="0.3">
      <c r="C375" s="52" t="s">
        <v>39</v>
      </c>
      <c r="D375" s="54">
        <v>1800</v>
      </c>
      <c r="E375" s="54">
        <v>901</v>
      </c>
      <c r="F375" s="54">
        <v>375</v>
      </c>
      <c r="G375" s="54">
        <v>524</v>
      </c>
      <c r="H375" s="54">
        <v>0</v>
      </c>
      <c r="I375" s="54">
        <v>0</v>
      </c>
    </row>
    <row r="376" spans="1:9" ht="27.75" customHeight="1" thickBot="1" x14ac:dyDescent="0.3">
      <c r="C376" s="52" t="s">
        <v>40</v>
      </c>
      <c r="D376" s="54">
        <v>69266</v>
      </c>
      <c r="E376" s="54">
        <v>32376</v>
      </c>
      <c r="F376" s="54">
        <v>15383</v>
      </c>
      <c r="G376" s="54">
        <v>21506</v>
      </c>
      <c r="H376" s="54">
        <v>0</v>
      </c>
      <c r="I376" s="54">
        <v>0</v>
      </c>
    </row>
    <row r="377" spans="1:9" ht="27.75" customHeight="1" thickBot="1" x14ac:dyDescent="0.3">
      <c r="C377" s="100" t="s">
        <v>41</v>
      </c>
      <c r="D377" s="284"/>
      <c r="E377" s="284"/>
      <c r="F377" s="99">
        <f>F376+F375</f>
        <v>15758</v>
      </c>
      <c r="G377" s="99">
        <f>G376+G375</f>
        <v>22030</v>
      </c>
      <c r="H377" s="99">
        <f>H376+H375</f>
        <v>0</v>
      </c>
      <c r="I377" s="99">
        <f>I376+I375</f>
        <v>0</v>
      </c>
    </row>
    <row r="378" spans="1:9" ht="27.75" customHeight="1" thickBot="1" x14ac:dyDescent="0.3">
      <c r="B378" s="240">
        <v>19</v>
      </c>
      <c r="C378" s="41" t="s">
        <v>968</v>
      </c>
      <c r="D378" s="115"/>
      <c r="E378" s="115"/>
      <c r="F378" s="566" t="s">
        <v>969</v>
      </c>
      <c r="G378" s="567"/>
      <c r="H378" s="567"/>
      <c r="I378" s="568"/>
    </row>
    <row r="379" spans="1:9" ht="27.75" customHeight="1" thickBot="1" x14ac:dyDescent="0.3">
      <c r="C379" s="46" t="s">
        <v>220</v>
      </c>
      <c r="D379" s="236"/>
      <c r="E379" s="236"/>
      <c r="F379" s="458" t="s">
        <v>970</v>
      </c>
      <c r="G379" s="459"/>
      <c r="H379" s="459"/>
      <c r="I379" s="460"/>
    </row>
    <row r="380" spans="1:9" ht="27.75" customHeight="1" thickBot="1" x14ac:dyDescent="0.3">
      <c r="C380" s="36" t="s">
        <v>27</v>
      </c>
      <c r="D380" s="84"/>
      <c r="E380" s="84"/>
      <c r="F380" s="437" t="s">
        <v>971</v>
      </c>
      <c r="G380" s="438"/>
      <c r="H380" s="438"/>
      <c r="I380" s="439"/>
    </row>
    <row r="381" spans="1:9" ht="27.75" customHeight="1" thickBot="1" x14ac:dyDescent="0.3">
      <c r="C381" s="36" t="s">
        <v>29</v>
      </c>
      <c r="D381" s="84"/>
      <c r="E381" s="84"/>
      <c r="F381" s="461" t="s">
        <v>901</v>
      </c>
      <c r="G381" s="462"/>
      <c r="H381" s="462"/>
      <c r="I381" s="463"/>
    </row>
    <row r="382" spans="1:9" ht="27.75" customHeight="1" x14ac:dyDescent="0.25">
      <c r="C382" s="432"/>
      <c r="D382" s="564" t="s">
        <v>902</v>
      </c>
      <c r="E382" s="564" t="s">
        <v>903</v>
      </c>
      <c r="F382" s="47">
        <v>2018</v>
      </c>
      <c r="G382" s="47">
        <v>2019</v>
      </c>
      <c r="H382" s="47">
        <v>2020</v>
      </c>
      <c r="I382" s="47">
        <v>2021</v>
      </c>
    </row>
    <row r="383" spans="1:9" ht="27.75" customHeight="1" thickBot="1" x14ac:dyDescent="0.3">
      <c r="C383" s="433"/>
      <c r="D383" s="565"/>
      <c r="E383" s="565"/>
      <c r="F383" s="48" t="s">
        <v>12</v>
      </c>
      <c r="G383" s="48" t="s">
        <v>13</v>
      </c>
      <c r="H383" s="48" t="s">
        <v>13</v>
      </c>
      <c r="I383" s="48" t="s">
        <v>13</v>
      </c>
    </row>
    <row r="384" spans="1:9" ht="27.75" customHeight="1" thickBot="1" x14ac:dyDescent="0.3">
      <c r="A384" t="s">
        <v>909</v>
      </c>
      <c r="C384" s="36" t="s">
        <v>31</v>
      </c>
      <c r="D384" s="242">
        <v>2711</v>
      </c>
      <c r="E384" s="242">
        <v>1635</v>
      </c>
      <c r="F384" s="49">
        <v>448</v>
      </c>
      <c r="G384" s="49">
        <f>D384-E384-F384</f>
        <v>628</v>
      </c>
      <c r="H384" s="49">
        <v>0</v>
      </c>
      <c r="I384" s="49">
        <v>0</v>
      </c>
    </row>
    <row r="385" spans="2:9" ht="27.75" customHeight="1" thickBot="1" x14ac:dyDescent="0.3">
      <c r="C385" s="36" t="s">
        <v>32</v>
      </c>
      <c r="D385" s="49">
        <v>62407</v>
      </c>
      <c r="E385" s="49">
        <v>37650</v>
      </c>
      <c r="F385" s="49">
        <v>10323</v>
      </c>
      <c r="G385" s="49">
        <v>14433</v>
      </c>
      <c r="H385" s="49">
        <v>0</v>
      </c>
      <c r="I385" s="49">
        <v>0</v>
      </c>
    </row>
    <row r="386" spans="2:9" ht="27.75" customHeight="1" thickBot="1" x14ac:dyDescent="0.3">
      <c r="C386" s="36" t="s">
        <v>33</v>
      </c>
      <c r="D386" s="36"/>
      <c r="E386" s="36"/>
      <c r="F386" s="49">
        <f>F385/F384</f>
        <v>23.042410714285715</v>
      </c>
      <c r="G386" s="49">
        <f>G385/G384</f>
        <v>22.982484076433121</v>
      </c>
      <c r="H386" s="49" t="e">
        <f>H385/H384</f>
        <v>#DIV/0!</v>
      </c>
      <c r="I386" s="49" t="e">
        <f>I385/I384</f>
        <v>#DIV/0!</v>
      </c>
    </row>
    <row r="387" spans="2:9" ht="27.75" customHeight="1" thickBot="1" x14ac:dyDescent="0.3">
      <c r="C387" s="36" t="s">
        <v>34</v>
      </c>
      <c r="D387" s="36"/>
      <c r="E387" s="36"/>
      <c r="F387" s="50" t="s">
        <v>35</v>
      </c>
      <c r="G387" s="51">
        <f t="shared" ref="G387:I389" si="37">G384/F384-1</f>
        <v>0.40178571428571419</v>
      </c>
      <c r="H387" s="51">
        <f t="shared" si="37"/>
        <v>-1</v>
      </c>
      <c r="I387" s="51" t="e">
        <f t="shared" si="37"/>
        <v>#DIV/0!</v>
      </c>
    </row>
    <row r="388" spans="2:9" ht="27.75" customHeight="1" thickBot="1" x14ac:dyDescent="0.3">
      <c r="C388" s="36" t="s">
        <v>36</v>
      </c>
      <c r="D388" s="36"/>
      <c r="E388" s="36"/>
      <c r="F388" s="50" t="s">
        <v>35</v>
      </c>
      <c r="G388" s="51">
        <f t="shared" si="37"/>
        <v>0.39814007555943043</v>
      </c>
      <c r="H388" s="51">
        <f t="shared" si="37"/>
        <v>-1</v>
      </c>
      <c r="I388" s="51" t="e">
        <f t="shared" si="37"/>
        <v>#DIV/0!</v>
      </c>
    </row>
    <row r="389" spans="2:9" ht="27.75" customHeight="1" thickBot="1" x14ac:dyDescent="0.3">
      <c r="C389" s="36" t="s">
        <v>37</v>
      </c>
      <c r="D389" s="36"/>
      <c r="E389" s="36"/>
      <c r="F389" s="50" t="s">
        <v>35</v>
      </c>
      <c r="G389" s="51">
        <f t="shared" si="37"/>
        <v>-2.6007104289413885E-3</v>
      </c>
      <c r="H389" s="51" t="e">
        <f t="shared" si="37"/>
        <v>#DIV/0!</v>
      </c>
      <c r="I389" s="51" t="e">
        <f t="shared" si="37"/>
        <v>#DIV/0!</v>
      </c>
    </row>
    <row r="390" spans="2:9" ht="27.75" customHeight="1" thickBot="1" x14ac:dyDescent="0.3">
      <c r="C390" s="464" t="s">
        <v>38</v>
      </c>
      <c r="D390" s="465"/>
      <c r="E390" s="465"/>
      <c r="F390" s="465"/>
      <c r="G390" s="465"/>
      <c r="H390" s="465"/>
      <c r="I390" s="466"/>
    </row>
    <row r="391" spans="2:9" ht="27.75" customHeight="1" x14ac:dyDescent="0.25">
      <c r="C391" s="432"/>
      <c r="D391" s="33"/>
      <c r="E391" s="33"/>
      <c r="F391" s="47">
        <v>2018</v>
      </c>
      <c r="G391" s="47">
        <v>2019</v>
      </c>
      <c r="H391" s="47">
        <v>2020</v>
      </c>
      <c r="I391" s="47">
        <v>2021</v>
      </c>
    </row>
    <row r="392" spans="2:9" ht="27.75" customHeight="1" thickBot="1" x14ac:dyDescent="0.3">
      <c r="C392" s="433"/>
      <c r="D392" s="34"/>
      <c r="E392" s="34"/>
      <c r="F392" s="48" t="s">
        <v>12</v>
      </c>
      <c r="G392" s="48" t="s">
        <v>13</v>
      </c>
      <c r="H392" s="48" t="s">
        <v>13</v>
      </c>
      <c r="I392" s="48" t="s">
        <v>13</v>
      </c>
    </row>
    <row r="393" spans="2:9" ht="27.75" customHeight="1" thickBot="1" x14ac:dyDescent="0.3">
      <c r="C393" s="52" t="s">
        <v>39</v>
      </c>
      <c r="D393" s="54">
        <v>0</v>
      </c>
      <c r="E393" s="54">
        <v>0</v>
      </c>
      <c r="F393" s="54">
        <v>0</v>
      </c>
      <c r="G393" s="54">
        <v>0</v>
      </c>
      <c r="H393" s="54">
        <v>0</v>
      </c>
      <c r="I393" s="54">
        <v>0</v>
      </c>
    </row>
    <row r="394" spans="2:9" ht="27.75" customHeight="1" thickBot="1" x14ac:dyDescent="0.3">
      <c r="C394" s="52" t="s">
        <v>40</v>
      </c>
      <c r="D394" s="54">
        <v>62408</v>
      </c>
      <c r="E394" s="54">
        <v>37650</v>
      </c>
      <c r="F394" s="54">
        <v>10324</v>
      </c>
      <c r="G394" s="54">
        <v>14434</v>
      </c>
      <c r="H394" s="54">
        <v>0</v>
      </c>
      <c r="I394" s="54">
        <v>0</v>
      </c>
    </row>
    <row r="395" spans="2:9" ht="27.75" customHeight="1" thickBot="1" x14ac:dyDescent="0.3">
      <c r="C395" s="100" t="s">
        <v>41</v>
      </c>
      <c r="D395" s="284"/>
      <c r="E395" s="284"/>
      <c r="F395" s="99">
        <f>F394+F393</f>
        <v>10324</v>
      </c>
      <c r="G395" s="99">
        <f>G394+G393</f>
        <v>14434</v>
      </c>
      <c r="H395" s="99">
        <f>H394+H393</f>
        <v>0</v>
      </c>
      <c r="I395" s="99">
        <f>I394+I393</f>
        <v>0</v>
      </c>
    </row>
    <row r="396" spans="2:9" ht="27.75" customHeight="1" thickBot="1" x14ac:dyDescent="0.3">
      <c r="B396" s="240">
        <v>20</v>
      </c>
      <c r="C396" s="41" t="s">
        <v>972</v>
      </c>
      <c r="D396" s="115"/>
      <c r="E396" s="115"/>
      <c r="F396" s="566" t="s">
        <v>973</v>
      </c>
      <c r="G396" s="567"/>
      <c r="H396" s="567"/>
      <c r="I396" s="568"/>
    </row>
    <row r="397" spans="2:9" ht="27.75" customHeight="1" thickBot="1" x14ac:dyDescent="0.3">
      <c r="C397" s="46" t="s">
        <v>220</v>
      </c>
      <c r="D397" s="236"/>
      <c r="E397" s="236"/>
      <c r="F397" s="458" t="s">
        <v>921</v>
      </c>
      <c r="G397" s="459"/>
      <c r="H397" s="459"/>
      <c r="I397" s="460"/>
    </row>
    <row r="398" spans="2:9" ht="27.75" customHeight="1" thickBot="1" x14ac:dyDescent="0.3">
      <c r="C398" s="36" t="s">
        <v>27</v>
      </c>
      <c r="D398" s="84"/>
      <c r="E398" s="84"/>
      <c r="F398" s="437" t="s">
        <v>974</v>
      </c>
      <c r="G398" s="438"/>
      <c r="H398" s="438"/>
      <c r="I398" s="439"/>
    </row>
    <row r="399" spans="2:9" ht="27.75" customHeight="1" thickBot="1" x14ac:dyDescent="0.3">
      <c r="C399" s="36" t="s">
        <v>29</v>
      </c>
      <c r="D399" s="84"/>
      <c r="E399" s="84"/>
      <c r="F399" s="461" t="s">
        <v>901</v>
      </c>
      <c r="G399" s="462"/>
      <c r="H399" s="462"/>
      <c r="I399" s="463"/>
    </row>
    <row r="400" spans="2:9" ht="27.75" customHeight="1" x14ac:dyDescent="0.25">
      <c r="C400" s="432"/>
      <c r="D400" s="564" t="s">
        <v>902</v>
      </c>
      <c r="E400" s="564" t="s">
        <v>903</v>
      </c>
      <c r="F400" s="47">
        <v>2018</v>
      </c>
      <c r="G400" s="47">
        <v>2019</v>
      </c>
      <c r="H400" s="47">
        <v>2020</v>
      </c>
      <c r="I400" s="47">
        <v>2021</v>
      </c>
    </row>
    <row r="401" spans="1:9" ht="27.75" customHeight="1" thickBot="1" x14ac:dyDescent="0.3">
      <c r="C401" s="433"/>
      <c r="D401" s="565"/>
      <c r="E401" s="565"/>
      <c r="F401" s="48" t="s">
        <v>12</v>
      </c>
      <c r="G401" s="48" t="s">
        <v>13</v>
      </c>
      <c r="H401" s="48" t="s">
        <v>13</v>
      </c>
      <c r="I401" s="48" t="s">
        <v>13</v>
      </c>
    </row>
    <row r="402" spans="1:9" ht="27.75" customHeight="1" thickBot="1" x14ac:dyDescent="0.3">
      <c r="A402" t="s">
        <v>909</v>
      </c>
      <c r="C402" s="36" t="s">
        <v>31</v>
      </c>
      <c r="D402" s="242">
        <v>3736</v>
      </c>
      <c r="E402" s="242">
        <v>1005</v>
      </c>
      <c r="F402" s="49">
        <v>1652</v>
      </c>
      <c r="G402" s="49">
        <f>D402-E402-F402</f>
        <v>1079</v>
      </c>
      <c r="H402" s="49">
        <v>0</v>
      </c>
      <c r="I402" s="49">
        <v>0</v>
      </c>
    </row>
    <row r="403" spans="1:9" ht="27.75" customHeight="1" thickBot="1" x14ac:dyDescent="0.3">
      <c r="C403" s="36" t="s">
        <v>32</v>
      </c>
      <c r="D403" s="49">
        <f>D412+D411</f>
        <v>74378</v>
      </c>
      <c r="E403" s="49">
        <f t="shared" ref="E403:H403" si="38">E412+E411</f>
        <v>19998</v>
      </c>
      <c r="F403" s="49">
        <f t="shared" si="38"/>
        <v>32904</v>
      </c>
      <c r="G403" s="49">
        <f t="shared" si="38"/>
        <v>22164</v>
      </c>
      <c r="H403" s="49">
        <f t="shared" si="38"/>
        <v>0</v>
      </c>
      <c r="I403" s="49">
        <f>I412+I411</f>
        <v>0</v>
      </c>
    </row>
    <row r="404" spans="1:9" ht="27.75" customHeight="1" thickBot="1" x14ac:dyDescent="0.3">
      <c r="C404" s="36" t="s">
        <v>33</v>
      </c>
      <c r="D404" s="36"/>
      <c r="E404" s="36"/>
      <c r="F404" s="49">
        <f>F403/F402</f>
        <v>19.917675544794189</v>
      </c>
      <c r="G404" s="49">
        <f>G403/G402</f>
        <v>20.54124189063948</v>
      </c>
      <c r="H404" s="49" t="e">
        <f>H403/H402</f>
        <v>#DIV/0!</v>
      </c>
      <c r="I404" s="49" t="e">
        <f>I403/I402</f>
        <v>#DIV/0!</v>
      </c>
    </row>
    <row r="405" spans="1:9" ht="27.75" customHeight="1" thickBot="1" x14ac:dyDescent="0.3">
      <c r="C405" s="36" t="s">
        <v>34</v>
      </c>
      <c r="D405" s="36"/>
      <c r="E405" s="36"/>
      <c r="F405" s="50" t="s">
        <v>35</v>
      </c>
      <c r="G405" s="51">
        <f t="shared" ref="G405:I407" si="39">G402/F402-1</f>
        <v>-0.34685230024213076</v>
      </c>
      <c r="H405" s="51">
        <f t="shared" si="39"/>
        <v>-1</v>
      </c>
      <c r="I405" s="51" t="e">
        <f t="shared" si="39"/>
        <v>#DIV/0!</v>
      </c>
    </row>
    <row r="406" spans="1:9" ht="27.75" customHeight="1" thickBot="1" x14ac:dyDescent="0.3">
      <c r="C406" s="36" t="s">
        <v>36</v>
      </c>
      <c r="D406" s="36"/>
      <c r="E406" s="36"/>
      <c r="F406" s="50" t="s">
        <v>35</v>
      </c>
      <c r="G406" s="51">
        <f t="shared" si="39"/>
        <v>-0.32640408460977388</v>
      </c>
      <c r="H406" s="51">
        <f t="shared" si="39"/>
        <v>-1</v>
      </c>
      <c r="I406" s="51" t="e">
        <f t="shared" si="39"/>
        <v>#DIV/0!</v>
      </c>
    </row>
    <row r="407" spans="1:9" ht="27.75" customHeight="1" thickBot="1" x14ac:dyDescent="0.3">
      <c r="C407" s="36" t="s">
        <v>37</v>
      </c>
      <c r="D407" s="36"/>
      <c r="E407" s="36"/>
      <c r="F407" s="50" t="s">
        <v>35</v>
      </c>
      <c r="G407" s="51">
        <f t="shared" si="39"/>
        <v>3.1307184638233121E-2</v>
      </c>
      <c r="H407" s="51" t="e">
        <f t="shared" si="39"/>
        <v>#DIV/0!</v>
      </c>
      <c r="I407" s="51" t="e">
        <f t="shared" si="39"/>
        <v>#DIV/0!</v>
      </c>
    </row>
    <row r="408" spans="1:9" ht="27.75" customHeight="1" thickBot="1" x14ac:dyDescent="0.3">
      <c r="C408" s="464" t="s">
        <v>38</v>
      </c>
      <c r="D408" s="465"/>
      <c r="E408" s="465"/>
      <c r="F408" s="465"/>
      <c r="G408" s="465"/>
      <c r="H408" s="465"/>
      <c r="I408" s="466"/>
    </row>
    <row r="409" spans="1:9" ht="27.75" customHeight="1" x14ac:dyDescent="0.25">
      <c r="C409" s="432"/>
      <c r="D409" s="33"/>
      <c r="E409" s="33"/>
      <c r="F409" s="47">
        <v>2018</v>
      </c>
      <c r="G409" s="47">
        <v>2019</v>
      </c>
      <c r="H409" s="47">
        <v>2020</v>
      </c>
      <c r="I409" s="47">
        <v>2021</v>
      </c>
    </row>
    <row r="410" spans="1:9" ht="27.75" customHeight="1" thickBot="1" x14ac:dyDescent="0.3">
      <c r="C410" s="433"/>
      <c r="D410" s="34"/>
      <c r="E410" s="34"/>
      <c r="F410" s="48" t="s">
        <v>12</v>
      </c>
      <c r="G410" s="48" t="s">
        <v>13</v>
      </c>
      <c r="H410" s="48" t="s">
        <v>13</v>
      </c>
      <c r="I410" s="48" t="s">
        <v>13</v>
      </c>
    </row>
    <row r="411" spans="1:9" s="92" customFormat="1" ht="27.75" customHeight="1" thickBot="1" x14ac:dyDescent="0.3">
      <c r="C411" s="97" t="s">
        <v>39</v>
      </c>
      <c r="D411" s="98">
        <v>58</v>
      </c>
      <c r="E411" s="98">
        <v>0</v>
      </c>
      <c r="F411" s="98">
        <v>312</v>
      </c>
      <c r="G411" s="98">
        <v>436</v>
      </c>
      <c r="H411" s="98">
        <v>0</v>
      </c>
      <c r="I411" s="98">
        <v>0</v>
      </c>
    </row>
    <row r="412" spans="1:9" ht="27.75" customHeight="1" thickBot="1" x14ac:dyDescent="0.3">
      <c r="C412" s="52" t="s">
        <v>40</v>
      </c>
      <c r="D412" s="54">
        <v>74320</v>
      </c>
      <c r="E412" s="54">
        <v>19998</v>
      </c>
      <c r="F412" s="54">
        <v>32592</v>
      </c>
      <c r="G412" s="54">
        <v>21728</v>
      </c>
      <c r="H412" s="54">
        <v>0</v>
      </c>
      <c r="I412" s="54">
        <v>0</v>
      </c>
    </row>
    <row r="413" spans="1:9" ht="27.75" customHeight="1" thickBot="1" x14ac:dyDescent="0.3">
      <c r="C413" s="100" t="s">
        <v>41</v>
      </c>
      <c r="D413" s="284"/>
      <c r="E413" s="284"/>
      <c r="F413" s="99">
        <f>F412+F411</f>
        <v>32904</v>
      </c>
      <c r="G413" s="99">
        <f>G412+G411</f>
        <v>22164</v>
      </c>
      <c r="H413" s="99">
        <f>H412+H411</f>
        <v>0</v>
      </c>
      <c r="I413" s="99">
        <f>I412+I411</f>
        <v>0</v>
      </c>
    </row>
    <row r="414" spans="1:9" ht="27.75" customHeight="1" thickBot="1" x14ac:dyDescent="0.3">
      <c r="B414" s="240">
        <v>21</v>
      </c>
      <c r="C414" s="41" t="s">
        <v>975</v>
      </c>
      <c r="D414" s="115"/>
      <c r="E414" s="115"/>
      <c r="F414" s="566" t="s">
        <v>976</v>
      </c>
      <c r="G414" s="567"/>
      <c r="H414" s="567"/>
      <c r="I414" s="568"/>
    </row>
    <row r="415" spans="1:9" ht="27.75" customHeight="1" thickBot="1" x14ac:dyDescent="0.3">
      <c r="C415" s="46" t="s">
        <v>220</v>
      </c>
      <c r="D415" s="236"/>
      <c r="E415" s="236"/>
      <c r="F415" s="458" t="s">
        <v>977</v>
      </c>
      <c r="G415" s="459"/>
      <c r="H415" s="459"/>
      <c r="I415" s="460"/>
    </row>
    <row r="416" spans="1:9" ht="27.75" customHeight="1" thickBot="1" x14ac:dyDescent="0.3">
      <c r="C416" s="36" t="s">
        <v>27</v>
      </c>
      <c r="D416" s="84"/>
      <c r="E416" s="84"/>
      <c r="F416" s="437" t="s">
        <v>978</v>
      </c>
      <c r="G416" s="438"/>
      <c r="H416" s="438"/>
      <c r="I416" s="439"/>
    </row>
    <row r="417" spans="1:9" ht="27.75" customHeight="1" thickBot="1" x14ac:dyDescent="0.3">
      <c r="C417" s="36" t="s">
        <v>29</v>
      </c>
      <c r="D417" s="84"/>
      <c r="E417" s="84"/>
      <c r="F417" s="461" t="s">
        <v>979</v>
      </c>
      <c r="G417" s="462"/>
      <c r="H417" s="462"/>
      <c r="I417" s="463"/>
    </row>
    <row r="418" spans="1:9" ht="27.75" customHeight="1" x14ac:dyDescent="0.25">
      <c r="C418" s="432"/>
      <c r="D418" s="564" t="s">
        <v>902</v>
      </c>
      <c r="E418" s="564" t="s">
        <v>903</v>
      </c>
      <c r="F418" s="47">
        <v>2018</v>
      </c>
      <c r="G418" s="47">
        <v>2019</v>
      </c>
      <c r="H418" s="47">
        <v>2020</v>
      </c>
      <c r="I418" s="47">
        <v>2021</v>
      </c>
    </row>
    <row r="419" spans="1:9" ht="27.75" customHeight="1" thickBot="1" x14ac:dyDescent="0.3">
      <c r="C419" s="433"/>
      <c r="D419" s="565"/>
      <c r="E419" s="565"/>
      <c r="F419" s="48" t="s">
        <v>12</v>
      </c>
      <c r="G419" s="48" t="s">
        <v>13</v>
      </c>
      <c r="H419" s="48" t="s">
        <v>13</v>
      </c>
      <c r="I419" s="48" t="s">
        <v>13</v>
      </c>
    </row>
    <row r="420" spans="1:9" ht="27.75" customHeight="1" thickBot="1" x14ac:dyDescent="0.3">
      <c r="A420" t="s">
        <v>909</v>
      </c>
      <c r="C420" s="36" t="s">
        <v>31</v>
      </c>
      <c r="D420" s="242">
        <v>895</v>
      </c>
      <c r="E420" s="242">
        <v>895</v>
      </c>
      <c r="F420" s="49">
        <v>0</v>
      </c>
      <c r="G420" s="49">
        <v>0</v>
      </c>
      <c r="H420" s="49">
        <v>0</v>
      </c>
      <c r="I420" s="49">
        <v>0</v>
      </c>
    </row>
    <row r="421" spans="1:9" ht="27.75" customHeight="1" thickBot="1" x14ac:dyDescent="0.3">
      <c r="C421" s="36" t="s">
        <v>32</v>
      </c>
      <c r="D421" s="49">
        <f>D430+D429</f>
        <v>12976</v>
      </c>
      <c r="E421" s="49">
        <f t="shared" ref="E421:H421" si="40">E430+E429</f>
        <v>12959</v>
      </c>
      <c r="F421" s="49">
        <f t="shared" si="40"/>
        <v>47</v>
      </c>
      <c r="G421" s="49">
        <f t="shared" si="40"/>
        <v>0</v>
      </c>
      <c r="H421" s="49">
        <f t="shared" si="40"/>
        <v>0</v>
      </c>
      <c r="I421" s="49">
        <v>0</v>
      </c>
    </row>
    <row r="422" spans="1:9" ht="27.75" customHeight="1" thickBot="1" x14ac:dyDescent="0.3">
      <c r="C422" s="36" t="s">
        <v>33</v>
      </c>
      <c r="D422" s="36"/>
      <c r="E422" s="36"/>
      <c r="F422" s="49" t="e">
        <f>F421/F420</f>
        <v>#DIV/0!</v>
      </c>
      <c r="G422" s="49" t="e">
        <f>G421/G420</f>
        <v>#DIV/0!</v>
      </c>
      <c r="H422" s="49" t="e">
        <f>H421/H420</f>
        <v>#DIV/0!</v>
      </c>
      <c r="I422" s="49" t="e">
        <f>I421/I420</f>
        <v>#DIV/0!</v>
      </c>
    </row>
    <row r="423" spans="1:9" ht="27.75" customHeight="1" thickBot="1" x14ac:dyDescent="0.3">
      <c r="C423" s="36" t="s">
        <v>34</v>
      </c>
      <c r="D423" s="36"/>
      <c r="E423" s="36"/>
      <c r="F423" s="50" t="s">
        <v>35</v>
      </c>
      <c r="G423" s="51" t="e">
        <f t="shared" ref="G423:I425" si="41">G420/F420-1</f>
        <v>#DIV/0!</v>
      </c>
      <c r="H423" s="51" t="e">
        <f t="shared" si="41"/>
        <v>#DIV/0!</v>
      </c>
      <c r="I423" s="51" t="e">
        <f t="shared" si="41"/>
        <v>#DIV/0!</v>
      </c>
    </row>
    <row r="424" spans="1:9" ht="27.75" customHeight="1" thickBot="1" x14ac:dyDescent="0.3">
      <c r="C424" s="36" t="s">
        <v>36</v>
      </c>
      <c r="D424" s="36"/>
      <c r="E424" s="36"/>
      <c r="F424" s="50" t="s">
        <v>35</v>
      </c>
      <c r="G424" s="51">
        <f t="shared" si="41"/>
        <v>-1</v>
      </c>
      <c r="H424" s="51" t="e">
        <f t="shared" si="41"/>
        <v>#DIV/0!</v>
      </c>
      <c r="I424" s="51" t="e">
        <f t="shared" si="41"/>
        <v>#DIV/0!</v>
      </c>
    </row>
    <row r="425" spans="1:9" ht="27.75" customHeight="1" thickBot="1" x14ac:dyDescent="0.3">
      <c r="C425" s="36" t="s">
        <v>37</v>
      </c>
      <c r="D425" s="36"/>
      <c r="E425" s="36"/>
      <c r="F425" s="50" t="s">
        <v>35</v>
      </c>
      <c r="G425" s="51" t="e">
        <f t="shared" si="41"/>
        <v>#DIV/0!</v>
      </c>
      <c r="H425" s="51" t="e">
        <f t="shared" si="41"/>
        <v>#DIV/0!</v>
      </c>
      <c r="I425" s="51" t="e">
        <f t="shared" si="41"/>
        <v>#DIV/0!</v>
      </c>
    </row>
    <row r="426" spans="1:9" ht="27.75" customHeight="1" thickBot="1" x14ac:dyDescent="0.3">
      <c r="C426" s="464" t="s">
        <v>38</v>
      </c>
      <c r="D426" s="465"/>
      <c r="E426" s="465"/>
      <c r="F426" s="465"/>
      <c r="G426" s="465"/>
      <c r="H426" s="465"/>
      <c r="I426" s="466"/>
    </row>
    <row r="427" spans="1:9" ht="27.75" customHeight="1" x14ac:dyDescent="0.25">
      <c r="C427" s="432"/>
      <c r="D427" s="33"/>
      <c r="E427" s="33"/>
      <c r="F427" s="47">
        <v>2018</v>
      </c>
      <c r="G427" s="47">
        <v>2019</v>
      </c>
      <c r="H427" s="47">
        <v>2020</v>
      </c>
      <c r="I427" s="47">
        <v>2021</v>
      </c>
    </row>
    <row r="428" spans="1:9" ht="27.75" customHeight="1" thickBot="1" x14ac:dyDescent="0.3">
      <c r="C428" s="433"/>
      <c r="D428" s="34"/>
      <c r="E428" s="34"/>
      <c r="F428" s="48" t="s">
        <v>12</v>
      </c>
      <c r="G428" s="48" t="s">
        <v>13</v>
      </c>
      <c r="H428" s="48" t="s">
        <v>13</v>
      </c>
      <c r="I428" s="48" t="s">
        <v>13</v>
      </c>
    </row>
    <row r="429" spans="1:9" ht="27.75" customHeight="1" thickBot="1" x14ac:dyDescent="0.3">
      <c r="C429" s="52" t="s">
        <v>39</v>
      </c>
      <c r="D429" s="54">
        <v>0</v>
      </c>
      <c r="E429" s="54">
        <v>0</v>
      </c>
      <c r="F429" s="54">
        <v>0</v>
      </c>
      <c r="G429" s="54">
        <v>0</v>
      </c>
      <c r="H429" s="54">
        <v>0</v>
      </c>
      <c r="I429" s="54">
        <v>0</v>
      </c>
    </row>
    <row r="430" spans="1:9" ht="27.75" customHeight="1" thickBot="1" x14ac:dyDescent="0.3">
      <c r="C430" s="52" t="s">
        <v>40</v>
      </c>
      <c r="D430" s="54">
        <v>12976</v>
      </c>
      <c r="E430" s="54">
        <v>12959</v>
      </c>
      <c r="F430" s="54">
        <v>47</v>
      </c>
      <c r="G430" s="54">
        <v>0</v>
      </c>
      <c r="H430" s="54">
        <v>0</v>
      </c>
      <c r="I430" s="54">
        <v>0</v>
      </c>
    </row>
    <row r="431" spans="1:9" ht="27.75" customHeight="1" thickBot="1" x14ac:dyDescent="0.3">
      <c r="C431" s="100" t="s">
        <v>41</v>
      </c>
      <c r="D431" s="284"/>
      <c r="E431" s="284"/>
      <c r="F431" s="99">
        <f>F430+F429</f>
        <v>47</v>
      </c>
      <c r="G431" s="99">
        <f>G430+G429</f>
        <v>0</v>
      </c>
      <c r="H431" s="99">
        <f>H430+H429</f>
        <v>0</v>
      </c>
      <c r="I431" s="99">
        <f>I430+I429</f>
        <v>0</v>
      </c>
    </row>
    <row r="432" spans="1:9" ht="27.75" customHeight="1" thickBot="1" x14ac:dyDescent="0.3">
      <c r="B432" s="240">
        <v>22</v>
      </c>
      <c r="C432" s="41" t="s">
        <v>980</v>
      </c>
      <c r="D432" s="115"/>
      <c r="E432" s="115"/>
      <c r="F432" s="566" t="s">
        <v>981</v>
      </c>
      <c r="G432" s="567"/>
      <c r="H432" s="567"/>
      <c r="I432" s="568"/>
    </row>
    <row r="433" spans="1:9" ht="27.75" customHeight="1" thickBot="1" x14ac:dyDescent="0.3">
      <c r="C433" s="46" t="s">
        <v>220</v>
      </c>
      <c r="D433" s="236"/>
      <c r="E433" s="236"/>
      <c r="F433" s="458" t="s">
        <v>921</v>
      </c>
      <c r="G433" s="459"/>
      <c r="H433" s="459"/>
      <c r="I433" s="460"/>
    </row>
    <row r="434" spans="1:9" ht="27.75" customHeight="1" thickBot="1" x14ac:dyDescent="0.3">
      <c r="C434" s="36" t="s">
        <v>27</v>
      </c>
      <c r="D434" s="84"/>
      <c r="E434" s="84"/>
      <c r="F434" s="437" t="s">
        <v>982</v>
      </c>
      <c r="G434" s="438"/>
      <c r="H434" s="438"/>
      <c r="I434" s="439"/>
    </row>
    <row r="435" spans="1:9" ht="27.75" customHeight="1" thickBot="1" x14ac:dyDescent="0.3">
      <c r="C435" s="36" t="s">
        <v>29</v>
      </c>
      <c r="D435" s="84"/>
      <c r="E435" s="84"/>
      <c r="F435" s="461" t="s">
        <v>901</v>
      </c>
      <c r="G435" s="462"/>
      <c r="H435" s="462"/>
      <c r="I435" s="463"/>
    </row>
    <row r="436" spans="1:9" ht="27.75" customHeight="1" x14ac:dyDescent="0.25">
      <c r="C436" s="432"/>
      <c r="D436" s="564" t="s">
        <v>902</v>
      </c>
      <c r="E436" s="564" t="s">
        <v>903</v>
      </c>
      <c r="F436" s="47">
        <v>2018</v>
      </c>
      <c r="G436" s="47">
        <v>2019</v>
      </c>
      <c r="H436" s="47">
        <v>2020</v>
      </c>
      <c r="I436" s="47">
        <v>2021</v>
      </c>
    </row>
    <row r="437" spans="1:9" ht="27.75" customHeight="1" thickBot="1" x14ac:dyDescent="0.3">
      <c r="C437" s="433"/>
      <c r="D437" s="565"/>
      <c r="E437" s="565"/>
      <c r="F437" s="48" t="s">
        <v>12</v>
      </c>
      <c r="G437" s="48" t="s">
        <v>13</v>
      </c>
      <c r="H437" s="48" t="s">
        <v>13</v>
      </c>
      <c r="I437" s="48" t="s">
        <v>13</v>
      </c>
    </row>
    <row r="438" spans="1:9" ht="27.75" customHeight="1" thickBot="1" x14ac:dyDescent="0.3">
      <c r="A438" t="s">
        <v>909</v>
      </c>
      <c r="C438" s="36" t="s">
        <v>31</v>
      </c>
      <c r="D438" s="242">
        <v>13000</v>
      </c>
      <c r="E438" s="242">
        <v>3030</v>
      </c>
      <c r="F438" s="49">
        <v>5852</v>
      </c>
      <c r="G438" s="49">
        <f>D438-E438-F438</f>
        <v>4118</v>
      </c>
      <c r="H438" s="49">
        <v>0</v>
      </c>
      <c r="I438" s="49">
        <v>0</v>
      </c>
    </row>
    <row r="439" spans="1:9" ht="27.75" customHeight="1" thickBot="1" x14ac:dyDescent="0.3">
      <c r="C439" s="36" t="s">
        <v>32</v>
      </c>
      <c r="D439" s="49">
        <f>D448+D447</f>
        <v>85802</v>
      </c>
      <c r="E439" s="49">
        <f t="shared" ref="E439:I439" si="42">E448+E447</f>
        <v>19999</v>
      </c>
      <c r="F439" s="49">
        <f t="shared" si="42"/>
        <v>38988</v>
      </c>
      <c r="G439" s="49">
        <f t="shared" si="42"/>
        <v>26336</v>
      </c>
      <c r="H439" s="49">
        <f t="shared" si="42"/>
        <v>0</v>
      </c>
      <c r="I439" s="49">
        <f t="shared" si="42"/>
        <v>0</v>
      </c>
    </row>
    <row r="440" spans="1:9" ht="27.75" customHeight="1" thickBot="1" x14ac:dyDescent="0.3">
      <c r="C440" s="36" t="s">
        <v>33</v>
      </c>
      <c r="D440" s="36"/>
      <c r="E440" s="36"/>
      <c r="F440" s="49">
        <f>F439/F438</f>
        <v>6.662337662337662</v>
      </c>
      <c r="G440" s="49">
        <f>G439/G438</f>
        <v>6.3953375424963577</v>
      </c>
      <c r="H440" s="49" t="e">
        <f>H439/H438</f>
        <v>#DIV/0!</v>
      </c>
      <c r="I440" s="49" t="e">
        <f>I439/I438</f>
        <v>#DIV/0!</v>
      </c>
    </row>
    <row r="441" spans="1:9" ht="27.75" customHeight="1" thickBot="1" x14ac:dyDescent="0.3">
      <c r="C441" s="36" t="s">
        <v>34</v>
      </c>
      <c r="D441" s="36"/>
      <c r="E441" s="36"/>
      <c r="F441" s="50" t="s">
        <v>35</v>
      </c>
      <c r="G441" s="51">
        <f t="shared" ref="G441:I443" si="43">G438/F438-1</f>
        <v>-0.29630895420369108</v>
      </c>
      <c r="H441" s="51">
        <f t="shared" si="43"/>
        <v>-1</v>
      </c>
      <c r="I441" s="51" t="e">
        <f t="shared" si="43"/>
        <v>#DIV/0!</v>
      </c>
    </row>
    <row r="442" spans="1:9" ht="27.75" customHeight="1" thickBot="1" x14ac:dyDescent="0.3">
      <c r="C442" s="36" t="s">
        <v>36</v>
      </c>
      <c r="D442" s="36"/>
      <c r="E442" s="36"/>
      <c r="F442" s="50" t="s">
        <v>35</v>
      </c>
      <c r="G442" s="51">
        <f t="shared" si="43"/>
        <v>-0.32451010567354055</v>
      </c>
      <c r="H442" s="51">
        <f t="shared" si="43"/>
        <v>-1</v>
      </c>
      <c r="I442" s="51" t="e">
        <f t="shared" si="43"/>
        <v>#DIV/0!</v>
      </c>
    </row>
    <row r="443" spans="1:9" ht="27.75" customHeight="1" thickBot="1" x14ac:dyDescent="0.3">
      <c r="C443" s="36" t="s">
        <v>37</v>
      </c>
      <c r="D443" s="36"/>
      <c r="E443" s="36"/>
      <c r="F443" s="50" t="s">
        <v>35</v>
      </c>
      <c r="G443" s="51">
        <f t="shared" si="43"/>
        <v>-4.0076041379689009E-2</v>
      </c>
      <c r="H443" s="51" t="e">
        <f t="shared" si="43"/>
        <v>#DIV/0!</v>
      </c>
      <c r="I443" s="51" t="e">
        <f t="shared" si="43"/>
        <v>#DIV/0!</v>
      </c>
    </row>
    <row r="444" spans="1:9" ht="27.75" customHeight="1" thickBot="1" x14ac:dyDescent="0.3">
      <c r="C444" s="464" t="s">
        <v>38</v>
      </c>
      <c r="D444" s="465"/>
      <c r="E444" s="465"/>
      <c r="F444" s="465"/>
      <c r="G444" s="465"/>
      <c r="H444" s="465"/>
      <c r="I444" s="466"/>
    </row>
    <row r="445" spans="1:9" ht="27.75" customHeight="1" x14ac:dyDescent="0.25">
      <c r="C445" s="432"/>
      <c r="D445" s="33"/>
      <c r="E445" s="33"/>
      <c r="F445" s="47">
        <v>2018</v>
      </c>
      <c r="G445" s="47">
        <v>2019</v>
      </c>
      <c r="H445" s="47">
        <v>2020</v>
      </c>
      <c r="I445" s="47">
        <v>2021</v>
      </c>
    </row>
    <row r="446" spans="1:9" ht="27.75" customHeight="1" thickBot="1" x14ac:dyDescent="0.3">
      <c r="C446" s="433"/>
      <c r="D446" s="34"/>
      <c r="E446" s="34"/>
      <c r="F446" s="48" t="s">
        <v>12</v>
      </c>
      <c r="G446" s="48" t="s">
        <v>13</v>
      </c>
      <c r="H446" s="48" t="s">
        <v>13</v>
      </c>
      <c r="I446" s="48" t="s">
        <v>13</v>
      </c>
    </row>
    <row r="447" spans="1:9" ht="27.75" customHeight="1" thickBot="1" x14ac:dyDescent="0.3">
      <c r="C447" s="52" t="s">
        <v>39</v>
      </c>
      <c r="D447" s="54">
        <v>1608</v>
      </c>
      <c r="E447" s="54">
        <v>0</v>
      </c>
      <c r="F447" s="54">
        <v>471</v>
      </c>
      <c r="G447" s="54">
        <v>658</v>
      </c>
      <c r="H447" s="54">
        <v>0</v>
      </c>
      <c r="I447" s="54">
        <v>0</v>
      </c>
    </row>
    <row r="448" spans="1:9" ht="27.75" customHeight="1" thickBot="1" x14ac:dyDescent="0.3">
      <c r="C448" s="52" t="s">
        <v>40</v>
      </c>
      <c r="D448" s="54">
        <v>84194</v>
      </c>
      <c r="E448" s="54">
        <v>19999</v>
      </c>
      <c r="F448" s="54">
        <v>38517</v>
      </c>
      <c r="G448" s="54">
        <v>25678</v>
      </c>
      <c r="H448" s="54">
        <v>0</v>
      </c>
      <c r="I448" s="54">
        <v>0</v>
      </c>
    </row>
    <row r="449" spans="1:9" ht="27.75" customHeight="1" thickBot="1" x14ac:dyDescent="0.3">
      <c r="C449" s="100" t="s">
        <v>41</v>
      </c>
      <c r="D449" s="284"/>
      <c r="E449" s="284"/>
      <c r="F449" s="99">
        <f>F448+F447</f>
        <v>38988</v>
      </c>
      <c r="G449" s="99">
        <f>G448+G447</f>
        <v>26336</v>
      </c>
      <c r="H449" s="99">
        <f>H448+H447</f>
        <v>0</v>
      </c>
      <c r="I449" s="99">
        <f>I448+I447</f>
        <v>0</v>
      </c>
    </row>
    <row r="450" spans="1:9" ht="27.75" customHeight="1" thickBot="1" x14ac:dyDescent="0.3">
      <c r="B450" s="240">
        <v>23</v>
      </c>
      <c r="C450" s="41" t="s">
        <v>983</v>
      </c>
      <c r="D450" s="115"/>
      <c r="E450" s="115"/>
      <c r="F450" s="566" t="s">
        <v>984</v>
      </c>
      <c r="G450" s="567"/>
      <c r="H450" s="567"/>
      <c r="I450" s="568"/>
    </row>
    <row r="451" spans="1:9" ht="27.75" customHeight="1" thickBot="1" x14ac:dyDescent="0.3">
      <c r="C451" s="46" t="s">
        <v>220</v>
      </c>
      <c r="D451" s="236"/>
      <c r="E451" s="236"/>
      <c r="F451" s="572" t="s">
        <v>921</v>
      </c>
      <c r="G451" s="459"/>
      <c r="H451" s="459"/>
      <c r="I451" s="460"/>
    </row>
    <row r="452" spans="1:9" ht="126.75" customHeight="1" thickBot="1" x14ac:dyDescent="0.3">
      <c r="C452" s="36" t="s">
        <v>27</v>
      </c>
      <c r="D452" s="84"/>
      <c r="E452" s="84"/>
      <c r="F452" s="437" t="s">
        <v>985</v>
      </c>
      <c r="G452" s="438"/>
      <c r="H452" s="438"/>
      <c r="I452" s="439"/>
    </row>
    <row r="453" spans="1:9" ht="27.75" customHeight="1" thickBot="1" x14ac:dyDescent="0.3">
      <c r="C453" s="36" t="s">
        <v>29</v>
      </c>
      <c r="D453" s="84"/>
      <c r="E453" s="84"/>
      <c r="F453" s="461" t="s">
        <v>901</v>
      </c>
      <c r="G453" s="462"/>
      <c r="H453" s="462"/>
      <c r="I453" s="463"/>
    </row>
    <row r="454" spans="1:9" ht="27.75" customHeight="1" x14ac:dyDescent="0.25">
      <c r="C454" s="432"/>
      <c r="D454" s="564" t="s">
        <v>902</v>
      </c>
      <c r="E454" s="564" t="s">
        <v>903</v>
      </c>
      <c r="F454" s="47">
        <v>2018</v>
      </c>
      <c r="G454" s="47">
        <v>2019</v>
      </c>
      <c r="H454" s="47">
        <v>2020</v>
      </c>
      <c r="I454" s="47">
        <v>2021</v>
      </c>
    </row>
    <row r="455" spans="1:9" ht="27.75" customHeight="1" thickBot="1" x14ac:dyDescent="0.3">
      <c r="C455" s="433"/>
      <c r="D455" s="565"/>
      <c r="E455" s="565"/>
      <c r="F455" s="48" t="s">
        <v>12</v>
      </c>
      <c r="G455" s="48" t="s">
        <v>13</v>
      </c>
      <c r="H455" s="48" t="s">
        <v>13</v>
      </c>
      <c r="I455" s="48" t="s">
        <v>13</v>
      </c>
    </row>
    <row r="456" spans="1:9" ht="27.75" customHeight="1" thickBot="1" x14ac:dyDescent="0.3">
      <c r="A456" t="s">
        <v>909</v>
      </c>
      <c r="C456" s="36" t="s">
        <v>31</v>
      </c>
      <c r="D456" s="242">
        <v>15214</v>
      </c>
      <c r="E456" s="242">
        <v>6736</v>
      </c>
      <c r="F456" s="49">
        <v>6296</v>
      </c>
      <c r="G456" s="49">
        <f>D456-E456-F456</f>
        <v>2182</v>
      </c>
      <c r="H456" s="49">
        <v>0</v>
      </c>
      <c r="I456" s="49">
        <v>0</v>
      </c>
    </row>
    <row r="457" spans="1:9" ht="27.75" customHeight="1" thickBot="1" x14ac:dyDescent="0.3">
      <c r="C457" s="36" t="s">
        <v>32</v>
      </c>
      <c r="D457" s="49">
        <f>D466+D465</f>
        <v>81654</v>
      </c>
      <c r="E457" s="49">
        <f t="shared" ref="E457:I457" si="44">E466+E465</f>
        <v>36155</v>
      </c>
      <c r="F457" s="49">
        <f t="shared" si="44"/>
        <v>33796</v>
      </c>
      <c r="G457" s="49">
        <f t="shared" si="44"/>
        <v>11702</v>
      </c>
      <c r="H457" s="49">
        <f t="shared" si="44"/>
        <v>0</v>
      </c>
      <c r="I457" s="49">
        <f t="shared" si="44"/>
        <v>0</v>
      </c>
    </row>
    <row r="458" spans="1:9" ht="27.75" customHeight="1" thickBot="1" x14ac:dyDescent="0.3">
      <c r="C458" s="36" t="s">
        <v>33</v>
      </c>
      <c r="D458" s="36"/>
      <c r="E458" s="36"/>
      <c r="F458" s="49">
        <f>F457/F456</f>
        <v>5.3678526048284629</v>
      </c>
      <c r="G458" s="49">
        <f>G457/G456</f>
        <v>5.3629697525206232</v>
      </c>
      <c r="H458" s="49" t="e">
        <f>H457/H456</f>
        <v>#DIV/0!</v>
      </c>
      <c r="I458" s="49" t="e">
        <f>I457/I456</f>
        <v>#DIV/0!</v>
      </c>
    </row>
    <row r="459" spans="1:9" ht="27.75" customHeight="1" thickBot="1" x14ac:dyDescent="0.3">
      <c r="C459" s="36" t="s">
        <v>34</v>
      </c>
      <c r="D459" s="36"/>
      <c r="E459" s="36"/>
      <c r="F459" s="50" t="s">
        <v>35</v>
      </c>
      <c r="G459" s="51">
        <f t="shared" ref="G459:I461" si="45">G456/F456-1</f>
        <v>-0.65343074968233794</v>
      </c>
      <c r="H459" s="51">
        <f t="shared" si="45"/>
        <v>-1</v>
      </c>
      <c r="I459" s="51" t="e">
        <f t="shared" si="45"/>
        <v>#DIV/0!</v>
      </c>
    </row>
    <row r="460" spans="1:9" ht="27.75" customHeight="1" thickBot="1" x14ac:dyDescent="0.3">
      <c r="C460" s="36" t="s">
        <v>36</v>
      </c>
      <c r="D460" s="36"/>
      <c r="E460" s="36"/>
      <c r="F460" s="50" t="s">
        <v>35</v>
      </c>
      <c r="G460" s="51">
        <f t="shared" si="45"/>
        <v>-0.65374600544443129</v>
      </c>
      <c r="H460" s="51">
        <f t="shared" si="45"/>
        <v>-1</v>
      </c>
      <c r="I460" s="51" t="e">
        <f t="shared" si="45"/>
        <v>#DIV/0!</v>
      </c>
    </row>
    <row r="461" spans="1:9" ht="27.75" customHeight="1" thickBot="1" x14ac:dyDescent="0.3">
      <c r="C461" s="36" t="s">
        <v>37</v>
      </c>
      <c r="D461" s="36"/>
      <c r="E461" s="36"/>
      <c r="F461" s="50" t="s">
        <v>35</v>
      </c>
      <c r="G461" s="51">
        <f t="shared" si="45"/>
        <v>-9.0964724021058707E-4</v>
      </c>
      <c r="H461" s="51" t="e">
        <f t="shared" si="45"/>
        <v>#DIV/0!</v>
      </c>
      <c r="I461" s="51" t="e">
        <f t="shared" si="45"/>
        <v>#DIV/0!</v>
      </c>
    </row>
    <row r="462" spans="1:9" ht="27.75" customHeight="1" thickBot="1" x14ac:dyDescent="0.3">
      <c r="C462" s="464" t="s">
        <v>936</v>
      </c>
      <c r="D462" s="465"/>
      <c r="E462" s="465"/>
      <c r="F462" s="465"/>
      <c r="G462" s="465"/>
      <c r="H462" s="465"/>
      <c r="I462" s="466"/>
    </row>
    <row r="463" spans="1:9" ht="27.75" customHeight="1" x14ac:dyDescent="0.25">
      <c r="C463" s="432"/>
      <c r="D463" s="33"/>
      <c r="E463" s="33"/>
      <c r="F463" s="47">
        <v>2018</v>
      </c>
      <c r="G463" s="47">
        <v>2019</v>
      </c>
      <c r="H463" s="47">
        <v>2020</v>
      </c>
      <c r="I463" s="47">
        <v>2021</v>
      </c>
    </row>
    <row r="464" spans="1:9" ht="27.75" customHeight="1" thickBot="1" x14ac:dyDescent="0.3">
      <c r="C464" s="433"/>
      <c r="D464" s="34"/>
      <c r="E464" s="34"/>
      <c r="F464" s="48" t="s">
        <v>12</v>
      </c>
      <c r="G464" s="48" t="s">
        <v>13</v>
      </c>
      <c r="H464" s="48" t="s">
        <v>13</v>
      </c>
      <c r="I464" s="48" t="s">
        <v>13</v>
      </c>
    </row>
    <row r="465" spans="1:10" ht="27.75" customHeight="1" thickBot="1" x14ac:dyDescent="0.3">
      <c r="C465" s="52" t="s">
        <v>39</v>
      </c>
      <c r="D465" s="54">
        <v>1440</v>
      </c>
      <c r="E465" s="54">
        <v>455</v>
      </c>
      <c r="F465" s="54">
        <v>411</v>
      </c>
      <c r="G465" s="54">
        <v>574</v>
      </c>
      <c r="H465" s="54">
        <v>0</v>
      </c>
      <c r="I465" s="54">
        <v>0</v>
      </c>
    </row>
    <row r="466" spans="1:10" ht="27.75" customHeight="1" thickBot="1" x14ac:dyDescent="0.3">
      <c r="C466" s="52" t="s">
        <v>40</v>
      </c>
      <c r="D466" s="54">
        <v>80214</v>
      </c>
      <c r="E466" s="54">
        <v>35700</v>
      </c>
      <c r="F466" s="54">
        <v>33385</v>
      </c>
      <c r="G466" s="54">
        <v>11128</v>
      </c>
      <c r="H466" s="54">
        <v>0</v>
      </c>
      <c r="I466" s="54">
        <v>0</v>
      </c>
    </row>
    <row r="467" spans="1:10" ht="27.75" customHeight="1" thickBot="1" x14ac:dyDescent="0.3">
      <c r="C467" s="100" t="s">
        <v>41</v>
      </c>
      <c r="D467" s="284"/>
      <c r="E467" s="284"/>
      <c r="F467" s="99">
        <f>F466+F465</f>
        <v>33796</v>
      </c>
      <c r="G467" s="99">
        <f>G466+G465</f>
        <v>11702</v>
      </c>
      <c r="H467" s="99">
        <f>H466+H465</f>
        <v>0</v>
      </c>
      <c r="I467" s="99">
        <f>I466+I465</f>
        <v>0</v>
      </c>
    </row>
    <row r="468" spans="1:10" ht="27.75" customHeight="1" thickBot="1" x14ac:dyDescent="0.3">
      <c r="B468" s="240">
        <v>24</v>
      </c>
      <c r="C468" s="41" t="s">
        <v>986</v>
      </c>
      <c r="D468" s="115"/>
      <c r="E468" s="115"/>
      <c r="F468" s="566" t="s">
        <v>987</v>
      </c>
      <c r="G468" s="567"/>
      <c r="H468" s="567"/>
      <c r="I468" s="568"/>
    </row>
    <row r="469" spans="1:10" ht="27.75" customHeight="1" thickBot="1" x14ac:dyDescent="0.3">
      <c r="C469" s="46" t="s">
        <v>220</v>
      </c>
      <c r="D469" s="236">
        <v>1</v>
      </c>
      <c r="E469" s="236"/>
      <c r="F469" s="458" t="s">
        <v>912</v>
      </c>
      <c r="G469" s="459"/>
      <c r="H469" s="459"/>
      <c r="I469" s="460"/>
    </row>
    <row r="470" spans="1:10" ht="27.75" customHeight="1" thickBot="1" x14ac:dyDescent="0.3">
      <c r="C470" s="36" t="s">
        <v>27</v>
      </c>
      <c r="D470" s="84"/>
      <c r="E470" s="84"/>
      <c r="F470" s="437" t="s">
        <v>987</v>
      </c>
      <c r="G470" s="438"/>
      <c r="H470" s="438"/>
      <c r="I470" s="439"/>
    </row>
    <row r="471" spans="1:10" ht="27.75" customHeight="1" thickBot="1" x14ac:dyDescent="0.3">
      <c r="C471" s="36" t="s">
        <v>29</v>
      </c>
      <c r="D471" s="84"/>
      <c r="E471" s="84"/>
      <c r="F471" s="461" t="s">
        <v>913</v>
      </c>
      <c r="G471" s="462"/>
      <c r="H471" s="462"/>
      <c r="I471" s="463"/>
    </row>
    <row r="472" spans="1:10" ht="27.75" customHeight="1" x14ac:dyDescent="0.25">
      <c r="C472" s="432"/>
      <c r="D472" s="564" t="s">
        <v>902</v>
      </c>
      <c r="E472" s="564" t="s">
        <v>903</v>
      </c>
      <c r="F472" s="47">
        <v>2018</v>
      </c>
      <c r="G472" s="47">
        <v>2019</v>
      </c>
      <c r="H472" s="47">
        <v>2020</v>
      </c>
      <c r="I472" s="47">
        <v>2021</v>
      </c>
    </row>
    <row r="473" spans="1:10" ht="27.75" customHeight="1" thickBot="1" x14ac:dyDescent="0.3">
      <c r="C473" s="433"/>
      <c r="D473" s="565"/>
      <c r="E473" s="565"/>
      <c r="F473" s="48" t="s">
        <v>12</v>
      </c>
      <c r="G473" s="48" t="s">
        <v>13</v>
      </c>
      <c r="H473" s="48" t="s">
        <v>13</v>
      </c>
      <c r="I473" s="48" t="s">
        <v>13</v>
      </c>
    </row>
    <row r="474" spans="1:10" ht="27.75" customHeight="1" thickBot="1" x14ac:dyDescent="0.3">
      <c r="A474" t="s">
        <v>914</v>
      </c>
      <c r="C474" s="36" t="s">
        <v>31</v>
      </c>
      <c r="D474" s="248">
        <v>1</v>
      </c>
      <c r="E474" s="248">
        <v>1</v>
      </c>
      <c r="F474" s="235">
        <v>1</v>
      </c>
      <c r="G474" s="235">
        <v>0</v>
      </c>
      <c r="H474" s="235">
        <v>0</v>
      </c>
      <c r="I474" s="235">
        <v>0</v>
      </c>
      <c r="J474" s="275"/>
    </row>
    <row r="475" spans="1:10" ht="27.75" customHeight="1" thickBot="1" x14ac:dyDescent="0.3">
      <c r="C475" s="36" t="s">
        <v>32</v>
      </c>
      <c r="D475" s="54">
        <f>D484+D483</f>
        <v>528</v>
      </c>
      <c r="E475" s="54">
        <f t="shared" ref="E475:I475" si="46">E484+E483</f>
        <v>299</v>
      </c>
      <c r="F475" s="54">
        <f t="shared" si="46"/>
        <v>229</v>
      </c>
      <c r="G475" s="54">
        <f t="shared" si="46"/>
        <v>0</v>
      </c>
      <c r="H475" s="54">
        <f t="shared" si="46"/>
        <v>0</v>
      </c>
      <c r="I475" s="54">
        <f t="shared" si="46"/>
        <v>0</v>
      </c>
    </row>
    <row r="476" spans="1:10" ht="27.75" customHeight="1" thickBot="1" x14ac:dyDescent="0.3">
      <c r="C476" s="36" t="s">
        <v>33</v>
      </c>
      <c r="D476" s="36"/>
      <c r="E476" s="36"/>
      <c r="F476" s="49">
        <f>F475/F474</f>
        <v>229</v>
      </c>
      <c r="G476" s="49" t="e">
        <f>G475/G474</f>
        <v>#DIV/0!</v>
      </c>
      <c r="H476" s="49" t="e">
        <f>H475/H474</f>
        <v>#DIV/0!</v>
      </c>
      <c r="I476" s="49" t="e">
        <f>I475/I474</f>
        <v>#DIV/0!</v>
      </c>
    </row>
    <row r="477" spans="1:10" ht="27.75" customHeight="1" thickBot="1" x14ac:dyDescent="0.3">
      <c r="C477" s="36" t="s">
        <v>34</v>
      </c>
      <c r="D477" s="36"/>
      <c r="E477" s="36"/>
      <c r="F477" s="50" t="s">
        <v>35</v>
      </c>
      <c r="G477" s="51">
        <f t="shared" ref="G477:I479" si="47">G474/F474-1</f>
        <v>-1</v>
      </c>
      <c r="H477" s="51" t="e">
        <f t="shared" si="47"/>
        <v>#DIV/0!</v>
      </c>
      <c r="I477" s="51" t="e">
        <f t="shared" si="47"/>
        <v>#DIV/0!</v>
      </c>
    </row>
    <row r="478" spans="1:10" ht="27.75" customHeight="1" thickBot="1" x14ac:dyDescent="0.3">
      <c r="C478" s="36" t="s">
        <v>36</v>
      </c>
      <c r="D478" s="36"/>
      <c r="E478" s="36"/>
      <c r="F478" s="50" t="s">
        <v>35</v>
      </c>
      <c r="G478" s="51">
        <f t="shared" si="47"/>
        <v>-1</v>
      </c>
      <c r="H478" s="51" t="e">
        <f t="shared" si="47"/>
        <v>#DIV/0!</v>
      </c>
      <c r="I478" s="51" t="e">
        <f t="shared" si="47"/>
        <v>#DIV/0!</v>
      </c>
    </row>
    <row r="479" spans="1:10" ht="27.75" customHeight="1" thickBot="1" x14ac:dyDescent="0.3">
      <c r="C479" s="36" t="s">
        <v>37</v>
      </c>
      <c r="D479" s="36"/>
      <c r="E479" s="36"/>
      <c r="F479" s="50" t="s">
        <v>35</v>
      </c>
      <c r="G479" s="51" t="e">
        <f t="shared" si="47"/>
        <v>#DIV/0!</v>
      </c>
      <c r="H479" s="51" t="e">
        <f t="shared" si="47"/>
        <v>#DIV/0!</v>
      </c>
      <c r="I479" s="51" t="e">
        <f t="shared" si="47"/>
        <v>#DIV/0!</v>
      </c>
    </row>
    <row r="480" spans="1:10" ht="27.75" customHeight="1" thickBot="1" x14ac:dyDescent="0.3">
      <c r="C480" s="464" t="s">
        <v>38</v>
      </c>
      <c r="D480" s="465"/>
      <c r="E480" s="465"/>
      <c r="F480" s="465"/>
      <c r="G480" s="465"/>
      <c r="H480" s="465"/>
      <c r="I480" s="466"/>
    </row>
    <row r="481" spans="2:9" ht="27.75" customHeight="1" x14ac:dyDescent="0.25">
      <c r="C481" s="432"/>
      <c r="D481" s="33"/>
      <c r="E481" s="33"/>
      <c r="F481" s="47">
        <v>2018</v>
      </c>
      <c r="G481" s="47">
        <v>2019</v>
      </c>
      <c r="H481" s="47">
        <v>2020</v>
      </c>
      <c r="I481" s="47">
        <v>2021</v>
      </c>
    </row>
    <row r="482" spans="2:9" ht="27.75" customHeight="1" thickBot="1" x14ac:dyDescent="0.3">
      <c r="C482" s="433"/>
      <c r="D482" s="34"/>
      <c r="E482" s="34"/>
      <c r="F482" s="48" t="s">
        <v>12</v>
      </c>
      <c r="G482" s="48" t="s">
        <v>13</v>
      </c>
      <c r="H482" s="48" t="s">
        <v>13</v>
      </c>
      <c r="I482" s="48" t="s">
        <v>13</v>
      </c>
    </row>
    <row r="483" spans="2:9" ht="27.75" customHeight="1" thickBot="1" x14ac:dyDescent="0.3">
      <c r="C483" s="52" t="s">
        <v>39</v>
      </c>
      <c r="D483" s="54">
        <v>528</v>
      </c>
      <c r="E483" s="54">
        <v>299</v>
      </c>
      <c r="F483" s="54">
        <f>D483-E483</f>
        <v>229</v>
      </c>
      <c r="G483" s="54">
        <v>0</v>
      </c>
      <c r="H483" s="54">
        <v>0</v>
      </c>
      <c r="I483" s="54">
        <v>0</v>
      </c>
    </row>
    <row r="484" spans="2:9" s="92" customFormat="1" ht="27.75" customHeight="1" thickBot="1" x14ac:dyDescent="0.3">
      <c r="C484" s="97" t="s">
        <v>40</v>
      </c>
      <c r="D484" s="98">
        <v>0</v>
      </c>
      <c r="E484" s="98">
        <v>0</v>
      </c>
      <c r="F484" s="98">
        <v>0</v>
      </c>
      <c r="G484" s="98">
        <v>0</v>
      </c>
      <c r="H484" s="98">
        <v>0</v>
      </c>
      <c r="I484" s="98">
        <v>0</v>
      </c>
    </row>
    <row r="485" spans="2:9" ht="27.75" customHeight="1" thickBot="1" x14ac:dyDescent="0.3">
      <c r="C485" s="100" t="s">
        <v>41</v>
      </c>
      <c r="D485" s="284"/>
      <c r="E485" s="284"/>
      <c r="F485" s="99">
        <f>F484+F483</f>
        <v>229</v>
      </c>
      <c r="G485" s="99">
        <f>G484+G483</f>
        <v>0</v>
      </c>
      <c r="H485" s="99">
        <f>H484+H483</f>
        <v>0</v>
      </c>
      <c r="I485" s="99">
        <f>I484+I483</f>
        <v>0</v>
      </c>
    </row>
    <row r="486" spans="2:9" ht="27.75" customHeight="1" thickBot="1" x14ac:dyDescent="0.3">
      <c r="B486" s="240">
        <v>25</v>
      </c>
      <c r="C486" s="41" t="s">
        <v>988</v>
      </c>
      <c r="D486" s="115"/>
      <c r="E486" s="115"/>
      <c r="F486" s="566" t="s">
        <v>989</v>
      </c>
      <c r="G486" s="567"/>
      <c r="H486" s="567"/>
      <c r="I486" s="568"/>
    </row>
    <row r="487" spans="2:9" ht="27.75" customHeight="1" thickBot="1" x14ac:dyDescent="0.3">
      <c r="C487" s="46" t="s">
        <v>220</v>
      </c>
      <c r="D487" s="236"/>
      <c r="E487" s="236"/>
      <c r="F487" s="458" t="s">
        <v>990</v>
      </c>
      <c r="G487" s="459"/>
      <c r="H487" s="459"/>
      <c r="I487" s="460"/>
    </row>
    <row r="488" spans="2:9" ht="27.75" customHeight="1" thickBot="1" x14ac:dyDescent="0.3">
      <c r="C488" s="36" t="s">
        <v>27</v>
      </c>
      <c r="D488" s="84"/>
      <c r="E488" s="84"/>
      <c r="F488" s="437" t="s">
        <v>991</v>
      </c>
      <c r="G488" s="438"/>
      <c r="H488" s="438"/>
      <c r="I488" s="439"/>
    </row>
    <row r="489" spans="2:9" ht="27.75" customHeight="1" thickBot="1" x14ac:dyDescent="0.3">
      <c r="C489" s="36" t="s">
        <v>29</v>
      </c>
      <c r="D489" s="84"/>
      <c r="E489" s="84"/>
      <c r="F489" s="461" t="s">
        <v>979</v>
      </c>
      <c r="G489" s="462"/>
      <c r="H489" s="462"/>
      <c r="I489" s="463"/>
    </row>
    <row r="490" spans="2:9" ht="27.75" customHeight="1" x14ac:dyDescent="0.25">
      <c r="C490" s="432"/>
      <c r="D490" s="564" t="s">
        <v>902</v>
      </c>
      <c r="E490" s="564" t="s">
        <v>903</v>
      </c>
      <c r="F490" s="47">
        <v>2018</v>
      </c>
      <c r="G490" s="47">
        <v>2019</v>
      </c>
      <c r="H490" s="47">
        <v>2020</v>
      </c>
      <c r="I490" s="47">
        <v>2021</v>
      </c>
    </row>
    <row r="491" spans="2:9" ht="27.75" customHeight="1" thickBot="1" x14ac:dyDescent="0.3">
      <c r="C491" s="433"/>
      <c r="D491" s="565"/>
      <c r="E491" s="565"/>
      <c r="F491" s="48" t="s">
        <v>12</v>
      </c>
      <c r="G491" s="48" t="s">
        <v>13</v>
      </c>
      <c r="H491" s="48" t="s">
        <v>13</v>
      </c>
      <c r="I491" s="48" t="s">
        <v>13</v>
      </c>
    </row>
    <row r="492" spans="2:9" ht="27.75" customHeight="1" thickBot="1" x14ac:dyDescent="0.3">
      <c r="C492" s="36" t="s">
        <v>31</v>
      </c>
      <c r="D492" s="242">
        <v>652</v>
      </c>
      <c r="E492" s="242">
        <v>272</v>
      </c>
      <c r="F492" s="49">
        <v>257</v>
      </c>
      <c r="G492" s="49">
        <f>D492-E492-F492</f>
        <v>123</v>
      </c>
      <c r="H492" s="49">
        <v>0</v>
      </c>
      <c r="I492" s="49">
        <v>0</v>
      </c>
    </row>
    <row r="493" spans="2:9" ht="27.75" customHeight="1" thickBot="1" x14ac:dyDescent="0.3">
      <c r="C493" s="36" t="s">
        <v>32</v>
      </c>
      <c r="D493" s="49">
        <f>D502+D501</f>
        <v>24699</v>
      </c>
      <c r="E493" s="49">
        <f t="shared" ref="E493:I493" si="48">E502+E501</f>
        <v>10311</v>
      </c>
      <c r="F493" s="49">
        <f t="shared" si="48"/>
        <v>9745</v>
      </c>
      <c r="G493" s="49">
        <f t="shared" si="48"/>
        <v>4642</v>
      </c>
      <c r="H493" s="49">
        <f t="shared" si="48"/>
        <v>0</v>
      </c>
      <c r="I493" s="49">
        <f t="shared" si="48"/>
        <v>0</v>
      </c>
    </row>
    <row r="494" spans="2:9" ht="27.75" customHeight="1" thickBot="1" x14ac:dyDescent="0.3">
      <c r="C494" s="36" t="s">
        <v>33</v>
      </c>
      <c r="D494" s="36"/>
      <c r="E494" s="36"/>
      <c r="F494" s="49">
        <f>F493/F492</f>
        <v>37.918287937743187</v>
      </c>
      <c r="G494" s="49">
        <f>G493/G492</f>
        <v>37.739837398373986</v>
      </c>
      <c r="H494" s="49" t="e">
        <f>H493/H492</f>
        <v>#DIV/0!</v>
      </c>
      <c r="I494" s="49" t="e">
        <f>I493/I492</f>
        <v>#DIV/0!</v>
      </c>
    </row>
    <row r="495" spans="2:9" ht="27.75" customHeight="1" thickBot="1" x14ac:dyDescent="0.3">
      <c r="C495" s="36" t="s">
        <v>34</v>
      </c>
      <c r="D495" s="36"/>
      <c r="E495" s="36"/>
      <c r="F495" s="50" t="s">
        <v>35</v>
      </c>
      <c r="G495" s="51">
        <f t="shared" ref="G495:I497" si="49">G492/F492-1</f>
        <v>-0.52140077821011666</v>
      </c>
      <c r="H495" s="51">
        <f t="shared" si="49"/>
        <v>-1</v>
      </c>
      <c r="I495" s="51" t="e">
        <f t="shared" si="49"/>
        <v>#DIV/0!</v>
      </c>
    </row>
    <row r="496" spans="2:9" ht="27.75" customHeight="1" thickBot="1" x14ac:dyDescent="0.3">
      <c r="C496" s="36" t="s">
        <v>36</v>
      </c>
      <c r="D496" s="36"/>
      <c r="E496" s="36"/>
      <c r="F496" s="50" t="s">
        <v>35</v>
      </c>
      <c r="G496" s="51">
        <f t="shared" si="49"/>
        <v>-0.52365315546434066</v>
      </c>
      <c r="H496" s="51">
        <f t="shared" si="49"/>
        <v>-1</v>
      </c>
      <c r="I496" s="51" t="e">
        <f t="shared" si="49"/>
        <v>#DIV/0!</v>
      </c>
    </row>
    <row r="497" spans="1:9" ht="27.75" customHeight="1" thickBot="1" x14ac:dyDescent="0.3">
      <c r="C497" s="36" t="s">
        <v>37</v>
      </c>
      <c r="D497" s="36"/>
      <c r="E497" s="36"/>
      <c r="F497" s="50" t="s">
        <v>35</v>
      </c>
      <c r="G497" s="51">
        <f t="shared" si="49"/>
        <v>-4.7061866206141723E-3</v>
      </c>
      <c r="H497" s="51" t="e">
        <f t="shared" si="49"/>
        <v>#DIV/0!</v>
      </c>
      <c r="I497" s="51" t="e">
        <f t="shared" si="49"/>
        <v>#DIV/0!</v>
      </c>
    </row>
    <row r="498" spans="1:9" ht="27.75" customHeight="1" thickBot="1" x14ac:dyDescent="0.3">
      <c r="C498" s="464" t="s">
        <v>38</v>
      </c>
      <c r="D498" s="465"/>
      <c r="E498" s="465"/>
      <c r="F498" s="465"/>
      <c r="G498" s="465"/>
      <c r="H498" s="465"/>
      <c r="I498" s="466"/>
    </row>
    <row r="499" spans="1:9" ht="27.75" customHeight="1" x14ac:dyDescent="0.25">
      <c r="C499" s="432"/>
      <c r="D499" s="33"/>
      <c r="E499" s="33"/>
      <c r="F499" s="47">
        <v>2018</v>
      </c>
      <c r="G499" s="47">
        <v>2019</v>
      </c>
      <c r="H499" s="47">
        <v>2020</v>
      </c>
      <c r="I499" s="47">
        <v>2021</v>
      </c>
    </row>
    <row r="500" spans="1:9" ht="27.75" customHeight="1" thickBot="1" x14ac:dyDescent="0.3">
      <c r="C500" s="433"/>
      <c r="D500" s="34"/>
      <c r="E500" s="34"/>
      <c r="F500" s="48" t="s">
        <v>12</v>
      </c>
      <c r="G500" s="48" t="s">
        <v>13</v>
      </c>
      <c r="H500" s="48" t="s">
        <v>13</v>
      </c>
      <c r="I500" s="48" t="s">
        <v>13</v>
      </c>
    </row>
    <row r="501" spans="1:9" ht="27.75" customHeight="1" thickBot="1" x14ac:dyDescent="0.3">
      <c r="C501" s="52" t="s">
        <v>39</v>
      </c>
      <c r="D501" s="54">
        <v>540</v>
      </c>
      <c r="E501" s="54">
        <v>311</v>
      </c>
      <c r="F501" s="54">
        <v>95</v>
      </c>
      <c r="G501" s="54">
        <v>133</v>
      </c>
      <c r="H501" s="54">
        <v>0</v>
      </c>
      <c r="I501" s="54">
        <v>0</v>
      </c>
    </row>
    <row r="502" spans="1:9" s="92" customFormat="1" ht="27.75" customHeight="1" thickBot="1" x14ac:dyDescent="0.3">
      <c r="C502" s="97" t="s">
        <v>40</v>
      </c>
      <c r="D502" s="98">
        <v>24159</v>
      </c>
      <c r="E502" s="98">
        <v>10000</v>
      </c>
      <c r="F502" s="98">
        <v>9650</v>
      </c>
      <c r="G502" s="98">
        <v>4509</v>
      </c>
      <c r="H502" s="98">
        <v>0</v>
      </c>
      <c r="I502" s="98">
        <v>0</v>
      </c>
    </row>
    <row r="503" spans="1:9" ht="27.75" customHeight="1" thickBot="1" x14ac:dyDescent="0.3">
      <c r="C503" s="100" t="s">
        <v>41</v>
      </c>
      <c r="D503" s="284"/>
      <c r="E503" s="284"/>
      <c r="F503" s="99">
        <f>F501+F502</f>
        <v>9745</v>
      </c>
      <c r="G503" s="99">
        <f t="shared" ref="G503:I503" si="50">G501+G502</f>
        <v>4642</v>
      </c>
      <c r="H503" s="99">
        <f t="shared" si="50"/>
        <v>0</v>
      </c>
      <c r="I503" s="99">
        <f t="shared" si="50"/>
        <v>0</v>
      </c>
    </row>
    <row r="504" spans="1:9" ht="27.75" customHeight="1" thickBot="1" x14ac:dyDescent="0.3">
      <c r="B504" s="240">
        <v>26</v>
      </c>
      <c r="C504" s="41" t="s">
        <v>992</v>
      </c>
      <c r="D504" s="115"/>
      <c r="E504" s="115"/>
      <c r="F504" s="566" t="s">
        <v>993</v>
      </c>
      <c r="G504" s="567"/>
      <c r="H504" s="567"/>
      <c r="I504" s="568"/>
    </row>
    <row r="505" spans="1:9" ht="27.75" customHeight="1" thickBot="1" x14ac:dyDescent="0.3">
      <c r="C505" s="46" t="s">
        <v>220</v>
      </c>
      <c r="D505" s="236"/>
      <c r="E505" s="236"/>
      <c r="F505" s="458" t="s">
        <v>921</v>
      </c>
      <c r="G505" s="459"/>
      <c r="H505" s="459"/>
      <c r="I505" s="460"/>
    </row>
    <row r="506" spans="1:9" ht="53.25" customHeight="1" thickBot="1" x14ac:dyDescent="0.3">
      <c r="C506" s="36" t="s">
        <v>27</v>
      </c>
      <c r="D506" s="84"/>
      <c r="E506" s="84"/>
      <c r="F506" s="437" t="s">
        <v>994</v>
      </c>
      <c r="G506" s="438"/>
      <c r="H506" s="438"/>
      <c r="I506" s="439"/>
    </row>
    <row r="507" spans="1:9" ht="27.75" customHeight="1" thickBot="1" x14ac:dyDescent="0.3">
      <c r="C507" s="36" t="s">
        <v>29</v>
      </c>
      <c r="D507" s="84"/>
      <c r="E507" s="84"/>
      <c r="F507" s="461" t="s">
        <v>901</v>
      </c>
      <c r="G507" s="462"/>
      <c r="H507" s="462"/>
      <c r="I507" s="463"/>
    </row>
    <row r="508" spans="1:9" ht="27.75" customHeight="1" x14ac:dyDescent="0.25">
      <c r="C508" s="432"/>
      <c r="D508" s="564" t="s">
        <v>902</v>
      </c>
      <c r="E508" s="564" t="s">
        <v>903</v>
      </c>
      <c r="F508" s="47">
        <v>2018</v>
      </c>
      <c r="G508" s="47">
        <v>2019</v>
      </c>
      <c r="H508" s="47">
        <v>2020</v>
      </c>
      <c r="I508" s="47">
        <v>2021</v>
      </c>
    </row>
    <row r="509" spans="1:9" ht="27.75" customHeight="1" thickBot="1" x14ac:dyDescent="0.3">
      <c r="C509" s="433"/>
      <c r="D509" s="565"/>
      <c r="E509" s="565"/>
      <c r="F509" s="48" t="s">
        <v>12</v>
      </c>
      <c r="G509" s="48" t="s">
        <v>13</v>
      </c>
      <c r="H509" s="48" t="s">
        <v>13</v>
      </c>
      <c r="I509" s="48" t="s">
        <v>13</v>
      </c>
    </row>
    <row r="510" spans="1:9" ht="27.75" customHeight="1" thickBot="1" x14ac:dyDescent="0.3">
      <c r="A510" t="s">
        <v>909</v>
      </c>
      <c r="C510" s="36" t="s">
        <v>31</v>
      </c>
      <c r="D510" s="248">
        <v>30535</v>
      </c>
      <c r="E510" s="248">
        <v>21660</v>
      </c>
      <c r="F510" s="235">
        <f>D510-E510</f>
        <v>8875</v>
      </c>
      <c r="G510" s="235">
        <v>0</v>
      </c>
      <c r="H510" s="235">
        <v>0</v>
      </c>
      <c r="I510" s="235">
        <v>0</v>
      </c>
    </row>
    <row r="511" spans="1:9" ht="27.75" customHeight="1" thickBot="1" x14ac:dyDescent="0.3">
      <c r="C511" s="36" t="s">
        <v>32</v>
      </c>
      <c r="D511" s="54">
        <f>D520+D519</f>
        <v>101552</v>
      </c>
      <c r="E511" s="54">
        <f t="shared" ref="E511:H511" si="51">E520+E519</f>
        <v>71062</v>
      </c>
      <c r="F511" s="54">
        <f t="shared" si="51"/>
        <v>29689</v>
      </c>
      <c r="G511" s="54">
        <f t="shared" si="51"/>
        <v>801</v>
      </c>
      <c r="H511" s="54">
        <f t="shared" si="51"/>
        <v>0</v>
      </c>
      <c r="I511" s="54">
        <v>0</v>
      </c>
    </row>
    <row r="512" spans="1:9" ht="27.75" customHeight="1" thickBot="1" x14ac:dyDescent="0.3">
      <c r="C512" s="36" t="s">
        <v>33</v>
      </c>
      <c r="D512" s="36"/>
      <c r="E512" s="36"/>
      <c r="F512" s="49">
        <f>F511/F510</f>
        <v>3.3452394366197185</v>
      </c>
      <c r="G512" s="49" t="e">
        <f>G511/G510</f>
        <v>#DIV/0!</v>
      </c>
      <c r="H512" s="49" t="e">
        <f>H511/H510</f>
        <v>#DIV/0!</v>
      </c>
      <c r="I512" s="49" t="e">
        <f>I511/I510</f>
        <v>#DIV/0!</v>
      </c>
    </row>
    <row r="513" spans="1:9" ht="27.75" customHeight="1" thickBot="1" x14ac:dyDescent="0.3">
      <c r="C513" s="36" t="s">
        <v>34</v>
      </c>
      <c r="D513" s="36"/>
      <c r="E513" s="36"/>
      <c r="F513" s="50" t="s">
        <v>35</v>
      </c>
      <c r="G513" s="51">
        <f t="shared" ref="G513:I515" si="52">G510/F510-1</f>
        <v>-1</v>
      </c>
      <c r="H513" s="51" t="e">
        <f t="shared" si="52"/>
        <v>#DIV/0!</v>
      </c>
      <c r="I513" s="51" t="e">
        <f t="shared" si="52"/>
        <v>#DIV/0!</v>
      </c>
    </row>
    <row r="514" spans="1:9" ht="27.75" customHeight="1" thickBot="1" x14ac:dyDescent="0.3">
      <c r="C514" s="36" t="s">
        <v>36</v>
      </c>
      <c r="D514" s="36"/>
      <c r="E514" s="36"/>
      <c r="F514" s="50" t="s">
        <v>35</v>
      </c>
      <c r="G514" s="51">
        <f t="shared" si="52"/>
        <v>-0.97302031055272997</v>
      </c>
      <c r="H514" s="51">
        <f t="shared" si="52"/>
        <v>-1</v>
      </c>
      <c r="I514" s="51" t="e">
        <f t="shared" si="52"/>
        <v>#DIV/0!</v>
      </c>
    </row>
    <row r="515" spans="1:9" ht="27.75" customHeight="1" thickBot="1" x14ac:dyDescent="0.3">
      <c r="C515" s="36" t="s">
        <v>37</v>
      </c>
      <c r="D515" s="36"/>
      <c r="E515" s="36"/>
      <c r="F515" s="50" t="s">
        <v>35</v>
      </c>
      <c r="G515" s="51" t="e">
        <f t="shared" si="52"/>
        <v>#DIV/0!</v>
      </c>
      <c r="H515" s="51" t="e">
        <f t="shared" si="52"/>
        <v>#DIV/0!</v>
      </c>
      <c r="I515" s="51" t="e">
        <f t="shared" si="52"/>
        <v>#DIV/0!</v>
      </c>
    </row>
    <row r="516" spans="1:9" ht="27.75" customHeight="1" thickBot="1" x14ac:dyDescent="0.3">
      <c r="C516" s="464" t="s">
        <v>38</v>
      </c>
      <c r="D516" s="465"/>
      <c r="E516" s="465"/>
      <c r="F516" s="465"/>
      <c r="G516" s="465"/>
      <c r="H516" s="465"/>
      <c r="I516" s="466"/>
    </row>
    <row r="517" spans="1:9" ht="27.75" customHeight="1" x14ac:dyDescent="0.25">
      <c r="C517" s="432"/>
      <c r="D517" s="33"/>
      <c r="E517" s="33"/>
      <c r="F517" s="47">
        <v>2018</v>
      </c>
      <c r="G517" s="47">
        <v>2019</v>
      </c>
      <c r="H517" s="47">
        <v>2020</v>
      </c>
      <c r="I517" s="47">
        <v>2021</v>
      </c>
    </row>
    <row r="518" spans="1:9" ht="27.75" customHeight="1" thickBot="1" x14ac:dyDescent="0.3">
      <c r="C518" s="433"/>
      <c r="D518" s="34"/>
      <c r="E518" s="34"/>
      <c r="F518" s="48" t="s">
        <v>12</v>
      </c>
      <c r="G518" s="48" t="s">
        <v>13</v>
      </c>
      <c r="H518" s="48" t="s">
        <v>13</v>
      </c>
      <c r="I518" s="48" t="s">
        <v>13</v>
      </c>
    </row>
    <row r="519" spans="1:9" ht="27.75" customHeight="1" thickBot="1" x14ac:dyDescent="0.3">
      <c r="C519" s="52" t="s">
        <v>39</v>
      </c>
      <c r="D519" s="54">
        <f>E519+F519+G519</f>
        <v>1983</v>
      </c>
      <c r="E519" s="54">
        <v>609</v>
      </c>
      <c r="F519" s="54">
        <v>573</v>
      </c>
      <c r="G519" s="54">
        <v>801</v>
      </c>
      <c r="H519" s="54">
        <v>0</v>
      </c>
      <c r="I519" s="54">
        <v>0</v>
      </c>
    </row>
    <row r="520" spans="1:9" s="92" customFormat="1" ht="27.75" customHeight="1" thickBot="1" x14ac:dyDescent="0.3">
      <c r="C520" s="97" t="s">
        <v>40</v>
      </c>
      <c r="D520" s="98">
        <v>99569</v>
      </c>
      <c r="E520" s="98">
        <v>70453</v>
      </c>
      <c r="F520" s="98">
        <v>29116</v>
      </c>
      <c r="G520" s="98">
        <v>0</v>
      </c>
      <c r="H520" s="98">
        <v>0</v>
      </c>
      <c r="I520" s="98"/>
    </row>
    <row r="521" spans="1:9" ht="27.75" customHeight="1" thickBot="1" x14ac:dyDescent="0.3">
      <c r="C521" s="100" t="s">
        <v>41</v>
      </c>
      <c r="D521" s="284"/>
      <c r="E521" s="284"/>
      <c r="F521" s="99">
        <f>F520+F519</f>
        <v>29689</v>
      </c>
      <c r="G521" s="99">
        <f>G520+G519</f>
        <v>801</v>
      </c>
      <c r="H521" s="99">
        <f>H520+H519</f>
        <v>0</v>
      </c>
      <c r="I521" s="99">
        <f>I520+I519</f>
        <v>0</v>
      </c>
    </row>
    <row r="522" spans="1:9" ht="27.75" customHeight="1" thickBot="1" x14ac:dyDescent="0.3">
      <c r="B522" s="240">
        <v>27</v>
      </c>
      <c r="C522" s="41" t="s">
        <v>995</v>
      </c>
      <c r="D522" s="115"/>
      <c r="E522" s="115"/>
      <c r="F522" s="566" t="s">
        <v>996</v>
      </c>
      <c r="G522" s="567"/>
      <c r="H522" s="567"/>
      <c r="I522" s="568"/>
    </row>
    <row r="523" spans="1:9" ht="27.75" customHeight="1" thickBot="1" x14ac:dyDescent="0.3">
      <c r="C523" s="46" t="s">
        <v>220</v>
      </c>
      <c r="D523" s="236"/>
      <c r="E523" s="236"/>
      <c r="F523" s="458" t="s">
        <v>997</v>
      </c>
      <c r="G523" s="459"/>
      <c r="H523" s="459"/>
      <c r="I523" s="460"/>
    </row>
    <row r="524" spans="1:9" ht="27.75" customHeight="1" thickBot="1" x14ac:dyDescent="0.3">
      <c r="C524" s="36" t="s">
        <v>27</v>
      </c>
      <c r="D524" s="84"/>
      <c r="E524" s="84"/>
      <c r="F524" s="437" t="s">
        <v>998</v>
      </c>
      <c r="G524" s="438"/>
      <c r="H524" s="438"/>
      <c r="I524" s="439"/>
    </row>
    <row r="525" spans="1:9" ht="27.75" customHeight="1" thickBot="1" x14ac:dyDescent="0.3">
      <c r="C525" s="36" t="s">
        <v>29</v>
      </c>
      <c r="D525" s="84"/>
      <c r="E525" s="84"/>
      <c r="F525" s="461" t="s">
        <v>30</v>
      </c>
      <c r="G525" s="462"/>
      <c r="H525" s="462"/>
      <c r="I525" s="463"/>
    </row>
    <row r="526" spans="1:9" ht="27.75" customHeight="1" x14ac:dyDescent="0.25">
      <c r="C526" s="432"/>
      <c r="D526" s="564" t="s">
        <v>902</v>
      </c>
      <c r="E526" s="564" t="s">
        <v>903</v>
      </c>
      <c r="F526" s="47">
        <v>2018</v>
      </c>
      <c r="G526" s="47">
        <v>2019</v>
      </c>
      <c r="H526" s="47">
        <v>2020</v>
      </c>
      <c r="I526" s="47">
        <v>2021</v>
      </c>
    </row>
    <row r="527" spans="1:9" ht="27.75" customHeight="1" thickBot="1" x14ac:dyDescent="0.3">
      <c r="C527" s="433"/>
      <c r="D527" s="565"/>
      <c r="E527" s="565"/>
      <c r="F527" s="48" t="s">
        <v>12</v>
      </c>
      <c r="G527" s="48" t="s">
        <v>13</v>
      </c>
      <c r="H527" s="48" t="s">
        <v>13</v>
      </c>
      <c r="I527" s="48" t="s">
        <v>13</v>
      </c>
    </row>
    <row r="528" spans="1:9" ht="27.75" customHeight="1" thickBot="1" x14ac:dyDescent="0.3">
      <c r="A528" t="s">
        <v>999</v>
      </c>
      <c r="C528" s="36" t="s">
        <v>31</v>
      </c>
      <c r="D528" s="248">
        <v>139</v>
      </c>
      <c r="E528" s="248">
        <v>4</v>
      </c>
      <c r="F528" s="235">
        <v>66</v>
      </c>
      <c r="G528" s="235">
        <f>D528-E528-F528</f>
        <v>69</v>
      </c>
      <c r="H528" s="235">
        <v>0</v>
      </c>
      <c r="I528" s="235">
        <v>0</v>
      </c>
    </row>
    <row r="529" spans="2:9" ht="27.75" customHeight="1" thickBot="1" x14ac:dyDescent="0.3">
      <c r="C529" s="36" t="s">
        <v>32</v>
      </c>
      <c r="D529" s="54">
        <f>D538+D537</f>
        <v>154636</v>
      </c>
      <c r="E529" s="54">
        <f t="shared" ref="E529:I529" si="53">E538+E537</f>
        <v>4418</v>
      </c>
      <c r="F529" s="54">
        <f t="shared" si="53"/>
        <v>73581</v>
      </c>
      <c r="G529" s="54">
        <f t="shared" si="53"/>
        <v>49054</v>
      </c>
      <c r="H529" s="54">
        <f t="shared" si="53"/>
        <v>0</v>
      </c>
      <c r="I529" s="54">
        <f t="shared" si="53"/>
        <v>0</v>
      </c>
    </row>
    <row r="530" spans="2:9" ht="27.75" customHeight="1" thickBot="1" x14ac:dyDescent="0.3">
      <c r="C530" s="36" t="s">
        <v>33</v>
      </c>
      <c r="D530" s="36"/>
      <c r="E530" s="36"/>
      <c r="F530" s="49">
        <f>F529/F528</f>
        <v>1114.8636363636363</v>
      </c>
      <c r="G530" s="49">
        <f>G529/G528</f>
        <v>710.92753623188401</v>
      </c>
      <c r="H530" s="49" t="e">
        <f>H529/H528</f>
        <v>#DIV/0!</v>
      </c>
      <c r="I530" s="49" t="e">
        <f>I529/I528</f>
        <v>#DIV/0!</v>
      </c>
    </row>
    <row r="531" spans="2:9" ht="27.75" customHeight="1" thickBot="1" x14ac:dyDescent="0.3">
      <c r="C531" s="36" t="s">
        <v>34</v>
      </c>
      <c r="D531" s="36"/>
      <c r="E531" s="36"/>
      <c r="F531" s="50" t="s">
        <v>35</v>
      </c>
      <c r="G531" s="51">
        <f t="shared" ref="G531:I533" si="54">G528/F528-1</f>
        <v>4.5454545454545414E-2</v>
      </c>
      <c r="H531" s="51">
        <f t="shared" si="54"/>
        <v>-1</v>
      </c>
      <c r="I531" s="51" t="e">
        <f t="shared" si="54"/>
        <v>#DIV/0!</v>
      </c>
    </row>
    <row r="532" spans="2:9" ht="27.75" customHeight="1" thickBot="1" x14ac:dyDescent="0.3">
      <c r="C532" s="36" t="s">
        <v>36</v>
      </c>
      <c r="D532" s="36"/>
      <c r="E532" s="36"/>
      <c r="F532" s="50" t="s">
        <v>35</v>
      </c>
      <c r="G532" s="51">
        <f t="shared" si="54"/>
        <v>-0.33333333333333337</v>
      </c>
      <c r="H532" s="51">
        <f t="shared" si="54"/>
        <v>-1</v>
      </c>
      <c r="I532" s="51" t="e">
        <f t="shared" si="54"/>
        <v>#DIV/0!</v>
      </c>
    </row>
    <row r="533" spans="2:9" ht="27.75" customHeight="1" thickBot="1" x14ac:dyDescent="0.3">
      <c r="C533" s="36" t="s">
        <v>37</v>
      </c>
      <c r="D533" s="36"/>
      <c r="E533" s="36"/>
      <c r="F533" s="50" t="s">
        <v>35</v>
      </c>
      <c r="G533" s="51">
        <f t="shared" si="54"/>
        <v>-0.36231884057971009</v>
      </c>
      <c r="H533" s="51" t="e">
        <f t="shared" si="54"/>
        <v>#DIV/0!</v>
      </c>
      <c r="I533" s="51" t="e">
        <f t="shared" si="54"/>
        <v>#DIV/0!</v>
      </c>
    </row>
    <row r="534" spans="2:9" ht="27.75" customHeight="1" thickBot="1" x14ac:dyDescent="0.3">
      <c r="C534" s="464" t="s">
        <v>38</v>
      </c>
      <c r="D534" s="465"/>
      <c r="E534" s="465"/>
      <c r="F534" s="465"/>
      <c r="G534" s="465"/>
      <c r="H534" s="465"/>
      <c r="I534" s="466"/>
    </row>
    <row r="535" spans="2:9" ht="27.75" customHeight="1" x14ac:dyDescent="0.25">
      <c r="C535" s="432"/>
      <c r="D535" s="33"/>
      <c r="E535" s="33"/>
      <c r="F535" s="47">
        <v>2018</v>
      </c>
      <c r="G535" s="47">
        <v>2019</v>
      </c>
      <c r="H535" s="47">
        <v>2020</v>
      </c>
      <c r="I535" s="47">
        <v>2021</v>
      </c>
    </row>
    <row r="536" spans="2:9" ht="27.75" customHeight="1" thickBot="1" x14ac:dyDescent="0.3">
      <c r="C536" s="433"/>
      <c r="D536" s="34"/>
      <c r="E536" s="34"/>
      <c r="F536" s="48" t="s">
        <v>12</v>
      </c>
      <c r="G536" s="48" t="s">
        <v>13</v>
      </c>
      <c r="H536" s="48" t="s">
        <v>13</v>
      </c>
      <c r="I536" s="48" t="s">
        <v>13</v>
      </c>
    </row>
    <row r="537" spans="2:9" ht="27.75" customHeight="1" thickBot="1" x14ac:dyDescent="0.3">
      <c r="C537" s="52" t="s">
        <v>39</v>
      </c>
      <c r="D537" s="54">
        <v>0</v>
      </c>
      <c r="E537" s="54">
        <v>0</v>
      </c>
      <c r="F537" s="54">
        <v>0</v>
      </c>
      <c r="G537" s="54">
        <v>0</v>
      </c>
      <c r="H537" s="54">
        <v>0</v>
      </c>
      <c r="I537" s="54">
        <v>0</v>
      </c>
    </row>
    <row r="538" spans="2:9" s="92" customFormat="1" ht="27.75" customHeight="1" thickBot="1" x14ac:dyDescent="0.3">
      <c r="C538" s="97" t="s">
        <v>40</v>
      </c>
      <c r="D538" s="98">
        <v>154636</v>
      </c>
      <c r="E538" s="98">
        <v>4418</v>
      </c>
      <c r="F538" s="98">
        <v>73581</v>
      </c>
      <c r="G538" s="98">
        <v>49054</v>
      </c>
      <c r="H538" s="98">
        <v>0</v>
      </c>
      <c r="I538" s="98">
        <v>0</v>
      </c>
    </row>
    <row r="539" spans="2:9" ht="27.75" customHeight="1" thickBot="1" x14ac:dyDescent="0.3">
      <c r="C539" s="100" t="s">
        <v>41</v>
      </c>
      <c r="D539" s="284"/>
      <c r="E539" s="284"/>
      <c r="F539" s="99">
        <f>F538+F537</f>
        <v>73581</v>
      </c>
      <c r="G539" s="99">
        <f>G538+G537</f>
        <v>49054</v>
      </c>
      <c r="H539" s="99">
        <f>H538+H537</f>
        <v>0</v>
      </c>
      <c r="I539" s="99">
        <f>I538+I537</f>
        <v>0</v>
      </c>
    </row>
    <row r="540" spans="2:9" ht="27.75" customHeight="1" thickBot="1" x14ac:dyDescent="0.3">
      <c r="B540" s="240">
        <v>28</v>
      </c>
      <c r="C540" s="41" t="s">
        <v>1000</v>
      </c>
      <c r="D540" s="115"/>
      <c r="E540" s="115"/>
      <c r="F540" s="566" t="s">
        <v>1001</v>
      </c>
      <c r="G540" s="567"/>
      <c r="H540" s="567"/>
      <c r="I540" s="568"/>
    </row>
    <row r="541" spans="2:9" ht="27.75" customHeight="1" thickBot="1" x14ac:dyDescent="0.3">
      <c r="C541" s="46" t="s">
        <v>220</v>
      </c>
      <c r="D541" s="236"/>
      <c r="E541" s="236"/>
      <c r="F541" s="458" t="s">
        <v>921</v>
      </c>
      <c r="G541" s="459"/>
      <c r="H541" s="459"/>
      <c r="I541" s="460"/>
    </row>
    <row r="542" spans="2:9" ht="27.75" customHeight="1" thickBot="1" x14ac:dyDescent="0.3">
      <c r="C542" s="36" t="s">
        <v>27</v>
      </c>
      <c r="D542" s="84"/>
      <c r="E542" s="84"/>
      <c r="F542" s="437" t="s">
        <v>1002</v>
      </c>
      <c r="G542" s="438"/>
      <c r="H542" s="438"/>
      <c r="I542" s="439"/>
    </row>
    <row r="543" spans="2:9" ht="27.75" customHeight="1" thickBot="1" x14ac:dyDescent="0.3">
      <c r="C543" s="36" t="s">
        <v>29</v>
      </c>
      <c r="D543" s="84"/>
      <c r="E543" s="84"/>
      <c r="F543" s="461" t="s">
        <v>385</v>
      </c>
      <c r="G543" s="462"/>
      <c r="H543" s="462"/>
      <c r="I543" s="463"/>
    </row>
    <row r="544" spans="2:9" ht="27.75" customHeight="1" x14ac:dyDescent="0.25">
      <c r="C544" s="432"/>
      <c r="D544" s="564" t="s">
        <v>902</v>
      </c>
      <c r="E544" s="564" t="s">
        <v>903</v>
      </c>
      <c r="F544" s="47">
        <v>2018</v>
      </c>
      <c r="G544" s="47">
        <v>2019</v>
      </c>
      <c r="H544" s="47">
        <v>2020</v>
      </c>
      <c r="I544" s="47">
        <v>2021</v>
      </c>
    </row>
    <row r="545" spans="1:9" ht="27.75" customHeight="1" thickBot="1" x14ac:dyDescent="0.3">
      <c r="C545" s="433"/>
      <c r="D545" s="565"/>
      <c r="E545" s="565"/>
      <c r="F545" s="48" t="s">
        <v>12</v>
      </c>
      <c r="G545" s="48" t="s">
        <v>13</v>
      </c>
      <c r="H545" s="48" t="s">
        <v>13</v>
      </c>
      <c r="I545" s="48" t="s">
        <v>13</v>
      </c>
    </row>
    <row r="546" spans="1:9" ht="27.75" customHeight="1" thickBot="1" x14ac:dyDescent="0.3">
      <c r="A546" t="s">
        <v>909</v>
      </c>
      <c r="C546" s="36" t="s">
        <v>31</v>
      </c>
      <c r="D546" s="248">
        <v>16756</v>
      </c>
      <c r="E546" s="248">
        <v>3400</v>
      </c>
      <c r="F546" s="235">
        <f>D546-E546</f>
        <v>13356</v>
      </c>
      <c r="G546" s="235">
        <v>0</v>
      </c>
      <c r="H546" s="235">
        <v>0</v>
      </c>
      <c r="I546" s="235">
        <v>0</v>
      </c>
    </row>
    <row r="547" spans="1:9" ht="27.75" customHeight="1" thickBot="1" x14ac:dyDescent="0.3">
      <c r="C547" s="36" t="s">
        <v>32</v>
      </c>
      <c r="D547" s="54">
        <f>D556+D555</f>
        <v>102188</v>
      </c>
      <c r="E547" s="54">
        <f t="shared" ref="E547:I547" si="55">E556+E555</f>
        <v>20740</v>
      </c>
      <c r="F547" s="54">
        <f t="shared" si="55"/>
        <v>90995</v>
      </c>
      <c r="G547" s="54">
        <f t="shared" si="55"/>
        <v>453</v>
      </c>
      <c r="H547" s="54">
        <f t="shared" si="55"/>
        <v>0</v>
      </c>
      <c r="I547" s="54">
        <f t="shared" si="55"/>
        <v>0</v>
      </c>
    </row>
    <row r="548" spans="1:9" ht="27.75" customHeight="1" thickBot="1" x14ac:dyDescent="0.3">
      <c r="C548" s="36" t="s">
        <v>33</v>
      </c>
      <c r="D548" s="36"/>
      <c r="E548" s="36"/>
      <c r="F548" s="49">
        <f>F547/F546</f>
        <v>6.8130428271937706</v>
      </c>
      <c r="G548" s="49" t="e">
        <f>G547/G546</f>
        <v>#DIV/0!</v>
      </c>
      <c r="H548" s="49" t="e">
        <f>H547/H546</f>
        <v>#DIV/0!</v>
      </c>
      <c r="I548" s="49" t="e">
        <f>I547/I546</f>
        <v>#DIV/0!</v>
      </c>
    </row>
    <row r="549" spans="1:9" ht="27.75" customHeight="1" thickBot="1" x14ac:dyDescent="0.3">
      <c r="C549" s="36" t="s">
        <v>34</v>
      </c>
      <c r="D549" s="36"/>
      <c r="E549" s="36"/>
      <c r="F549" s="50" t="s">
        <v>35</v>
      </c>
      <c r="G549" s="51">
        <f t="shared" ref="G549:I551" si="56">G546/F546-1</f>
        <v>-1</v>
      </c>
      <c r="H549" s="51" t="e">
        <f t="shared" si="56"/>
        <v>#DIV/0!</v>
      </c>
      <c r="I549" s="51" t="e">
        <f t="shared" si="56"/>
        <v>#DIV/0!</v>
      </c>
    </row>
    <row r="550" spans="1:9" ht="27.75" customHeight="1" thickBot="1" x14ac:dyDescent="0.3">
      <c r="C550" s="36" t="s">
        <v>36</v>
      </c>
      <c r="D550" s="36"/>
      <c r="E550" s="36"/>
      <c r="F550" s="50" t="s">
        <v>35</v>
      </c>
      <c r="G550" s="51">
        <f t="shared" si="56"/>
        <v>-0.99502170448925764</v>
      </c>
      <c r="H550" s="51">
        <f t="shared" si="56"/>
        <v>-1</v>
      </c>
      <c r="I550" s="51" t="e">
        <f t="shared" si="56"/>
        <v>#DIV/0!</v>
      </c>
    </row>
    <row r="551" spans="1:9" ht="27.75" customHeight="1" thickBot="1" x14ac:dyDescent="0.3">
      <c r="C551" s="36" t="s">
        <v>37</v>
      </c>
      <c r="D551" s="36"/>
      <c r="E551" s="36"/>
      <c r="F551" s="50" t="s">
        <v>35</v>
      </c>
      <c r="G551" s="51" t="e">
        <f t="shared" si="56"/>
        <v>#DIV/0!</v>
      </c>
      <c r="H551" s="51" t="e">
        <f t="shared" si="56"/>
        <v>#DIV/0!</v>
      </c>
      <c r="I551" s="51" t="e">
        <f t="shared" si="56"/>
        <v>#DIV/0!</v>
      </c>
    </row>
    <row r="552" spans="1:9" ht="27.75" customHeight="1" thickBot="1" x14ac:dyDescent="0.3">
      <c r="C552" s="464" t="s">
        <v>38</v>
      </c>
      <c r="D552" s="465"/>
      <c r="E552" s="465"/>
      <c r="F552" s="465"/>
      <c r="G552" s="465"/>
      <c r="H552" s="465"/>
      <c r="I552" s="466"/>
    </row>
    <row r="553" spans="1:9" ht="27.75" customHeight="1" x14ac:dyDescent="0.25">
      <c r="C553" s="432"/>
      <c r="D553" s="33"/>
      <c r="E553" s="33"/>
      <c r="F553" s="47">
        <v>2018</v>
      </c>
      <c r="G553" s="47">
        <v>2019</v>
      </c>
      <c r="H553" s="47">
        <v>2020</v>
      </c>
      <c r="I553" s="47">
        <v>2021</v>
      </c>
    </row>
    <row r="554" spans="1:9" ht="27.75" customHeight="1" thickBot="1" x14ac:dyDescent="0.3">
      <c r="C554" s="433"/>
      <c r="D554" s="34"/>
      <c r="E554" s="34"/>
      <c r="F554" s="48" t="s">
        <v>12</v>
      </c>
      <c r="G554" s="48" t="s">
        <v>13</v>
      </c>
      <c r="H554" s="48" t="s">
        <v>13</v>
      </c>
      <c r="I554" s="48" t="s">
        <v>13</v>
      </c>
    </row>
    <row r="555" spans="1:9" ht="27.75" customHeight="1" thickBot="1" x14ac:dyDescent="0.3">
      <c r="C555" s="52" t="s">
        <v>39</v>
      </c>
      <c r="D555" s="54">
        <v>1993</v>
      </c>
      <c r="E555" s="54">
        <v>240</v>
      </c>
      <c r="F555" s="54">
        <v>1300</v>
      </c>
      <c r="G555" s="54">
        <v>453</v>
      </c>
      <c r="H555" s="54">
        <v>0</v>
      </c>
      <c r="I555" s="54">
        <v>0</v>
      </c>
    </row>
    <row r="556" spans="1:9" s="92" customFormat="1" ht="27.75" customHeight="1" thickBot="1" x14ac:dyDescent="0.3">
      <c r="C556" s="97" t="s">
        <v>40</v>
      </c>
      <c r="D556" s="98">
        <v>100195</v>
      </c>
      <c r="E556" s="98">
        <v>20500</v>
      </c>
      <c r="F556" s="98">
        <v>89695</v>
      </c>
      <c r="G556" s="98">
        <v>0</v>
      </c>
      <c r="H556" s="98">
        <v>0</v>
      </c>
      <c r="I556" s="98">
        <v>0</v>
      </c>
    </row>
    <row r="557" spans="1:9" ht="27.75" customHeight="1" thickBot="1" x14ac:dyDescent="0.3">
      <c r="C557" s="100" t="s">
        <v>41</v>
      </c>
      <c r="D557" s="284"/>
      <c r="E557" s="284"/>
      <c r="F557" s="99">
        <f>F556+F555</f>
        <v>90995</v>
      </c>
      <c r="G557" s="99">
        <f>G556+G555</f>
        <v>453</v>
      </c>
      <c r="H557" s="99">
        <f>H556+H555</f>
        <v>0</v>
      </c>
      <c r="I557" s="99">
        <f>I556+I555</f>
        <v>0</v>
      </c>
    </row>
    <row r="558" spans="1:9" ht="27.75" customHeight="1" thickBot="1" x14ac:dyDescent="0.3">
      <c r="B558" s="240">
        <v>29</v>
      </c>
      <c r="C558" s="41" t="s">
        <v>1003</v>
      </c>
      <c r="D558" s="115"/>
      <c r="E558" s="115"/>
      <c r="F558" s="566" t="s">
        <v>1004</v>
      </c>
      <c r="G558" s="567"/>
      <c r="H558" s="567"/>
      <c r="I558" s="568"/>
    </row>
    <row r="559" spans="1:9" ht="27.75" customHeight="1" thickBot="1" x14ac:dyDescent="0.3">
      <c r="C559" s="46" t="s">
        <v>220</v>
      </c>
      <c r="D559" s="236"/>
      <c r="E559" s="236"/>
      <c r="F559" s="458" t="s">
        <v>1005</v>
      </c>
      <c r="G559" s="459"/>
      <c r="H559" s="459"/>
      <c r="I559" s="460"/>
    </row>
    <row r="560" spans="1:9" ht="71.25" customHeight="1" thickBot="1" x14ac:dyDescent="0.3">
      <c r="C560" s="36" t="s">
        <v>27</v>
      </c>
      <c r="D560" s="84"/>
      <c r="E560" s="84"/>
      <c r="F560" s="437" t="s">
        <v>1006</v>
      </c>
      <c r="G560" s="438"/>
      <c r="H560" s="438"/>
      <c r="I560" s="439"/>
    </row>
    <row r="561" spans="1:9" ht="27.75" customHeight="1" thickBot="1" x14ac:dyDescent="0.3">
      <c r="C561" s="36" t="s">
        <v>29</v>
      </c>
      <c r="D561" s="84"/>
      <c r="E561" s="84"/>
      <c r="F561" s="461" t="s">
        <v>901</v>
      </c>
      <c r="G561" s="462"/>
      <c r="H561" s="462"/>
      <c r="I561" s="463"/>
    </row>
    <row r="562" spans="1:9" ht="27.75" customHeight="1" x14ac:dyDescent="0.25">
      <c r="C562" s="432"/>
      <c r="D562" s="564" t="s">
        <v>902</v>
      </c>
      <c r="E562" s="564" t="s">
        <v>903</v>
      </c>
      <c r="F562" s="47">
        <v>2018</v>
      </c>
      <c r="G562" s="47">
        <v>2019</v>
      </c>
      <c r="H562" s="47">
        <v>2020</v>
      </c>
      <c r="I562" s="47">
        <v>2021</v>
      </c>
    </row>
    <row r="563" spans="1:9" ht="27.75" customHeight="1" thickBot="1" x14ac:dyDescent="0.3">
      <c r="C563" s="433"/>
      <c r="D563" s="565"/>
      <c r="E563" s="565"/>
      <c r="F563" s="48" t="s">
        <v>12</v>
      </c>
      <c r="G563" s="48" t="s">
        <v>13</v>
      </c>
      <c r="H563" s="48" t="s">
        <v>13</v>
      </c>
      <c r="I563" s="48" t="s">
        <v>13</v>
      </c>
    </row>
    <row r="564" spans="1:9" ht="27.75" customHeight="1" thickBot="1" x14ac:dyDescent="0.3">
      <c r="A564" t="s">
        <v>904</v>
      </c>
      <c r="C564" s="36" t="s">
        <v>31</v>
      </c>
      <c r="D564" s="242">
        <v>3571</v>
      </c>
      <c r="E564" s="242">
        <v>705</v>
      </c>
      <c r="F564" s="49">
        <v>1195</v>
      </c>
      <c r="G564" s="49">
        <f>D564-E564-F564</f>
        <v>1671</v>
      </c>
      <c r="H564" s="49">
        <v>0</v>
      </c>
      <c r="I564" s="49">
        <v>0</v>
      </c>
    </row>
    <row r="565" spans="1:9" ht="27.75" customHeight="1" thickBot="1" x14ac:dyDescent="0.3">
      <c r="C565" s="36" t="s">
        <v>32</v>
      </c>
      <c r="D565" s="49">
        <f>D574+D573</f>
        <v>102095</v>
      </c>
      <c r="E565" s="49">
        <f t="shared" ref="E565:I565" si="57">E574+E573</f>
        <v>20145</v>
      </c>
      <c r="F565" s="49">
        <f t="shared" si="57"/>
        <v>34173</v>
      </c>
      <c r="G565" s="49">
        <f t="shared" si="57"/>
        <v>47777</v>
      </c>
      <c r="H565" s="49">
        <f t="shared" si="57"/>
        <v>0</v>
      </c>
      <c r="I565" s="49">
        <f t="shared" si="57"/>
        <v>0</v>
      </c>
    </row>
    <row r="566" spans="1:9" ht="27.75" customHeight="1" thickBot="1" x14ac:dyDescent="0.3">
      <c r="C566" s="36" t="s">
        <v>33</v>
      </c>
      <c r="D566" s="36"/>
      <c r="E566" s="36"/>
      <c r="F566" s="49">
        <f>F565/F564</f>
        <v>28.596652719665272</v>
      </c>
      <c r="G566" s="49">
        <f>G565/G564</f>
        <v>28.591861160981448</v>
      </c>
      <c r="H566" s="49" t="e">
        <f>H565/H564</f>
        <v>#DIV/0!</v>
      </c>
      <c r="I566" s="49" t="e">
        <f>I565/I564</f>
        <v>#DIV/0!</v>
      </c>
    </row>
    <row r="567" spans="1:9" ht="27.75" customHeight="1" thickBot="1" x14ac:dyDescent="0.3">
      <c r="C567" s="36" t="s">
        <v>34</v>
      </c>
      <c r="D567" s="36"/>
      <c r="E567" s="36"/>
      <c r="F567" s="50" t="s">
        <v>35</v>
      </c>
      <c r="G567" s="51">
        <f t="shared" ref="G567:I569" si="58">G564/F564-1</f>
        <v>0.39832635983263609</v>
      </c>
      <c r="H567" s="51">
        <f t="shared" si="58"/>
        <v>-1</v>
      </c>
      <c r="I567" s="51" t="e">
        <f t="shared" si="58"/>
        <v>#DIV/0!</v>
      </c>
    </row>
    <row r="568" spans="1:9" ht="27.75" customHeight="1" thickBot="1" x14ac:dyDescent="0.3">
      <c r="C568" s="36" t="s">
        <v>36</v>
      </c>
      <c r="D568" s="36"/>
      <c r="E568" s="36"/>
      <c r="F568" s="50" t="s">
        <v>35</v>
      </c>
      <c r="G568" s="51">
        <f t="shared" si="58"/>
        <v>0.39809206098381766</v>
      </c>
      <c r="H568" s="51">
        <f t="shared" si="58"/>
        <v>-1</v>
      </c>
      <c r="I568" s="51" t="e">
        <f t="shared" si="58"/>
        <v>#DIV/0!</v>
      </c>
    </row>
    <row r="569" spans="1:9" ht="27.75" customHeight="1" thickBot="1" x14ac:dyDescent="0.3">
      <c r="C569" s="36" t="s">
        <v>37</v>
      </c>
      <c r="D569" s="36"/>
      <c r="E569" s="36"/>
      <c r="F569" s="50" t="s">
        <v>35</v>
      </c>
      <c r="G569" s="51">
        <f t="shared" si="58"/>
        <v>-1.6755662737155674E-4</v>
      </c>
      <c r="H569" s="51" t="e">
        <f t="shared" si="58"/>
        <v>#DIV/0!</v>
      </c>
      <c r="I569" s="51" t="e">
        <f t="shared" si="58"/>
        <v>#DIV/0!</v>
      </c>
    </row>
    <row r="570" spans="1:9" ht="27.75" customHeight="1" thickBot="1" x14ac:dyDescent="0.3">
      <c r="C570" s="464" t="s">
        <v>38</v>
      </c>
      <c r="D570" s="465"/>
      <c r="E570" s="465"/>
      <c r="F570" s="465"/>
      <c r="G570" s="465"/>
      <c r="H570" s="465"/>
      <c r="I570" s="466"/>
    </row>
    <row r="571" spans="1:9" ht="27.75" customHeight="1" x14ac:dyDescent="0.25">
      <c r="C571" s="432"/>
      <c r="D571" s="33"/>
      <c r="E571" s="33"/>
      <c r="F571" s="47">
        <v>2018</v>
      </c>
      <c r="G571" s="47">
        <v>2019</v>
      </c>
      <c r="H571" s="47">
        <v>2020</v>
      </c>
      <c r="I571" s="47">
        <v>2021</v>
      </c>
    </row>
    <row r="572" spans="1:9" ht="27.75" customHeight="1" thickBot="1" x14ac:dyDescent="0.3">
      <c r="C572" s="433"/>
      <c r="D572" s="34"/>
      <c r="E572" s="34"/>
      <c r="F572" s="48" t="s">
        <v>12</v>
      </c>
      <c r="G572" s="48" t="s">
        <v>13</v>
      </c>
      <c r="H572" s="48" t="s">
        <v>13</v>
      </c>
      <c r="I572" s="48" t="s">
        <v>13</v>
      </c>
    </row>
    <row r="573" spans="1:9" ht="27.75" customHeight="1" thickBot="1" x14ac:dyDescent="0.3">
      <c r="C573" s="52" t="s">
        <v>39</v>
      </c>
      <c r="D573" s="54">
        <v>1931</v>
      </c>
      <c r="E573" s="54">
        <v>145</v>
      </c>
      <c r="F573" s="54">
        <v>745</v>
      </c>
      <c r="G573" s="54">
        <v>1041</v>
      </c>
      <c r="H573" s="54">
        <v>0</v>
      </c>
      <c r="I573" s="54">
        <v>0</v>
      </c>
    </row>
    <row r="574" spans="1:9" s="92" customFormat="1" ht="27.75" customHeight="1" thickBot="1" x14ac:dyDescent="0.3">
      <c r="C574" s="97" t="s">
        <v>40</v>
      </c>
      <c r="D574" s="98">
        <v>100164</v>
      </c>
      <c r="E574" s="98">
        <v>20000</v>
      </c>
      <c r="F574" s="98">
        <v>33428</v>
      </c>
      <c r="G574" s="98">
        <v>46736</v>
      </c>
      <c r="H574" s="98">
        <v>0</v>
      </c>
      <c r="I574" s="98"/>
    </row>
    <row r="575" spans="1:9" ht="27.75" customHeight="1" thickBot="1" x14ac:dyDescent="0.3">
      <c r="C575" s="100" t="s">
        <v>41</v>
      </c>
      <c r="D575" s="284"/>
      <c r="E575" s="284"/>
      <c r="F575" s="99">
        <f>F574+F573</f>
        <v>34173</v>
      </c>
      <c r="G575" s="99">
        <f>G574+G573</f>
        <v>47777</v>
      </c>
      <c r="H575" s="99">
        <f>H574+H573</f>
        <v>0</v>
      </c>
      <c r="I575" s="99">
        <f>I574+I573</f>
        <v>0</v>
      </c>
    </row>
    <row r="576" spans="1:9" ht="27.75" customHeight="1" thickBot="1" x14ac:dyDescent="0.3">
      <c r="B576" s="240">
        <v>30</v>
      </c>
      <c r="C576" s="41" t="s">
        <v>1007</v>
      </c>
      <c r="D576" s="115"/>
      <c r="E576" s="115"/>
      <c r="F576" s="566" t="s">
        <v>1008</v>
      </c>
      <c r="G576" s="567"/>
      <c r="H576" s="567"/>
      <c r="I576" s="568"/>
    </row>
    <row r="577" spans="1:9" ht="27.75" customHeight="1" thickBot="1" x14ac:dyDescent="0.3">
      <c r="C577" s="46" t="s">
        <v>220</v>
      </c>
      <c r="D577" s="236"/>
      <c r="E577" s="236"/>
      <c r="F577" s="458" t="s">
        <v>1009</v>
      </c>
      <c r="G577" s="459"/>
      <c r="H577" s="459"/>
      <c r="I577" s="460"/>
    </row>
    <row r="578" spans="1:9" ht="114" customHeight="1" thickBot="1" x14ac:dyDescent="0.3">
      <c r="C578" s="36" t="s">
        <v>27</v>
      </c>
      <c r="D578" s="84"/>
      <c r="E578" s="84"/>
      <c r="F578" s="437" t="s">
        <v>1010</v>
      </c>
      <c r="G578" s="438"/>
      <c r="H578" s="438"/>
      <c r="I578" s="439"/>
    </row>
    <row r="579" spans="1:9" ht="27.75" customHeight="1" thickBot="1" x14ac:dyDescent="0.3">
      <c r="C579" s="36" t="s">
        <v>29</v>
      </c>
      <c r="D579" s="84"/>
      <c r="E579" s="84"/>
      <c r="F579" s="461" t="s">
        <v>901</v>
      </c>
      <c r="G579" s="462"/>
      <c r="H579" s="462"/>
      <c r="I579" s="463"/>
    </row>
    <row r="580" spans="1:9" ht="27.75" customHeight="1" x14ac:dyDescent="0.25">
      <c r="C580" s="432"/>
      <c r="D580" s="564" t="s">
        <v>902</v>
      </c>
      <c r="E580" s="564" t="s">
        <v>903</v>
      </c>
      <c r="F580" s="47">
        <v>2018</v>
      </c>
      <c r="G580" s="47">
        <v>2019</v>
      </c>
      <c r="H580" s="47">
        <v>2020</v>
      </c>
      <c r="I580" s="47">
        <v>2021</v>
      </c>
    </row>
    <row r="581" spans="1:9" ht="27.75" customHeight="1" thickBot="1" x14ac:dyDescent="0.3">
      <c r="C581" s="433"/>
      <c r="D581" s="565"/>
      <c r="E581" s="565"/>
      <c r="F581" s="48" t="s">
        <v>12</v>
      </c>
      <c r="G581" s="48" t="s">
        <v>13</v>
      </c>
      <c r="H581" s="48" t="s">
        <v>13</v>
      </c>
      <c r="I581" s="48" t="s">
        <v>13</v>
      </c>
    </row>
    <row r="582" spans="1:9" ht="27.75" customHeight="1" thickBot="1" x14ac:dyDescent="0.3">
      <c r="A582" t="s">
        <v>909</v>
      </c>
      <c r="C582" s="36" t="s">
        <v>31</v>
      </c>
      <c r="D582" s="242">
        <v>2550</v>
      </c>
      <c r="E582" s="242">
        <v>311</v>
      </c>
      <c r="F582" s="49">
        <v>916</v>
      </c>
      <c r="G582" s="49">
        <f>D582-E582-F582</f>
        <v>1323</v>
      </c>
      <c r="H582" s="49">
        <v>0</v>
      </c>
      <c r="I582" s="49">
        <v>0</v>
      </c>
    </row>
    <row r="583" spans="1:9" ht="27.75" customHeight="1" thickBot="1" x14ac:dyDescent="0.3">
      <c r="C583" s="36" t="s">
        <v>32</v>
      </c>
      <c r="D583" s="49">
        <f>D592+D591</f>
        <v>99839</v>
      </c>
      <c r="E583" s="49">
        <f t="shared" ref="E583:I583" si="59">E592+E591</f>
        <v>12175</v>
      </c>
      <c r="F583" s="49">
        <f t="shared" si="59"/>
        <v>35872</v>
      </c>
      <c r="G583" s="49">
        <f t="shared" si="59"/>
        <v>50152</v>
      </c>
      <c r="H583" s="49">
        <f t="shared" si="59"/>
        <v>0</v>
      </c>
      <c r="I583" s="49">
        <f t="shared" si="59"/>
        <v>0</v>
      </c>
    </row>
    <row r="584" spans="1:9" ht="27.75" customHeight="1" thickBot="1" x14ac:dyDescent="0.3">
      <c r="C584" s="36" t="s">
        <v>33</v>
      </c>
      <c r="D584" s="36"/>
      <c r="E584" s="36"/>
      <c r="F584" s="49">
        <f>F583/F582</f>
        <v>39.161572052401745</v>
      </c>
      <c r="G584" s="49">
        <f>G583/G582</f>
        <v>37.907785336356767</v>
      </c>
      <c r="H584" s="49" t="e">
        <f>H583/H582</f>
        <v>#DIV/0!</v>
      </c>
      <c r="I584" s="49" t="e">
        <f>I583/I582</f>
        <v>#DIV/0!</v>
      </c>
    </row>
    <row r="585" spans="1:9" ht="27.75" customHeight="1" thickBot="1" x14ac:dyDescent="0.3">
      <c r="C585" s="36" t="s">
        <v>34</v>
      </c>
      <c r="D585" s="36"/>
      <c r="E585" s="36"/>
      <c r="F585" s="50" t="s">
        <v>35</v>
      </c>
      <c r="G585" s="51">
        <f t="shared" ref="G585:I587" si="60">G582/F582-1</f>
        <v>0.44432314410480345</v>
      </c>
      <c r="H585" s="51">
        <f t="shared" si="60"/>
        <v>-1</v>
      </c>
      <c r="I585" s="51" t="e">
        <f t="shared" si="60"/>
        <v>#DIV/0!</v>
      </c>
    </row>
    <row r="586" spans="1:9" ht="27.75" customHeight="1" thickBot="1" x14ac:dyDescent="0.3">
      <c r="C586" s="36" t="s">
        <v>36</v>
      </c>
      <c r="D586" s="36"/>
      <c r="E586" s="36"/>
      <c r="F586" s="50" t="s">
        <v>35</v>
      </c>
      <c r="G586" s="51">
        <f t="shared" si="60"/>
        <v>0.39808206958073145</v>
      </c>
      <c r="H586" s="51">
        <f t="shared" si="60"/>
        <v>-1</v>
      </c>
      <c r="I586" s="51" t="e">
        <f t="shared" si="60"/>
        <v>#DIV/0!</v>
      </c>
    </row>
    <row r="587" spans="1:9" ht="27.75" customHeight="1" thickBot="1" x14ac:dyDescent="0.3">
      <c r="C587" s="36" t="s">
        <v>37</v>
      </c>
      <c r="D587" s="36"/>
      <c r="E587" s="36"/>
      <c r="F587" s="50" t="s">
        <v>35</v>
      </c>
      <c r="G587" s="51">
        <f t="shared" si="60"/>
        <v>-3.2015740184466956E-2</v>
      </c>
      <c r="H587" s="51" t="e">
        <f t="shared" si="60"/>
        <v>#DIV/0!</v>
      </c>
      <c r="I587" s="51" t="e">
        <f t="shared" si="60"/>
        <v>#DIV/0!</v>
      </c>
    </row>
    <row r="588" spans="1:9" ht="27.75" customHeight="1" thickBot="1" x14ac:dyDescent="0.3">
      <c r="C588" s="464" t="s">
        <v>38</v>
      </c>
      <c r="D588" s="465"/>
      <c r="E588" s="465"/>
      <c r="F588" s="465"/>
      <c r="G588" s="465"/>
      <c r="H588" s="465"/>
      <c r="I588" s="466"/>
    </row>
    <row r="589" spans="1:9" ht="27.75" customHeight="1" x14ac:dyDescent="0.25">
      <c r="C589" s="432"/>
      <c r="D589" s="33"/>
      <c r="E589" s="33"/>
      <c r="F589" s="47">
        <v>2018</v>
      </c>
      <c r="G589" s="47">
        <v>2019</v>
      </c>
      <c r="H589" s="47">
        <v>2020</v>
      </c>
      <c r="I589" s="47">
        <v>2021</v>
      </c>
    </row>
    <row r="590" spans="1:9" ht="27.75" customHeight="1" thickBot="1" x14ac:dyDescent="0.3">
      <c r="C590" s="433"/>
      <c r="D590" s="34"/>
      <c r="E590" s="34"/>
      <c r="F590" s="48" t="s">
        <v>12</v>
      </c>
      <c r="G590" s="48" t="s">
        <v>13</v>
      </c>
      <c r="H590" s="48" t="s">
        <v>13</v>
      </c>
      <c r="I590" s="48" t="s">
        <v>13</v>
      </c>
    </row>
    <row r="591" spans="1:9" ht="27.75" customHeight="1" thickBot="1" x14ac:dyDescent="0.3">
      <c r="C591" s="52" t="s">
        <v>39</v>
      </c>
      <c r="D591" s="54">
        <v>2234</v>
      </c>
      <c r="E591" s="54">
        <v>0</v>
      </c>
      <c r="F591" s="54">
        <v>260</v>
      </c>
      <c r="G591" s="54">
        <v>364</v>
      </c>
      <c r="H591" s="54">
        <v>0</v>
      </c>
      <c r="I591" s="54">
        <v>0</v>
      </c>
    </row>
    <row r="592" spans="1:9" s="92" customFormat="1" ht="27.75" customHeight="1" thickBot="1" x14ac:dyDescent="0.3">
      <c r="C592" s="97" t="s">
        <v>40</v>
      </c>
      <c r="D592" s="98">
        <v>97605</v>
      </c>
      <c r="E592" s="98">
        <v>12175</v>
      </c>
      <c r="F592" s="98">
        <v>35612</v>
      </c>
      <c r="G592" s="98">
        <v>49788</v>
      </c>
      <c r="H592" s="98">
        <v>0</v>
      </c>
      <c r="I592" s="98">
        <v>0</v>
      </c>
    </row>
    <row r="593" spans="1:9" ht="27.75" customHeight="1" thickBot="1" x14ac:dyDescent="0.3">
      <c r="C593" s="100" t="s">
        <v>41</v>
      </c>
      <c r="D593" s="284"/>
      <c r="E593" s="284"/>
      <c r="F593" s="99">
        <f>F592+F591</f>
        <v>35872</v>
      </c>
      <c r="G593" s="99">
        <f>G592+G591</f>
        <v>50152</v>
      </c>
      <c r="H593" s="99">
        <f>H592+H591</f>
        <v>0</v>
      </c>
      <c r="I593" s="99">
        <f>I592+I591</f>
        <v>0</v>
      </c>
    </row>
    <row r="594" spans="1:9" ht="27.75" customHeight="1" thickBot="1" x14ac:dyDescent="0.3">
      <c r="B594" s="240">
        <v>31</v>
      </c>
      <c r="C594" s="41" t="s">
        <v>1011</v>
      </c>
      <c r="D594" s="115"/>
      <c r="E594" s="115"/>
      <c r="F594" s="566" t="s">
        <v>1012</v>
      </c>
      <c r="G594" s="567"/>
      <c r="H594" s="567"/>
      <c r="I594" s="568"/>
    </row>
    <row r="595" spans="1:9" ht="27.75" customHeight="1" thickBot="1" x14ac:dyDescent="0.3">
      <c r="C595" s="46" t="s">
        <v>220</v>
      </c>
      <c r="D595" s="236"/>
      <c r="E595" s="236"/>
      <c r="F595" s="458" t="s">
        <v>921</v>
      </c>
      <c r="G595" s="459"/>
      <c r="H595" s="459"/>
      <c r="I595" s="460"/>
    </row>
    <row r="596" spans="1:9" ht="61.5" customHeight="1" thickBot="1" x14ac:dyDescent="0.3">
      <c r="C596" s="36" t="s">
        <v>27</v>
      </c>
      <c r="D596" s="84"/>
      <c r="E596" s="84"/>
      <c r="F596" s="437" t="s">
        <v>1013</v>
      </c>
      <c r="G596" s="438"/>
      <c r="H596" s="438"/>
      <c r="I596" s="439"/>
    </row>
    <row r="597" spans="1:9" ht="27.75" customHeight="1" thickBot="1" x14ac:dyDescent="0.3">
      <c r="C597" s="36" t="s">
        <v>29</v>
      </c>
      <c r="D597" s="84"/>
      <c r="E597" s="84"/>
      <c r="F597" s="461" t="s">
        <v>901</v>
      </c>
      <c r="G597" s="462"/>
      <c r="H597" s="462"/>
      <c r="I597" s="463"/>
    </row>
    <row r="598" spans="1:9" ht="27.75" customHeight="1" x14ac:dyDescent="0.25">
      <c r="C598" s="432"/>
      <c r="D598" s="564" t="s">
        <v>902</v>
      </c>
      <c r="E598" s="564" t="s">
        <v>903</v>
      </c>
      <c r="F598" s="47">
        <v>2018</v>
      </c>
      <c r="G598" s="47">
        <v>2019</v>
      </c>
      <c r="H598" s="47">
        <v>2020</v>
      </c>
      <c r="I598" s="47">
        <v>2021</v>
      </c>
    </row>
    <row r="599" spans="1:9" ht="27.75" customHeight="1" thickBot="1" x14ac:dyDescent="0.3">
      <c r="C599" s="433"/>
      <c r="D599" s="565"/>
      <c r="E599" s="565"/>
      <c r="F599" s="48" t="s">
        <v>12</v>
      </c>
      <c r="G599" s="48" t="s">
        <v>13</v>
      </c>
      <c r="H599" s="48" t="s">
        <v>13</v>
      </c>
      <c r="I599" s="48" t="s">
        <v>13</v>
      </c>
    </row>
    <row r="600" spans="1:9" ht="27.75" customHeight="1" thickBot="1" x14ac:dyDescent="0.3">
      <c r="A600" t="s">
        <v>909</v>
      </c>
      <c r="C600" s="36" t="s">
        <v>31</v>
      </c>
      <c r="D600" s="242">
        <v>5495</v>
      </c>
      <c r="E600" s="242">
        <v>1126</v>
      </c>
      <c r="F600" s="49">
        <v>1821</v>
      </c>
      <c r="G600" s="49">
        <f>D600-E600-F600</f>
        <v>2548</v>
      </c>
      <c r="H600" s="49">
        <v>0</v>
      </c>
      <c r="I600" s="49">
        <v>0</v>
      </c>
    </row>
    <row r="601" spans="1:9" ht="27.75" customHeight="1" thickBot="1" x14ac:dyDescent="0.3">
      <c r="C601" s="36" t="s">
        <v>32</v>
      </c>
      <c r="D601" s="49">
        <f>D610+D609</f>
        <v>98210</v>
      </c>
      <c r="E601" s="49">
        <f t="shared" ref="E601:I601" si="61">E610+E609</f>
        <v>20128</v>
      </c>
      <c r="F601" s="49">
        <f t="shared" si="61"/>
        <v>32560</v>
      </c>
      <c r="G601" s="49">
        <f t="shared" si="61"/>
        <v>45522</v>
      </c>
      <c r="H601" s="49">
        <f t="shared" si="61"/>
        <v>0</v>
      </c>
      <c r="I601" s="49">
        <f t="shared" si="61"/>
        <v>0</v>
      </c>
    </row>
    <row r="602" spans="1:9" ht="27.75" customHeight="1" thickBot="1" x14ac:dyDescent="0.3">
      <c r="C602" s="36" t="s">
        <v>33</v>
      </c>
      <c r="D602" s="36"/>
      <c r="E602" s="36"/>
      <c r="F602" s="49">
        <f>F601/F600</f>
        <v>17.880285557386053</v>
      </c>
      <c r="G602" s="49">
        <f>G601/G600</f>
        <v>17.865777080062795</v>
      </c>
      <c r="H602" s="49" t="e">
        <f>H601/H600</f>
        <v>#DIV/0!</v>
      </c>
      <c r="I602" s="49" t="e">
        <f>I601/I600</f>
        <v>#DIV/0!</v>
      </c>
    </row>
    <row r="603" spans="1:9" ht="27.75" customHeight="1" thickBot="1" x14ac:dyDescent="0.3">
      <c r="C603" s="36" t="s">
        <v>34</v>
      </c>
      <c r="D603" s="36"/>
      <c r="E603" s="36"/>
      <c r="F603" s="50" t="s">
        <v>35</v>
      </c>
      <c r="G603" s="51">
        <f t="shared" ref="G603:I605" si="62">G600/F600-1</f>
        <v>0.39923119165293786</v>
      </c>
      <c r="H603" s="51">
        <f t="shared" si="62"/>
        <v>-1</v>
      </c>
      <c r="I603" s="51" t="e">
        <f t="shared" si="62"/>
        <v>#DIV/0!</v>
      </c>
    </row>
    <row r="604" spans="1:9" ht="27.75" customHeight="1" thickBot="1" x14ac:dyDescent="0.3">
      <c r="C604" s="36" t="s">
        <v>36</v>
      </c>
      <c r="D604" s="36"/>
      <c r="E604" s="36"/>
      <c r="F604" s="50" t="s">
        <v>35</v>
      </c>
      <c r="G604" s="51">
        <f t="shared" si="62"/>
        <v>0.39809582309582314</v>
      </c>
      <c r="H604" s="51">
        <f t="shared" si="62"/>
        <v>-1</v>
      </c>
      <c r="I604" s="51" t="e">
        <f t="shared" si="62"/>
        <v>#DIV/0!</v>
      </c>
    </row>
    <row r="605" spans="1:9" ht="27.75" customHeight="1" thickBot="1" x14ac:dyDescent="0.3">
      <c r="C605" s="36" t="s">
        <v>37</v>
      </c>
      <c r="D605" s="36"/>
      <c r="E605" s="36"/>
      <c r="F605" s="50" t="s">
        <v>35</v>
      </c>
      <c r="G605" s="51">
        <f t="shared" si="62"/>
        <v>-8.1142313285176293E-4</v>
      </c>
      <c r="H605" s="51" t="e">
        <f t="shared" si="62"/>
        <v>#DIV/0!</v>
      </c>
      <c r="I605" s="51" t="e">
        <f t="shared" si="62"/>
        <v>#DIV/0!</v>
      </c>
    </row>
    <row r="606" spans="1:9" ht="27.75" customHeight="1" thickBot="1" x14ac:dyDescent="0.3">
      <c r="C606" s="464" t="s">
        <v>936</v>
      </c>
      <c r="D606" s="465"/>
      <c r="E606" s="465"/>
      <c r="F606" s="465"/>
      <c r="G606" s="465"/>
      <c r="H606" s="465"/>
      <c r="I606" s="466"/>
    </row>
    <row r="607" spans="1:9" ht="27.75" customHeight="1" x14ac:dyDescent="0.25">
      <c r="C607" s="432"/>
      <c r="D607" s="33"/>
      <c r="E607" s="33"/>
      <c r="F607" s="47">
        <v>2018</v>
      </c>
      <c r="G607" s="47">
        <v>2019</v>
      </c>
      <c r="H607" s="47">
        <v>2020</v>
      </c>
      <c r="I607" s="47">
        <v>2021</v>
      </c>
    </row>
    <row r="608" spans="1:9" ht="27.75" customHeight="1" thickBot="1" x14ac:dyDescent="0.3">
      <c r="C608" s="433"/>
      <c r="D608" s="34"/>
      <c r="E608" s="34"/>
      <c r="F608" s="48" t="s">
        <v>12</v>
      </c>
      <c r="G608" s="48" t="s">
        <v>13</v>
      </c>
      <c r="H608" s="48" t="s">
        <v>13</v>
      </c>
      <c r="I608" s="48" t="s">
        <v>13</v>
      </c>
    </row>
    <row r="609" spans="1:9" ht="27.75" customHeight="1" thickBot="1" x14ac:dyDescent="0.3">
      <c r="C609" s="52" t="s">
        <v>39</v>
      </c>
      <c r="D609" s="54">
        <v>299</v>
      </c>
      <c r="E609" s="54">
        <v>80</v>
      </c>
      <c r="F609" s="54">
        <v>92</v>
      </c>
      <c r="G609" s="54">
        <v>128</v>
      </c>
      <c r="H609" s="54">
        <v>0</v>
      </c>
      <c r="I609" s="54">
        <v>0</v>
      </c>
    </row>
    <row r="610" spans="1:9" s="92" customFormat="1" ht="27.75" customHeight="1" thickBot="1" x14ac:dyDescent="0.3">
      <c r="C610" s="97" t="s">
        <v>40</v>
      </c>
      <c r="D610" s="98">
        <v>97911</v>
      </c>
      <c r="E610" s="98">
        <v>20048</v>
      </c>
      <c r="F610" s="98">
        <v>32468</v>
      </c>
      <c r="G610" s="98">
        <v>45394</v>
      </c>
      <c r="H610" s="98">
        <v>0</v>
      </c>
      <c r="I610" s="98">
        <v>0</v>
      </c>
    </row>
    <row r="611" spans="1:9" ht="27.75" customHeight="1" thickBot="1" x14ac:dyDescent="0.3">
      <c r="C611" s="100" t="s">
        <v>41</v>
      </c>
      <c r="D611" s="284"/>
      <c r="E611" s="284"/>
      <c r="F611" s="99">
        <f>F610+F609</f>
        <v>32560</v>
      </c>
      <c r="G611" s="99">
        <f>G610+G609</f>
        <v>45522</v>
      </c>
      <c r="H611" s="99">
        <f>H610+H609</f>
        <v>0</v>
      </c>
      <c r="I611" s="99">
        <f>I610+I609</f>
        <v>0</v>
      </c>
    </row>
    <row r="612" spans="1:9" ht="27.75" customHeight="1" thickBot="1" x14ac:dyDescent="0.3">
      <c r="B612" s="240">
        <v>32</v>
      </c>
      <c r="C612" s="41" t="s">
        <v>1014</v>
      </c>
      <c r="D612" s="115"/>
      <c r="E612" s="115"/>
      <c r="F612" s="566" t="s">
        <v>1015</v>
      </c>
      <c r="G612" s="567"/>
      <c r="H612" s="567"/>
      <c r="I612" s="568"/>
    </row>
    <row r="613" spans="1:9" ht="27.75" customHeight="1" thickBot="1" x14ac:dyDescent="0.3">
      <c r="C613" s="46" t="s">
        <v>220</v>
      </c>
      <c r="D613" s="236"/>
      <c r="E613" s="236"/>
      <c r="F613" s="458" t="s">
        <v>951</v>
      </c>
      <c r="G613" s="459"/>
      <c r="H613" s="459"/>
      <c r="I613" s="460"/>
    </row>
    <row r="614" spans="1:9" ht="165.75" customHeight="1" thickBot="1" x14ac:dyDescent="0.3">
      <c r="C614" s="36" t="s">
        <v>27</v>
      </c>
      <c r="D614" s="84"/>
      <c r="E614" s="84"/>
      <c r="F614" s="573" t="s">
        <v>1016</v>
      </c>
      <c r="G614" s="574"/>
      <c r="H614" s="574"/>
      <c r="I614" s="575"/>
    </row>
    <row r="615" spans="1:9" ht="27.75" customHeight="1" thickBot="1" x14ac:dyDescent="0.3">
      <c r="C615" s="36" t="s">
        <v>29</v>
      </c>
      <c r="D615" s="84"/>
      <c r="E615" s="84"/>
      <c r="F615" s="461" t="s">
        <v>30</v>
      </c>
      <c r="G615" s="462"/>
      <c r="H615" s="462"/>
      <c r="I615" s="463"/>
    </row>
    <row r="616" spans="1:9" ht="27.75" customHeight="1" x14ac:dyDescent="0.25">
      <c r="C616" s="432"/>
      <c r="D616" s="564" t="s">
        <v>902</v>
      </c>
      <c r="E616" s="564" t="s">
        <v>903</v>
      </c>
      <c r="F616" s="47">
        <v>2018</v>
      </c>
      <c r="G616" s="47">
        <v>2019</v>
      </c>
      <c r="H616" s="47">
        <v>2020</v>
      </c>
      <c r="I616" s="47">
        <v>2021</v>
      </c>
    </row>
    <row r="617" spans="1:9" ht="27.75" customHeight="1" thickBot="1" x14ac:dyDescent="0.3">
      <c r="C617" s="433"/>
      <c r="D617" s="565"/>
      <c r="E617" s="565"/>
      <c r="F617" s="48" t="s">
        <v>12</v>
      </c>
      <c r="G617" s="48" t="s">
        <v>13</v>
      </c>
      <c r="H617" s="48" t="s">
        <v>13</v>
      </c>
      <c r="I617" s="48" t="s">
        <v>13</v>
      </c>
    </row>
    <row r="618" spans="1:9" ht="27.75" customHeight="1" thickBot="1" x14ac:dyDescent="0.3">
      <c r="C618" s="36" t="s">
        <v>31</v>
      </c>
      <c r="D618" s="242">
        <v>1</v>
      </c>
      <c r="E618" s="242">
        <v>1</v>
      </c>
      <c r="F618" s="49">
        <v>1</v>
      </c>
      <c r="G618" s="49">
        <v>1</v>
      </c>
      <c r="H618" s="49">
        <v>0</v>
      </c>
      <c r="I618" s="49">
        <v>0</v>
      </c>
    </row>
    <row r="619" spans="1:9" ht="27.75" customHeight="1" thickBot="1" x14ac:dyDescent="0.3">
      <c r="C619" s="36" t="s">
        <v>32</v>
      </c>
      <c r="D619" s="54">
        <f>D628+D627</f>
        <v>153359</v>
      </c>
      <c r="E619" s="54">
        <f t="shared" ref="E619:I619" si="63">E628+E627</f>
        <v>30183</v>
      </c>
      <c r="F619" s="54">
        <f t="shared" si="63"/>
        <v>61587</v>
      </c>
      <c r="G619" s="54">
        <f t="shared" si="63"/>
        <v>61587</v>
      </c>
      <c r="H619" s="54">
        <f t="shared" si="63"/>
        <v>0</v>
      </c>
      <c r="I619" s="54">
        <f t="shared" si="63"/>
        <v>0</v>
      </c>
    </row>
    <row r="620" spans="1:9" ht="27.75" customHeight="1" thickBot="1" x14ac:dyDescent="0.3">
      <c r="A620" t="s">
        <v>1017</v>
      </c>
      <c r="C620" s="36" t="s">
        <v>33</v>
      </c>
      <c r="D620" s="36"/>
      <c r="E620" s="36"/>
      <c r="F620" s="49">
        <f>F619/F618</f>
        <v>61587</v>
      </c>
      <c r="G620" s="49">
        <f>G619/G618</f>
        <v>61587</v>
      </c>
      <c r="H620" s="49" t="e">
        <f>H619/H618</f>
        <v>#DIV/0!</v>
      </c>
      <c r="I620" s="49" t="e">
        <f>I619/I618</f>
        <v>#DIV/0!</v>
      </c>
    </row>
    <row r="621" spans="1:9" ht="27.75" customHeight="1" thickBot="1" x14ac:dyDescent="0.3">
      <c r="C621" s="36" t="s">
        <v>34</v>
      </c>
      <c r="D621" s="36"/>
      <c r="E621" s="36"/>
      <c r="F621" s="50" t="s">
        <v>35</v>
      </c>
      <c r="G621" s="51">
        <f t="shared" ref="G621:I623" si="64">G618/F618-1</f>
        <v>0</v>
      </c>
      <c r="H621" s="51">
        <f t="shared" si="64"/>
        <v>-1</v>
      </c>
      <c r="I621" s="51" t="e">
        <f t="shared" si="64"/>
        <v>#DIV/0!</v>
      </c>
    </row>
    <row r="622" spans="1:9" ht="27.75" customHeight="1" thickBot="1" x14ac:dyDescent="0.3">
      <c r="C622" s="36" t="s">
        <v>36</v>
      </c>
      <c r="D622" s="36"/>
      <c r="E622" s="36"/>
      <c r="F622" s="50" t="s">
        <v>35</v>
      </c>
      <c r="G622" s="51">
        <f t="shared" si="64"/>
        <v>0</v>
      </c>
      <c r="H622" s="51">
        <f t="shared" si="64"/>
        <v>-1</v>
      </c>
      <c r="I622" s="51" t="e">
        <f t="shared" si="64"/>
        <v>#DIV/0!</v>
      </c>
    </row>
    <row r="623" spans="1:9" ht="27.75" customHeight="1" thickBot="1" x14ac:dyDescent="0.3">
      <c r="C623" s="36" t="s">
        <v>37</v>
      </c>
      <c r="D623" s="36"/>
      <c r="E623" s="36"/>
      <c r="F623" s="50" t="s">
        <v>35</v>
      </c>
      <c r="G623" s="51">
        <f t="shared" si="64"/>
        <v>0</v>
      </c>
      <c r="H623" s="51" t="e">
        <f t="shared" si="64"/>
        <v>#DIV/0!</v>
      </c>
      <c r="I623" s="51" t="e">
        <f t="shared" si="64"/>
        <v>#DIV/0!</v>
      </c>
    </row>
    <row r="624" spans="1:9" ht="27.75" customHeight="1" thickBot="1" x14ac:dyDescent="0.3">
      <c r="C624" s="464" t="s">
        <v>38</v>
      </c>
      <c r="D624" s="465"/>
      <c r="E624" s="465"/>
      <c r="F624" s="465"/>
      <c r="G624" s="465"/>
      <c r="H624" s="465"/>
      <c r="I624" s="466"/>
    </row>
    <row r="625" spans="1:9" ht="27.75" customHeight="1" x14ac:dyDescent="0.25">
      <c r="C625" s="432"/>
      <c r="D625" s="33"/>
      <c r="E625" s="33"/>
      <c r="F625" s="47">
        <v>2018</v>
      </c>
      <c r="G625" s="47">
        <v>2019</v>
      </c>
      <c r="H625" s="47">
        <v>2020</v>
      </c>
      <c r="I625" s="47">
        <v>2021</v>
      </c>
    </row>
    <row r="626" spans="1:9" ht="27.75" customHeight="1" thickBot="1" x14ac:dyDescent="0.3">
      <c r="C626" s="433"/>
      <c r="D626" s="34"/>
      <c r="E626" s="34"/>
      <c r="F626" s="48" t="s">
        <v>12</v>
      </c>
      <c r="G626" s="48" t="s">
        <v>13</v>
      </c>
      <c r="H626" s="48" t="s">
        <v>13</v>
      </c>
      <c r="I626" s="48" t="s">
        <v>13</v>
      </c>
    </row>
    <row r="627" spans="1:9" ht="27.75" customHeight="1" thickBot="1" x14ac:dyDescent="0.3">
      <c r="C627" s="52" t="s">
        <v>39</v>
      </c>
      <c r="D627" s="54">
        <v>2898</v>
      </c>
      <c r="E627" s="54">
        <v>89</v>
      </c>
      <c r="F627" s="54">
        <v>1404</v>
      </c>
      <c r="G627" s="54">
        <v>1404</v>
      </c>
      <c r="H627" s="54">
        <v>0</v>
      </c>
      <c r="I627" s="54">
        <v>0</v>
      </c>
    </row>
    <row r="628" spans="1:9" s="92" customFormat="1" ht="27.75" customHeight="1" thickBot="1" x14ac:dyDescent="0.3">
      <c r="C628" s="97" t="s">
        <v>40</v>
      </c>
      <c r="D628" s="98">
        <v>150461</v>
      </c>
      <c r="E628" s="98">
        <v>30094</v>
      </c>
      <c r="F628" s="98">
        <v>60183</v>
      </c>
      <c r="G628" s="98">
        <v>60183</v>
      </c>
      <c r="H628" s="98">
        <v>0</v>
      </c>
      <c r="I628" s="98">
        <v>0</v>
      </c>
    </row>
    <row r="629" spans="1:9" ht="27.75" customHeight="1" thickBot="1" x14ac:dyDescent="0.3">
      <c r="C629" s="100" t="s">
        <v>41</v>
      </c>
      <c r="D629" s="284"/>
      <c r="E629" s="284"/>
      <c r="F629" s="99">
        <f>F628+F627</f>
        <v>61587</v>
      </c>
      <c r="G629" s="99">
        <f>G628+G627</f>
        <v>61587</v>
      </c>
      <c r="H629" s="99">
        <f>H628+H627</f>
        <v>0</v>
      </c>
      <c r="I629" s="99">
        <f>I628+I627</f>
        <v>0</v>
      </c>
    </row>
    <row r="630" spans="1:9" ht="27.75" customHeight="1" thickBot="1" x14ac:dyDescent="0.3">
      <c r="B630" s="240">
        <v>33</v>
      </c>
      <c r="C630" s="41" t="s">
        <v>1018</v>
      </c>
      <c r="D630" s="115"/>
      <c r="E630" s="115"/>
      <c r="F630" s="566" t="s">
        <v>1019</v>
      </c>
      <c r="G630" s="567"/>
      <c r="H630" s="567"/>
      <c r="I630" s="568"/>
    </row>
    <row r="631" spans="1:9" ht="27.75" customHeight="1" thickBot="1" x14ac:dyDescent="0.3">
      <c r="C631" s="46" t="s">
        <v>220</v>
      </c>
      <c r="D631" s="236"/>
      <c r="E631" s="236"/>
      <c r="F631" s="458" t="s">
        <v>921</v>
      </c>
      <c r="G631" s="459"/>
      <c r="H631" s="459"/>
      <c r="I631" s="460"/>
    </row>
    <row r="632" spans="1:9" ht="39" customHeight="1" thickBot="1" x14ac:dyDescent="0.3">
      <c r="C632" s="36" t="s">
        <v>27</v>
      </c>
      <c r="D632" s="84"/>
      <c r="E632" s="84"/>
      <c r="F632" s="437" t="s">
        <v>1020</v>
      </c>
      <c r="G632" s="438"/>
      <c r="H632" s="438"/>
      <c r="I632" s="439"/>
    </row>
    <row r="633" spans="1:9" ht="27.75" customHeight="1" thickBot="1" x14ac:dyDescent="0.3">
      <c r="C633" s="36" t="s">
        <v>29</v>
      </c>
      <c r="D633" s="84"/>
      <c r="E633" s="84"/>
      <c r="F633" s="461" t="s">
        <v>901</v>
      </c>
      <c r="G633" s="462"/>
      <c r="H633" s="462"/>
      <c r="I633" s="463"/>
    </row>
    <row r="634" spans="1:9" ht="27.75" customHeight="1" x14ac:dyDescent="0.25">
      <c r="C634" s="432"/>
      <c r="D634" s="564" t="s">
        <v>902</v>
      </c>
      <c r="E634" s="564" t="s">
        <v>903</v>
      </c>
      <c r="F634" s="47">
        <v>2018</v>
      </c>
      <c r="G634" s="47">
        <v>2019</v>
      </c>
      <c r="H634" s="47">
        <v>2020</v>
      </c>
      <c r="I634" s="47">
        <v>2021</v>
      </c>
    </row>
    <row r="635" spans="1:9" ht="27.75" customHeight="1" thickBot="1" x14ac:dyDescent="0.3">
      <c r="C635" s="433"/>
      <c r="D635" s="565"/>
      <c r="E635" s="565"/>
      <c r="F635" s="48" t="s">
        <v>12</v>
      </c>
      <c r="G635" s="48" t="s">
        <v>13</v>
      </c>
      <c r="H635" s="48" t="s">
        <v>13</v>
      </c>
      <c r="I635" s="48" t="s">
        <v>13</v>
      </c>
    </row>
    <row r="636" spans="1:9" ht="27.75" customHeight="1" thickBot="1" x14ac:dyDescent="0.3">
      <c r="A636" t="s">
        <v>909</v>
      </c>
      <c r="C636" s="36" t="s">
        <v>31</v>
      </c>
      <c r="D636" s="242">
        <v>8340</v>
      </c>
      <c r="E636" s="242">
        <v>1639</v>
      </c>
      <c r="F636" s="49">
        <v>2731</v>
      </c>
      <c r="G636" s="49">
        <f>D636-E636-F636</f>
        <v>3970</v>
      </c>
      <c r="H636" s="49">
        <v>0</v>
      </c>
      <c r="I636" s="49">
        <v>0</v>
      </c>
    </row>
    <row r="637" spans="1:9" ht="27.75" customHeight="1" thickBot="1" x14ac:dyDescent="0.3">
      <c r="C637" s="36" t="s">
        <v>32</v>
      </c>
      <c r="D637" s="49">
        <f>D646+D645</f>
        <v>27228</v>
      </c>
      <c r="E637" s="49">
        <f t="shared" ref="E637:I637" si="65">E646+E645</f>
        <v>5354</v>
      </c>
      <c r="F637" s="49">
        <f t="shared" si="65"/>
        <v>8918</v>
      </c>
      <c r="G637" s="49">
        <f t="shared" si="65"/>
        <v>12468</v>
      </c>
      <c r="H637" s="49">
        <f t="shared" si="65"/>
        <v>0</v>
      </c>
      <c r="I637" s="49">
        <f t="shared" si="65"/>
        <v>0</v>
      </c>
    </row>
    <row r="638" spans="1:9" ht="27.75" customHeight="1" thickBot="1" x14ac:dyDescent="0.3">
      <c r="C638" s="36" t="s">
        <v>33</v>
      </c>
      <c r="D638" s="36"/>
      <c r="E638" s="36"/>
      <c r="F638" s="49">
        <f>F637/F636</f>
        <v>3.2654705236177226</v>
      </c>
      <c r="G638" s="49">
        <f>G637/G636</f>
        <v>3.1405541561712846</v>
      </c>
      <c r="H638" s="49" t="e">
        <f>H637/H636</f>
        <v>#DIV/0!</v>
      </c>
      <c r="I638" s="49" t="e">
        <f>I637/I636</f>
        <v>#DIV/0!</v>
      </c>
    </row>
    <row r="639" spans="1:9" ht="27.75" customHeight="1" thickBot="1" x14ac:dyDescent="0.3">
      <c r="C639" s="36" t="s">
        <v>34</v>
      </c>
      <c r="D639" s="36"/>
      <c r="E639" s="36"/>
      <c r="F639" s="50" t="s">
        <v>35</v>
      </c>
      <c r="G639" s="51">
        <f t="shared" ref="G639:I641" si="66">G636/F636-1</f>
        <v>0.45367997070670074</v>
      </c>
      <c r="H639" s="51">
        <f t="shared" si="66"/>
        <v>-1</v>
      </c>
      <c r="I639" s="51" t="e">
        <f t="shared" si="66"/>
        <v>#DIV/0!</v>
      </c>
    </row>
    <row r="640" spans="1:9" ht="27.75" customHeight="1" thickBot="1" x14ac:dyDescent="0.3">
      <c r="C640" s="36" t="s">
        <v>36</v>
      </c>
      <c r="D640" s="36"/>
      <c r="E640" s="36"/>
      <c r="F640" s="50" t="s">
        <v>35</v>
      </c>
      <c r="G640" s="51">
        <f t="shared" si="66"/>
        <v>0.39807131643866334</v>
      </c>
      <c r="H640" s="51">
        <f t="shared" si="66"/>
        <v>-1</v>
      </c>
      <c r="I640" s="51" t="e">
        <f t="shared" si="66"/>
        <v>#DIV/0!</v>
      </c>
    </row>
    <row r="641" spans="1:9" ht="27.75" customHeight="1" thickBot="1" x14ac:dyDescent="0.3">
      <c r="C641" s="36" t="s">
        <v>37</v>
      </c>
      <c r="D641" s="36"/>
      <c r="E641" s="36"/>
      <c r="F641" s="50" t="s">
        <v>35</v>
      </c>
      <c r="G641" s="51">
        <f t="shared" si="66"/>
        <v>-3.8253711538037916E-2</v>
      </c>
      <c r="H641" s="51" t="e">
        <f t="shared" si="66"/>
        <v>#DIV/0!</v>
      </c>
      <c r="I641" s="51" t="e">
        <f t="shared" si="66"/>
        <v>#DIV/0!</v>
      </c>
    </row>
    <row r="642" spans="1:9" ht="27.75" customHeight="1" thickBot="1" x14ac:dyDescent="0.3">
      <c r="C642" s="464" t="s">
        <v>936</v>
      </c>
      <c r="D642" s="465"/>
      <c r="E642" s="465"/>
      <c r="F642" s="465"/>
      <c r="G642" s="465"/>
      <c r="H642" s="465"/>
      <c r="I642" s="466"/>
    </row>
    <row r="643" spans="1:9" ht="27.75" customHeight="1" x14ac:dyDescent="0.25">
      <c r="C643" s="432"/>
      <c r="D643" s="33"/>
      <c r="E643" s="33"/>
      <c r="F643" s="47">
        <v>2018</v>
      </c>
      <c r="G643" s="47">
        <v>2019</v>
      </c>
      <c r="H643" s="47">
        <v>2020</v>
      </c>
      <c r="I643" s="47">
        <v>2021</v>
      </c>
    </row>
    <row r="644" spans="1:9" ht="27.75" customHeight="1" thickBot="1" x14ac:dyDescent="0.3">
      <c r="C644" s="433"/>
      <c r="D644" s="34"/>
      <c r="E644" s="34"/>
      <c r="F644" s="48" t="s">
        <v>12</v>
      </c>
      <c r="G644" s="48" t="s">
        <v>13</v>
      </c>
      <c r="H644" s="48" t="s">
        <v>13</v>
      </c>
      <c r="I644" s="48" t="s">
        <v>13</v>
      </c>
    </row>
    <row r="645" spans="1:9" s="92" customFormat="1" ht="27.75" customHeight="1" thickBot="1" x14ac:dyDescent="0.3">
      <c r="C645" s="97" t="s">
        <v>39</v>
      </c>
      <c r="D645" s="98">
        <v>584</v>
      </c>
      <c r="E645" s="98">
        <v>25</v>
      </c>
      <c r="F645" s="98">
        <v>29</v>
      </c>
      <c r="G645" s="98">
        <v>41</v>
      </c>
      <c r="H645" s="98">
        <v>0</v>
      </c>
      <c r="I645" s="98">
        <v>0</v>
      </c>
    </row>
    <row r="646" spans="1:9" s="92" customFormat="1" ht="27.75" customHeight="1" thickBot="1" x14ac:dyDescent="0.3">
      <c r="C646" s="97" t="s">
        <v>40</v>
      </c>
      <c r="D646" s="98">
        <v>26644</v>
      </c>
      <c r="E646" s="98">
        <v>5329</v>
      </c>
      <c r="F646" s="98">
        <v>8889</v>
      </c>
      <c r="G646" s="98">
        <v>12427</v>
      </c>
      <c r="H646" s="98">
        <v>0</v>
      </c>
      <c r="I646" s="98">
        <v>0</v>
      </c>
    </row>
    <row r="647" spans="1:9" ht="27.75" customHeight="1" thickBot="1" x14ac:dyDescent="0.3">
      <c r="C647" s="100" t="s">
        <v>41</v>
      </c>
      <c r="D647" s="284"/>
      <c r="E647" s="284"/>
      <c r="F647" s="99">
        <f>F646+F645</f>
        <v>8918</v>
      </c>
      <c r="G647" s="99">
        <f>G646+G645</f>
        <v>12468</v>
      </c>
      <c r="H647" s="99">
        <f>H646+H645</f>
        <v>0</v>
      </c>
      <c r="I647" s="99">
        <f>I646+I645</f>
        <v>0</v>
      </c>
    </row>
    <row r="648" spans="1:9" ht="27.75" customHeight="1" thickBot="1" x14ac:dyDescent="0.3">
      <c r="B648" s="240">
        <v>34</v>
      </c>
      <c r="C648" s="41" t="s">
        <v>1021</v>
      </c>
      <c r="D648" s="115"/>
      <c r="E648" s="115"/>
      <c r="F648" s="566" t="s">
        <v>1022</v>
      </c>
      <c r="G648" s="567"/>
      <c r="H648" s="567"/>
      <c r="I648" s="568"/>
    </row>
    <row r="649" spans="1:9" ht="27.75" customHeight="1" thickBot="1" x14ac:dyDescent="0.3">
      <c r="C649" s="46" t="s">
        <v>220</v>
      </c>
      <c r="D649" s="236"/>
      <c r="E649" s="236"/>
      <c r="F649" s="458" t="s">
        <v>921</v>
      </c>
      <c r="G649" s="459"/>
      <c r="H649" s="459"/>
      <c r="I649" s="460"/>
    </row>
    <row r="650" spans="1:9" ht="96" customHeight="1" thickBot="1" x14ac:dyDescent="0.3">
      <c r="C650" s="36" t="s">
        <v>27</v>
      </c>
      <c r="D650" s="84"/>
      <c r="E650" s="84"/>
      <c r="F650" s="437" t="s">
        <v>1023</v>
      </c>
      <c r="G650" s="438"/>
      <c r="H650" s="438"/>
      <c r="I650" s="439"/>
    </row>
    <row r="651" spans="1:9" ht="27.75" customHeight="1" thickBot="1" x14ac:dyDescent="0.3">
      <c r="C651" s="36" t="s">
        <v>29</v>
      </c>
      <c r="D651" s="84"/>
      <c r="E651" s="84"/>
      <c r="F651" s="461" t="s">
        <v>901</v>
      </c>
      <c r="G651" s="462"/>
      <c r="H651" s="462"/>
      <c r="I651" s="463"/>
    </row>
    <row r="652" spans="1:9" ht="27.75" customHeight="1" x14ac:dyDescent="0.25">
      <c r="C652" s="432"/>
      <c r="D652" s="564" t="s">
        <v>902</v>
      </c>
      <c r="E652" s="564" t="s">
        <v>903</v>
      </c>
      <c r="F652" s="47">
        <v>2018</v>
      </c>
      <c r="G652" s="47">
        <v>2019</v>
      </c>
      <c r="H652" s="47">
        <v>2020</v>
      </c>
      <c r="I652" s="47">
        <v>2021</v>
      </c>
    </row>
    <row r="653" spans="1:9" ht="27.75" customHeight="1" thickBot="1" x14ac:dyDescent="0.3">
      <c r="C653" s="433"/>
      <c r="D653" s="565"/>
      <c r="E653" s="565"/>
      <c r="F653" s="48" t="s">
        <v>12</v>
      </c>
      <c r="G653" s="48" t="s">
        <v>13</v>
      </c>
      <c r="H653" s="48" t="s">
        <v>13</v>
      </c>
      <c r="I653" s="48" t="s">
        <v>13</v>
      </c>
    </row>
    <row r="654" spans="1:9" ht="27.75" customHeight="1" thickBot="1" x14ac:dyDescent="0.3">
      <c r="A654" t="s">
        <v>909</v>
      </c>
      <c r="C654" s="36" t="s">
        <v>31</v>
      </c>
      <c r="D654" s="242">
        <v>25000</v>
      </c>
      <c r="E654" s="242">
        <v>4397</v>
      </c>
      <c r="F654" s="49">
        <v>4587</v>
      </c>
      <c r="G654" s="49">
        <v>6921</v>
      </c>
      <c r="H654" s="49">
        <f>D654-E654-F654-G654</f>
        <v>9095</v>
      </c>
      <c r="I654" s="49">
        <v>0</v>
      </c>
    </row>
    <row r="655" spans="1:9" ht="27.75" customHeight="1" thickBot="1" x14ac:dyDescent="0.3">
      <c r="C655" s="36" t="s">
        <v>32</v>
      </c>
      <c r="D655" s="54">
        <f>D664+D663</f>
        <v>598987</v>
      </c>
      <c r="E655" s="54">
        <f t="shared" ref="E655:I655" si="67">E664+E663</f>
        <v>105359</v>
      </c>
      <c r="F655" s="54">
        <f t="shared" si="67"/>
        <v>109914</v>
      </c>
      <c r="G655" s="54">
        <f t="shared" si="67"/>
        <v>165839</v>
      </c>
      <c r="H655" s="54">
        <f t="shared" si="67"/>
        <v>214164</v>
      </c>
      <c r="I655" s="54">
        <f t="shared" si="67"/>
        <v>0</v>
      </c>
    </row>
    <row r="656" spans="1:9" ht="27.75" customHeight="1" thickBot="1" x14ac:dyDescent="0.3">
      <c r="C656" s="36" t="s">
        <v>33</v>
      </c>
      <c r="D656" s="36"/>
      <c r="E656" s="36"/>
      <c r="F656" s="49">
        <f>F655/F654</f>
        <v>23.96206671026815</v>
      </c>
      <c r="G656" s="49">
        <f>G655/G654</f>
        <v>23.961710735442853</v>
      </c>
      <c r="H656" s="49">
        <f>H655/H654</f>
        <v>23.547443650357341</v>
      </c>
      <c r="I656" s="49" t="e">
        <f>I655/I654</f>
        <v>#DIV/0!</v>
      </c>
    </row>
    <row r="657" spans="1:9" ht="27.75" customHeight="1" thickBot="1" x14ac:dyDescent="0.3">
      <c r="C657" s="36" t="s">
        <v>34</v>
      </c>
      <c r="D657" s="36"/>
      <c r="E657" s="36"/>
      <c r="F657" s="50" t="s">
        <v>35</v>
      </c>
      <c r="G657" s="51">
        <f t="shared" ref="G657:I659" si="68">G654/F654-1</f>
        <v>0.50882930019620676</v>
      </c>
      <c r="H657" s="51">
        <f t="shared" si="68"/>
        <v>0.31411645715936998</v>
      </c>
      <c r="I657" s="51">
        <f t="shared" si="68"/>
        <v>-1</v>
      </c>
    </row>
    <row r="658" spans="1:9" ht="27.75" customHeight="1" thickBot="1" x14ac:dyDescent="0.3">
      <c r="C658" s="36" t="s">
        <v>36</v>
      </c>
      <c r="D658" s="36"/>
      <c r="E658" s="36"/>
      <c r="F658" s="50" t="s">
        <v>35</v>
      </c>
      <c r="G658" s="51">
        <f t="shared" si="68"/>
        <v>0.5088068853831178</v>
      </c>
      <c r="H658" s="51">
        <f t="shared" si="68"/>
        <v>0.29139707788879576</v>
      </c>
      <c r="I658" s="51">
        <f t="shared" si="68"/>
        <v>-1</v>
      </c>
    </row>
    <row r="659" spans="1:9" ht="27.75" customHeight="1" thickBot="1" x14ac:dyDescent="0.3">
      <c r="C659" s="36" t="s">
        <v>37</v>
      </c>
      <c r="D659" s="36"/>
      <c r="E659" s="36"/>
      <c r="F659" s="50" t="s">
        <v>35</v>
      </c>
      <c r="G659" s="51">
        <f t="shared" si="68"/>
        <v>-1.4855764721821707E-5</v>
      </c>
      <c r="H659" s="51">
        <f t="shared" si="68"/>
        <v>-1.7288710712660027E-2</v>
      </c>
      <c r="I659" s="51" t="e">
        <f t="shared" si="68"/>
        <v>#DIV/0!</v>
      </c>
    </row>
    <row r="660" spans="1:9" ht="27.75" customHeight="1" thickBot="1" x14ac:dyDescent="0.3">
      <c r="C660" s="464" t="s">
        <v>38</v>
      </c>
      <c r="D660" s="465"/>
      <c r="E660" s="465"/>
      <c r="F660" s="465"/>
      <c r="G660" s="465"/>
      <c r="H660" s="465"/>
      <c r="I660" s="466"/>
    </row>
    <row r="661" spans="1:9" ht="27.75" customHeight="1" x14ac:dyDescent="0.25">
      <c r="C661" s="432"/>
      <c r="D661" s="33"/>
      <c r="E661" s="33"/>
      <c r="F661" s="47">
        <v>2018</v>
      </c>
      <c r="G661" s="47">
        <v>2019</v>
      </c>
      <c r="H661" s="47">
        <v>2020</v>
      </c>
      <c r="I661" s="47">
        <v>2021</v>
      </c>
    </row>
    <row r="662" spans="1:9" ht="27.75" customHeight="1" thickBot="1" x14ac:dyDescent="0.3">
      <c r="C662" s="433"/>
      <c r="D662" s="34"/>
      <c r="E662" s="34"/>
      <c r="F662" s="48" t="s">
        <v>12</v>
      </c>
      <c r="G662" s="48" t="s">
        <v>13</v>
      </c>
      <c r="H662" s="48" t="s">
        <v>13</v>
      </c>
      <c r="I662" s="48" t="s">
        <v>13</v>
      </c>
    </row>
    <row r="663" spans="1:9" ht="27.75" customHeight="1" thickBot="1" x14ac:dyDescent="0.3">
      <c r="C663" s="52" t="s">
        <v>39</v>
      </c>
      <c r="D663" s="54">
        <v>4362</v>
      </c>
      <c r="E663" s="54">
        <v>159</v>
      </c>
      <c r="F663" s="54">
        <v>2207</v>
      </c>
      <c r="G663" s="54">
        <v>1219</v>
      </c>
      <c r="H663" s="54">
        <v>1867</v>
      </c>
      <c r="I663" s="54">
        <v>0</v>
      </c>
    </row>
    <row r="664" spans="1:9" s="92" customFormat="1" ht="27.75" customHeight="1" thickBot="1" x14ac:dyDescent="0.3">
      <c r="C664" s="97" t="s">
        <v>40</v>
      </c>
      <c r="D664" s="98">
        <v>594625</v>
      </c>
      <c r="E664" s="98">
        <v>105200</v>
      </c>
      <c r="F664" s="98">
        <v>107707</v>
      </c>
      <c r="G664" s="98">
        <v>164620</v>
      </c>
      <c r="H664" s="98">
        <v>212297</v>
      </c>
      <c r="I664" s="98">
        <v>0</v>
      </c>
    </row>
    <row r="665" spans="1:9" ht="27.75" customHeight="1" thickBot="1" x14ac:dyDescent="0.3">
      <c r="C665" s="100" t="s">
        <v>41</v>
      </c>
      <c r="D665" s="284"/>
      <c r="E665" s="284"/>
      <c r="F665" s="99">
        <f>F664+F663</f>
        <v>109914</v>
      </c>
      <c r="G665" s="99">
        <f>G664+G663</f>
        <v>165839</v>
      </c>
      <c r="H665" s="99">
        <f>H664+H663</f>
        <v>214164</v>
      </c>
      <c r="I665" s="99">
        <f>I664+I663</f>
        <v>0</v>
      </c>
    </row>
    <row r="666" spans="1:9" ht="27.75" customHeight="1" thickBot="1" x14ac:dyDescent="0.3">
      <c r="B666" s="240">
        <v>35</v>
      </c>
      <c r="C666" s="41" t="s">
        <v>1024</v>
      </c>
      <c r="D666" s="115"/>
      <c r="E666" s="115"/>
      <c r="F666" s="566" t="s">
        <v>1025</v>
      </c>
      <c r="G666" s="567"/>
      <c r="H666" s="567"/>
      <c r="I666" s="568"/>
    </row>
    <row r="667" spans="1:9" ht="27.75" customHeight="1" thickBot="1" x14ac:dyDescent="0.3">
      <c r="C667" s="46" t="s">
        <v>220</v>
      </c>
      <c r="D667" s="236"/>
      <c r="E667" s="236"/>
      <c r="F667" s="458" t="s">
        <v>921</v>
      </c>
      <c r="G667" s="459"/>
      <c r="H667" s="459"/>
      <c r="I667" s="460"/>
    </row>
    <row r="668" spans="1:9" ht="27.75" customHeight="1" thickBot="1" x14ac:dyDescent="0.3">
      <c r="C668" s="36" t="s">
        <v>27</v>
      </c>
      <c r="D668" s="84"/>
      <c r="E668" s="84"/>
      <c r="F668" s="437" t="s">
        <v>1026</v>
      </c>
      <c r="G668" s="438"/>
      <c r="H668" s="438"/>
      <c r="I668" s="439"/>
    </row>
    <row r="669" spans="1:9" ht="27.75" customHeight="1" thickBot="1" x14ac:dyDescent="0.3">
      <c r="C669" s="36" t="s">
        <v>29</v>
      </c>
      <c r="D669" s="84"/>
      <c r="E669" s="84"/>
      <c r="F669" s="461" t="s">
        <v>901</v>
      </c>
      <c r="G669" s="462"/>
      <c r="H669" s="462"/>
      <c r="I669" s="463"/>
    </row>
    <row r="670" spans="1:9" ht="27.75" customHeight="1" x14ac:dyDescent="0.25">
      <c r="C670" s="432"/>
      <c r="D670" s="564" t="s">
        <v>902</v>
      </c>
      <c r="E670" s="564" t="s">
        <v>903</v>
      </c>
      <c r="F670" s="47">
        <v>2018</v>
      </c>
      <c r="G670" s="47">
        <v>2019</v>
      </c>
      <c r="H670" s="47">
        <v>2020</v>
      </c>
      <c r="I670" s="47">
        <v>2021</v>
      </c>
    </row>
    <row r="671" spans="1:9" ht="27.75" customHeight="1" thickBot="1" x14ac:dyDescent="0.3">
      <c r="C671" s="433"/>
      <c r="D671" s="565"/>
      <c r="E671" s="565"/>
      <c r="F671" s="48" t="s">
        <v>12</v>
      </c>
      <c r="G671" s="48" t="s">
        <v>13</v>
      </c>
      <c r="H671" s="48" t="s">
        <v>13</v>
      </c>
      <c r="I671" s="48" t="s">
        <v>13</v>
      </c>
    </row>
    <row r="672" spans="1:9" ht="27.75" customHeight="1" thickBot="1" x14ac:dyDescent="0.3">
      <c r="A672" t="s">
        <v>909</v>
      </c>
      <c r="C672" s="36" t="s">
        <v>31</v>
      </c>
      <c r="D672" s="242">
        <v>2650</v>
      </c>
      <c r="E672" s="242">
        <v>479</v>
      </c>
      <c r="F672" s="49">
        <v>2172</v>
      </c>
      <c r="G672" s="49">
        <v>0</v>
      </c>
      <c r="H672" s="49">
        <v>0</v>
      </c>
      <c r="I672" s="49">
        <v>0</v>
      </c>
    </row>
    <row r="673" spans="2:9" ht="27.75" customHeight="1" thickBot="1" x14ac:dyDescent="0.3">
      <c r="C673" s="36" t="s">
        <v>32</v>
      </c>
      <c r="D673" s="54">
        <f>D682+D681</f>
        <v>10594</v>
      </c>
      <c r="E673" s="54">
        <f t="shared" ref="E673:I673" si="69">E682+E681</f>
        <v>1915</v>
      </c>
      <c r="F673" s="54">
        <f t="shared" si="69"/>
        <v>8687</v>
      </c>
      <c r="G673" s="54">
        <f t="shared" si="69"/>
        <v>0</v>
      </c>
      <c r="H673" s="54">
        <f t="shared" si="69"/>
        <v>0</v>
      </c>
      <c r="I673" s="54">
        <f t="shared" si="69"/>
        <v>0</v>
      </c>
    </row>
    <row r="674" spans="2:9" ht="27.75" customHeight="1" thickBot="1" x14ac:dyDescent="0.3">
      <c r="C674" s="36" t="s">
        <v>33</v>
      </c>
      <c r="D674" s="36"/>
      <c r="E674" s="36"/>
      <c r="F674" s="49">
        <f>F673/F672</f>
        <v>3.9995395948434624</v>
      </c>
      <c r="G674" s="49" t="e">
        <f>G673/G672</f>
        <v>#DIV/0!</v>
      </c>
      <c r="H674" s="49" t="e">
        <f>H673/H672</f>
        <v>#DIV/0!</v>
      </c>
      <c r="I674" s="49" t="e">
        <f>I673/I672</f>
        <v>#DIV/0!</v>
      </c>
    </row>
    <row r="675" spans="2:9" ht="27.75" customHeight="1" thickBot="1" x14ac:dyDescent="0.3">
      <c r="C675" s="36" t="s">
        <v>34</v>
      </c>
      <c r="D675" s="36"/>
      <c r="E675" s="36"/>
      <c r="F675" s="50" t="s">
        <v>35</v>
      </c>
      <c r="G675" s="51">
        <f t="shared" ref="G675:I677" si="70">G672/F672-1</f>
        <v>-1</v>
      </c>
      <c r="H675" s="51" t="e">
        <f t="shared" si="70"/>
        <v>#DIV/0!</v>
      </c>
      <c r="I675" s="51" t="e">
        <f t="shared" si="70"/>
        <v>#DIV/0!</v>
      </c>
    </row>
    <row r="676" spans="2:9" ht="27.75" customHeight="1" thickBot="1" x14ac:dyDescent="0.3">
      <c r="C676" s="36" t="s">
        <v>36</v>
      </c>
      <c r="D676" s="36"/>
      <c r="E676" s="36"/>
      <c r="F676" s="50" t="s">
        <v>35</v>
      </c>
      <c r="G676" s="51">
        <f t="shared" si="70"/>
        <v>-1</v>
      </c>
      <c r="H676" s="51" t="e">
        <f t="shared" si="70"/>
        <v>#DIV/0!</v>
      </c>
      <c r="I676" s="51" t="e">
        <f t="shared" si="70"/>
        <v>#DIV/0!</v>
      </c>
    </row>
    <row r="677" spans="2:9" ht="27.75" customHeight="1" thickBot="1" x14ac:dyDescent="0.3">
      <c r="C677" s="36" t="s">
        <v>37</v>
      </c>
      <c r="D677" s="36"/>
      <c r="E677" s="36"/>
      <c r="F677" s="50" t="s">
        <v>35</v>
      </c>
      <c r="G677" s="51" t="e">
        <f t="shared" si="70"/>
        <v>#DIV/0!</v>
      </c>
      <c r="H677" s="51" t="e">
        <f t="shared" si="70"/>
        <v>#DIV/0!</v>
      </c>
      <c r="I677" s="51" t="e">
        <f t="shared" si="70"/>
        <v>#DIV/0!</v>
      </c>
    </row>
    <row r="678" spans="2:9" ht="27.75" customHeight="1" thickBot="1" x14ac:dyDescent="0.3">
      <c r="C678" s="464" t="s">
        <v>38</v>
      </c>
      <c r="D678" s="465"/>
      <c r="E678" s="465"/>
      <c r="F678" s="465"/>
      <c r="G678" s="465"/>
      <c r="H678" s="465"/>
      <c r="I678" s="466"/>
    </row>
    <row r="679" spans="2:9" ht="27.75" customHeight="1" x14ac:dyDescent="0.25">
      <c r="C679" s="432"/>
      <c r="D679" s="33"/>
      <c r="E679" s="33"/>
      <c r="F679" s="47">
        <v>2018</v>
      </c>
      <c r="G679" s="47">
        <v>2019</v>
      </c>
      <c r="H679" s="47">
        <v>2020</v>
      </c>
      <c r="I679" s="47">
        <v>2021</v>
      </c>
    </row>
    <row r="680" spans="2:9" ht="27.75" customHeight="1" thickBot="1" x14ac:dyDescent="0.3">
      <c r="C680" s="433"/>
      <c r="D680" s="34"/>
      <c r="E680" s="34"/>
      <c r="F680" s="48" t="s">
        <v>12</v>
      </c>
      <c r="G680" s="48" t="s">
        <v>13</v>
      </c>
      <c r="H680" s="48" t="s">
        <v>13</v>
      </c>
      <c r="I680" s="48" t="s">
        <v>13</v>
      </c>
    </row>
    <row r="681" spans="2:9" ht="27.75" customHeight="1" thickBot="1" x14ac:dyDescent="0.3">
      <c r="C681" s="52" t="s">
        <v>39</v>
      </c>
      <c r="D681" s="54">
        <v>238</v>
      </c>
      <c r="E681" s="54">
        <v>9</v>
      </c>
      <c r="F681" s="54">
        <v>238</v>
      </c>
      <c r="G681" s="54">
        <v>0</v>
      </c>
      <c r="H681" s="54">
        <v>0</v>
      </c>
      <c r="I681" s="54">
        <v>0</v>
      </c>
    </row>
    <row r="682" spans="2:9" s="92" customFormat="1" ht="27.75" customHeight="1" thickBot="1" x14ac:dyDescent="0.3">
      <c r="C682" s="97" t="s">
        <v>40</v>
      </c>
      <c r="D682" s="98">
        <v>10356</v>
      </c>
      <c r="E682" s="98">
        <v>1906</v>
      </c>
      <c r="F682" s="98">
        <v>8449</v>
      </c>
      <c r="G682" s="98">
        <v>0</v>
      </c>
      <c r="H682" s="98">
        <v>0</v>
      </c>
      <c r="I682" s="98">
        <v>0</v>
      </c>
    </row>
    <row r="683" spans="2:9" ht="27.75" customHeight="1" thickBot="1" x14ac:dyDescent="0.3">
      <c r="C683" s="100" t="s">
        <v>41</v>
      </c>
      <c r="D683" s="284"/>
      <c r="E683" s="284"/>
      <c r="F683" s="99">
        <f>F682+F681</f>
        <v>8687</v>
      </c>
      <c r="G683" s="99">
        <f>G682+G681</f>
        <v>0</v>
      </c>
      <c r="H683" s="99">
        <f>H682+H681</f>
        <v>0</v>
      </c>
      <c r="I683" s="99">
        <f>I682+I681</f>
        <v>0</v>
      </c>
    </row>
    <row r="684" spans="2:9" ht="27.75" customHeight="1" thickBot="1" x14ac:dyDescent="0.3">
      <c r="B684" s="240">
        <v>36</v>
      </c>
      <c r="C684" s="41" t="s">
        <v>1027</v>
      </c>
      <c r="D684" s="115"/>
      <c r="E684" s="115"/>
      <c r="F684" s="566" t="s">
        <v>1028</v>
      </c>
      <c r="G684" s="567"/>
      <c r="H684" s="567"/>
      <c r="I684" s="568"/>
    </row>
    <row r="685" spans="2:9" ht="27.75" customHeight="1" thickBot="1" x14ac:dyDescent="0.3">
      <c r="C685" s="46" t="s">
        <v>220</v>
      </c>
      <c r="D685" s="236"/>
      <c r="E685" s="236"/>
      <c r="F685" s="458" t="s">
        <v>921</v>
      </c>
      <c r="G685" s="459"/>
      <c r="H685" s="459"/>
      <c r="I685" s="460"/>
    </row>
    <row r="686" spans="2:9" ht="66.75" customHeight="1" thickBot="1" x14ac:dyDescent="0.3">
      <c r="C686" s="36" t="s">
        <v>27</v>
      </c>
      <c r="D686" s="84"/>
      <c r="E686" s="84"/>
      <c r="F686" s="437" t="s">
        <v>1029</v>
      </c>
      <c r="G686" s="438"/>
      <c r="H686" s="438"/>
      <c r="I686" s="439"/>
    </row>
    <row r="687" spans="2:9" ht="27.75" customHeight="1" thickBot="1" x14ac:dyDescent="0.3">
      <c r="C687" s="36" t="s">
        <v>29</v>
      </c>
      <c r="D687" s="84"/>
      <c r="E687" s="84"/>
      <c r="F687" s="461" t="s">
        <v>901</v>
      </c>
      <c r="G687" s="462"/>
      <c r="H687" s="462"/>
      <c r="I687" s="463"/>
    </row>
    <row r="688" spans="2:9" ht="27.75" customHeight="1" x14ac:dyDescent="0.25">
      <c r="C688" s="432"/>
      <c r="D688" s="564" t="s">
        <v>902</v>
      </c>
      <c r="E688" s="564" t="s">
        <v>903</v>
      </c>
      <c r="F688" s="47">
        <v>2018</v>
      </c>
      <c r="G688" s="47">
        <v>2019</v>
      </c>
      <c r="H688" s="47">
        <v>2020</v>
      </c>
      <c r="I688" s="47">
        <v>2021</v>
      </c>
    </row>
    <row r="689" spans="1:9" ht="27.75" customHeight="1" thickBot="1" x14ac:dyDescent="0.3">
      <c r="C689" s="433"/>
      <c r="D689" s="565"/>
      <c r="E689" s="565"/>
      <c r="F689" s="48" t="s">
        <v>12</v>
      </c>
      <c r="G689" s="48" t="s">
        <v>13</v>
      </c>
      <c r="H689" s="48" t="s">
        <v>13</v>
      </c>
      <c r="I689" s="48" t="s">
        <v>13</v>
      </c>
    </row>
    <row r="690" spans="1:9" ht="27.75" customHeight="1" thickBot="1" x14ac:dyDescent="0.3">
      <c r="A690" t="s">
        <v>909</v>
      </c>
      <c r="C690" s="36" t="s">
        <v>31</v>
      </c>
      <c r="D690" s="242">
        <v>9415</v>
      </c>
      <c r="E690" s="242">
        <v>2143</v>
      </c>
      <c r="F690" s="49">
        <v>3692</v>
      </c>
      <c r="G690" s="49">
        <f>D690-E690-F690</f>
        <v>3580</v>
      </c>
      <c r="H690" s="49">
        <v>0</v>
      </c>
      <c r="I690" s="49">
        <v>0</v>
      </c>
    </row>
    <row r="691" spans="1:9" ht="27.75" customHeight="1" thickBot="1" x14ac:dyDescent="0.3">
      <c r="C691" s="36" t="s">
        <v>32</v>
      </c>
      <c r="D691" s="54">
        <f>D700+D699</f>
        <v>24595</v>
      </c>
      <c r="E691" s="54">
        <f t="shared" ref="E691:I691" si="71">E700+E699</f>
        <v>5600</v>
      </c>
      <c r="F691" s="54">
        <f t="shared" si="71"/>
        <v>9647</v>
      </c>
      <c r="G691" s="54">
        <f t="shared" si="71"/>
        <v>13236</v>
      </c>
      <c r="H691" s="54">
        <f t="shared" si="71"/>
        <v>0</v>
      </c>
      <c r="I691" s="54">
        <f t="shared" si="71"/>
        <v>0</v>
      </c>
    </row>
    <row r="692" spans="1:9" ht="27.75" customHeight="1" thickBot="1" x14ac:dyDescent="0.3">
      <c r="C692" s="36" t="s">
        <v>33</v>
      </c>
      <c r="D692" s="36"/>
      <c r="E692" s="36"/>
      <c r="F692" s="49">
        <f>F691/F690</f>
        <v>2.6129469122426867</v>
      </c>
      <c r="G692" s="49">
        <f>G691/G690</f>
        <v>3.6972067039106147</v>
      </c>
      <c r="H692" s="49" t="e">
        <f>H691/H690</f>
        <v>#DIV/0!</v>
      </c>
      <c r="I692" s="49" t="e">
        <f>I691/I690</f>
        <v>#DIV/0!</v>
      </c>
    </row>
    <row r="693" spans="1:9" ht="27.75" customHeight="1" thickBot="1" x14ac:dyDescent="0.3">
      <c r="C693" s="36" t="s">
        <v>34</v>
      </c>
      <c r="D693" s="36"/>
      <c r="E693" s="36"/>
      <c r="F693" s="50" t="s">
        <v>35</v>
      </c>
      <c r="G693" s="51">
        <f t="shared" ref="G693:I695" si="72">G690/F690-1</f>
        <v>-3.0335861321776791E-2</v>
      </c>
      <c r="H693" s="51">
        <f t="shared" si="72"/>
        <v>-1</v>
      </c>
      <c r="I693" s="51" t="e">
        <f t="shared" si="72"/>
        <v>#DIV/0!</v>
      </c>
    </row>
    <row r="694" spans="1:9" ht="27.75" customHeight="1" thickBot="1" x14ac:dyDescent="0.3">
      <c r="C694" s="36" t="s">
        <v>36</v>
      </c>
      <c r="D694" s="36"/>
      <c r="E694" s="36"/>
      <c r="F694" s="50" t="s">
        <v>35</v>
      </c>
      <c r="G694" s="51">
        <f t="shared" si="72"/>
        <v>0.37203275629729449</v>
      </c>
      <c r="H694" s="51">
        <f t="shared" si="72"/>
        <v>-1</v>
      </c>
      <c r="I694" s="51" t="e">
        <f t="shared" si="72"/>
        <v>#DIV/0!</v>
      </c>
    </row>
    <row r="695" spans="1:9" ht="27.75" customHeight="1" thickBot="1" x14ac:dyDescent="0.3">
      <c r="C695" s="36" t="s">
        <v>37</v>
      </c>
      <c r="D695" s="36"/>
      <c r="E695" s="36"/>
      <c r="F695" s="50" t="s">
        <v>35</v>
      </c>
      <c r="G695" s="51">
        <f t="shared" si="72"/>
        <v>0.41495668610324343</v>
      </c>
      <c r="H695" s="51" t="e">
        <f t="shared" si="72"/>
        <v>#DIV/0!</v>
      </c>
      <c r="I695" s="51" t="e">
        <f t="shared" si="72"/>
        <v>#DIV/0!</v>
      </c>
    </row>
    <row r="696" spans="1:9" ht="27.75" customHeight="1" thickBot="1" x14ac:dyDescent="0.3">
      <c r="C696" s="464" t="s">
        <v>38</v>
      </c>
      <c r="D696" s="465"/>
      <c r="E696" s="465"/>
      <c r="F696" s="465"/>
      <c r="G696" s="465"/>
      <c r="H696" s="465"/>
      <c r="I696" s="466"/>
    </row>
    <row r="697" spans="1:9" ht="27.75" customHeight="1" x14ac:dyDescent="0.25">
      <c r="C697" s="432"/>
      <c r="D697" s="33"/>
      <c r="E697" s="33"/>
      <c r="F697" s="47">
        <v>2018</v>
      </c>
      <c r="G697" s="47">
        <v>2019</v>
      </c>
      <c r="H697" s="47">
        <v>2020</v>
      </c>
      <c r="I697" s="47">
        <v>2021</v>
      </c>
    </row>
    <row r="698" spans="1:9" ht="27.75" customHeight="1" thickBot="1" x14ac:dyDescent="0.3">
      <c r="C698" s="433"/>
      <c r="D698" s="34"/>
      <c r="E698" s="34"/>
      <c r="F698" s="48" t="s">
        <v>12</v>
      </c>
      <c r="G698" s="48" t="s">
        <v>13</v>
      </c>
      <c r="H698" s="48" t="s">
        <v>13</v>
      </c>
      <c r="I698" s="48" t="s">
        <v>13</v>
      </c>
    </row>
    <row r="699" spans="1:9" ht="27.75" customHeight="1" thickBot="1" x14ac:dyDescent="0.3">
      <c r="C699" s="52" t="s">
        <v>39</v>
      </c>
      <c r="D699" s="54">
        <v>474</v>
      </c>
      <c r="E699" s="54">
        <v>0</v>
      </c>
      <c r="F699" s="54">
        <v>226</v>
      </c>
      <c r="G699" s="54">
        <v>316</v>
      </c>
      <c r="H699" s="54">
        <v>0</v>
      </c>
      <c r="I699" s="54">
        <v>0</v>
      </c>
    </row>
    <row r="700" spans="1:9" s="92" customFormat="1" ht="27.75" customHeight="1" thickBot="1" x14ac:dyDescent="0.3">
      <c r="C700" s="97" t="s">
        <v>40</v>
      </c>
      <c r="D700" s="98">
        <v>24121</v>
      </c>
      <c r="E700" s="98">
        <v>5600</v>
      </c>
      <c r="F700" s="98">
        <v>9421</v>
      </c>
      <c r="G700" s="98">
        <v>12920</v>
      </c>
      <c r="H700" s="98">
        <v>0</v>
      </c>
      <c r="I700" s="98">
        <v>0</v>
      </c>
    </row>
    <row r="701" spans="1:9" ht="27.75" customHeight="1" thickBot="1" x14ac:dyDescent="0.3">
      <c r="C701" s="100" t="s">
        <v>41</v>
      </c>
      <c r="D701" s="284"/>
      <c r="E701" s="284"/>
      <c r="F701" s="99">
        <f>F700+F699</f>
        <v>9647</v>
      </c>
      <c r="G701" s="99">
        <f>G700+G699</f>
        <v>13236</v>
      </c>
      <c r="H701" s="99">
        <f>H700+H699</f>
        <v>0</v>
      </c>
      <c r="I701" s="99">
        <f>I700+I699</f>
        <v>0</v>
      </c>
    </row>
    <row r="702" spans="1:9" ht="27.75" customHeight="1" thickBot="1" x14ac:dyDescent="0.3">
      <c r="B702" s="240">
        <v>37</v>
      </c>
      <c r="C702" s="41" t="s">
        <v>1030</v>
      </c>
      <c r="D702" s="115"/>
      <c r="E702" s="115"/>
      <c r="F702" s="566" t="s">
        <v>1031</v>
      </c>
      <c r="G702" s="567"/>
      <c r="H702" s="567"/>
      <c r="I702" s="568"/>
    </row>
    <row r="703" spans="1:9" ht="27.75" customHeight="1" thickBot="1" x14ac:dyDescent="0.3">
      <c r="C703" s="46" t="s">
        <v>220</v>
      </c>
      <c r="D703" s="236"/>
      <c r="E703" s="236"/>
      <c r="F703" s="572" t="s">
        <v>921</v>
      </c>
      <c r="G703" s="459"/>
      <c r="H703" s="459"/>
      <c r="I703" s="460"/>
    </row>
    <row r="704" spans="1:9" ht="27.75" customHeight="1" thickBot="1" x14ac:dyDescent="0.3">
      <c r="C704" s="36" t="s">
        <v>27</v>
      </c>
      <c r="D704" s="84"/>
      <c r="E704" s="84"/>
      <c r="F704" s="437" t="s">
        <v>1032</v>
      </c>
      <c r="G704" s="438"/>
      <c r="H704" s="438"/>
      <c r="I704" s="439"/>
    </row>
    <row r="705" spans="1:9" ht="27.75" customHeight="1" thickBot="1" x14ac:dyDescent="0.3">
      <c r="C705" s="36" t="s">
        <v>29</v>
      </c>
      <c r="D705" s="84"/>
      <c r="E705" s="84"/>
      <c r="F705" s="461" t="s">
        <v>901</v>
      </c>
      <c r="G705" s="462"/>
      <c r="H705" s="462"/>
      <c r="I705" s="463"/>
    </row>
    <row r="706" spans="1:9" ht="27.75" customHeight="1" x14ac:dyDescent="0.25">
      <c r="C706" s="432"/>
      <c r="D706" s="564" t="s">
        <v>902</v>
      </c>
      <c r="E706" s="564" t="s">
        <v>903</v>
      </c>
      <c r="F706" s="47">
        <v>2018</v>
      </c>
      <c r="G706" s="47">
        <v>2019</v>
      </c>
      <c r="H706" s="47">
        <v>2020</v>
      </c>
      <c r="I706" s="47">
        <v>2021</v>
      </c>
    </row>
    <row r="707" spans="1:9" ht="27.75" customHeight="1" thickBot="1" x14ac:dyDescent="0.3">
      <c r="C707" s="433"/>
      <c r="D707" s="565"/>
      <c r="E707" s="565"/>
      <c r="F707" s="48" t="s">
        <v>12</v>
      </c>
      <c r="G707" s="48" t="s">
        <v>13</v>
      </c>
      <c r="H707" s="48" t="s">
        <v>13</v>
      </c>
      <c r="I707" s="48" t="s">
        <v>13</v>
      </c>
    </row>
    <row r="708" spans="1:9" ht="27.75" customHeight="1" thickBot="1" x14ac:dyDescent="0.3">
      <c r="A708" t="s">
        <v>909</v>
      </c>
      <c r="C708" s="36" t="s">
        <v>31</v>
      </c>
      <c r="D708" s="242">
        <v>2950</v>
      </c>
      <c r="E708" s="242">
        <v>602</v>
      </c>
      <c r="F708" s="49">
        <f>D708-E708</f>
        <v>2348</v>
      </c>
      <c r="G708" s="49">
        <v>0</v>
      </c>
      <c r="H708" s="49">
        <v>0</v>
      </c>
      <c r="I708" s="49">
        <v>0</v>
      </c>
    </row>
    <row r="709" spans="1:9" ht="27.75" customHeight="1" thickBot="1" x14ac:dyDescent="0.3">
      <c r="C709" s="36" t="s">
        <v>32</v>
      </c>
      <c r="D709" s="54">
        <f>D718+D717</f>
        <v>10265</v>
      </c>
      <c r="E709" s="54">
        <f t="shared" ref="E709:I709" si="73">E718+E717</f>
        <v>2095</v>
      </c>
      <c r="F709" s="54">
        <f t="shared" si="73"/>
        <v>8170</v>
      </c>
      <c r="G709" s="54">
        <f t="shared" si="73"/>
        <v>0</v>
      </c>
      <c r="H709" s="54">
        <f t="shared" si="73"/>
        <v>0</v>
      </c>
      <c r="I709" s="54">
        <f t="shared" si="73"/>
        <v>0</v>
      </c>
    </row>
    <row r="710" spans="1:9" ht="27.75" customHeight="1" thickBot="1" x14ac:dyDescent="0.3">
      <c r="C710" s="36" t="s">
        <v>33</v>
      </c>
      <c r="D710" s="36"/>
      <c r="E710" s="36"/>
      <c r="F710" s="49">
        <f>F709/F708</f>
        <v>3.479557069846678</v>
      </c>
      <c r="G710" s="49" t="e">
        <f>G709/G708</f>
        <v>#DIV/0!</v>
      </c>
      <c r="H710" s="49" t="e">
        <f>H709/H708</f>
        <v>#DIV/0!</v>
      </c>
      <c r="I710" s="49" t="e">
        <f>I709/I708</f>
        <v>#DIV/0!</v>
      </c>
    </row>
    <row r="711" spans="1:9" ht="27.75" customHeight="1" thickBot="1" x14ac:dyDescent="0.3">
      <c r="C711" s="36" t="s">
        <v>34</v>
      </c>
      <c r="D711" s="36"/>
      <c r="E711" s="36"/>
      <c r="F711" s="50" t="s">
        <v>35</v>
      </c>
      <c r="G711" s="51">
        <f t="shared" ref="G711:I713" si="74">G708/F708-1</f>
        <v>-1</v>
      </c>
      <c r="H711" s="51" t="e">
        <f t="shared" si="74"/>
        <v>#DIV/0!</v>
      </c>
      <c r="I711" s="51" t="e">
        <f t="shared" si="74"/>
        <v>#DIV/0!</v>
      </c>
    </row>
    <row r="712" spans="1:9" ht="27.75" customHeight="1" thickBot="1" x14ac:dyDescent="0.3">
      <c r="C712" s="36" t="s">
        <v>36</v>
      </c>
      <c r="D712" s="36"/>
      <c r="E712" s="36"/>
      <c r="F712" s="50" t="s">
        <v>35</v>
      </c>
      <c r="G712" s="51">
        <f t="shared" si="74"/>
        <v>-1</v>
      </c>
      <c r="H712" s="51" t="e">
        <f t="shared" si="74"/>
        <v>#DIV/0!</v>
      </c>
      <c r="I712" s="51" t="e">
        <f t="shared" si="74"/>
        <v>#DIV/0!</v>
      </c>
    </row>
    <row r="713" spans="1:9" ht="27.75" customHeight="1" thickBot="1" x14ac:dyDescent="0.3">
      <c r="C713" s="36" t="s">
        <v>37</v>
      </c>
      <c r="D713" s="36"/>
      <c r="E713" s="36"/>
      <c r="F713" s="50" t="s">
        <v>35</v>
      </c>
      <c r="G713" s="51" t="e">
        <f t="shared" si="74"/>
        <v>#DIV/0!</v>
      </c>
      <c r="H713" s="51" t="e">
        <f t="shared" si="74"/>
        <v>#DIV/0!</v>
      </c>
      <c r="I713" s="51" t="e">
        <f t="shared" si="74"/>
        <v>#DIV/0!</v>
      </c>
    </row>
    <row r="714" spans="1:9" ht="27.75" customHeight="1" thickBot="1" x14ac:dyDescent="0.3">
      <c r="C714" s="464" t="s">
        <v>936</v>
      </c>
      <c r="D714" s="465"/>
      <c r="E714" s="465"/>
      <c r="F714" s="465"/>
      <c r="G714" s="465"/>
      <c r="H714" s="465"/>
      <c r="I714" s="466"/>
    </row>
    <row r="715" spans="1:9" ht="27.75" customHeight="1" x14ac:dyDescent="0.25">
      <c r="C715" s="432"/>
      <c r="D715" s="33"/>
      <c r="E715" s="33"/>
      <c r="F715" s="47">
        <v>2018</v>
      </c>
      <c r="G715" s="47">
        <v>2019</v>
      </c>
      <c r="H715" s="47">
        <v>2020</v>
      </c>
      <c r="I715" s="47">
        <v>2021</v>
      </c>
    </row>
    <row r="716" spans="1:9" ht="27.75" customHeight="1" thickBot="1" x14ac:dyDescent="0.3">
      <c r="C716" s="433"/>
      <c r="D716" s="34"/>
      <c r="E716" s="34"/>
      <c r="F716" s="48" t="s">
        <v>12</v>
      </c>
      <c r="G716" s="48" t="s">
        <v>13</v>
      </c>
      <c r="H716" s="48" t="s">
        <v>13</v>
      </c>
      <c r="I716" s="48" t="s">
        <v>13</v>
      </c>
    </row>
    <row r="717" spans="1:9" ht="27.75" customHeight="1" thickBot="1" x14ac:dyDescent="0.3">
      <c r="C717" s="52" t="s">
        <v>39</v>
      </c>
      <c r="D717" s="54">
        <v>220</v>
      </c>
      <c r="E717" s="54">
        <v>45</v>
      </c>
      <c r="F717" s="54">
        <v>175</v>
      </c>
      <c r="G717" s="54">
        <v>0</v>
      </c>
      <c r="H717" s="54">
        <v>0</v>
      </c>
      <c r="I717" s="54">
        <v>0</v>
      </c>
    </row>
    <row r="718" spans="1:9" s="92" customFormat="1" ht="27.75" customHeight="1" thickBot="1" x14ac:dyDescent="0.3">
      <c r="C718" s="97" t="s">
        <v>40</v>
      </c>
      <c r="D718" s="98">
        <v>10045</v>
      </c>
      <c r="E718" s="98">
        <v>2050</v>
      </c>
      <c r="F718" s="98">
        <v>7995</v>
      </c>
      <c r="G718" s="98">
        <v>0</v>
      </c>
      <c r="H718" s="98">
        <v>0</v>
      </c>
      <c r="I718" s="98">
        <v>0</v>
      </c>
    </row>
    <row r="719" spans="1:9" ht="27.75" customHeight="1" thickBot="1" x14ac:dyDescent="0.3">
      <c r="C719" s="100" t="s">
        <v>1033</v>
      </c>
      <c r="D719" s="284"/>
      <c r="E719" s="284"/>
      <c r="F719" s="99">
        <f>F718+F717</f>
        <v>8170</v>
      </c>
      <c r="G719" s="99">
        <f>G718+G717</f>
        <v>0</v>
      </c>
      <c r="H719" s="99">
        <f>H718+H717</f>
        <v>0</v>
      </c>
      <c r="I719" s="99">
        <f>I718+I717</f>
        <v>0</v>
      </c>
    </row>
    <row r="720" spans="1:9" ht="27.75" customHeight="1" thickBot="1" x14ac:dyDescent="0.3">
      <c r="B720" s="240">
        <v>38</v>
      </c>
      <c r="C720" s="41" t="s">
        <v>1034</v>
      </c>
      <c r="D720" s="115"/>
      <c r="E720" s="115"/>
      <c r="F720" s="566" t="s">
        <v>1035</v>
      </c>
      <c r="G720" s="567"/>
      <c r="H720" s="567"/>
      <c r="I720" s="568"/>
    </row>
    <row r="721" spans="1:9" ht="27.75" customHeight="1" thickBot="1" x14ac:dyDescent="0.3">
      <c r="C721" s="46" t="s">
        <v>220</v>
      </c>
      <c r="D721" s="236"/>
      <c r="E721" s="236"/>
      <c r="F721" s="458" t="s">
        <v>921</v>
      </c>
      <c r="G721" s="459"/>
      <c r="H721" s="459"/>
      <c r="I721" s="460"/>
    </row>
    <row r="722" spans="1:9" ht="27.75" customHeight="1" thickBot="1" x14ac:dyDescent="0.3">
      <c r="C722" s="36" t="s">
        <v>27</v>
      </c>
      <c r="D722" s="84"/>
      <c r="E722" s="84"/>
      <c r="F722" s="437" t="s">
        <v>1036</v>
      </c>
      <c r="G722" s="438"/>
      <c r="H722" s="438"/>
      <c r="I722" s="439"/>
    </row>
    <row r="723" spans="1:9" ht="27.75" customHeight="1" thickBot="1" x14ac:dyDescent="0.3">
      <c r="C723" s="36" t="s">
        <v>29</v>
      </c>
      <c r="D723" s="84"/>
      <c r="E723" s="84"/>
      <c r="F723" s="461" t="s">
        <v>901</v>
      </c>
      <c r="G723" s="462"/>
      <c r="H723" s="462"/>
      <c r="I723" s="463"/>
    </row>
    <row r="724" spans="1:9" ht="27.75" customHeight="1" x14ac:dyDescent="0.25">
      <c r="C724" s="432"/>
      <c r="D724" s="564" t="s">
        <v>902</v>
      </c>
      <c r="E724" s="564" t="s">
        <v>903</v>
      </c>
      <c r="F724" s="47">
        <v>2018</v>
      </c>
      <c r="G724" s="47">
        <v>2019</v>
      </c>
      <c r="H724" s="47">
        <v>2020</v>
      </c>
      <c r="I724" s="47">
        <v>2021</v>
      </c>
    </row>
    <row r="725" spans="1:9" ht="27.75" customHeight="1" thickBot="1" x14ac:dyDescent="0.3">
      <c r="C725" s="433"/>
      <c r="D725" s="565"/>
      <c r="E725" s="565"/>
      <c r="F725" s="48" t="s">
        <v>12</v>
      </c>
      <c r="G725" s="48" t="s">
        <v>13</v>
      </c>
      <c r="H725" s="48" t="s">
        <v>13</v>
      </c>
      <c r="I725" s="48" t="s">
        <v>13</v>
      </c>
    </row>
    <row r="726" spans="1:9" ht="27.75" customHeight="1" thickBot="1" x14ac:dyDescent="0.3">
      <c r="A726" t="s">
        <v>909</v>
      </c>
      <c r="C726" s="36" t="s">
        <v>31</v>
      </c>
      <c r="D726" s="242">
        <v>25290</v>
      </c>
      <c r="E726" s="242">
        <v>5014</v>
      </c>
      <c r="F726" s="49">
        <v>8480</v>
      </c>
      <c r="G726" s="49">
        <v>11857</v>
      </c>
      <c r="H726" s="49">
        <v>0</v>
      </c>
      <c r="I726" s="49"/>
    </row>
    <row r="727" spans="1:9" ht="27.75" customHeight="1" thickBot="1" x14ac:dyDescent="0.3">
      <c r="C727" s="36" t="s">
        <v>32</v>
      </c>
      <c r="D727" s="54">
        <f>D736+D735</f>
        <v>96629</v>
      </c>
      <c r="E727" s="54">
        <f>E736+E735</f>
        <v>19159</v>
      </c>
      <c r="F727" s="54">
        <f t="shared" ref="F727:I727" si="75">F736+F735</f>
        <v>32401</v>
      </c>
      <c r="G727" s="54">
        <f t="shared" si="75"/>
        <v>45302</v>
      </c>
      <c r="H727" s="54">
        <f t="shared" si="75"/>
        <v>0</v>
      </c>
      <c r="I727" s="54">
        <f t="shared" si="75"/>
        <v>0</v>
      </c>
    </row>
    <row r="728" spans="1:9" ht="27.75" customHeight="1" thickBot="1" x14ac:dyDescent="0.3">
      <c r="C728" s="36" t="s">
        <v>33</v>
      </c>
      <c r="D728" s="36"/>
      <c r="E728" s="246"/>
      <c r="F728" s="49">
        <f>F727/F726</f>
        <v>3.8208726415094341</v>
      </c>
      <c r="G728" s="49">
        <f>G727/G726</f>
        <v>3.8206966348992157</v>
      </c>
      <c r="H728" s="49" t="e">
        <f>H727/H726</f>
        <v>#DIV/0!</v>
      </c>
      <c r="I728" s="49" t="e">
        <f>I727/I726</f>
        <v>#DIV/0!</v>
      </c>
    </row>
    <row r="729" spans="1:9" ht="27.75" customHeight="1" thickBot="1" x14ac:dyDescent="0.3">
      <c r="C729" s="36" t="s">
        <v>34</v>
      </c>
      <c r="D729" s="36"/>
      <c r="E729" s="36"/>
      <c r="F729" s="50" t="s">
        <v>35</v>
      </c>
      <c r="G729" s="51">
        <f t="shared" ref="G729:I731" si="76">G726/F726-1</f>
        <v>0.39823113207547167</v>
      </c>
      <c r="H729" s="51">
        <f t="shared" si="76"/>
        <v>-1</v>
      </c>
      <c r="I729" s="51" t="e">
        <f t="shared" si="76"/>
        <v>#DIV/0!</v>
      </c>
    </row>
    <row r="730" spans="1:9" ht="27.75" customHeight="1" thickBot="1" x14ac:dyDescent="0.3">
      <c r="C730" s="36" t="s">
        <v>36</v>
      </c>
      <c r="D730" s="36"/>
      <c r="E730" s="36"/>
      <c r="F730" s="50" t="s">
        <v>35</v>
      </c>
      <c r="G730" s="51">
        <f t="shared" si="76"/>
        <v>0.39816672324928248</v>
      </c>
      <c r="H730" s="51">
        <f t="shared" si="76"/>
        <v>-1</v>
      </c>
      <c r="I730" s="51" t="e">
        <f t="shared" si="76"/>
        <v>#DIV/0!</v>
      </c>
    </row>
    <row r="731" spans="1:9" ht="27.75" customHeight="1" thickBot="1" x14ac:dyDescent="0.3">
      <c r="C731" s="36" t="s">
        <v>37</v>
      </c>
      <c r="D731" s="36"/>
      <c r="E731" s="36"/>
      <c r="F731" s="50" t="s">
        <v>35</v>
      </c>
      <c r="G731" s="51">
        <f t="shared" si="76"/>
        <v>-4.6064505868637085E-5</v>
      </c>
      <c r="H731" s="51" t="e">
        <f t="shared" si="76"/>
        <v>#DIV/0!</v>
      </c>
      <c r="I731" s="51" t="e">
        <f t="shared" si="76"/>
        <v>#DIV/0!</v>
      </c>
    </row>
    <row r="732" spans="1:9" ht="27.75" customHeight="1" thickBot="1" x14ac:dyDescent="0.3">
      <c r="C732" s="464" t="s">
        <v>38</v>
      </c>
      <c r="D732" s="465"/>
      <c r="E732" s="465"/>
      <c r="F732" s="465"/>
      <c r="G732" s="465"/>
      <c r="H732" s="465"/>
      <c r="I732" s="466"/>
    </row>
    <row r="733" spans="1:9" ht="27.75" customHeight="1" x14ac:dyDescent="0.25">
      <c r="C733" s="432"/>
      <c r="D733" s="33"/>
      <c r="E733" s="33"/>
      <c r="F733" s="47">
        <v>2018</v>
      </c>
      <c r="G733" s="47">
        <v>2019</v>
      </c>
      <c r="H733" s="47">
        <v>2020</v>
      </c>
      <c r="I733" s="47">
        <v>2021</v>
      </c>
    </row>
    <row r="734" spans="1:9" ht="27.75" customHeight="1" thickBot="1" x14ac:dyDescent="0.3">
      <c r="C734" s="433"/>
      <c r="D734" s="34"/>
      <c r="E734" s="34"/>
      <c r="F734" s="48" t="s">
        <v>12</v>
      </c>
      <c r="G734" s="48" t="s">
        <v>13</v>
      </c>
      <c r="H734" s="48" t="s">
        <v>13</v>
      </c>
      <c r="I734" s="48" t="s">
        <v>13</v>
      </c>
    </row>
    <row r="735" spans="1:9" ht="27.75" customHeight="1" thickBot="1" x14ac:dyDescent="0.3">
      <c r="C735" s="52" t="s">
        <v>39</v>
      </c>
      <c r="D735" s="54">
        <v>1540</v>
      </c>
      <c r="E735" s="54">
        <v>360</v>
      </c>
      <c r="F735" s="54">
        <v>589</v>
      </c>
      <c r="G735" s="54">
        <v>825</v>
      </c>
      <c r="H735" s="54">
        <v>0</v>
      </c>
      <c r="I735" s="54">
        <v>0</v>
      </c>
    </row>
    <row r="736" spans="1:9" s="92" customFormat="1" ht="27.75" customHeight="1" thickBot="1" x14ac:dyDescent="0.3">
      <c r="C736" s="97" t="s">
        <v>40</v>
      </c>
      <c r="D736" s="98">
        <v>95089</v>
      </c>
      <c r="E736" s="98">
        <v>18799</v>
      </c>
      <c r="F736" s="98">
        <v>31812</v>
      </c>
      <c r="G736" s="98">
        <v>44477</v>
      </c>
      <c r="H736" s="98">
        <v>0</v>
      </c>
      <c r="I736" s="98">
        <v>0</v>
      </c>
    </row>
    <row r="737" spans="1:9" ht="27.75" customHeight="1" thickBot="1" x14ac:dyDescent="0.3">
      <c r="C737" s="100" t="s">
        <v>41</v>
      </c>
      <c r="D737" s="284"/>
      <c r="E737" s="284"/>
      <c r="F737" s="99">
        <f>F736+F735</f>
        <v>32401</v>
      </c>
      <c r="G737" s="99">
        <f>G736+G735</f>
        <v>45302</v>
      </c>
      <c r="H737" s="99">
        <f>H736+H735</f>
        <v>0</v>
      </c>
      <c r="I737" s="99">
        <f>I736+I735</f>
        <v>0</v>
      </c>
    </row>
    <row r="738" spans="1:9" ht="27.75" customHeight="1" thickBot="1" x14ac:dyDescent="0.3">
      <c r="B738" s="240">
        <v>39</v>
      </c>
      <c r="C738" s="41" t="s">
        <v>1037</v>
      </c>
      <c r="D738" s="115"/>
      <c r="E738" s="115"/>
      <c r="F738" s="566" t="s">
        <v>1038</v>
      </c>
      <c r="G738" s="567"/>
      <c r="H738" s="567"/>
      <c r="I738" s="568"/>
    </row>
    <row r="739" spans="1:9" ht="27.75" customHeight="1" thickBot="1" x14ac:dyDescent="0.3">
      <c r="C739" s="46" t="s">
        <v>220</v>
      </c>
      <c r="D739" s="236"/>
      <c r="E739" s="236"/>
      <c r="F739" s="458" t="s">
        <v>947</v>
      </c>
      <c r="G739" s="459"/>
      <c r="H739" s="459"/>
      <c r="I739" s="460"/>
    </row>
    <row r="740" spans="1:9" ht="27.75" customHeight="1" thickBot="1" x14ac:dyDescent="0.3">
      <c r="C740" s="36" t="s">
        <v>27</v>
      </c>
      <c r="D740" s="84"/>
      <c r="E740" s="84"/>
      <c r="F740" s="437" t="s">
        <v>1039</v>
      </c>
      <c r="G740" s="438"/>
      <c r="H740" s="438"/>
      <c r="I740" s="439"/>
    </row>
    <row r="741" spans="1:9" ht="27.75" customHeight="1" thickBot="1" x14ac:dyDescent="0.3">
      <c r="C741" s="36" t="s">
        <v>29</v>
      </c>
      <c r="D741" s="84"/>
      <c r="E741" s="84"/>
      <c r="F741" s="461" t="s">
        <v>901</v>
      </c>
      <c r="G741" s="462"/>
      <c r="H741" s="462"/>
      <c r="I741" s="463"/>
    </row>
    <row r="742" spans="1:9" ht="27.75" customHeight="1" x14ac:dyDescent="0.25">
      <c r="C742" s="432"/>
      <c r="D742" s="564" t="s">
        <v>902</v>
      </c>
      <c r="E742" s="564" t="s">
        <v>903</v>
      </c>
      <c r="F742" s="47">
        <v>2018</v>
      </c>
      <c r="G742" s="47">
        <v>2019</v>
      </c>
      <c r="H742" s="47">
        <v>2020</v>
      </c>
      <c r="I742" s="47">
        <v>2021</v>
      </c>
    </row>
    <row r="743" spans="1:9" ht="27.75" customHeight="1" thickBot="1" x14ac:dyDescent="0.3">
      <c r="C743" s="433"/>
      <c r="D743" s="565"/>
      <c r="E743" s="565"/>
      <c r="F743" s="48" t="s">
        <v>12</v>
      </c>
      <c r="G743" s="48" t="s">
        <v>13</v>
      </c>
      <c r="H743" s="48" t="s">
        <v>13</v>
      </c>
      <c r="I743" s="48" t="s">
        <v>13</v>
      </c>
    </row>
    <row r="744" spans="1:9" ht="27.75" customHeight="1" thickBot="1" x14ac:dyDescent="0.3">
      <c r="A744" t="s">
        <v>904</v>
      </c>
      <c r="C744" s="36" t="s">
        <v>31</v>
      </c>
      <c r="D744" s="242">
        <v>13840</v>
      </c>
      <c r="E744" s="242">
        <v>2769</v>
      </c>
      <c r="F744" s="49">
        <v>4616</v>
      </c>
      <c r="G744" s="49">
        <f>D744-E744-F744</f>
        <v>6455</v>
      </c>
      <c r="H744" s="49">
        <v>0</v>
      </c>
      <c r="I744" s="49">
        <v>0</v>
      </c>
    </row>
    <row r="745" spans="1:9" ht="27.75" customHeight="1" thickBot="1" x14ac:dyDescent="0.3">
      <c r="C745" s="36" t="s">
        <v>32</v>
      </c>
      <c r="D745" s="54">
        <f>D754+D753</f>
        <v>101323</v>
      </c>
      <c r="E745" s="54">
        <f t="shared" ref="E745:I745" si="77">E754+E753</f>
        <v>20275</v>
      </c>
      <c r="F745" s="54">
        <f t="shared" si="77"/>
        <v>33797</v>
      </c>
      <c r="G745" s="54">
        <f t="shared" si="77"/>
        <v>47251</v>
      </c>
      <c r="H745" s="54">
        <f t="shared" si="77"/>
        <v>0</v>
      </c>
      <c r="I745" s="54">
        <f t="shared" si="77"/>
        <v>0</v>
      </c>
    </row>
    <row r="746" spans="1:9" ht="27.75" customHeight="1" thickBot="1" x14ac:dyDescent="0.3">
      <c r="C746" s="36" t="s">
        <v>33</v>
      </c>
      <c r="D746" s="36"/>
      <c r="E746" s="36"/>
      <c r="F746" s="49">
        <f>F745/F744</f>
        <v>7.3217071057192378</v>
      </c>
      <c r="G746" s="49">
        <f>G745/G744</f>
        <v>7.3200619674670797</v>
      </c>
      <c r="H746" s="49" t="e">
        <f>H745/H744</f>
        <v>#DIV/0!</v>
      </c>
      <c r="I746" s="49" t="e">
        <f>I745/I744</f>
        <v>#DIV/0!</v>
      </c>
    </row>
    <row r="747" spans="1:9" ht="27.75" customHeight="1" thickBot="1" x14ac:dyDescent="0.3">
      <c r="C747" s="36" t="s">
        <v>34</v>
      </c>
      <c r="D747" s="36"/>
      <c r="E747" s="36"/>
      <c r="F747" s="50" t="s">
        <v>35</v>
      </c>
      <c r="G747" s="51">
        <f t="shared" ref="G747:I749" si="78">G744/F744-1</f>
        <v>0.39839688041594457</v>
      </c>
      <c r="H747" s="51">
        <f t="shared" si="78"/>
        <v>-1</v>
      </c>
      <c r="I747" s="51" t="e">
        <f t="shared" si="78"/>
        <v>#DIV/0!</v>
      </c>
    </row>
    <row r="748" spans="1:9" ht="27.75" customHeight="1" thickBot="1" x14ac:dyDescent="0.3">
      <c r="C748" s="36" t="s">
        <v>36</v>
      </c>
      <c r="D748" s="36"/>
      <c r="E748" s="36"/>
      <c r="F748" s="50" t="s">
        <v>35</v>
      </c>
      <c r="G748" s="51">
        <f t="shared" si="78"/>
        <v>0.39808267005947284</v>
      </c>
      <c r="H748" s="51">
        <f t="shared" si="78"/>
        <v>-1</v>
      </c>
      <c r="I748" s="51" t="e">
        <f t="shared" si="78"/>
        <v>#DIV/0!</v>
      </c>
    </row>
    <row r="749" spans="1:9" ht="27.75" customHeight="1" thickBot="1" x14ac:dyDescent="0.3">
      <c r="C749" s="36" t="s">
        <v>37</v>
      </c>
      <c r="D749" s="36"/>
      <c r="E749" s="36"/>
      <c r="F749" s="50" t="s">
        <v>35</v>
      </c>
      <c r="G749" s="51">
        <f t="shared" si="78"/>
        <v>-2.2469326188601091E-4</v>
      </c>
      <c r="H749" s="51" t="e">
        <f t="shared" si="78"/>
        <v>#DIV/0!</v>
      </c>
      <c r="I749" s="51" t="e">
        <f t="shared" si="78"/>
        <v>#DIV/0!</v>
      </c>
    </row>
    <row r="750" spans="1:9" ht="27.75" customHeight="1" thickBot="1" x14ac:dyDescent="0.3">
      <c r="C750" s="464" t="s">
        <v>38</v>
      </c>
      <c r="D750" s="465"/>
      <c r="E750" s="465"/>
      <c r="F750" s="465"/>
      <c r="G750" s="465"/>
      <c r="H750" s="465"/>
      <c r="I750" s="466"/>
    </row>
    <row r="751" spans="1:9" ht="27.75" customHeight="1" x14ac:dyDescent="0.25">
      <c r="C751" s="432"/>
      <c r="D751" s="33"/>
      <c r="E751" s="33"/>
      <c r="F751" s="47">
        <v>2018</v>
      </c>
      <c r="G751" s="47">
        <v>2019</v>
      </c>
      <c r="H751" s="47">
        <v>2020</v>
      </c>
      <c r="I751" s="47">
        <v>2021</v>
      </c>
    </row>
    <row r="752" spans="1:9" ht="27.75" customHeight="1" thickBot="1" x14ac:dyDescent="0.3">
      <c r="C752" s="433"/>
      <c r="D752" s="34"/>
      <c r="E752" s="34"/>
      <c r="F752" s="48" t="s">
        <v>12</v>
      </c>
      <c r="G752" s="48" t="s">
        <v>13</v>
      </c>
      <c r="H752" s="48" t="s">
        <v>13</v>
      </c>
      <c r="I752" s="48" t="s">
        <v>13</v>
      </c>
    </row>
    <row r="753" spans="1:9" ht="27.75" customHeight="1" thickBot="1" x14ac:dyDescent="0.3">
      <c r="C753" s="52" t="s">
        <v>39</v>
      </c>
      <c r="D753" s="54">
        <v>1866</v>
      </c>
      <c r="E753" s="54">
        <v>375</v>
      </c>
      <c r="F753" s="54">
        <v>622</v>
      </c>
      <c r="G753" s="54">
        <v>870</v>
      </c>
      <c r="H753" s="54">
        <v>0</v>
      </c>
      <c r="I753" s="54">
        <v>0</v>
      </c>
    </row>
    <row r="754" spans="1:9" s="92" customFormat="1" ht="27.75" customHeight="1" thickBot="1" x14ac:dyDescent="0.3">
      <c r="C754" s="97" t="s">
        <v>40</v>
      </c>
      <c r="D754" s="98">
        <v>99457</v>
      </c>
      <c r="E754" s="98">
        <v>19900</v>
      </c>
      <c r="F754" s="98">
        <v>33175</v>
      </c>
      <c r="G754" s="98">
        <v>46381</v>
      </c>
      <c r="H754" s="98">
        <v>0</v>
      </c>
      <c r="I754" s="98">
        <v>0</v>
      </c>
    </row>
    <row r="755" spans="1:9" ht="27.75" customHeight="1" thickBot="1" x14ac:dyDescent="0.3">
      <c r="C755" s="100" t="s">
        <v>41</v>
      </c>
      <c r="D755" s="284"/>
      <c r="E755" s="284"/>
      <c r="F755" s="99">
        <f>F754+F753</f>
        <v>33797</v>
      </c>
      <c r="G755" s="99">
        <f>G754+G753</f>
        <v>47251</v>
      </c>
      <c r="H755" s="99">
        <f>H754+H753</f>
        <v>0</v>
      </c>
      <c r="I755" s="99">
        <f>I754+I753</f>
        <v>0</v>
      </c>
    </row>
    <row r="756" spans="1:9" ht="27.75" customHeight="1" thickBot="1" x14ac:dyDescent="0.3">
      <c r="B756" s="240">
        <v>40</v>
      </c>
      <c r="C756" s="41" t="s">
        <v>1040</v>
      </c>
      <c r="D756" s="115"/>
      <c r="E756" s="115"/>
      <c r="F756" s="566" t="s">
        <v>1041</v>
      </c>
      <c r="G756" s="567"/>
      <c r="H756" s="567"/>
      <c r="I756" s="568"/>
    </row>
    <row r="757" spans="1:9" ht="27.75" customHeight="1" thickBot="1" x14ac:dyDescent="0.3">
      <c r="C757" s="46" t="s">
        <v>220</v>
      </c>
      <c r="D757" s="236"/>
      <c r="E757" s="236"/>
      <c r="F757" s="458" t="s">
        <v>921</v>
      </c>
      <c r="G757" s="459"/>
      <c r="H757" s="459"/>
      <c r="I757" s="460"/>
    </row>
    <row r="758" spans="1:9" ht="68.25" customHeight="1" thickBot="1" x14ac:dyDescent="0.3">
      <c r="C758" s="36" t="s">
        <v>27</v>
      </c>
      <c r="D758" s="84"/>
      <c r="E758" s="84"/>
      <c r="F758" s="437" t="s">
        <v>1042</v>
      </c>
      <c r="G758" s="438"/>
      <c r="H758" s="438"/>
      <c r="I758" s="439"/>
    </row>
    <row r="759" spans="1:9" ht="27.75" customHeight="1" thickBot="1" x14ac:dyDescent="0.3">
      <c r="C759" s="36" t="s">
        <v>29</v>
      </c>
      <c r="D759" s="84"/>
      <c r="E759" s="84"/>
      <c r="F759" s="461" t="s">
        <v>901</v>
      </c>
      <c r="G759" s="462"/>
      <c r="H759" s="462"/>
      <c r="I759" s="463"/>
    </row>
    <row r="760" spans="1:9" ht="27.75" customHeight="1" x14ac:dyDescent="0.25">
      <c r="C760" s="432"/>
      <c r="D760" s="564" t="s">
        <v>902</v>
      </c>
      <c r="E760" s="564" t="s">
        <v>903</v>
      </c>
      <c r="F760" s="47">
        <v>2018</v>
      </c>
      <c r="G760" s="47">
        <v>2019</v>
      </c>
      <c r="H760" s="47">
        <v>2020</v>
      </c>
      <c r="I760" s="47">
        <v>2021</v>
      </c>
    </row>
    <row r="761" spans="1:9" ht="27.75" customHeight="1" thickBot="1" x14ac:dyDescent="0.3">
      <c r="C761" s="433"/>
      <c r="D761" s="565"/>
      <c r="E761" s="565"/>
      <c r="F761" s="48" t="s">
        <v>12</v>
      </c>
      <c r="G761" s="48" t="s">
        <v>13</v>
      </c>
      <c r="H761" s="48" t="s">
        <v>13</v>
      </c>
      <c r="I761" s="48" t="s">
        <v>13</v>
      </c>
    </row>
    <row r="762" spans="1:9" ht="27.75" customHeight="1" thickBot="1" x14ac:dyDescent="0.3">
      <c r="A762" t="s">
        <v>909</v>
      </c>
      <c r="C762" s="36" t="s">
        <v>31</v>
      </c>
      <c r="D762" s="242">
        <v>13840</v>
      </c>
      <c r="E762" s="242">
        <v>2703</v>
      </c>
      <c r="F762" s="49">
        <f>D762-E762</f>
        <v>11137</v>
      </c>
      <c r="G762" s="49">
        <v>0</v>
      </c>
      <c r="H762" s="49">
        <v>0</v>
      </c>
      <c r="I762" s="49">
        <v>0</v>
      </c>
    </row>
    <row r="763" spans="1:9" ht="27.75" customHeight="1" thickBot="1" x14ac:dyDescent="0.3">
      <c r="C763" s="36" t="s">
        <v>32</v>
      </c>
      <c r="D763" s="54">
        <f>D772+D771</f>
        <v>14387</v>
      </c>
      <c r="E763" s="54">
        <f t="shared" ref="E763:I763" si="79">E772+E771</f>
        <v>2810</v>
      </c>
      <c r="F763" s="54">
        <f t="shared" si="79"/>
        <v>11510</v>
      </c>
      <c r="G763" s="54">
        <f t="shared" si="79"/>
        <v>0</v>
      </c>
      <c r="H763" s="54">
        <f t="shared" si="79"/>
        <v>0</v>
      </c>
      <c r="I763" s="54">
        <f t="shared" si="79"/>
        <v>0</v>
      </c>
    </row>
    <row r="764" spans="1:9" ht="27.75" customHeight="1" thickBot="1" x14ac:dyDescent="0.3">
      <c r="C764" s="36" t="s">
        <v>33</v>
      </c>
      <c r="D764" s="36"/>
      <c r="E764" s="36"/>
      <c r="F764" s="49">
        <f>F763/F762</f>
        <v>1.0334919637245219</v>
      </c>
      <c r="G764" s="49" t="e">
        <f>G763/G762</f>
        <v>#DIV/0!</v>
      </c>
      <c r="H764" s="49" t="e">
        <f>H763/H762</f>
        <v>#DIV/0!</v>
      </c>
      <c r="I764" s="49" t="e">
        <f>I763/I762</f>
        <v>#DIV/0!</v>
      </c>
    </row>
    <row r="765" spans="1:9" ht="27.75" customHeight="1" thickBot="1" x14ac:dyDescent="0.3">
      <c r="C765" s="36" t="s">
        <v>34</v>
      </c>
      <c r="D765" s="36"/>
      <c r="E765" s="36"/>
      <c r="F765" s="50" t="s">
        <v>35</v>
      </c>
      <c r="G765" s="51">
        <f t="shared" ref="G765:I767" si="80">G762/F762-1</f>
        <v>-1</v>
      </c>
      <c r="H765" s="51" t="e">
        <f t="shared" si="80"/>
        <v>#DIV/0!</v>
      </c>
      <c r="I765" s="51" t="e">
        <f t="shared" si="80"/>
        <v>#DIV/0!</v>
      </c>
    </row>
    <row r="766" spans="1:9" ht="27.75" customHeight="1" thickBot="1" x14ac:dyDescent="0.3">
      <c r="C766" s="36" t="s">
        <v>36</v>
      </c>
      <c r="D766" s="36"/>
      <c r="E766" s="36"/>
      <c r="F766" s="50" t="s">
        <v>35</v>
      </c>
      <c r="G766" s="51">
        <f t="shared" si="80"/>
        <v>-1</v>
      </c>
      <c r="H766" s="51" t="e">
        <f t="shared" si="80"/>
        <v>#DIV/0!</v>
      </c>
      <c r="I766" s="51" t="e">
        <f t="shared" si="80"/>
        <v>#DIV/0!</v>
      </c>
    </row>
    <row r="767" spans="1:9" ht="27.75" customHeight="1" thickBot="1" x14ac:dyDescent="0.3">
      <c r="C767" s="36" t="s">
        <v>37</v>
      </c>
      <c r="D767" s="36"/>
      <c r="E767" s="36"/>
      <c r="F767" s="50" t="s">
        <v>35</v>
      </c>
      <c r="G767" s="51" t="e">
        <f t="shared" si="80"/>
        <v>#DIV/0!</v>
      </c>
      <c r="H767" s="51" t="e">
        <f t="shared" si="80"/>
        <v>#DIV/0!</v>
      </c>
      <c r="I767" s="51" t="e">
        <f t="shared" si="80"/>
        <v>#DIV/0!</v>
      </c>
    </row>
    <row r="768" spans="1:9" ht="27.75" customHeight="1" thickBot="1" x14ac:dyDescent="0.3">
      <c r="C768" s="464" t="s">
        <v>38</v>
      </c>
      <c r="D768" s="465"/>
      <c r="E768" s="465"/>
      <c r="F768" s="465"/>
      <c r="G768" s="465"/>
      <c r="H768" s="465"/>
      <c r="I768" s="466"/>
    </row>
    <row r="769" spans="1:9" ht="27.75" customHeight="1" x14ac:dyDescent="0.25">
      <c r="C769" s="432"/>
      <c r="D769" s="33"/>
      <c r="E769" s="33"/>
      <c r="F769" s="47">
        <v>2018</v>
      </c>
      <c r="G769" s="47">
        <v>2019</v>
      </c>
      <c r="H769" s="47">
        <v>2020</v>
      </c>
      <c r="I769" s="47">
        <v>2021</v>
      </c>
    </row>
    <row r="770" spans="1:9" ht="27.75" customHeight="1" thickBot="1" x14ac:dyDescent="0.3">
      <c r="C770" s="433"/>
      <c r="D770" s="34"/>
      <c r="E770" s="34"/>
      <c r="F770" s="48" t="s">
        <v>12</v>
      </c>
      <c r="G770" s="48" t="s">
        <v>13</v>
      </c>
      <c r="H770" s="48" t="s">
        <v>13</v>
      </c>
      <c r="I770" s="48" t="s">
        <v>13</v>
      </c>
    </row>
    <row r="771" spans="1:9" ht="27.75" customHeight="1" thickBot="1" x14ac:dyDescent="0.3">
      <c r="C771" s="52" t="s">
        <v>39</v>
      </c>
      <c r="D771" s="54">
        <v>336</v>
      </c>
      <c r="E771" s="54">
        <v>0</v>
      </c>
      <c r="F771" s="54">
        <v>269</v>
      </c>
      <c r="G771" s="54">
        <v>0</v>
      </c>
      <c r="H771" s="54">
        <v>0</v>
      </c>
      <c r="I771" s="54">
        <v>0</v>
      </c>
    </row>
    <row r="772" spans="1:9" s="92" customFormat="1" ht="27.75" customHeight="1" thickBot="1" x14ac:dyDescent="0.3">
      <c r="C772" s="97" t="s">
        <v>40</v>
      </c>
      <c r="D772" s="98">
        <v>14051</v>
      </c>
      <c r="E772" s="98">
        <v>2810</v>
      </c>
      <c r="F772" s="98">
        <v>11241</v>
      </c>
      <c r="G772" s="98">
        <v>0</v>
      </c>
      <c r="H772" s="98">
        <v>0</v>
      </c>
      <c r="I772" s="98">
        <v>0</v>
      </c>
    </row>
    <row r="773" spans="1:9" ht="27.75" customHeight="1" thickBot="1" x14ac:dyDescent="0.3">
      <c r="C773" s="100" t="s">
        <v>41</v>
      </c>
      <c r="D773" s="284"/>
      <c r="E773" s="284"/>
      <c r="F773" s="99">
        <f>F772+F771</f>
        <v>11510</v>
      </c>
      <c r="G773" s="99">
        <f>G772+G771</f>
        <v>0</v>
      </c>
      <c r="H773" s="99">
        <f>H772+H771</f>
        <v>0</v>
      </c>
      <c r="I773" s="99">
        <f>I772+I771</f>
        <v>0</v>
      </c>
    </row>
    <row r="774" spans="1:9" ht="27.75" customHeight="1" thickBot="1" x14ac:dyDescent="0.3">
      <c r="B774" s="240">
        <v>41</v>
      </c>
      <c r="C774" s="41" t="s">
        <v>1043</v>
      </c>
      <c r="D774" s="115"/>
      <c r="E774" s="115"/>
      <c r="F774" s="566" t="s">
        <v>1044</v>
      </c>
      <c r="G774" s="567"/>
      <c r="H774" s="567"/>
      <c r="I774" s="568"/>
    </row>
    <row r="775" spans="1:9" ht="27.75" customHeight="1" thickBot="1" x14ac:dyDescent="0.3">
      <c r="C775" s="46" t="s">
        <v>1045</v>
      </c>
      <c r="D775" s="236"/>
      <c r="E775" s="236"/>
      <c r="F775" s="458" t="s">
        <v>921</v>
      </c>
      <c r="G775" s="459"/>
      <c r="H775" s="459"/>
      <c r="I775" s="460"/>
    </row>
    <row r="776" spans="1:9" ht="27.75" customHeight="1" thickBot="1" x14ac:dyDescent="0.3">
      <c r="C776" s="41" t="s">
        <v>27</v>
      </c>
      <c r="D776" s="115"/>
      <c r="E776" s="115"/>
      <c r="F776" s="576" t="s">
        <v>1046</v>
      </c>
      <c r="G776" s="574"/>
      <c r="H776" s="574"/>
      <c r="I776" s="575"/>
    </row>
    <row r="777" spans="1:9" ht="27.75" customHeight="1" thickBot="1" x14ac:dyDescent="0.3">
      <c r="C777" s="36" t="s">
        <v>29</v>
      </c>
      <c r="D777" s="84"/>
      <c r="E777" s="84"/>
      <c r="F777" s="461" t="s">
        <v>901</v>
      </c>
      <c r="G777" s="462"/>
      <c r="H777" s="462"/>
      <c r="I777" s="463"/>
    </row>
    <row r="778" spans="1:9" ht="27.75" customHeight="1" x14ac:dyDescent="0.25">
      <c r="C778" s="432"/>
      <c r="D778" s="564" t="s">
        <v>902</v>
      </c>
      <c r="E778" s="564" t="s">
        <v>903</v>
      </c>
      <c r="F778" s="47">
        <v>2018</v>
      </c>
      <c r="G778" s="47">
        <v>2019</v>
      </c>
      <c r="H778" s="47">
        <v>2020</v>
      </c>
      <c r="I778" s="47">
        <v>2021</v>
      </c>
    </row>
    <row r="779" spans="1:9" ht="27.75" customHeight="1" thickBot="1" x14ac:dyDescent="0.3">
      <c r="C779" s="433"/>
      <c r="D779" s="565"/>
      <c r="E779" s="565"/>
      <c r="F779" s="48" t="s">
        <v>12</v>
      </c>
      <c r="G779" s="48" t="s">
        <v>13</v>
      </c>
      <c r="H779" s="48" t="s">
        <v>13</v>
      </c>
      <c r="I779" s="48" t="s">
        <v>13</v>
      </c>
    </row>
    <row r="780" spans="1:9" ht="27.75" customHeight="1" thickBot="1" x14ac:dyDescent="0.3">
      <c r="A780" t="s">
        <v>909</v>
      </c>
      <c r="C780" s="36" t="s">
        <v>31</v>
      </c>
      <c r="D780" s="242">
        <v>7900</v>
      </c>
      <c r="E780" s="242">
        <v>1575</v>
      </c>
      <c r="F780" s="49">
        <v>1723</v>
      </c>
      <c r="G780" s="49">
        <v>2128</v>
      </c>
      <c r="H780" s="49">
        <f>D780-E780-F780--G780</f>
        <v>6730</v>
      </c>
      <c r="I780" s="49"/>
    </row>
    <row r="781" spans="1:9" ht="27.75" customHeight="1" thickBot="1" x14ac:dyDescent="0.3">
      <c r="C781" s="36" t="s">
        <v>32</v>
      </c>
      <c r="D781" s="54">
        <f>D790+D789</f>
        <v>74801.399999999994</v>
      </c>
      <c r="E781" s="54">
        <f t="shared" ref="E781:I781" si="81">E790+E789</f>
        <v>14915</v>
      </c>
      <c r="F781" s="54">
        <f t="shared" si="81"/>
        <v>16322</v>
      </c>
      <c r="G781" s="54">
        <f t="shared" si="81"/>
        <v>20300</v>
      </c>
      <c r="H781" s="54">
        <f t="shared" si="81"/>
        <v>23264.400000000001</v>
      </c>
      <c r="I781" s="54">
        <f t="shared" si="81"/>
        <v>0</v>
      </c>
    </row>
    <row r="782" spans="1:9" ht="27.75" customHeight="1" thickBot="1" x14ac:dyDescent="0.3">
      <c r="C782" s="36" t="s">
        <v>33</v>
      </c>
      <c r="D782" s="36"/>
      <c r="E782" s="36"/>
      <c r="F782" s="49">
        <f>F781/F780</f>
        <v>9.4730121880441089</v>
      </c>
      <c r="G782" s="49">
        <f>G781/G780</f>
        <v>9.5394736842105257</v>
      </c>
      <c r="H782" s="49">
        <f>H781/H780</f>
        <v>3.4568202080237742</v>
      </c>
      <c r="I782" s="49" t="e">
        <f>I781/I780</f>
        <v>#DIV/0!</v>
      </c>
    </row>
    <row r="783" spans="1:9" ht="27.75" customHeight="1" thickBot="1" x14ac:dyDescent="0.3">
      <c r="C783" s="36" t="s">
        <v>34</v>
      </c>
      <c r="D783" s="36"/>
      <c r="E783" s="36"/>
      <c r="F783" s="50" t="s">
        <v>35</v>
      </c>
      <c r="G783" s="51">
        <f t="shared" ref="G783:I785" si="82">G780/F780-1</f>
        <v>0.23505513639001752</v>
      </c>
      <c r="H783" s="51">
        <f t="shared" si="82"/>
        <v>2.1625939849624061</v>
      </c>
      <c r="I783" s="51">
        <f t="shared" si="82"/>
        <v>-1</v>
      </c>
    </row>
    <row r="784" spans="1:9" ht="27.75" customHeight="1" thickBot="1" x14ac:dyDescent="0.3">
      <c r="C784" s="36" t="s">
        <v>36</v>
      </c>
      <c r="D784" s="36"/>
      <c r="E784" s="36"/>
      <c r="F784" s="50" t="s">
        <v>35</v>
      </c>
      <c r="G784" s="51">
        <f t="shared" si="82"/>
        <v>0.24372013233672352</v>
      </c>
      <c r="H784" s="51">
        <f t="shared" si="82"/>
        <v>0.14602955665024631</v>
      </c>
      <c r="I784" s="51">
        <f t="shared" si="82"/>
        <v>-1</v>
      </c>
    </row>
    <row r="785" spans="1:9" ht="27.75" customHeight="1" thickBot="1" x14ac:dyDescent="0.3">
      <c r="C785" s="36" t="s">
        <v>37</v>
      </c>
      <c r="D785" s="36"/>
      <c r="E785" s="36"/>
      <c r="F785" s="50" t="s">
        <v>35</v>
      </c>
      <c r="G785" s="51">
        <f t="shared" si="82"/>
        <v>7.0158778271496303E-3</v>
      </c>
      <c r="H785" s="51">
        <f t="shared" si="82"/>
        <v>-0.63762988164164569</v>
      </c>
      <c r="I785" s="51" t="e">
        <f t="shared" si="82"/>
        <v>#DIV/0!</v>
      </c>
    </row>
    <row r="786" spans="1:9" ht="27.75" customHeight="1" thickBot="1" x14ac:dyDescent="0.3">
      <c r="C786" s="464" t="s">
        <v>38</v>
      </c>
      <c r="D786" s="465"/>
      <c r="E786" s="465"/>
      <c r="F786" s="465"/>
      <c r="G786" s="465"/>
      <c r="H786" s="465"/>
      <c r="I786" s="466"/>
    </row>
    <row r="787" spans="1:9" ht="27.75" customHeight="1" x14ac:dyDescent="0.25">
      <c r="C787" s="432"/>
      <c r="D787" s="33"/>
      <c r="E787" s="33"/>
      <c r="F787" s="47">
        <v>2018</v>
      </c>
      <c r="G787" s="47">
        <v>2019</v>
      </c>
      <c r="H787" s="47">
        <v>2020</v>
      </c>
      <c r="I787" s="47">
        <v>2021</v>
      </c>
    </row>
    <row r="788" spans="1:9" ht="27.75" customHeight="1" thickBot="1" x14ac:dyDescent="0.3">
      <c r="C788" s="433"/>
      <c r="D788" s="34"/>
      <c r="E788" s="34"/>
      <c r="F788" s="48" t="s">
        <v>12</v>
      </c>
      <c r="G788" s="48" t="s">
        <v>13</v>
      </c>
      <c r="H788" s="48" t="s">
        <v>13</v>
      </c>
      <c r="I788" s="48" t="s">
        <v>13</v>
      </c>
    </row>
    <row r="789" spans="1:9" ht="27.75" customHeight="1" thickBot="1" x14ac:dyDescent="0.3">
      <c r="C789" s="52" t="s">
        <v>39</v>
      </c>
      <c r="D789" s="54">
        <v>888.40000000000009</v>
      </c>
      <c r="E789" s="54">
        <v>115</v>
      </c>
      <c r="F789" s="54">
        <v>322</v>
      </c>
      <c r="G789" s="54">
        <v>300</v>
      </c>
      <c r="H789" s="54">
        <f>D789-E789-F789-G789</f>
        <v>151.40000000000009</v>
      </c>
      <c r="I789" s="54">
        <v>0</v>
      </c>
    </row>
    <row r="790" spans="1:9" s="92" customFormat="1" ht="27.75" customHeight="1" thickBot="1" x14ac:dyDescent="0.3">
      <c r="C790" s="97" t="s">
        <v>40</v>
      </c>
      <c r="D790" s="98">
        <v>73913</v>
      </c>
      <c r="E790" s="98">
        <v>14800</v>
      </c>
      <c r="F790" s="98">
        <v>16000</v>
      </c>
      <c r="G790" s="98">
        <v>20000</v>
      </c>
      <c r="H790" s="98">
        <v>23113</v>
      </c>
      <c r="I790" s="98">
        <v>0</v>
      </c>
    </row>
    <row r="791" spans="1:9" ht="27.75" customHeight="1" thickBot="1" x14ac:dyDescent="0.3">
      <c r="C791" s="100" t="s">
        <v>41</v>
      </c>
      <c r="D791" s="284"/>
      <c r="E791" s="284"/>
      <c r="F791" s="99">
        <f>F790+F789</f>
        <v>16322</v>
      </c>
      <c r="G791" s="99">
        <f>G790+G789</f>
        <v>20300</v>
      </c>
      <c r="H791" s="99">
        <f>H790+H789</f>
        <v>23264.400000000001</v>
      </c>
      <c r="I791" s="99">
        <f>I790+I789</f>
        <v>0</v>
      </c>
    </row>
    <row r="792" spans="1:9" ht="27.75" customHeight="1" thickBot="1" x14ac:dyDescent="0.3">
      <c r="C792" s="46" t="s">
        <v>571</v>
      </c>
      <c r="D792" s="236"/>
      <c r="E792" s="236"/>
      <c r="F792" s="458" t="s">
        <v>947</v>
      </c>
      <c r="G792" s="459"/>
      <c r="H792" s="459"/>
      <c r="I792" s="460"/>
    </row>
    <row r="793" spans="1:9" ht="27.75" customHeight="1" thickBot="1" x14ac:dyDescent="0.3">
      <c r="C793" s="41" t="s">
        <v>27</v>
      </c>
      <c r="D793" s="115"/>
      <c r="E793" s="115"/>
      <c r="F793" s="576" t="s">
        <v>1047</v>
      </c>
      <c r="G793" s="574"/>
      <c r="H793" s="574"/>
      <c r="I793" s="575"/>
    </row>
    <row r="794" spans="1:9" ht="27.75" customHeight="1" thickBot="1" x14ac:dyDescent="0.3">
      <c r="C794" s="36" t="s">
        <v>29</v>
      </c>
      <c r="D794" s="84"/>
      <c r="E794" s="84"/>
      <c r="F794" s="461" t="s">
        <v>901</v>
      </c>
      <c r="G794" s="462"/>
      <c r="H794" s="462"/>
      <c r="I794" s="463"/>
    </row>
    <row r="795" spans="1:9" ht="27.75" customHeight="1" x14ac:dyDescent="0.25">
      <c r="C795" s="432"/>
      <c r="D795" s="564" t="s">
        <v>902</v>
      </c>
      <c r="E795" s="564" t="s">
        <v>903</v>
      </c>
      <c r="F795" s="47">
        <v>2018</v>
      </c>
      <c r="G795" s="47">
        <v>2019</v>
      </c>
      <c r="H795" s="47">
        <v>2020</v>
      </c>
      <c r="I795" s="47">
        <v>2021</v>
      </c>
    </row>
    <row r="796" spans="1:9" ht="27.75" customHeight="1" thickBot="1" x14ac:dyDescent="0.3">
      <c r="C796" s="433"/>
      <c r="D796" s="565"/>
      <c r="E796" s="565"/>
      <c r="F796" s="48" t="s">
        <v>12</v>
      </c>
      <c r="G796" s="48" t="s">
        <v>13</v>
      </c>
      <c r="H796" s="48" t="s">
        <v>13</v>
      </c>
      <c r="I796" s="48" t="s">
        <v>13</v>
      </c>
    </row>
    <row r="797" spans="1:9" ht="27.75" customHeight="1" thickBot="1" x14ac:dyDescent="0.3">
      <c r="A797" t="s">
        <v>904</v>
      </c>
      <c r="C797" s="36" t="s">
        <v>31</v>
      </c>
      <c r="D797" s="242">
        <v>26503</v>
      </c>
      <c r="E797" s="242">
        <v>5284</v>
      </c>
      <c r="F797" s="49">
        <v>5783</v>
      </c>
      <c r="G797" s="49">
        <v>7192</v>
      </c>
      <c r="H797" s="49">
        <f>D797-E797-F797-G797</f>
        <v>8244</v>
      </c>
      <c r="I797" s="49"/>
    </row>
    <row r="798" spans="1:9" ht="27.75" customHeight="1" thickBot="1" x14ac:dyDescent="0.3">
      <c r="C798" s="36" t="s">
        <v>32</v>
      </c>
      <c r="D798" s="54">
        <f>D807+D806</f>
        <v>299205.59999999998</v>
      </c>
      <c r="E798" s="54">
        <f t="shared" ref="E798:H798" si="83">E807+E806</f>
        <v>59660</v>
      </c>
      <c r="F798" s="54">
        <f t="shared" si="83"/>
        <v>65290</v>
      </c>
      <c r="G798" s="54">
        <f t="shared" si="83"/>
        <v>81200</v>
      </c>
      <c r="H798" s="54">
        <f t="shared" si="83"/>
        <v>93056</v>
      </c>
      <c r="I798" s="54"/>
    </row>
    <row r="799" spans="1:9" ht="27.75" customHeight="1" thickBot="1" x14ac:dyDescent="0.3">
      <c r="C799" s="36" t="s">
        <v>33</v>
      </c>
      <c r="D799" s="36"/>
      <c r="E799" s="36"/>
      <c r="F799" s="49">
        <f>F798/F797</f>
        <v>11.289987895555941</v>
      </c>
      <c r="G799" s="49">
        <f>G798/G797</f>
        <v>11.290322580645162</v>
      </c>
      <c r="H799" s="49">
        <f>H798/H797</f>
        <v>11.287724405628335</v>
      </c>
      <c r="I799" s="49" t="e">
        <f>I798/I797</f>
        <v>#DIV/0!</v>
      </c>
    </row>
    <row r="800" spans="1:9" ht="27.75" customHeight="1" thickBot="1" x14ac:dyDescent="0.3">
      <c r="C800" s="36" t="s">
        <v>34</v>
      </c>
      <c r="D800" s="36"/>
      <c r="E800" s="36"/>
      <c r="F800" s="50" t="s">
        <v>35</v>
      </c>
      <c r="G800" s="51">
        <f t="shared" ref="G800:I802" si="84">G797/F797-1</f>
        <v>0.24364516686840743</v>
      </c>
      <c r="H800" s="51">
        <f t="shared" si="84"/>
        <v>0.14627363737486099</v>
      </c>
      <c r="I800" s="51">
        <f t="shared" si="84"/>
        <v>-1</v>
      </c>
    </row>
    <row r="801" spans="1:9" ht="27.75" customHeight="1" thickBot="1" x14ac:dyDescent="0.3">
      <c r="C801" s="36" t="s">
        <v>36</v>
      </c>
      <c r="D801" s="36"/>
      <c r="E801" s="36"/>
      <c r="F801" s="50" t="s">
        <v>35</v>
      </c>
      <c r="G801" s="51">
        <f t="shared" si="84"/>
        <v>0.24368203400214439</v>
      </c>
      <c r="H801" s="51">
        <f t="shared" si="84"/>
        <v>0.14600985221674878</v>
      </c>
      <c r="I801" s="51">
        <f t="shared" si="84"/>
        <v>-1</v>
      </c>
    </row>
    <row r="802" spans="1:9" ht="27.75" customHeight="1" thickBot="1" x14ac:dyDescent="0.3">
      <c r="C802" s="36" t="s">
        <v>37</v>
      </c>
      <c r="D802" s="36"/>
      <c r="E802" s="36"/>
      <c r="F802" s="50" t="s">
        <v>35</v>
      </c>
      <c r="G802" s="51">
        <f t="shared" si="84"/>
        <v>2.9644415239227229E-5</v>
      </c>
      <c r="H802" s="51">
        <f t="shared" si="84"/>
        <v>-2.3012407291889136E-4</v>
      </c>
      <c r="I802" s="51" t="e">
        <f t="shared" si="84"/>
        <v>#DIV/0!</v>
      </c>
    </row>
    <row r="803" spans="1:9" ht="27.75" customHeight="1" thickBot="1" x14ac:dyDescent="0.3">
      <c r="C803" s="464" t="s">
        <v>1048</v>
      </c>
      <c r="D803" s="465"/>
      <c r="E803" s="465"/>
      <c r="F803" s="465"/>
      <c r="G803" s="465"/>
      <c r="H803" s="465"/>
      <c r="I803" s="466"/>
    </row>
    <row r="804" spans="1:9" ht="27.75" customHeight="1" x14ac:dyDescent="0.25">
      <c r="C804" s="432"/>
      <c r="D804" s="33"/>
      <c r="E804" s="33"/>
      <c r="F804" s="47">
        <v>2018</v>
      </c>
      <c r="G804" s="47">
        <v>2019</v>
      </c>
      <c r="H804" s="47">
        <v>2020</v>
      </c>
      <c r="I804" s="47">
        <v>2021</v>
      </c>
    </row>
    <row r="805" spans="1:9" ht="27.75" customHeight="1" thickBot="1" x14ac:dyDescent="0.3">
      <c r="C805" s="433"/>
      <c r="D805" s="249"/>
      <c r="E805" s="249"/>
      <c r="F805" s="48" t="s">
        <v>12</v>
      </c>
      <c r="G805" s="48" t="s">
        <v>13</v>
      </c>
      <c r="H805" s="48" t="s">
        <v>13</v>
      </c>
      <c r="I805" s="48" t="s">
        <v>13</v>
      </c>
    </row>
    <row r="806" spans="1:9" ht="27.75" customHeight="1" thickBot="1" x14ac:dyDescent="0.3">
      <c r="C806" s="52" t="s">
        <v>39</v>
      </c>
      <c r="D806" s="54">
        <v>3553.6</v>
      </c>
      <c r="E806" s="54">
        <v>460</v>
      </c>
      <c r="F806" s="54">
        <v>1290</v>
      </c>
      <c r="G806" s="54">
        <v>1200</v>
      </c>
      <c r="H806" s="54">
        <v>604</v>
      </c>
      <c r="I806" s="54">
        <v>0</v>
      </c>
    </row>
    <row r="807" spans="1:9" s="92" customFormat="1" ht="27.75" customHeight="1" thickBot="1" x14ac:dyDescent="0.3">
      <c r="C807" s="97" t="s">
        <v>40</v>
      </c>
      <c r="D807" s="98">
        <v>295652</v>
      </c>
      <c r="E807" s="98">
        <v>59200</v>
      </c>
      <c r="F807" s="98">
        <v>64000</v>
      </c>
      <c r="G807" s="98">
        <v>80000</v>
      </c>
      <c r="H807" s="98">
        <v>92452</v>
      </c>
      <c r="I807" s="98">
        <v>0</v>
      </c>
    </row>
    <row r="808" spans="1:9" ht="27.75" customHeight="1" thickBot="1" x14ac:dyDescent="0.3">
      <c r="C808" s="97" t="s">
        <v>230</v>
      </c>
      <c r="D808" s="53"/>
      <c r="E808" s="53"/>
      <c r="F808" s="274">
        <f>F807+F806</f>
        <v>65290</v>
      </c>
      <c r="G808" s="274">
        <f>G807+G806</f>
        <v>81200</v>
      </c>
      <c r="H808" s="274">
        <f>H807+H806</f>
        <v>93056</v>
      </c>
      <c r="I808" s="274">
        <f>I807+I806</f>
        <v>0</v>
      </c>
    </row>
    <row r="809" spans="1:9" ht="27.75" customHeight="1" thickBot="1" x14ac:dyDescent="0.3">
      <c r="C809" s="97" t="s">
        <v>1049</v>
      </c>
      <c r="D809" s="53"/>
      <c r="E809" s="53"/>
      <c r="F809" s="274">
        <f>F808+F791</f>
        <v>81612</v>
      </c>
      <c r="G809" s="274">
        <f t="shared" ref="G809:I809" si="85">G808+G791</f>
        <v>101500</v>
      </c>
      <c r="H809" s="274">
        <f t="shared" si="85"/>
        <v>116320.4</v>
      </c>
      <c r="I809" s="274">
        <f t="shared" si="85"/>
        <v>0</v>
      </c>
    </row>
    <row r="810" spans="1:9" ht="27.75" customHeight="1" thickBot="1" x14ac:dyDescent="0.3">
      <c r="B810" s="240">
        <v>42</v>
      </c>
      <c r="C810" s="41" t="s">
        <v>1050</v>
      </c>
      <c r="D810" s="115"/>
      <c r="E810" s="115"/>
      <c r="F810" s="566" t="s">
        <v>1051</v>
      </c>
      <c r="G810" s="567"/>
      <c r="H810" s="567"/>
      <c r="I810" s="568"/>
    </row>
    <row r="811" spans="1:9" ht="27.75" customHeight="1" thickBot="1" x14ac:dyDescent="0.3">
      <c r="C811" s="46" t="s">
        <v>220</v>
      </c>
      <c r="D811" s="236"/>
      <c r="E811" s="236"/>
      <c r="F811" s="458" t="s">
        <v>921</v>
      </c>
      <c r="G811" s="459"/>
      <c r="H811" s="459"/>
      <c r="I811" s="460"/>
    </row>
    <row r="812" spans="1:9" ht="27.75" customHeight="1" thickBot="1" x14ac:dyDescent="0.3">
      <c r="C812" s="36" t="s">
        <v>27</v>
      </c>
      <c r="D812" s="84"/>
      <c r="E812" s="84"/>
      <c r="F812" s="437" t="s">
        <v>1052</v>
      </c>
      <c r="G812" s="438"/>
      <c r="H812" s="438"/>
      <c r="I812" s="439"/>
    </row>
    <row r="813" spans="1:9" ht="27.75" customHeight="1" thickBot="1" x14ac:dyDescent="0.3">
      <c r="C813" s="36" t="s">
        <v>29</v>
      </c>
      <c r="D813" s="84"/>
      <c r="E813" s="84"/>
      <c r="F813" s="461" t="s">
        <v>901</v>
      </c>
      <c r="G813" s="462"/>
      <c r="H813" s="462"/>
      <c r="I813" s="463"/>
    </row>
    <row r="814" spans="1:9" ht="27.75" customHeight="1" x14ac:dyDescent="0.25">
      <c r="C814" s="432"/>
      <c r="D814" s="564" t="s">
        <v>902</v>
      </c>
      <c r="E814" s="564" t="s">
        <v>903</v>
      </c>
      <c r="F814" s="47">
        <v>2018</v>
      </c>
      <c r="G814" s="47">
        <v>2019</v>
      </c>
      <c r="H814" s="47">
        <v>2020</v>
      </c>
      <c r="I814" s="47">
        <v>2021</v>
      </c>
    </row>
    <row r="815" spans="1:9" ht="27.75" customHeight="1" thickBot="1" x14ac:dyDescent="0.3">
      <c r="C815" s="433"/>
      <c r="D815" s="565"/>
      <c r="E815" s="565"/>
      <c r="F815" s="48" t="s">
        <v>12</v>
      </c>
      <c r="G815" s="48" t="s">
        <v>13</v>
      </c>
      <c r="H815" s="48" t="s">
        <v>13</v>
      </c>
      <c r="I815" s="48" t="s">
        <v>13</v>
      </c>
    </row>
    <row r="816" spans="1:9" ht="27.75" customHeight="1" thickBot="1" x14ac:dyDescent="0.3">
      <c r="A816" t="s">
        <v>909</v>
      </c>
      <c r="C816" s="36" t="s">
        <v>31</v>
      </c>
      <c r="D816" s="242">
        <v>41556</v>
      </c>
      <c r="E816" s="242">
        <v>5332</v>
      </c>
      <c r="F816" s="49">
        <v>18127</v>
      </c>
      <c r="G816" s="49">
        <f>D816-E816-F816</f>
        <v>18097</v>
      </c>
      <c r="H816" s="49">
        <v>0</v>
      </c>
      <c r="I816" s="49"/>
    </row>
    <row r="817" spans="2:9" ht="27.75" customHeight="1" thickBot="1" x14ac:dyDescent="0.3">
      <c r="C817" s="36" t="s">
        <v>32</v>
      </c>
      <c r="D817" s="49">
        <f>D826+D825</f>
        <v>155849</v>
      </c>
      <c r="E817" s="49">
        <f t="shared" ref="E817:I817" si="86">E826+E825</f>
        <v>20000</v>
      </c>
      <c r="F817" s="49">
        <f t="shared" si="86"/>
        <v>67987</v>
      </c>
      <c r="G817" s="49">
        <f t="shared" si="86"/>
        <v>68331</v>
      </c>
      <c r="H817" s="49">
        <f t="shared" si="86"/>
        <v>0</v>
      </c>
      <c r="I817" s="49">
        <f t="shared" si="86"/>
        <v>0</v>
      </c>
    </row>
    <row r="818" spans="2:9" ht="27.75" customHeight="1" thickBot="1" x14ac:dyDescent="0.3">
      <c r="C818" s="36" t="s">
        <v>33</v>
      </c>
      <c r="D818" s="36"/>
      <c r="E818" s="36"/>
      <c r="F818" s="49">
        <f>F817/F816</f>
        <v>3.7505930380095989</v>
      </c>
      <c r="G818" s="49">
        <f>G817/G816</f>
        <v>3.7758191965519146</v>
      </c>
      <c r="H818" s="49" t="e">
        <f>H817/H816</f>
        <v>#DIV/0!</v>
      </c>
      <c r="I818" s="49" t="e">
        <f>I817/I816</f>
        <v>#DIV/0!</v>
      </c>
    </row>
    <row r="819" spans="2:9" ht="27.75" customHeight="1" thickBot="1" x14ac:dyDescent="0.3">
      <c r="C819" s="36" t="s">
        <v>34</v>
      </c>
      <c r="D819" s="36"/>
      <c r="E819" s="36"/>
      <c r="F819" s="50" t="s">
        <v>35</v>
      </c>
      <c r="G819" s="51">
        <f t="shared" ref="G819:I821" si="87">G816/F816-1</f>
        <v>-1.6549897942296221E-3</v>
      </c>
      <c r="H819" s="51">
        <f t="shared" si="87"/>
        <v>-1</v>
      </c>
      <c r="I819" s="51" t="e">
        <f t="shared" si="87"/>
        <v>#DIV/0!</v>
      </c>
    </row>
    <row r="820" spans="2:9" ht="27.75" customHeight="1" thickBot="1" x14ac:dyDescent="0.3">
      <c r="C820" s="36" t="s">
        <v>36</v>
      </c>
      <c r="D820" s="36"/>
      <c r="E820" s="36"/>
      <c r="F820" s="50" t="s">
        <v>35</v>
      </c>
      <c r="G820" s="51">
        <f t="shared" si="87"/>
        <v>5.0597908423668514E-3</v>
      </c>
      <c r="H820" s="51">
        <f t="shared" si="87"/>
        <v>-1</v>
      </c>
      <c r="I820" s="51" t="e">
        <f t="shared" si="87"/>
        <v>#DIV/0!</v>
      </c>
    </row>
    <row r="821" spans="2:9" ht="27.75" customHeight="1" thickBot="1" x14ac:dyDescent="0.3">
      <c r="C821" s="36" t="s">
        <v>37</v>
      </c>
      <c r="D821" s="36"/>
      <c r="E821" s="36"/>
      <c r="F821" s="50" t="s">
        <v>35</v>
      </c>
      <c r="G821" s="51">
        <f t="shared" si="87"/>
        <v>6.7259119522342647E-3</v>
      </c>
      <c r="H821" s="51" t="e">
        <f t="shared" si="87"/>
        <v>#DIV/0!</v>
      </c>
      <c r="I821" s="51" t="e">
        <f t="shared" si="87"/>
        <v>#DIV/0!</v>
      </c>
    </row>
    <row r="822" spans="2:9" ht="27.75" customHeight="1" thickBot="1" x14ac:dyDescent="0.3">
      <c r="C822" s="464" t="s">
        <v>38</v>
      </c>
      <c r="D822" s="465"/>
      <c r="E822" s="465"/>
      <c r="F822" s="465"/>
      <c r="G822" s="465"/>
      <c r="H822" s="465"/>
      <c r="I822" s="466"/>
    </row>
    <row r="823" spans="2:9" ht="27.75" customHeight="1" x14ac:dyDescent="0.25">
      <c r="C823" s="432"/>
      <c r="D823" s="33"/>
      <c r="E823" s="33"/>
      <c r="F823" s="47">
        <v>2018</v>
      </c>
      <c r="G823" s="47">
        <v>2019</v>
      </c>
      <c r="H823" s="47">
        <v>2020</v>
      </c>
      <c r="I823" s="47">
        <v>2021</v>
      </c>
    </row>
    <row r="824" spans="2:9" ht="27.75" customHeight="1" thickBot="1" x14ac:dyDescent="0.3">
      <c r="C824" s="433"/>
      <c r="D824" s="34"/>
      <c r="E824" s="34"/>
      <c r="F824" s="48" t="s">
        <v>12</v>
      </c>
      <c r="G824" s="48" t="s">
        <v>13</v>
      </c>
      <c r="H824" s="48" t="s">
        <v>13</v>
      </c>
      <c r="I824" s="48" t="s">
        <v>13</v>
      </c>
    </row>
    <row r="825" spans="2:9" ht="27.75" customHeight="1" thickBot="1" x14ac:dyDescent="0.3">
      <c r="C825" s="52" t="s">
        <v>39</v>
      </c>
      <c r="D825" s="54">
        <v>1602</v>
      </c>
      <c r="E825" s="54">
        <v>0</v>
      </c>
      <c r="F825" s="54">
        <v>864</v>
      </c>
      <c r="G825" s="54">
        <v>1208</v>
      </c>
      <c r="H825" s="54">
        <v>0</v>
      </c>
      <c r="I825" s="54">
        <v>0</v>
      </c>
    </row>
    <row r="826" spans="2:9" s="92" customFormat="1" ht="27.75" customHeight="1" thickBot="1" x14ac:dyDescent="0.3">
      <c r="C826" s="97" t="s">
        <v>40</v>
      </c>
      <c r="D826" s="98">
        <v>154247</v>
      </c>
      <c r="E826" s="98">
        <v>20000</v>
      </c>
      <c r="F826" s="98">
        <v>67123</v>
      </c>
      <c r="G826" s="98">
        <v>67123</v>
      </c>
      <c r="H826" s="98">
        <v>0</v>
      </c>
      <c r="I826" s="98">
        <v>0</v>
      </c>
    </row>
    <row r="827" spans="2:9" ht="27.75" customHeight="1" thickBot="1" x14ac:dyDescent="0.3">
      <c r="C827" s="285" t="s">
        <v>41</v>
      </c>
      <c r="D827" s="284"/>
      <c r="E827" s="284"/>
      <c r="F827" s="99">
        <f>F826+F825</f>
        <v>67987</v>
      </c>
      <c r="G827" s="99">
        <f>G826+G825</f>
        <v>68331</v>
      </c>
      <c r="H827" s="99">
        <f>H826+H825</f>
        <v>0</v>
      </c>
      <c r="I827" s="99">
        <f>I826+I825</f>
        <v>0</v>
      </c>
    </row>
    <row r="828" spans="2:9" ht="27.75" customHeight="1" thickBot="1" x14ac:dyDescent="0.3">
      <c r="B828" s="240">
        <v>43</v>
      </c>
      <c r="C828" s="41" t="s">
        <v>1050</v>
      </c>
      <c r="D828" s="115"/>
      <c r="E828" s="115"/>
      <c r="F828" s="566" t="s">
        <v>1053</v>
      </c>
      <c r="G828" s="567"/>
      <c r="H828" s="567"/>
      <c r="I828" s="568"/>
    </row>
    <row r="829" spans="2:9" ht="27.75" customHeight="1" thickBot="1" x14ac:dyDescent="0.3">
      <c r="C829" s="46" t="s">
        <v>220</v>
      </c>
      <c r="D829" s="236"/>
      <c r="E829" s="236"/>
      <c r="F829" s="458" t="s">
        <v>921</v>
      </c>
      <c r="G829" s="459"/>
      <c r="H829" s="459"/>
      <c r="I829" s="460"/>
    </row>
    <row r="830" spans="2:9" ht="27.75" customHeight="1" thickBot="1" x14ac:dyDescent="0.3">
      <c r="C830" s="36" t="s">
        <v>27</v>
      </c>
      <c r="D830" s="84"/>
      <c r="E830" s="84"/>
      <c r="F830" s="437" t="s">
        <v>1054</v>
      </c>
      <c r="G830" s="438"/>
      <c r="H830" s="438"/>
      <c r="I830" s="439"/>
    </row>
    <row r="831" spans="2:9" ht="27.75" customHeight="1" thickBot="1" x14ac:dyDescent="0.3">
      <c r="C831" s="36" t="s">
        <v>29</v>
      </c>
      <c r="D831" s="84"/>
      <c r="E831" s="84"/>
      <c r="F831" s="461" t="s">
        <v>901</v>
      </c>
      <c r="G831" s="462"/>
      <c r="H831" s="462"/>
      <c r="I831" s="463"/>
    </row>
    <row r="832" spans="2:9" ht="27.75" customHeight="1" x14ac:dyDescent="0.25">
      <c r="C832" s="432"/>
      <c r="D832" s="564" t="s">
        <v>902</v>
      </c>
      <c r="E832" s="564" t="s">
        <v>903</v>
      </c>
      <c r="F832" s="47">
        <v>2018</v>
      </c>
      <c r="G832" s="47">
        <v>2019</v>
      </c>
      <c r="H832" s="47">
        <v>2020</v>
      </c>
      <c r="I832" s="47">
        <v>2021</v>
      </c>
    </row>
    <row r="833" spans="1:9" ht="27.75" customHeight="1" thickBot="1" x14ac:dyDescent="0.3">
      <c r="C833" s="433"/>
      <c r="D833" s="565"/>
      <c r="E833" s="565"/>
      <c r="F833" s="48" t="s">
        <v>12</v>
      </c>
      <c r="G833" s="48" t="s">
        <v>13</v>
      </c>
      <c r="H833" s="48" t="s">
        <v>13</v>
      </c>
      <c r="I833" s="48" t="s">
        <v>13</v>
      </c>
    </row>
    <row r="834" spans="1:9" ht="27.75" customHeight="1" thickBot="1" x14ac:dyDescent="0.3">
      <c r="A834" t="s">
        <v>909</v>
      </c>
      <c r="C834" s="36" t="s">
        <v>31</v>
      </c>
      <c r="D834" s="242">
        <v>3195</v>
      </c>
      <c r="E834" s="242">
        <v>636</v>
      </c>
      <c r="F834" s="49">
        <v>1524</v>
      </c>
      <c r="G834" s="49">
        <f>D834-E834-F834</f>
        <v>1035</v>
      </c>
      <c r="H834" s="49"/>
      <c r="I834" s="49"/>
    </row>
    <row r="835" spans="1:9" ht="27.75" customHeight="1" thickBot="1" x14ac:dyDescent="0.3">
      <c r="C835" s="36" t="s">
        <v>32</v>
      </c>
      <c r="D835" s="49">
        <f>D844+D843</f>
        <v>82911</v>
      </c>
      <c r="E835" s="49">
        <f t="shared" ref="E835:I835" si="88">E844+E843</f>
        <v>16518</v>
      </c>
      <c r="F835" s="49">
        <f t="shared" si="88"/>
        <v>39571</v>
      </c>
      <c r="G835" s="49">
        <f t="shared" si="88"/>
        <v>26822</v>
      </c>
      <c r="H835" s="49">
        <f t="shared" si="88"/>
        <v>0</v>
      </c>
      <c r="I835" s="49">
        <f t="shared" si="88"/>
        <v>0</v>
      </c>
    </row>
    <row r="836" spans="1:9" ht="27.75" customHeight="1" thickBot="1" x14ac:dyDescent="0.3">
      <c r="C836" s="36" t="s">
        <v>33</v>
      </c>
      <c r="D836" s="36"/>
      <c r="E836" s="36"/>
      <c r="F836" s="49">
        <f>F835/F834</f>
        <v>25.965223097112862</v>
      </c>
      <c r="G836" s="49">
        <f>G835/G834</f>
        <v>25.914975845410627</v>
      </c>
      <c r="H836" s="49" t="e">
        <f>H835/H834</f>
        <v>#DIV/0!</v>
      </c>
      <c r="I836" s="49" t="e">
        <f>I835/I834</f>
        <v>#DIV/0!</v>
      </c>
    </row>
    <row r="837" spans="1:9" ht="27.75" customHeight="1" thickBot="1" x14ac:dyDescent="0.3">
      <c r="C837" s="36" t="s">
        <v>34</v>
      </c>
      <c r="D837" s="36"/>
      <c r="E837" s="36"/>
      <c r="F837" s="50" t="s">
        <v>35</v>
      </c>
      <c r="G837" s="51">
        <f t="shared" ref="G837:I839" si="89">G834/F834-1</f>
        <v>-0.32086614173228345</v>
      </c>
      <c r="H837" s="51">
        <f t="shared" si="89"/>
        <v>-1</v>
      </c>
      <c r="I837" s="51" t="e">
        <f t="shared" si="89"/>
        <v>#DIV/0!</v>
      </c>
    </row>
    <row r="838" spans="1:9" ht="27.75" customHeight="1" thickBot="1" x14ac:dyDescent="0.3">
      <c r="C838" s="36" t="s">
        <v>36</v>
      </c>
      <c r="D838" s="36"/>
      <c r="E838" s="36"/>
      <c r="F838" s="50" t="s">
        <v>35</v>
      </c>
      <c r="G838" s="51">
        <f t="shared" si="89"/>
        <v>-0.32218038462510423</v>
      </c>
      <c r="H838" s="51">
        <f t="shared" si="89"/>
        <v>-1</v>
      </c>
      <c r="I838" s="51" t="e">
        <f t="shared" si="89"/>
        <v>#DIV/0!</v>
      </c>
    </row>
    <row r="839" spans="1:9" ht="27.75" customHeight="1" thickBot="1" x14ac:dyDescent="0.3">
      <c r="C839" s="36" t="s">
        <v>37</v>
      </c>
      <c r="D839" s="36"/>
      <c r="E839" s="36"/>
      <c r="F839" s="50" t="s">
        <v>35</v>
      </c>
      <c r="G839" s="51">
        <f t="shared" si="89"/>
        <v>-1.9351750421825464E-3</v>
      </c>
      <c r="H839" s="51" t="e">
        <f t="shared" si="89"/>
        <v>#DIV/0!</v>
      </c>
      <c r="I839" s="51" t="e">
        <f t="shared" si="89"/>
        <v>#DIV/0!</v>
      </c>
    </row>
    <row r="840" spans="1:9" ht="27.75" customHeight="1" thickBot="1" x14ac:dyDescent="0.3">
      <c r="C840" s="464" t="s">
        <v>38</v>
      </c>
      <c r="D840" s="465"/>
      <c r="E840" s="465"/>
      <c r="F840" s="465"/>
      <c r="G840" s="465"/>
      <c r="H840" s="465"/>
      <c r="I840" s="466"/>
    </row>
    <row r="841" spans="1:9" ht="27.75" customHeight="1" x14ac:dyDescent="0.25">
      <c r="C841" s="432"/>
      <c r="D841" s="33"/>
      <c r="E841" s="33"/>
      <c r="F841" s="47">
        <v>2018</v>
      </c>
      <c r="G841" s="47">
        <v>2019</v>
      </c>
      <c r="H841" s="47">
        <v>2020</v>
      </c>
      <c r="I841" s="47">
        <v>2021</v>
      </c>
    </row>
    <row r="842" spans="1:9" ht="27.75" customHeight="1" thickBot="1" x14ac:dyDescent="0.3">
      <c r="C842" s="433"/>
      <c r="D842" s="34"/>
      <c r="E842" s="34"/>
      <c r="F842" s="48" t="s">
        <v>12</v>
      </c>
      <c r="G842" s="48" t="s">
        <v>13</v>
      </c>
      <c r="H842" s="48" t="s">
        <v>13</v>
      </c>
      <c r="I842" s="48" t="s">
        <v>13</v>
      </c>
    </row>
    <row r="843" spans="1:9" ht="27.75" customHeight="1" thickBot="1" x14ac:dyDescent="0.3">
      <c r="C843" s="52" t="s">
        <v>39</v>
      </c>
      <c r="D843" s="54">
        <v>1562</v>
      </c>
      <c r="E843" s="54">
        <v>118</v>
      </c>
      <c r="F843" s="54">
        <v>602</v>
      </c>
      <c r="G843" s="54">
        <v>842</v>
      </c>
      <c r="H843" s="54">
        <v>0</v>
      </c>
      <c r="I843" s="54">
        <v>0</v>
      </c>
    </row>
    <row r="844" spans="1:9" s="92" customFormat="1" ht="27.75" customHeight="1" thickBot="1" x14ac:dyDescent="0.3">
      <c r="C844" s="97" t="s">
        <v>40</v>
      </c>
      <c r="D844" s="98">
        <v>81349</v>
      </c>
      <c r="E844" s="98">
        <v>16400</v>
      </c>
      <c r="F844" s="98">
        <v>38969</v>
      </c>
      <c r="G844" s="98">
        <v>25980</v>
      </c>
      <c r="H844" s="98">
        <v>0</v>
      </c>
      <c r="I844" s="98">
        <v>0</v>
      </c>
    </row>
    <row r="845" spans="1:9" ht="27.75" customHeight="1" thickBot="1" x14ac:dyDescent="0.3">
      <c r="C845" s="278" t="s">
        <v>41</v>
      </c>
      <c r="D845" s="276"/>
      <c r="E845" s="276"/>
      <c r="F845" s="277">
        <f>F844+F843</f>
        <v>39571</v>
      </c>
      <c r="G845" s="277">
        <f>G844+G843</f>
        <v>26822</v>
      </c>
      <c r="H845" s="277">
        <f>H844+H843</f>
        <v>0</v>
      </c>
      <c r="I845" s="277">
        <f>I844+I843</f>
        <v>0</v>
      </c>
    </row>
    <row r="846" spans="1:9" ht="27.75" customHeight="1" thickBot="1" x14ac:dyDescent="0.3">
      <c r="B846" s="240">
        <v>44</v>
      </c>
      <c r="C846" s="41" t="s">
        <v>1055</v>
      </c>
      <c r="D846" s="115"/>
      <c r="E846" s="115"/>
      <c r="F846" s="566" t="s">
        <v>1056</v>
      </c>
      <c r="G846" s="567"/>
      <c r="H846" s="567"/>
      <c r="I846" s="568"/>
    </row>
    <row r="847" spans="1:9" ht="27.75" customHeight="1" thickBot="1" x14ac:dyDescent="0.3">
      <c r="C847" s="46" t="s">
        <v>220</v>
      </c>
      <c r="D847" s="236"/>
      <c r="E847" s="236"/>
      <c r="F847" s="458" t="s">
        <v>921</v>
      </c>
      <c r="G847" s="459"/>
      <c r="H847" s="459"/>
      <c r="I847" s="460"/>
    </row>
    <row r="848" spans="1:9" ht="27.75" customHeight="1" thickBot="1" x14ac:dyDescent="0.3">
      <c r="C848" s="36" t="s">
        <v>27</v>
      </c>
      <c r="D848" s="84"/>
      <c r="E848" s="84"/>
      <c r="F848" s="437" t="s">
        <v>1057</v>
      </c>
      <c r="G848" s="438"/>
      <c r="H848" s="438"/>
      <c r="I848" s="439"/>
    </row>
    <row r="849" spans="1:9" ht="27.75" customHeight="1" thickBot="1" x14ac:dyDescent="0.3">
      <c r="C849" s="36" t="s">
        <v>29</v>
      </c>
      <c r="D849" s="84"/>
      <c r="E849" s="84"/>
      <c r="F849" s="461" t="s">
        <v>901</v>
      </c>
      <c r="G849" s="462"/>
      <c r="H849" s="462"/>
      <c r="I849" s="463"/>
    </row>
    <row r="850" spans="1:9" ht="27.75" customHeight="1" x14ac:dyDescent="0.25">
      <c r="C850" s="432"/>
      <c r="D850" s="564" t="s">
        <v>902</v>
      </c>
      <c r="E850" s="564" t="s">
        <v>903</v>
      </c>
      <c r="F850" s="47">
        <v>2018</v>
      </c>
      <c r="G850" s="47">
        <v>2019</v>
      </c>
      <c r="H850" s="47">
        <v>2020</v>
      </c>
      <c r="I850" s="47">
        <v>2021</v>
      </c>
    </row>
    <row r="851" spans="1:9" ht="27.75" customHeight="1" thickBot="1" x14ac:dyDescent="0.3">
      <c r="C851" s="433"/>
      <c r="D851" s="565"/>
      <c r="E851" s="565"/>
      <c r="F851" s="48" t="s">
        <v>12</v>
      </c>
      <c r="G851" s="48" t="s">
        <v>13</v>
      </c>
      <c r="H851" s="48" t="s">
        <v>13</v>
      </c>
      <c r="I851" s="48" t="s">
        <v>13</v>
      </c>
    </row>
    <row r="852" spans="1:9" ht="27.75" customHeight="1" thickBot="1" x14ac:dyDescent="0.3">
      <c r="A852" t="s">
        <v>909</v>
      </c>
      <c r="C852" s="36" t="s">
        <v>31</v>
      </c>
      <c r="D852" s="242">
        <v>2831</v>
      </c>
      <c r="E852" s="242">
        <v>304</v>
      </c>
      <c r="F852" s="49">
        <v>1068</v>
      </c>
      <c r="G852" s="49">
        <f>D852-E852-F852</f>
        <v>1459</v>
      </c>
      <c r="H852" s="49">
        <v>0</v>
      </c>
      <c r="I852" s="49">
        <v>0</v>
      </c>
    </row>
    <row r="853" spans="1:9" ht="27.75" customHeight="1" thickBot="1" x14ac:dyDescent="0.3">
      <c r="C853" s="36" t="s">
        <v>32</v>
      </c>
      <c r="D853" s="54">
        <f>D862+D861</f>
        <v>37815</v>
      </c>
      <c r="E853" s="54">
        <f t="shared" ref="E853:I853" si="90">E862+E861</f>
        <v>4067</v>
      </c>
      <c r="F853" s="54">
        <f t="shared" si="90"/>
        <v>14267</v>
      </c>
      <c r="G853" s="54">
        <f t="shared" si="90"/>
        <v>19948</v>
      </c>
      <c r="H853" s="54">
        <f t="shared" si="90"/>
        <v>0</v>
      </c>
      <c r="I853" s="54">
        <f t="shared" si="90"/>
        <v>0</v>
      </c>
    </row>
    <row r="854" spans="1:9" ht="27.75" customHeight="1" thickBot="1" x14ac:dyDescent="0.3">
      <c r="C854" s="36" t="s">
        <v>33</v>
      </c>
      <c r="D854" s="36"/>
      <c r="E854" s="36"/>
      <c r="F854" s="49">
        <f>F853/F852</f>
        <v>13.358614232209737</v>
      </c>
      <c r="G854" s="49">
        <f>G853/G852</f>
        <v>13.672378341329678</v>
      </c>
      <c r="H854" s="49" t="e">
        <f>H853/H852</f>
        <v>#DIV/0!</v>
      </c>
      <c r="I854" s="49" t="e">
        <f>I853/I852</f>
        <v>#DIV/0!</v>
      </c>
    </row>
    <row r="855" spans="1:9" ht="27.75" customHeight="1" thickBot="1" x14ac:dyDescent="0.3">
      <c r="C855" s="36" t="s">
        <v>34</v>
      </c>
      <c r="D855" s="36"/>
      <c r="E855" s="36"/>
      <c r="F855" s="50" t="s">
        <v>35</v>
      </c>
      <c r="G855" s="51">
        <f t="shared" ref="G855:I857" si="91">G852/F852-1</f>
        <v>0.36610486891385774</v>
      </c>
      <c r="H855" s="51">
        <f t="shared" si="91"/>
        <v>-1</v>
      </c>
      <c r="I855" s="51" t="e">
        <f t="shared" si="91"/>
        <v>#DIV/0!</v>
      </c>
    </row>
    <row r="856" spans="1:9" ht="27.75" customHeight="1" thickBot="1" x14ac:dyDescent="0.3">
      <c r="C856" s="36" t="s">
        <v>36</v>
      </c>
      <c r="D856" s="36"/>
      <c r="E856" s="36"/>
      <c r="F856" s="50" t="s">
        <v>35</v>
      </c>
      <c r="G856" s="51">
        <f t="shared" si="91"/>
        <v>0.398191631036658</v>
      </c>
      <c r="H856" s="51">
        <f t="shared" si="91"/>
        <v>-1</v>
      </c>
      <c r="I856" s="51" t="e">
        <f t="shared" si="91"/>
        <v>#DIV/0!</v>
      </c>
    </row>
    <row r="857" spans="1:9" ht="27.75" customHeight="1" thickBot="1" x14ac:dyDescent="0.3">
      <c r="C857" s="36" t="s">
        <v>37</v>
      </c>
      <c r="D857" s="36"/>
      <c r="E857" s="36"/>
      <c r="F857" s="50" t="s">
        <v>35</v>
      </c>
      <c r="G857" s="51">
        <f t="shared" si="91"/>
        <v>2.3487773781460497E-2</v>
      </c>
      <c r="H857" s="51" t="e">
        <f t="shared" si="91"/>
        <v>#DIV/0!</v>
      </c>
      <c r="I857" s="51" t="e">
        <f t="shared" si="91"/>
        <v>#DIV/0!</v>
      </c>
    </row>
    <row r="858" spans="1:9" ht="27.75" customHeight="1" thickBot="1" x14ac:dyDescent="0.3">
      <c r="C858" s="464" t="s">
        <v>38</v>
      </c>
      <c r="D858" s="465"/>
      <c r="E858" s="465"/>
      <c r="F858" s="465"/>
      <c r="G858" s="465"/>
      <c r="H858" s="465"/>
      <c r="I858" s="466"/>
    </row>
    <row r="859" spans="1:9" ht="27.75" customHeight="1" x14ac:dyDescent="0.25">
      <c r="C859" s="432"/>
      <c r="D859" s="33"/>
      <c r="E859" s="33"/>
      <c r="F859" s="47">
        <v>2018</v>
      </c>
      <c r="G859" s="47">
        <v>2019</v>
      </c>
      <c r="H859" s="47">
        <v>2020</v>
      </c>
      <c r="I859" s="47">
        <v>2021</v>
      </c>
    </row>
    <row r="860" spans="1:9" ht="27.75" customHeight="1" thickBot="1" x14ac:dyDescent="0.3">
      <c r="C860" s="433"/>
      <c r="D860" s="34"/>
      <c r="E860" s="34"/>
      <c r="F860" s="48" t="s">
        <v>12</v>
      </c>
      <c r="G860" s="48" t="s">
        <v>13</v>
      </c>
      <c r="H860" s="48" t="s">
        <v>13</v>
      </c>
      <c r="I860" s="48" t="s">
        <v>13</v>
      </c>
    </row>
    <row r="861" spans="1:9" ht="27.75" customHeight="1" thickBot="1" x14ac:dyDescent="0.3">
      <c r="C861" s="52" t="s">
        <v>39</v>
      </c>
      <c r="D861" s="54">
        <v>420</v>
      </c>
      <c r="E861" s="54">
        <v>67</v>
      </c>
      <c r="F861" s="54">
        <v>342</v>
      </c>
      <c r="G861" s="54">
        <v>478</v>
      </c>
      <c r="H861" s="54">
        <v>0</v>
      </c>
      <c r="I861" s="54">
        <v>0</v>
      </c>
    </row>
    <row r="862" spans="1:9" s="92" customFormat="1" ht="27.75" customHeight="1" thickBot="1" x14ac:dyDescent="0.3">
      <c r="C862" s="97" t="s">
        <v>40</v>
      </c>
      <c r="D862" s="98">
        <v>37395</v>
      </c>
      <c r="E862" s="98">
        <v>4000</v>
      </c>
      <c r="F862" s="98">
        <v>13925</v>
      </c>
      <c r="G862" s="98">
        <v>19470</v>
      </c>
      <c r="H862" s="98">
        <v>0</v>
      </c>
      <c r="I862" s="98">
        <v>0</v>
      </c>
    </row>
    <row r="863" spans="1:9" ht="27.75" customHeight="1" thickBot="1" x14ac:dyDescent="0.3">
      <c r="C863" s="278" t="s">
        <v>41</v>
      </c>
      <c r="D863" s="276"/>
      <c r="E863" s="276"/>
      <c r="F863" s="277">
        <f>F862+F861</f>
        <v>14267</v>
      </c>
      <c r="G863" s="277">
        <f>G862+G861</f>
        <v>19948</v>
      </c>
      <c r="H863" s="277">
        <f>H862+H861</f>
        <v>0</v>
      </c>
      <c r="I863" s="277">
        <f>I862+I861</f>
        <v>0</v>
      </c>
    </row>
    <row r="864" spans="1:9" ht="27.75" customHeight="1" thickBot="1" x14ac:dyDescent="0.3">
      <c r="B864" s="240">
        <v>45</v>
      </c>
      <c r="C864" s="41" t="s">
        <v>1058</v>
      </c>
      <c r="D864" s="115"/>
      <c r="E864" s="115"/>
      <c r="F864" s="566" t="s">
        <v>1059</v>
      </c>
      <c r="G864" s="567"/>
      <c r="H864" s="567"/>
      <c r="I864" s="568"/>
    </row>
    <row r="865" spans="1:9" ht="27.75" customHeight="1" thickBot="1" x14ac:dyDescent="0.3">
      <c r="C865" s="46" t="s">
        <v>220</v>
      </c>
      <c r="D865" s="236"/>
      <c r="E865" s="236"/>
      <c r="F865" s="458" t="s">
        <v>921</v>
      </c>
      <c r="G865" s="459"/>
      <c r="H865" s="459"/>
      <c r="I865" s="460"/>
    </row>
    <row r="866" spans="1:9" ht="48" customHeight="1" thickBot="1" x14ac:dyDescent="0.3">
      <c r="C866" s="36" t="s">
        <v>27</v>
      </c>
      <c r="D866" s="84"/>
      <c r="E866" s="84"/>
      <c r="F866" s="437" t="s">
        <v>1060</v>
      </c>
      <c r="G866" s="438"/>
      <c r="H866" s="438"/>
      <c r="I866" s="439"/>
    </row>
    <row r="867" spans="1:9" ht="27.75" customHeight="1" thickBot="1" x14ac:dyDescent="0.3">
      <c r="C867" s="36" t="s">
        <v>29</v>
      </c>
      <c r="D867" s="84"/>
      <c r="E867" s="84"/>
      <c r="F867" s="461" t="s">
        <v>901</v>
      </c>
      <c r="G867" s="462"/>
      <c r="H867" s="462"/>
      <c r="I867" s="463"/>
    </row>
    <row r="868" spans="1:9" ht="27.75" customHeight="1" x14ac:dyDescent="0.25">
      <c r="C868" s="432"/>
      <c r="D868" s="564" t="s">
        <v>902</v>
      </c>
      <c r="E868" s="564" t="s">
        <v>903</v>
      </c>
      <c r="F868" s="47">
        <v>2018</v>
      </c>
      <c r="G868" s="47">
        <v>2019</v>
      </c>
      <c r="H868" s="47">
        <v>2020</v>
      </c>
      <c r="I868" s="47">
        <v>2021</v>
      </c>
    </row>
    <row r="869" spans="1:9" ht="27.75" customHeight="1" thickBot="1" x14ac:dyDescent="0.3">
      <c r="C869" s="433"/>
      <c r="D869" s="565"/>
      <c r="E869" s="565"/>
      <c r="F869" s="48" t="s">
        <v>12</v>
      </c>
      <c r="G869" s="48" t="s">
        <v>13</v>
      </c>
      <c r="H869" s="48" t="s">
        <v>13</v>
      </c>
      <c r="I869" s="48" t="s">
        <v>13</v>
      </c>
    </row>
    <row r="870" spans="1:9" ht="27.75" customHeight="1" thickBot="1" x14ac:dyDescent="0.3">
      <c r="A870" t="s">
        <v>909</v>
      </c>
      <c r="C870" s="36" t="s">
        <v>31</v>
      </c>
      <c r="D870" s="242">
        <v>2428</v>
      </c>
      <c r="E870" s="242">
        <v>492</v>
      </c>
      <c r="F870" s="40">
        <v>396</v>
      </c>
      <c r="G870" s="40">
        <f>D870-E870-F870</f>
        <v>1540</v>
      </c>
      <c r="H870" s="40">
        <v>0</v>
      </c>
      <c r="I870" s="40">
        <v>0</v>
      </c>
    </row>
    <row r="871" spans="1:9" ht="27.75" customHeight="1" thickBot="1" x14ac:dyDescent="0.3">
      <c r="C871" s="36" t="s">
        <v>32</v>
      </c>
      <c r="D871" s="54">
        <f>D880+D879</f>
        <v>99174</v>
      </c>
      <c r="E871" s="54">
        <f t="shared" ref="E871:I871" si="92">E880+E879</f>
        <v>20135</v>
      </c>
      <c r="F871" s="54">
        <f t="shared" si="92"/>
        <v>16181</v>
      </c>
      <c r="G871" s="54">
        <f t="shared" si="92"/>
        <v>63329</v>
      </c>
      <c r="H871" s="54">
        <f t="shared" si="92"/>
        <v>0</v>
      </c>
      <c r="I871" s="54">
        <f t="shared" si="92"/>
        <v>0</v>
      </c>
    </row>
    <row r="872" spans="1:9" ht="27.75" customHeight="1" thickBot="1" x14ac:dyDescent="0.3">
      <c r="C872" s="36" t="s">
        <v>33</v>
      </c>
      <c r="D872" s="36"/>
      <c r="E872" s="36"/>
      <c r="F872" s="49">
        <f>F871/F870</f>
        <v>40.861111111111114</v>
      </c>
      <c r="G872" s="49">
        <f>G871/G870</f>
        <v>41.122727272727275</v>
      </c>
      <c r="H872" s="49" t="e">
        <f>H871/H870</f>
        <v>#DIV/0!</v>
      </c>
      <c r="I872" s="49" t="e">
        <f>I871/I870</f>
        <v>#DIV/0!</v>
      </c>
    </row>
    <row r="873" spans="1:9" ht="27.75" customHeight="1" thickBot="1" x14ac:dyDescent="0.3">
      <c r="C873" s="36" t="s">
        <v>34</v>
      </c>
      <c r="D873" s="36"/>
      <c r="E873" s="36"/>
      <c r="F873" s="50" t="s">
        <v>35</v>
      </c>
      <c r="G873" s="51">
        <f t="shared" ref="G873:I875" si="93">G870/F870-1</f>
        <v>2.8888888888888888</v>
      </c>
      <c r="H873" s="51">
        <f t="shared" si="93"/>
        <v>-1</v>
      </c>
      <c r="I873" s="51" t="e">
        <f t="shared" si="93"/>
        <v>#DIV/0!</v>
      </c>
    </row>
    <row r="874" spans="1:9" ht="27.75" customHeight="1" thickBot="1" x14ac:dyDescent="0.3">
      <c r="C874" s="36" t="s">
        <v>36</v>
      </c>
      <c r="D874" s="36"/>
      <c r="E874" s="36"/>
      <c r="F874" s="50" t="s">
        <v>35</v>
      </c>
      <c r="G874" s="51">
        <f t="shared" si="93"/>
        <v>2.9137877757864161</v>
      </c>
      <c r="H874" s="51">
        <f t="shared" si="93"/>
        <v>-1</v>
      </c>
      <c r="I874" s="51" t="e">
        <f t="shared" si="93"/>
        <v>#DIV/0!</v>
      </c>
    </row>
    <row r="875" spans="1:9" ht="27.75" customHeight="1" thickBot="1" x14ac:dyDescent="0.3">
      <c r="C875" s="36" t="s">
        <v>37</v>
      </c>
      <c r="D875" s="36"/>
      <c r="E875" s="36"/>
      <c r="F875" s="50" t="s">
        <v>35</v>
      </c>
      <c r="G875" s="51">
        <f t="shared" si="93"/>
        <v>6.4025709165069777E-3</v>
      </c>
      <c r="H875" s="51" t="e">
        <f t="shared" si="93"/>
        <v>#DIV/0!</v>
      </c>
      <c r="I875" s="51" t="e">
        <f t="shared" si="93"/>
        <v>#DIV/0!</v>
      </c>
    </row>
    <row r="876" spans="1:9" ht="27.75" customHeight="1" thickBot="1" x14ac:dyDescent="0.3">
      <c r="C876" s="464" t="s">
        <v>38</v>
      </c>
      <c r="D876" s="465"/>
      <c r="E876" s="465"/>
      <c r="F876" s="465"/>
      <c r="G876" s="465"/>
      <c r="H876" s="465"/>
      <c r="I876" s="466"/>
    </row>
    <row r="877" spans="1:9" ht="27.75" customHeight="1" x14ac:dyDescent="0.25">
      <c r="C877" s="432"/>
      <c r="D877" s="33"/>
      <c r="E877" s="33"/>
      <c r="F877" s="47">
        <v>2018</v>
      </c>
      <c r="G877" s="47">
        <v>2019</v>
      </c>
      <c r="H877" s="47">
        <v>2020</v>
      </c>
      <c r="I877" s="47">
        <v>2021</v>
      </c>
    </row>
    <row r="878" spans="1:9" ht="27.75" customHeight="1" thickBot="1" x14ac:dyDescent="0.3">
      <c r="C878" s="433"/>
      <c r="D878" s="34"/>
      <c r="E878" s="34"/>
      <c r="F878" s="48" t="s">
        <v>12</v>
      </c>
      <c r="G878" s="48" t="s">
        <v>13</v>
      </c>
      <c r="H878" s="48" t="s">
        <v>13</v>
      </c>
      <c r="I878" s="48" t="s">
        <v>13</v>
      </c>
    </row>
    <row r="879" spans="1:9" ht="27.75" customHeight="1" thickBot="1" x14ac:dyDescent="0.3">
      <c r="C879" s="52" t="s">
        <v>39</v>
      </c>
      <c r="D879" s="54">
        <v>1301</v>
      </c>
      <c r="E879" s="54">
        <v>135</v>
      </c>
      <c r="F879" s="54">
        <v>683</v>
      </c>
      <c r="G879" s="54">
        <v>955</v>
      </c>
      <c r="H879" s="54">
        <v>0</v>
      </c>
      <c r="I879" s="54">
        <v>0</v>
      </c>
    </row>
    <row r="880" spans="1:9" s="92" customFormat="1" ht="27.75" customHeight="1" thickBot="1" x14ac:dyDescent="0.3">
      <c r="C880" s="97" t="s">
        <v>40</v>
      </c>
      <c r="D880" s="98">
        <v>97873</v>
      </c>
      <c r="E880" s="98">
        <v>20000</v>
      </c>
      <c r="F880" s="98">
        <v>15498</v>
      </c>
      <c r="G880" s="98">
        <v>62374</v>
      </c>
      <c r="H880" s="98">
        <v>0</v>
      </c>
      <c r="I880" s="98">
        <v>0</v>
      </c>
    </row>
    <row r="881" spans="1:9" ht="27.75" customHeight="1" thickBot="1" x14ac:dyDescent="0.3">
      <c r="C881" s="278" t="s">
        <v>41</v>
      </c>
      <c r="D881" s="276"/>
      <c r="E881" s="276"/>
      <c r="F881" s="277">
        <f>F880+F879</f>
        <v>16181</v>
      </c>
      <c r="G881" s="277">
        <f>G880+G879</f>
        <v>63329</v>
      </c>
      <c r="H881" s="277">
        <f>H880+H879</f>
        <v>0</v>
      </c>
      <c r="I881" s="277">
        <f>I880+I879</f>
        <v>0</v>
      </c>
    </row>
    <row r="882" spans="1:9" ht="27.75" customHeight="1" thickBot="1" x14ac:dyDescent="0.3">
      <c r="B882" s="240">
        <v>46</v>
      </c>
      <c r="C882" s="41" t="s">
        <v>1061</v>
      </c>
      <c r="D882" s="115"/>
      <c r="E882" s="115"/>
      <c r="F882" s="566" t="s">
        <v>1062</v>
      </c>
      <c r="G882" s="567"/>
      <c r="H882" s="567"/>
      <c r="I882" s="568"/>
    </row>
    <row r="883" spans="1:9" ht="27.75" customHeight="1" thickBot="1" x14ac:dyDescent="0.3">
      <c r="C883" s="46" t="s">
        <v>220</v>
      </c>
      <c r="D883" s="236"/>
      <c r="E883" s="236"/>
      <c r="F883" s="458" t="s">
        <v>921</v>
      </c>
      <c r="G883" s="459"/>
      <c r="H883" s="459"/>
      <c r="I883" s="460"/>
    </row>
    <row r="884" spans="1:9" ht="49.5" customHeight="1" thickBot="1" x14ac:dyDescent="0.3">
      <c r="C884" s="36" t="s">
        <v>27</v>
      </c>
      <c r="D884" s="84"/>
      <c r="E884" s="84"/>
      <c r="F884" s="437" t="s">
        <v>1063</v>
      </c>
      <c r="G884" s="438"/>
      <c r="H884" s="438"/>
      <c r="I884" s="439"/>
    </row>
    <row r="885" spans="1:9" ht="27.75" customHeight="1" thickBot="1" x14ac:dyDescent="0.3">
      <c r="C885" s="36" t="s">
        <v>29</v>
      </c>
      <c r="D885" s="84"/>
      <c r="E885" s="84"/>
      <c r="F885" s="461" t="s">
        <v>901</v>
      </c>
      <c r="G885" s="462"/>
      <c r="H885" s="462"/>
      <c r="I885" s="463"/>
    </row>
    <row r="886" spans="1:9" ht="27.75" customHeight="1" x14ac:dyDescent="0.25">
      <c r="C886" s="432"/>
      <c r="D886" s="564" t="s">
        <v>902</v>
      </c>
      <c r="E886" s="564" t="s">
        <v>903</v>
      </c>
      <c r="F886" s="47">
        <v>2018</v>
      </c>
      <c r="G886" s="47">
        <v>2019</v>
      </c>
      <c r="H886" s="47">
        <v>2020</v>
      </c>
      <c r="I886" s="47">
        <v>2021</v>
      </c>
    </row>
    <row r="887" spans="1:9" ht="27.75" customHeight="1" thickBot="1" x14ac:dyDescent="0.3">
      <c r="C887" s="433"/>
      <c r="D887" s="565"/>
      <c r="E887" s="565"/>
      <c r="F887" s="48" t="s">
        <v>12</v>
      </c>
      <c r="G887" s="48" t="s">
        <v>13</v>
      </c>
      <c r="H887" s="48" t="s">
        <v>13</v>
      </c>
      <c r="I887" s="48" t="s">
        <v>13</v>
      </c>
    </row>
    <row r="888" spans="1:9" ht="27.75" customHeight="1" thickBot="1" x14ac:dyDescent="0.3">
      <c r="A888" t="s">
        <v>909</v>
      </c>
      <c r="C888" s="36" t="s">
        <v>31</v>
      </c>
      <c r="D888" s="242">
        <v>14479</v>
      </c>
      <c r="E888" s="242">
        <v>2981</v>
      </c>
      <c r="F888" s="49">
        <v>2645</v>
      </c>
      <c r="G888" s="49">
        <v>4017</v>
      </c>
      <c r="H888" s="49">
        <f>D888-E888-F888-G888</f>
        <v>4836</v>
      </c>
      <c r="I888" s="49">
        <v>0</v>
      </c>
    </row>
    <row r="889" spans="1:9" ht="27.75" customHeight="1" thickBot="1" x14ac:dyDescent="0.3">
      <c r="C889" s="36" t="s">
        <v>32</v>
      </c>
      <c r="D889" s="54">
        <f>D898+D897</f>
        <v>485241</v>
      </c>
      <c r="E889" s="54">
        <f t="shared" ref="E889:I889" si="94">E898+E897</f>
        <v>99909</v>
      </c>
      <c r="F889" s="54">
        <f t="shared" si="94"/>
        <v>88649</v>
      </c>
      <c r="G889" s="54">
        <f t="shared" si="94"/>
        <v>134653</v>
      </c>
      <c r="H889" s="54">
        <f t="shared" si="94"/>
        <v>161940</v>
      </c>
      <c r="I889" s="54">
        <f t="shared" si="94"/>
        <v>0</v>
      </c>
    </row>
    <row r="890" spans="1:9" ht="27.75" customHeight="1" thickBot="1" x14ac:dyDescent="0.3">
      <c r="C890" s="36" t="s">
        <v>33</v>
      </c>
      <c r="D890" s="36"/>
      <c r="E890" s="36"/>
      <c r="F890" s="49">
        <f>F889/F888</f>
        <v>33.515689981096408</v>
      </c>
      <c r="G890" s="49">
        <f>G889/G888</f>
        <v>33.520786656708985</v>
      </c>
      <c r="H890" s="49">
        <f>H889/H888</f>
        <v>33.486352357320101</v>
      </c>
      <c r="I890" s="49" t="e">
        <f>I889/I888</f>
        <v>#DIV/0!</v>
      </c>
    </row>
    <row r="891" spans="1:9" ht="27.75" customHeight="1" thickBot="1" x14ac:dyDescent="0.3">
      <c r="C891" s="36" t="s">
        <v>34</v>
      </c>
      <c r="D891" s="36"/>
      <c r="E891" s="36"/>
      <c r="F891" s="50" t="s">
        <v>35</v>
      </c>
      <c r="G891" s="51">
        <f t="shared" ref="G891:I893" si="95">G888/F888-1</f>
        <v>0.51871455576559544</v>
      </c>
      <c r="H891" s="51">
        <f t="shared" si="95"/>
        <v>0.20388349514563098</v>
      </c>
      <c r="I891" s="51">
        <f t="shared" si="95"/>
        <v>-1</v>
      </c>
    </row>
    <row r="892" spans="1:9" ht="27.75" customHeight="1" thickBot="1" x14ac:dyDescent="0.3">
      <c r="C892" s="36" t="s">
        <v>36</v>
      </c>
      <c r="D892" s="36"/>
      <c r="E892" s="36"/>
      <c r="F892" s="50" t="s">
        <v>35</v>
      </c>
      <c r="G892" s="51">
        <f t="shared" si="95"/>
        <v>0.51894550417940422</v>
      </c>
      <c r="H892" s="51">
        <f t="shared" si="95"/>
        <v>0.20264680326468776</v>
      </c>
      <c r="I892" s="51">
        <f t="shared" si="95"/>
        <v>-1</v>
      </c>
    </row>
    <row r="893" spans="1:9" ht="27.75" customHeight="1" thickBot="1" x14ac:dyDescent="0.3">
      <c r="C893" s="36" t="s">
        <v>37</v>
      </c>
      <c r="D893" s="36"/>
      <c r="E893" s="36"/>
      <c r="F893" s="50" t="s">
        <v>35</v>
      </c>
      <c r="G893" s="51">
        <f t="shared" si="95"/>
        <v>1.5206834815129078E-4</v>
      </c>
      <c r="H893" s="51">
        <f t="shared" si="95"/>
        <v>-1.027252126912459E-3</v>
      </c>
      <c r="I893" s="51" t="e">
        <f t="shared" si="95"/>
        <v>#DIV/0!</v>
      </c>
    </row>
    <row r="894" spans="1:9" ht="27.75" customHeight="1" thickBot="1" x14ac:dyDescent="0.3">
      <c r="C894" s="464" t="s">
        <v>1064</v>
      </c>
      <c r="D894" s="465"/>
      <c r="E894" s="465"/>
      <c r="F894" s="465"/>
      <c r="G894" s="465"/>
      <c r="H894" s="465"/>
      <c r="I894" s="466"/>
    </row>
    <row r="895" spans="1:9" ht="27.75" customHeight="1" x14ac:dyDescent="0.25">
      <c r="C895" s="432"/>
      <c r="D895" s="33"/>
      <c r="E895" s="33"/>
      <c r="F895" s="47">
        <v>2018</v>
      </c>
      <c r="G895" s="47">
        <v>2019</v>
      </c>
      <c r="H895" s="47">
        <v>2020</v>
      </c>
      <c r="I895" s="47">
        <v>2021</v>
      </c>
    </row>
    <row r="896" spans="1:9" ht="27.75" customHeight="1" thickBot="1" x14ac:dyDescent="0.3">
      <c r="C896" s="433"/>
      <c r="D896" s="34"/>
      <c r="E896" s="34"/>
      <c r="F896" s="48" t="s">
        <v>12</v>
      </c>
      <c r="G896" s="48" t="s">
        <v>13</v>
      </c>
      <c r="H896" s="48" t="s">
        <v>13</v>
      </c>
      <c r="I896" s="48" t="s">
        <v>13</v>
      </c>
    </row>
    <row r="897" spans="1:9" ht="27.75" customHeight="1" thickBot="1" x14ac:dyDescent="0.3">
      <c r="C897" s="52" t="s">
        <v>39</v>
      </c>
      <c r="D897" s="54">
        <v>4247</v>
      </c>
      <c r="E897" s="54">
        <v>909</v>
      </c>
      <c r="F897" s="54">
        <v>1354</v>
      </c>
      <c r="G897" s="54">
        <v>1200</v>
      </c>
      <c r="H897" s="54">
        <v>693</v>
      </c>
      <c r="I897" s="54">
        <v>0</v>
      </c>
    </row>
    <row r="898" spans="1:9" s="92" customFormat="1" ht="27.75" customHeight="1" thickBot="1" x14ac:dyDescent="0.3">
      <c r="C898" s="97" t="s">
        <v>40</v>
      </c>
      <c r="D898" s="98">
        <v>480994</v>
      </c>
      <c r="E898" s="98">
        <v>99000</v>
      </c>
      <c r="F898" s="98">
        <v>87295</v>
      </c>
      <c r="G898" s="98">
        <v>133453</v>
      </c>
      <c r="H898" s="98">
        <v>161247</v>
      </c>
      <c r="I898" s="98">
        <v>0</v>
      </c>
    </row>
    <row r="899" spans="1:9" ht="27.75" customHeight="1" thickBot="1" x14ac:dyDescent="0.3">
      <c r="C899" s="278" t="s">
        <v>41</v>
      </c>
      <c r="D899" s="276"/>
      <c r="E899" s="276"/>
      <c r="F899" s="277">
        <f>F898+F897</f>
        <v>88649</v>
      </c>
      <c r="G899" s="277">
        <f>G898+G897</f>
        <v>134653</v>
      </c>
      <c r="H899" s="277">
        <f>H898+H897</f>
        <v>161940</v>
      </c>
      <c r="I899" s="277">
        <f>I898+I897</f>
        <v>0</v>
      </c>
    </row>
    <row r="900" spans="1:9" ht="27.75" customHeight="1" thickBot="1" x14ac:dyDescent="0.3">
      <c r="B900" s="240">
        <v>47</v>
      </c>
      <c r="C900" s="41" t="s">
        <v>1065</v>
      </c>
      <c r="D900" s="115"/>
      <c r="E900" s="115"/>
      <c r="F900" s="566" t="s">
        <v>1066</v>
      </c>
      <c r="G900" s="567"/>
      <c r="H900" s="567"/>
      <c r="I900" s="568"/>
    </row>
    <row r="901" spans="1:9" ht="27.75" customHeight="1" thickBot="1" x14ac:dyDescent="0.3">
      <c r="C901" s="46" t="s">
        <v>220</v>
      </c>
      <c r="D901" s="236"/>
      <c r="E901" s="236"/>
      <c r="F901" s="458" t="s">
        <v>947</v>
      </c>
      <c r="G901" s="459"/>
      <c r="H901" s="459"/>
      <c r="I901" s="460"/>
    </row>
    <row r="902" spans="1:9" ht="53.25" customHeight="1" thickBot="1" x14ac:dyDescent="0.3">
      <c r="C902" s="36" t="s">
        <v>27</v>
      </c>
      <c r="D902" s="84"/>
      <c r="E902" s="84"/>
      <c r="F902" s="437" t="s">
        <v>1067</v>
      </c>
      <c r="G902" s="438"/>
      <c r="H902" s="438"/>
      <c r="I902" s="439"/>
    </row>
    <row r="903" spans="1:9" ht="27.75" customHeight="1" thickBot="1" x14ac:dyDescent="0.3">
      <c r="C903" s="36" t="s">
        <v>29</v>
      </c>
      <c r="D903" s="84"/>
      <c r="E903" s="84"/>
      <c r="F903" s="461" t="s">
        <v>901</v>
      </c>
      <c r="G903" s="462"/>
      <c r="H903" s="462"/>
      <c r="I903" s="463"/>
    </row>
    <row r="904" spans="1:9" ht="27.75" customHeight="1" x14ac:dyDescent="0.25">
      <c r="C904" s="432"/>
      <c r="D904" s="564" t="s">
        <v>902</v>
      </c>
      <c r="E904" s="564" t="s">
        <v>903</v>
      </c>
      <c r="F904" s="47">
        <v>2018</v>
      </c>
      <c r="G904" s="47">
        <v>2019</v>
      </c>
      <c r="H904" s="47">
        <v>2020</v>
      </c>
      <c r="I904" s="47">
        <v>2021</v>
      </c>
    </row>
    <row r="905" spans="1:9" ht="27.75" customHeight="1" thickBot="1" x14ac:dyDescent="0.3">
      <c r="C905" s="433"/>
      <c r="D905" s="565"/>
      <c r="E905" s="565"/>
      <c r="F905" s="48" t="s">
        <v>12</v>
      </c>
      <c r="G905" s="48" t="s">
        <v>13</v>
      </c>
      <c r="H905" s="48" t="s">
        <v>13</v>
      </c>
      <c r="I905" s="48" t="s">
        <v>13</v>
      </c>
    </row>
    <row r="906" spans="1:9" ht="27.75" customHeight="1" thickBot="1" x14ac:dyDescent="0.3">
      <c r="A906" t="s">
        <v>904</v>
      </c>
      <c r="C906" s="36" t="s">
        <v>31</v>
      </c>
      <c r="D906" s="242">
        <v>2628</v>
      </c>
      <c r="E906" s="242">
        <v>514</v>
      </c>
      <c r="F906" s="49">
        <v>881</v>
      </c>
      <c r="G906" s="49">
        <f>D906-E906-F906</f>
        <v>1233</v>
      </c>
      <c r="H906" s="49">
        <v>0</v>
      </c>
      <c r="I906" s="49">
        <v>0</v>
      </c>
    </row>
    <row r="907" spans="1:9" ht="27.75" customHeight="1" thickBot="1" x14ac:dyDescent="0.3">
      <c r="C907" s="36" t="s">
        <v>32</v>
      </c>
      <c r="D907" s="49">
        <f>D916+D915</f>
        <v>40776</v>
      </c>
      <c r="E907" s="49">
        <f t="shared" ref="E907:I907" si="96">E916+E915</f>
        <v>7968</v>
      </c>
      <c r="F907" s="49">
        <f t="shared" si="96"/>
        <v>13668</v>
      </c>
      <c r="G907" s="49">
        <f t="shared" si="96"/>
        <v>19109</v>
      </c>
      <c r="H907" s="49">
        <f t="shared" si="96"/>
        <v>0</v>
      </c>
      <c r="I907" s="49">
        <f t="shared" si="96"/>
        <v>0</v>
      </c>
    </row>
    <row r="908" spans="1:9" ht="27.75" customHeight="1" thickBot="1" x14ac:dyDescent="0.3">
      <c r="C908" s="36" t="s">
        <v>33</v>
      </c>
      <c r="D908" s="36"/>
      <c r="E908" s="36"/>
      <c r="F908" s="49">
        <f>F907/F906</f>
        <v>15.514188422247447</v>
      </c>
      <c r="G908" s="49">
        <f>G907/G906</f>
        <v>15.497972424979725</v>
      </c>
      <c r="H908" s="49" t="e">
        <f>H907/H906</f>
        <v>#DIV/0!</v>
      </c>
      <c r="I908" s="49" t="e">
        <f>I907/I906</f>
        <v>#DIV/0!</v>
      </c>
    </row>
    <row r="909" spans="1:9" ht="27.75" customHeight="1" thickBot="1" x14ac:dyDescent="0.3">
      <c r="C909" s="36" t="s">
        <v>34</v>
      </c>
      <c r="D909" s="36"/>
      <c r="E909" s="36"/>
      <c r="F909" s="50" t="s">
        <v>35</v>
      </c>
      <c r="G909" s="51">
        <f t="shared" ref="G909:I911" si="97">G906/F906-1</f>
        <v>0.39954597048808171</v>
      </c>
      <c r="H909" s="51">
        <f t="shared" si="97"/>
        <v>-1</v>
      </c>
      <c r="I909" s="51" t="e">
        <f t="shared" si="97"/>
        <v>#DIV/0!</v>
      </c>
    </row>
    <row r="910" spans="1:9" ht="27.75" customHeight="1" thickBot="1" x14ac:dyDescent="0.3">
      <c r="C910" s="36" t="s">
        <v>36</v>
      </c>
      <c r="D910" s="36"/>
      <c r="E910" s="36"/>
      <c r="F910" s="50" t="s">
        <v>35</v>
      </c>
      <c r="G910" s="51">
        <f t="shared" si="97"/>
        <v>0.39808311384255202</v>
      </c>
      <c r="H910" s="51">
        <f t="shared" si="97"/>
        <v>-1</v>
      </c>
      <c r="I910" s="51" t="e">
        <f t="shared" si="97"/>
        <v>#DIV/0!</v>
      </c>
    </row>
    <row r="911" spans="1:9" ht="27.75" customHeight="1" thickBot="1" x14ac:dyDescent="0.3">
      <c r="C911" s="36" t="s">
        <v>37</v>
      </c>
      <c r="D911" s="36"/>
      <c r="E911" s="36"/>
      <c r="F911" s="50" t="s">
        <v>35</v>
      </c>
      <c r="G911" s="51">
        <f t="shared" si="97"/>
        <v>-1.0452365812747555E-3</v>
      </c>
      <c r="H911" s="51" t="e">
        <f t="shared" si="97"/>
        <v>#DIV/0!</v>
      </c>
      <c r="I911" s="51" t="e">
        <f t="shared" si="97"/>
        <v>#DIV/0!</v>
      </c>
    </row>
    <row r="912" spans="1:9" ht="27.75" customHeight="1" thickBot="1" x14ac:dyDescent="0.3">
      <c r="C912" s="464" t="s">
        <v>38</v>
      </c>
      <c r="D912" s="465"/>
      <c r="E912" s="465"/>
      <c r="F912" s="465"/>
      <c r="G912" s="465"/>
      <c r="H912" s="465"/>
      <c r="I912" s="466"/>
    </row>
    <row r="913" spans="1:9" ht="27.75" customHeight="1" x14ac:dyDescent="0.25">
      <c r="C913" s="432"/>
      <c r="D913" s="33"/>
      <c r="E913" s="33"/>
      <c r="F913" s="47">
        <v>2018</v>
      </c>
      <c r="G913" s="47">
        <v>2019</v>
      </c>
      <c r="H913" s="47">
        <v>2020</v>
      </c>
      <c r="I913" s="47">
        <v>2021</v>
      </c>
    </row>
    <row r="914" spans="1:9" ht="27.75" customHeight="1" thickBot="1" x14ac:dyDescent="0.3">
      <c r="C914" s="433"/>
      <c r="D914" s="34"/>
      <c r="E914" s="34"/>
      <c r="F914" s="48" t="s">
        <v>12</v>
      </c>
      <c r="G914" s="48" t="s">
        <v>13</v>
      </c>
      <c r="H914" s="48" t="s">
        <v>13</v>
      </c>
      <c r="I914" s="48" t="s">
        <v>13</v>
      </c>
    </row>
    <row r="915" spans="1:9" ht="27.75" customHeight="1" thickBot="1" x14ac:dyDescent="0.3">
      <c r="C915" s="52" t="s">
        <v>39</v>
      </c>
      <c r="D915" s="54">
        <v>934</v>
      </c>
      <c r="E915" s="54">
        <v>0</v>
      </c>
      <c r="F915" s="54">
        <v>377</v>
      </c>
      <c r="G915" s="54">
        <v>527</v>
      </c>
      <c r="H915" s="54">
        <v>0</v>
      </c>
      <c r="I915" s="54">
        <v>0</v>
      </c>
    </row>
    <row r="916" spans="1:9" s="92" customFormat="1" ht="27.75" customHeight="1" thickBot="1" x14ac:dyDescent="0.3">
      <c r="C916" s="97" t="s">
        <v>40</v>
      </c>
      <c r="D916" s="98">
        <v>39842</v>
      </c>
      <c r="E916" s="98">
        <v>7968</v>
      </c>
      <c r="F916" s="98">
        <v>13291</v>
      </c>
      <c r="G916" s="98">
        <v>18582</v>
      </c>
      <c r="H916" s="98">
        <v>0</v>
      </c>
      <c r="I916" s="98">
        <v>0</v>
      </c>
    </row>
    <row r="917" spans="1:9" ht="27.75" customHeight="1" thickBot="1" x14ac:dyDescent="0.3">
      <c r="C917" s="278" t="s">
        <v>41</v>
      </c>
      <c r="D917" s="276"/>
      <c r="E917" s="276"/>
      <c r="F917" s="277">
        <f>F916+F915</f>
        <v>13668</v>
      </c>
      <c r="G917" s="277">
        <f>G916+G915</f>
        <v>19109</v>
      </c>
      <c r="H917" s="277">
        <f>H916+H915</f>
        <v>0</v>
      </c>
      <c r="I917" s="277">
        <f>I916+I915</f>
        <v>0</v>
      </c>
    </row>
    <row r="918" spans="1:9" ht="27.75" customHeight="1" thickBot="1" x14ac:dyDescent="0.3">
      <c r="B918" s="240">
        <v>48</v>
      </c>
      <c r="C918" s="41" t="s">
        <v>1068</v>
      </c>
      <c r="D918" s="115"/>
      <c r="E918" s="115"/>
      <c r="F918" s="566" t="s">
        <v>1069</v>
      </c>
      <c r="G918" s="567"/>
      <c r="H918" s="567"/>
      <c r="I918" s="568"/>
    </row>
    <row r="919" spans="1:9" ht="27.75" customHeight="1" thickBot="1" x14ac:dyDescent="0.3">
      <c r="C919" s="46" t="s">
        <v>220</v>
      </c>
      <c r="D919" s="236"/>
      <c r="E919" s="236"/>
      <c r="F919" s="572" t="s">
        <v>921</v>
      </c>
      <c r="G919" s="459"/>
      <c r="H919" s="459"/>
      <c r="I919" s="460"/>
    </row>
    <row r="920" spans="1:9" ht="66" customHeight="1" thickBot="1" x14ac:dyDescent="0.3">
      <c r="C920" s="36" t="s">
        <v>27</v>
      </c>
      <c r="D920" s="84"/>
      <c r="E920" s="84"/>
      <c r="F920" s="437" t="s">
        <v>1070</v>
      </c>
      <c r="G920" s="438"/>
      <c r="H920" s="438"/>
      <c r="I920" s="439"/>
    </row>
    <row r="921" spans="1:9" ht="27.75" customHeight="1" thickBot="1" x14ac:dyDescent="0.3">
      <c r="C921" s="36" t="s">
        <v>29</v>
      </c>
      <c r="D921" s="84"/>
      <c r="E921" s="84"/>
      <c r="F921" s="461" t="s">
        <v>901</v>
      </c>
      <c r="G921" s="462"/>
      <c r="H921" s="462"/>
      <c r="I921" s="463"/>
    </row>
    <row r="922" spans="1:9" ht="27.75" customHeight="1" x14ac:dyDescent="0.25">
      <c r="C922" s="432"/>
      <c r="D922" s="564" t="s">
        <v>902</v>
      </c>
      <c r="E922" s="564" t="s">
        <v>903</v>
      </c>
      <c r="F922" s="47">
        <v>2018</v>
      </c>
      <c r="G922" s="47">
        <v>2019</v>
      </c>
      <c r="H922" s="47">
        <v>2020</v>
      </c>
      <c r="I922" s="47">
        <v>2021</v>
      </c>
    </row>
    <row r="923" spans="1:9" ht="27.75" customHeight="1" thickBot="1" x14ac:dyDescent="0.3">
      <c r="C923" s="433"/>
      <c r="D923" s="565"/>
      <c r="E923" s="565"/>
      <c r="F923" s="48" t="s">
        <v>12</v>
      </c>
      <c r="G923" s="48" t="s">
        <v>13</v>
      </c>
      <c r="H923" s="48" t="s">
        <v>13</v>
      </c>
      <c r="I923" s="48" t="s">
        <v>13</v>
      </c>
    </row>
    <row r="924" spans="1:9" ht="27.75" customHeight="1" thickBot="1" x14ac:dyDescent="0.3">
      <c r="A924" t="s">
        <v>909</v>
      </c>
      <c r="C924" s="36" t="s">
        <v>31</v>
      </c>
      <c r="D924" s="242">
        <v>21551</v>
      </c>
      <c r="E924" s="242">
        <v>4294</v>
      </c>
      <c r="F924" s="49">
        <v>7222</v>
      </c>
      <c r="G924" s="49">
        <f>D924-E924-F924</f>
        <v>10035</v>
      </c>
      <c r="H924" s="49">
        <v>0</v>
      </c>
      <c r="I924" s="49">
        <v>0</v>
      </c>
    </row>
    <row r="925" spans="1:9" ht="27.75" customHeight="1" thickBot="1" x14ac:dyDescent="0.3">
      <c r="C925" s="36" t="s">
        <v>32</v>
      </c>
      <c r="D925" s="54">
        <f>D934+D933</f>
        <v>81941</v>
      </c>
      <c r="E925" s="54">
        <f t="shared" ref="E925:I925" si="98">E934+E933</f>
        <v>16328</v>
      </c>
      <c r="F925" s="54">
        <f t="shared" si="98"/>
        <v>27458</v>
      </c>
      <c r="G925" s="54">
        <f t="shared" si="98"/>
        <v>38388</v>
      </c>
      <c r="H925" s="54">
        <f t="shared" si="98"/>
        <v>0</v>
      </c>
      <c r="I925" s="54">
        <f t="shared" si="98"/>
        <v>0</v>
      </c>
    </row>
    <row r="926" spans="1:9" ht="27.75" customHeight="1" thickBot="1" x14ac:dyDescent="0.3">
      <c r="C926" s="36" t="s">
        <v>33</v>
      </c>
      <c r="D926" s="36"/>
      <c r="E926" s="36"/>
      <c r="F926" s="49">
        <f>F925/F924</f>
        <v>3.8019939075048463</v>
      </c>
      <c r="G926" s="49">
        <f>G925/G924</f>
        <v>3.8254110612855006</v>
      </c>
      <c r="H926" s="49" t="e">
        <f>H925/H924</f>
        <v>#DIV/0!</v>
      </c>
      <c r="I926" s="49" t="e">
        <f>I925/I924</f>
        <v>#DIV/0!</v>
      </c>
    </row>
    <row r="927" spans="1:9" ht="27.75" customHeight="1" thickBot="1" x14ac:dyDescent="0.3">
      <c r="C927" s="36" t="s">
        <v>34</v>
      </c>
      <c r="D927" s="36"/>
      <c r="E927" s="36"/>
      <c r="F927" s="50" t="s">
        <v>35</v>
      </c>
      <c r="G927" s="51">
        <f t="shared" ref="G927:I929" si="99">G924/F924-1</f>
        <v>0.38950429243976736</v>
      </c>
      <c r="H927" s="51">
        <f t="shared" si="99"/>
        <v>-1</v>
      </c>
      <c r="I927" s="51" t="e">
        <f t="shared" si="99"/>
        <v>#DIV/0!</v>
      </c>
    </row>
    <row r="928" spans="1:9" ht="27.75" customHeight="1" thickBot="1" x14ac:dyDescent="0.3">
      <c r="C928" s="36" t="s">
        <v>36</v>
      </c>
      <c r="D928" s="36"/>
      <c r="E928" s="36"/>
      <c r="F928" s="50" t="s">
        <v>35</v>
      </c>
      <c r="G928" s="51">
        <f t="shared" si="99"/>
        <v>0.39806249544759265</v>
      </c>
      <c r="H928" s="51">
        <f t="shared" si="99"/>
        <v>-1</v>
      </c>
      <c r="I928" s="51" t="e">
        <f t="shared" si="99"/>
        <v>#DIV/0!</v>
      </c>
    </row>
    <row r="929" spans="1:9" ht="27.75" customHeight="1" thickBot="1" x14ac:dyDescent="0.3">
      <c r="C929" s="36" t="s">
        <v>37</v>
      </c>
      <c r="D929" s="36"/>
      <c r="E929" s="36"/>
      <c r="F929" s="50" t="s">
        <v>35</v>
      </c>
      <c r="G929" s="51">
        <f t="shared" si="99"/>
        <v>6.1591770924278588E-3</v>
      </c>
      <c r="H929" s="51" t="e">
        <f t="shared" si="99"/>
        <v>#DIV/0!</v>
      </c>
      <c r="I929" s="51" t="e">
        <f t="shared" si="99"/>
        <v>#DIV/0!</v>
      </c>
    </row>
    <row r="930" spans="1:9" ht="27.75" customHeight="1" thickBot="1" x14ac:dyDescent="0.3">
      <c r="C930" s="464" t="s">
        <v>936</v>
      </c>
      <c r="D930" s="465"/>
      <c r="E930" s="465"/>
      <c r="F930" s="465"/>
      <c r="G930" s="465"/>
      <c r="H930" s="465"/>
      <c r="I930" s="466"/>
    </row>
    <row r="931" spans="1:9" ht="27.75" customHeight="1" x14ac:dyDescent="0.25">
      <c r="C931" s="432"/>
      <c r="D931" s="33"/>
      <c r="E931" s="33"/>
      <c r="F931" s="47">
        <v>2018</v>
      </c>
      <c r="G931" s="47">
        <v>2019</v>
      </c>
      <c r="H931" s="47">
        <v>2020</v>
      </c>
      <c r="I931" s="47">
        <v>2021</v>
      </c>
    </row>
    <row r="932" spans="1:9" ht="27.75" customHeight="1" thickBot="1" x14ac:dyDescent="0.3">
      <c r="C932" s="433"/>
      <c r="D932" s="34"/>
      <c r="E932" s="34"/>
      <c r="F932" s="48" t="s">
        <v>12</v>
      </c>
      <c r="G932" s="48" t="s">
        <v>13</v>
      </c>
      <c r="H932" s="48" t="s">
        <v>13</v>
      </c>
      <c r="I932" s="48" t="s">
        <v>13</v>
      </c>
    </row>
    <row r="933" spans="1:9" ht="27.75" customHeight="1" thickBot="1" x14ac:dyDescent="0.3">
      <c r="C933" s="52" t="s">
        <v>39</v>
      </c>
      <c r="D933" s="54">
        <v>1552</v>
      </c>
      <c r="E933" s="54">
        <v>250</v>
      </c>
      <c r="F933" s="54">
        <v>543</v>
      </c>
      <c r="G933" s="54">
        <v>759</v>
      </c>
      <c r="H933" s="54">
        <v>0</v>
      </c>
      <c r="I933" s="54">
        <v>0</v>
      </c>
    </row>
    <row r="934" spans="1:9" s="92" customFormat="1" ht="27.75" customHeight="1" thickBot="1" x14ac:dyDescent="0.3">
      <c r="C934" s="97" t="s">
        <v>40</v>
      </c>
      <c r="D934" s="98">
        <v>80389</v>
      </c>
      <c r="E934" s="98">
        <v>16078</v>
      </c>
      <c r="F934" s="98">
        <v>26915</v>
      </c>
      <c r="G934" s="98">
        <v>37629</v>
      </c>
      <c r="H934" s="98">
        <v>0</v>
      </c>
      <c r="I934" s="98">
        <v>0</v>
      </c>
    </row>
    <row r="935" spans="1:9" ht="27.75" customHeight="1" thickBot="1" x14ac:dyDescent="0.3">
      <c r="C935" s="278" t="s">
        <v>1033</v>
      </c>
      <c r="D935" s="276"/>
      <c r="E935" s="276"/>
      <c r="F935" s="277">
        <f>F934+F933</f>
        <v>27458</v>
      </c>
      <c r="G935" s="277">
        <f>G934+G933</f>
        <v>38388</v>
      </c>
      <c r="H935" s="277">
        <f>H934+H933</f>
        <v>0</v>
      </c>
      <c r="I935" s="277">
        <f>I934+I933</f>
        <v>0</v>
      </c>
    </row>
    <row r="936" spans="1:9" ht="27.75" customHeight="1" thickBot="1" x14ac:dyDescent="0.3">
      <c r="B936" s="240">
        <v>49</v>
      </c>
      <c r="C936" s="41" t="s">
        <v>1071</v>
      </c>
      <c r="D936" s="115"/>
      <c r="E936" s="115"/>
      <c r="F936" s="566" t="s">
        <v>1072</v>
      </c>
      <c r="G936" s="567"/>
      <c r="H936" s="567"/>
      <c r="I936" s="568"/>
    </row>
    <row r="937" spans="1:9" ht="27.75" customHeight="1" thickBot="1" x14ac:dyDescent="0.3">
      <c r="C937" s="46" t="s">
        <v>220</v>
      </c>
      <c r="D937" s="236"/>
      <c r="E937" s="236"/>
      <c r="F937" s="572" t="s">
        <v>1073</v>
      </c>
      <c r="G937" s="459"/>
      <c r="H937" s="459"/>
      <c r="I937" s="460"/>
    </row>
    <row r="938" spans="1:9" ht="105.75" customHeight="1" thickBot="1" x14ac:dyDescent="0.3">
      <c r="C938" s="36" t="s">
        <v>27</v>
      </c>
      <c r="D938" s="84"/>
      <c r="E938" s="84"/>
      <c r="F938" s="437" t="s">
        <v>1074</v>
      </c>
      <c r="G938" s="438"/>
      <c r="H938" s="438"/>
      <c r="I938" s="439"/>
    </row>
    <row r="939" spans="1:9" ht="27.75" customHeight="1" thickBot="1" x14ac:dyDescent="0.3">
      <c r="C939" s="36" t="s">
        <v>29</v>
      </c>
      <c r="D939" s="84"/>
      <c r="E939" s="84"/>
      <c r="F939" s="461" t="s">
        <v>30</v>
      </c>
      <c r="G939" s="462"/>
      <c r="H939" s="462"/>
      <c r="I939" s="463"/>
    </row>
    <row r="940" spans="1:9" ht="27.75" customHeight="1" x14ac:dyDescent="0.25">
      <c r="C940" s="432"/>
      <c r="D940" s="564" t="s">
        <v>902</v>
      </c>
      <c r="E940" s="564" t="s">
        <v>903</v>
      </c>
      <c r="F940" s="47">
        <v>2018</v>
      </c>
      <c r="G940" s="47">
        <v>2019</v>
      </c>
      <c r="H940" s="47">
        <v>2020</v>
      </c>
      <c r="I940" s="47">
        <v>2021</v>
      </c>
    </row>
    <row r="941" spans="1:9" ht="27.75" customHeight="1" thickBot="1" x14ac:dyDescent="0.3">
      <c r="C941" s="433"/>
      <c r="D941" s="565"/>
      <c r="E941" s="565"/>
      <c r="F941" s="48" t="s">
        <v>12</v>
      </c>
      <c r="G941" s="48" t="s">
        <v>13</v>
      </c>
      <c r="H941" s="48" t="s">
        <v>13</v>
      </c>
      <c r="I941" s="48" t="s">
        <v>13</v>
      </c>
    </row>
    <row r="942" spans="1:9" ht="27.75" customHeight="1" thickBot="1" x14ac:dyDescent="0.3">
      <c r="A942" t="s">
        <v>909</v>
      </c>
      <c r="C942" s="36" t="s">
        <v>31</v>
      </c>
      <c r="D942" s="242">
        <v>25</v>
      </c>
      <c r="E942" s="242">
        <v>3</v>
      </c>
      <c r="F942" s="49">
        <v>9</v>
      </c>
      <c r="G942" s="49">
        <f>D942-E942-F942</f>
        <v>13</v>
      </c>
      <c r="H942" s="49"/>
      <c r="I942" s="49"/>
    </row>
    <row r="943" spans="1:9" ht="27.75" customHeight="1" thickBot="1" x14ac:dyDescent="0.3">
      <c r="C943" s="36" t="s">
        <v>32</v>
      </c>
      <c r="D943" s="54">
        <f>D952+D951</f>
        <v>30782</v>
      </c>
      <c r="E943" s="54">
        <f t="shared" ref="E943:I943" si="100">E952+E951</f>
        <v>3155</v>
      </c>
      <c r="F943" s="54">
        <f t="shared" si="100"/>
        <v>11519</v>
      </c>
      <c r="G943" s="54">
        <f t="shared" si="100"/>
        <v>16106</v>
      </c>
      <c r="H943" s="54">
        <f t="shared" si="100"/>
        <v>0</v>
      </c>
      <c r="I943" s="54">
        <f t="shared" si="100"/>
        <v>0</v>
      </c>
    </row>
    <row r="944" spans="1:9" ht="27.75" customHeight="1" thickBot="1" x14ac:dyDescent="0.3">
      <c r="C944" s="36" t="s">
        <v>33</v>
      </c>
      <c r="D944" s="36"/>
      <c r="E944" s="36"/>
      <c r="F944" s="49">
        <f>F943/F942</f>
        <v>1279.8888888888889</v>
      </c>
      <c r="G944" s="49">
        <f>G943/G942</f>
        <v>1238.9230769230769</v>
      </c>
      <c r="H944" s="49" t="e">
        <f>H943/H942</f>
        <v>#DIV/0!</v>
      </c>
      <c r="I944" s="49" t="e">
        <f>I943/I942</f>
        <v>#DIV/0!</v>
      </c>
    </row>
    <row r="945" spans="1:9" ht="27.75" customHeight="1" thickBot="1" x14ac:dyDescent="0.3">
      <c r="C945" s="36" t="s">
        <v>34</v>
      </c>
      <c r="D945" s="36"/>
      <c r="E945" s="36"/>
      <c r="F945" s="50" t="s">
        <v>35</v>
      </c>
      <c r="G945" s="51">
        <f t="shared" ref="G945:I947" si="101">G942/F942-1</f>
        <v>0.44444444444444442</v>
      </c>
      <c r="H945" s="51">
        <f t="shared" si="101"/>
        <v>-1</v>
      </c>
      <c r="I945" s="51" t="e">
        <f t="shared" si="101"/>
        <v>#DIV/0!</v>
      </c>
    </row>
    <row r="946" spans="1:9" ht="27.75" customHeight="1" thickBot="1" x14ac:dyDescent="0.3">
      <c r="C946" s="36" t="s">
        <v>36</v>
      </c>
      <c r="D946" s="36"/>
      <c r="E946" s="36"/>
      <c r="F946" s="50" t="s">
        <v>35</v>
      </c>
      <c r="G946" s="51">
        <f t="shared" si="101"/>
        <v>0.39821165031686778</v>
      </c>
      <c r="H946" s="51">
        <f t="shared" si="101"/>
        <v>-1</v>
      </c>
      <c r="I946" s="51" t="e">
        <f t="shared" si="101"/>
        <v>#DIV/0!</v>
      </c>
    </row>
    <row r="947" spans="1:9" ht="27.75" customHeight="1" thickBot="1" x14ac:dyDescent="0.3">
      <c r="C947" s="36" t="s">
        <v>37</v>
      </c>
      <c r="D947" s="36"/>
      <c r="E947" s="36"/>
      <c r="F947" s="50" t="s">
        <v>35</v>
      </c>
      <c r="G947" s="51">
        <f t="shared" si="101"/>
        <v>-3.2007319011399304E-2</v>
      </c>
      <c r="H947" s="51" t="e">
        <f t="shared" si="101"/>
        <v>#DIV/0!</v>
      </c>
      <c r="I947" s="51" t="e">
        <f t="shared" si="101"/>
        <v>#DIV/0!</v>
      </c>
    </row>
    <row r="948" spans="1:9" ht="27.75" customHeight="1" thickBot="1" x14ac:dyDescent="0.3">
      <c r="C948" s="464" t="s">
        <v>38</v>
      </c>
      <c r="D948" s="465"/>
      <c r="E948" s="465"/>
      <c r="F948" s="465"/>
      <c r="G948" s="465"/>
      <c r="H948" s="465"/>
      <c r="I948" s="466"/>
    </row>
    <row r="949" spans="1:9" ht="27.75" customHeight="1" x14ac:dyDescent="0.25">
      <c r="C949" s="432"/>
      <c r="D949" s="33"/>
      <c r="E949" s="33"/>
      <c r="F949" s="47">
        <v>2018</v>
      </c>
      <c r="G949" s="47">
        <v>2019</v>
      </c>
      <c r="H949" s="47">
        <v>2020</v>
      </c>
      <c r="I949" s="47">
        <v>2021</v>
      </c>
    </row>
    <row r="950" spans="1:9" ht="27.75" customHeight="1" thickBot="1" x14ac:dyDescent="0.3">
      <c r="C950" s="433"/>
      <c r="D950" s="34"/>
      <c r="E950" s="34"/>
      <c r="F950" s="48" t="s">
        <v>12</v>
      </c>
      <c r="G950" s="48" t="s">
        <v>13</v>
      </c>
      <c r="H950" s="48" t="s">
        <v>13</v>
      </c>
      <c r="I950" s="48" t="s">
        <v>13</v>
      </c>
    </row>
    <row r="951" spans="1:9" ht="27.75" customHeight="1" thickBot="1" x14ac:dyDescent="0.3">
      <c r="C951" s="52" t="s">
        <v>39</v>
      </c>
      <c r="D951" s="54">
        <v>440</v>
      </c>
      <c r="E951" s="54">
        <v>55</v>
      </c>
      <c r="F951" s="54">
        <v>160</v>
      </c>
      <c r="G951" s="54">
        <v>224</v>
      </c>
      <c r="H951" s="54">
        <v>0</v>
      </c>
      <c r="I951" s="54">
        <v>0</v>
      </c>
    </row>
    <row r="952" spans="1:9" s="92" customFormat="1" ht="27.75" customHeight="1" thickBot="1" x14ac:dyDescent="0.3">
      <c r="C952" s="97" t="s">
        <v>40</v>
      </c>
      <c r="D952" s="98">
        <v>30342</v>
      </c>
      <c r="E952" s="98">
        <v>3100</v>
      </c>
      <c r="F952" s="98">
        <v>11359</v>
      </c>
      <c r="G952" s="98">
        <v>15882</v>
      </c>
      <c r="H952" s="98">
        <v>0</v>
      </c>
      <c r="I952" s="98">
        <v>0</v>
      </c>
    </row>
    <row r="953" spans="1:9" ht="27.75" customHeight="1" thickBot="1" x14ac:dyDescent="0.3">
      <c r="C953" s="278" t="s">
        <v>41</v>
      </c>
      <c r="D953" s="276"/>
      <c r="E953" s="276"/>
      <c r="F953" s="277">
        <f>F952+F951</f>
        <v>11519</v>
      </c>
      <c r="G953" s="277">
        <f>G952+G951</f>
        <v>16106</v>
      </c>
      <c r="H953" s="277">
        <f>H952+H951</f>
        <v>0</v>
      </c>
      <c r="I953" s="277">
        <f>I952+I951</f>
        <v>0</v>
      </c>
    </row>
    <row r="954" spans="1:9" ht="27.75" customHeight="1" thickBot="1" x14ac:dyDescent="0.3">
      <c r="B954" s="240">
        <v>50</v>
      </c>
      <c r="C954" s="41" t="s">
        <v>1034</v>
      </c>
      <c r="D954" s="115"/>
      <c r="E954" s="115"/>
      <c r="F954" s="566" t="s">
        <v>1075</v>
      </c>
      <c r="G954" s="567"/>
      <c r="H954" s="567"/>
      <c r="I954" s="568"/>
    </row>
    <row r="955" spans="1:9" ht="51" customHeight="1" thickBot="1" x14ac:dyDescent="0.3">
      <c r="C955" s="46" t="s">
        <v>61</v>
      </c>
      <c r="D955" s="236"/>
      <c r="E955" s="236"/>
      <c r="F955" s="577" t="s">
        <v>921</v>
      </c>
      <c r="G955" s="578"/>
      <c r="H955" s="578"/>
      <c r="I955" s="579"/>
    </row>
    <row r="956" spans="1:9" ht="39" customHeight="1" thickBot="1" x14ac:dyDescent="0.3">
      <c r="C956" s="36" t="s">
        <v>27</v>
      </c>
      <c r="D956" s="84"/>
      <c r="E956" s="84"/>
      <c r="F956" s="437" t="s">
        <v>1076</v>
      </c>
      <c r="G956" s="438"/>
      <c r="H956" s="438"/>
      <c r="I956" s="439"/>
    </row>
    <row r="957" spans="1:9" ht="27.75" customHeight="1" thickBot="1" x14ac:dyDescent="0.3">
      <c r="C957" s="36" t="s">
        <v>29</v>
      </c>
      <c r="D957" s="84"/>
      <c r="E957" s="84"/>
      <c r="F957" s="461" t="s">
        <v>901</v>
      </c>
      <c r="G957" s="462"/>
      <c r="H957" s="462"/>
      <c r="I957" s="463"/>
    </row>
    <row r="958" spans="1:9" ht="27.75" customHeight="1" x14ac:dyDescent="0.25">
      <c r="C958" s="432"/>
      <c r="D958" s="564" t="s">
        <v>902</v>
      </c>
      <c r="E958" s="564" t="s">
        <v>903</v>
      </c>
      <c r="F958" s="47">
        <v>2018</v>
      </c>
      <c r="G958" s="47">
        <v>2019</v>
      </c>
      <c r="H958" s="47">
        <v>2020</v>
      </c>
      <c r="I958" s="47">
        <v>2021</v>
      </c>
    </row>
    <row r="959" spans="1:9" ht="27.75" customHeight="1" thickBot="1" x14ac:dyDescent="0.3">
      <c r="C959" s="433"/>
      <c r="D959" s="565"/>
      <c r="E959" s="565"/>
      <c r="F959" s="48" t="s">
        <v>12</v>
      </c>
      <c r="G959" s="48" t="s">
        <v>13</v>
      </c>
      <c r="H959" s="48" t="s">
        <v>13</v>
      </c>
      <c r="I959" s="48" t="s">
        <v>13</v>
      </c>
    </row>
    <row r="960" spans="1:9" ht="27.75" customHeight="1" thickBot="1" x14ac:dyDescent="0.3">
      <c r="A960" t="s">
        <v>909</v>
      </c>
      <c r="C960" s="36" t="s">
        <v>31</v>
      </c>
      <c r="D960" s="242">
        <v>20910</v>
      </c>
      <c r="E960" s="242">
        <v>4133</v>
      </c>
      <c r="F960" s="49">
        <v>3268</v>
      </c>
      <c r="G960" s="49">
        <f>D960-E960-F960</f>
        <v>13509</v>
      </c>
      <c r="H960" s="49">
        <v>0</v>
      </c>
      <c r="I960" s="49">
        <v>0</v>
      </c>
    </row>
    <row r="961" spans="2:9" ht="27.75" customHeight="1" thickBot="1" x14ac:dyDescent="0.3">
      <c r="C961" s="36" t="s">
        <v>32</v>
      </c>
      <c r="D961" s="49">
        <f>D970+D969</f>
        <v>95089</v>
      </c>
      <c r="E961" s="49">
        <f t="shared" ref="E961:I961" si="102">E970+E969</f>
        <v>18799</v>
      </c>
      <c r="F961" s="49">
        <f t="shared" si="102"/>
        <v>14861</v>
      </c>
      <c r="G961" s="49">
        <f t="shared" si="102"/>
        <v>20777</v>
      </c>
      <c r="H961" s="49">
        <f t="shared" si="102"/>
        <v>0</v>
      </c>
      <c r="I961" s="49">
        <f t="shared" si="102"/>
        <v>0</v>
      </c>
    </row>
    <row r="962" spans="2:9" ht="27.75" customHeight="1" thickBot="1" x14ac:dyDescent="0.3">
      <c r="C962" s="36" t="s">
        <v>33</v>
      </c>
      <c r="D962" s="36"/>
      <c r="E962" s="36"/>
      <c r="F962" s="49">
        <f>F961/F960</f>
        <v>4.5474296205630358</v>
      </c>
      <c r="G962" s="49">
        <f>G961/G960</f>
        <v>1.5380116959064327</v>
      </c>
      <c r="H962" s="49" t="e">
        <f>H961/H960</f>
        <v>#DIV/0!</v>
      </c>
      <c r="I962" s="49" t="e">
        <f>I961/I960</f>
        <v>#DIV/0!</v>
      </c>
    </row>
    <row r="963" spans="2:9" ht="27.75" customHeight="1" thickBot="1" x14ac:dyDescent="0.3">
      <c r="C963" s="36" t="s">
        <v>34</v>
      </c>
      <c r="D963" s="36"/>
      <c r="E963" s="36"/>
      <c r="F963" s="50" t="s">
        <v>35</v>
      </c>
      <c r="G963" s="51">
        <f t="shared" ref="G963:I965" si="103">G960/F960-1</f>
        <v>3.1337209302325579</v>
      </c>
      <c r="H963" s="51">
        <f t="shared" si="103"/>
        <v>-1</v>
      </c>
      <c r="I963" s="51" t="e">
        <f t="shared" si="103"/>
        <v>#DIV/0!</v>
      </c>
    </row>
    <row r="964" spans="2:9" ht="27.75" customHeight="1" thickBot="1" x14ac:dyDescent="0.3">
      <c r="C964" s="36" t="s">
        <v>36</v>
      </c>
      <c r="D964" s="36"/>
      <c r="E964" s="36"/>
      <c r="F964" s="50" t="s">
        <v>35</v>
      </c>
      <c r="G964" s="51">
        <f t="shared" si="103"/>
        <v>0.39808895767444996</v>
      </c>
      <c r="H964" s="51">
        <f t="shared" si="103"/>
        <v>-1</v>
      </c>
      <c r="I964" s="51" t="e">
        <f t="shared" si="103"/>
        <v>#DIV/0!</v>
      </c>
    </row>
    <row r="965" spans="2:9" ht="27.75" customHeight="1" thickBot="1" x14ac:dyDescent="0.3">
      <c r="C965" s="36" t="s">
        <v>37</v>
      </c>
      <c r="D965" s="36"/>
      <c r="E965" s="36"/>
      <c r="F965" s="50" t="s">
        <v>35</v>
      </c>
      <c r="G965" s="51">
        <f t="shared" si="103"/>
        <v>-0.66178438717298826</v>
      </c>
      <c r="H965" s="51" t="e">
        <f t="shared" si="103"/>
        <v>#DIV/0!</v>
      </c>
      <c r="I965" s="51" t="e">
        <f t="shared" si="103"/>
        <v>#DIV/0!</v>
      </c>
    </row>
    <row r="966" spans="2:9" ht="27.75" customHeight="1" thickBot="1" x14ac:dyDescent="0.3">
      <c r="C966" s="464" t="s">
        <v>38</v>
      </c>
      <c r="D966" s="465"/>
      <c r="E966" s="465"/>
      <c r="F966" s="465"/>
      <c r="G966" s="465"/>
      <c r="H966" s="465"/>
      <c r="I966" s="466"/>
    </row>
    <row r="967" spans="2:9" ht="27.75" customHeight="1" x14ac:dyDescent="0.25">
      <c r="C967" s="432"/>
      <c r="D967" s="33"/>
      <c r="E967" s="33"/>
      <c r="F967" s="47">
        <v>2018</v>
      </c>
      <c r="G967" s="47">
        <v>2019</v>
      </c>
      <c r="H967" s="47">
        <v>2020</v>
      </c>
      <c r="I967" s="47">
        <v>2021</v>
      </c>
    </row>
    <row r="968" spans="2:9" ht="27.75" customHeight="1" thickBot="1" x14ac:dyDescent="0.3">
      <c r="C968" s="433"/>
      <c r="D968" s="34"/>
      <c r="E968" s="34"/>
      <c r="F968" s="48" t="s">
        <v>12</v>
      </c>
      <c r="G968" s="48" t="s">
        <v>13</v>
      </c>
      <c r="H968" s="48" t="s">
        <v>13</v>
      </c>
      <c r="I968" s="48" t="s">
        <v>13</v>
      </c>
    </row>
    <row r="969" spans="2:9" ht="27.75" customHeight="1" thickBot="1" x14ac:dyDescent="0.3">
      <c r="C969" s="52" t="s">
        <v>39</v>
      </c>
      <c r="D969" s="54">
        <v>0</v>
      </c>
      <c r="E969" s="54">
        <v>0</v>
      </c>
      <c r="F969" s="54">
        <v>0</v>
      </c>
      <c r="G969" s="54">
        <v>0</v>
      </c>
      <c r="H969" s="54">
        <v>0</v>
      </c>
      <c r="I969" s="54">
        <v>0</v>
      </c>
    </row>
    <row r="970" spans="2:9" s="92" customFormat="1" ht="27.75" customHeight="1" thickBot="1" x14ac:dyDescent="0.3">
      <c r="C970" s="97" t="s">
        <v>40</v>
      </c>
      <c r="D970" s="98">
        <v>95089</v>
      </c>
      <c r="E970" s="98">
        <v>18799</v>
      </c>
      <c r="F970" s="98">
        <v>14861</v>
      </c>
      <c r="G970" s="98">
        <v>20777</v>
      </c>
      <c r="H970" s="98">
        <v>0</v>
      </c>
      <c r="I970" s="98">
        <v>0</v>
      </c>
    </row>
    <row r="971" spans="2:9" ht="27.75" customHeight="1" thickBot="1" x14ac:dyDescent="0.3">
      <c r="C971" s="278" t="s">
        <v>41</v>
      </c>
      <c r="D971" s="276"/>
      <c r="E971" s="276"/>
      <c r="F971" s="277">
        <f>F970+F969</f>
        <v>14861</v>
      </c>
      <c r="G971" s="277">
        <f>G970+G969</f>
        <v>20777</v>
      </c>
      <c r="H971" s="277">
        <f>H970+H969</f>
        <v>0</v>
      </c>
      <c r="I971" s="277">
        <f>I970+I969</f>
        <v>0</v>
      </c>
    </row>
    <row r="972" spans="2:9" ht="27.75" customHeight="1" thickBot="1" x14ac:dyDescent="0.3">
      <c r="B972" s="240">
        <v>51</v>
      </c>
      <c r="C972" s="41" t="s">
        <v>1077</v>
      </c>
      <c r="D972" s="115"/>
      <c r="E972" s="115"/>
      <c r="F972" s="566" t="s">
        <v>1078</v>
      </c>
      <c r="G972" s="567"/>
      <c r="H972" s="567"/>
      <c r="I972" s="568"/>
    </row>
    <row r="973" spans="2:9" ht="27.75" customHeight="1" thickBot="1" x14ac:dyDescent="0.3">
      <c r="C973" s="46" t="s">
        <v>220</v>
      </c>
      <c r="D973" s="236"/>
      <c r="E973" s="236"/>
      <c r="F973" s="458" t="s">
        <v>921</v>
      </c>
      <c r="G973" s="459"/>
      <c r="H973" s="459"/>
      <c r="I973" s="460"/>
    </row>
    <row r="974" spans="2:9" ht="27.75" customHeight="1" thickBot="1" x14ac:dyDescent="0.3">
      <c r="C974" s="36" t="s">
        <v>27</v>
      </c>
      <c r="D974" s="84"/>
      <c r="E974" s="84"/>
      <c r="F974" s="437" t="s">
        <v>1079</v>
      </c>
      <c r="G974" s="438"/>
      <c r="H974" s="438"/>
      <c r="I974" s="439"/>
    </row>
    <row r="975" spans="2:9" ht="27.75" customHeight="1" thickBot="1" x14ac:dyDescent="0.3">
      <c r="C975" s="36" t="s">
        <v>29</v>
      </c>
      <c r="D975" s="84"/>
      <c r="E975" s="84"/>
      <c r="F975" s="461" t="s">
        <v>901</v>
      </c>
      <c r="G975" s="462"/>
      <c r="H975" s="462"/>
      <c r="I975" s="463"/>
    </row>
    <row r="976" spans="2:9" ht="27.75" customHeight="1" x14ac:dyDescent="0.25">
      <c r="C976" s="432"/>
      <c r="D976" s="564" t="s">
        <v>902</v>
      </c>
      <c r="E976" s="564" t="s">
        <v>903</v>
      </c>
      <c r="F976" s="47">
        <v>2018</v>
      </c>
      <c r="G976" s="47">
        <v>2019</v>
      </c>
      <c r="H976" s="47">
        <v>2020</v>
      </c>
      <c r="I976" s="47">
        <v>2021</v>
      </c>
    </row>
    <row r="977" spans="1:9" ht="27.75" customHeight="1" thickBot="1" x14ac:dyDescent="0.3">
      <c r="C977" s="433"/>
      <c r="D977" s="565"/>
      <c r="E977" s="565"/>
      <c r="F977" s="48" t="s">
        <v>12</v>
      </c>
      <c r="G977" s="48" t="s">
        <v>13</v>
      </c>
      <c r="H977" s="48" t="s">
        <v>13</v>
      </c>
      <c r="I977" s="48" t="s">
        <v>13</v>
      </c>
    </row>
    <row r="978" spans="1:9" ht="27.75" customHeight="1" thickBot="1" x14ac:dyDescent="0.3">
      <c r="A978" t="s">
        <v>909</v>
      </c>
      <c r="C978" s="36" t="s">
        <v>31</v>
      </c>
      <c r="D978" s="242">
        <v>6430</v>
      </c>
      <c r="E978" s="242">
        <v>6430</v>
      </c>
      <c r="F978" s="49">
        <v>0</v>
      </c>
      <c r="G978" s="49">
        <v>0</v>
      </c>
      <c r="H978" s="49">
        <v>0</v>
      </c>
      <c r="I978" s="49"/>
    </row>
    <row r="979" spans="1:9" ht="27.75" customHeight="1" thickBot="1" x14ac:dyDescent="0.3">
      <c r="C979" s="36" t="s">
        <v>32</v>
      </c>
      <c r="D979" s="243">
        <f>D988+D987</f>
        <v>31188</v>
      </c>
      <c r="E979" s="243">
        <f t="shared" ref="E979:I979" si="104">E988+E987</f>
        <v>0</v>
      </c>
      <c r="F979" s="49">
        <f t="shared" si="104"/>
        <v>600</v>
      </c>
      <c r="G979" s="49">
        <f t="shared" si="104"/>
        <v>0</v>
      </c>
      <c r="H979" s="49">
        <f t="shared" si="104"/>
        <v>0</v>
      </c>
      <c r="I979" s="49">
        <f t="shared" si="104"/>
        <v>0</v>
      </c>
    </row>
    <row r="980" spans="1:9" ht="27.75" customHeight="1" thickBot="1" x14ac:dyDescent="0.3">
      <c r="C980" s="36" t="s">
        <v>33</v>
      </c>
      <c r="D980" s="36"/>
      <c r="E980" s="36"/>
      <c r="F980" s="49" t="e">
        <f>F979/F978</f>
        <v>#DIV/0!</v>
      </c>
      <c r="G980" s="49" t="e">
        <f>G979/G978</f>
        <v>#DIV/0!</v>
      </c>
      <c r="H980" s="49" t="e">
        <f>H979/H978</f>
        <v>#DIV/0!</v>
      </c>
      <c r="I980" s="49" t="e">
        <f>I979/I978</f>
        <v>#DIV/0!</v>
      </c>
    </row>
    <row r="981" spans="1:9" ht="27.75" customHeight="1" thickBot="1" x14ac:dyDescent="0.3">
      <c r="C981" s="36" t="s">
        <v>34</v>
      </c>
      <c r="D981" s="36"/>
      <c r="E981" s="36"/>
      <c r="F981" s="50" t="s">
        <v>35</v>
      </c>
      <c r="G981" s="51" t="e">
        <f t="shared" ref="G981:I983" si="105">G978/F978-1</f>
        <v>#DIV/0!</v>
      </c>
      <c r="H981" s="51" t="e">
        <f t="shared" si="105"/>
        <v>#DIV/0!</v>
      </c>
      <c r="I981" s="51" t="e">
        <f t="shared" si="105"/>
        <v>#DIV/0!</v>
      </c>
    </row>
    <row r="982" spans="1:9" ht="27.75" customHeight="1" thickBot="1" x14ac:dyDescent="0.3">
      <c r="C982" s="36" t="s">
        <v>36</v>
      </c>
      <c r="D982" s="36"/>
      <c r="E982" s="36"/>
      <c r="F982" s="50" t="s">
        <v>35</v>
      </c>
      <c r="G982" s="51">
        <f t="shared" si="105"/>
        <v>-1</v>
      </c>
      <c r="H982" s="51" t="e">
        <f t="shared" si="105"/>
        <v>#DIV/0!</v>
      </c>
      <c r="I982" s="51" t="e">
        <f t="shared" si="105"/>
        <v>#DIV/0!</v>
      </c>
    </row>
    <row r="983" spans="1:9" ht="27.75" customHeight="1" thickBot="1" x14ac:dyDescent="0.3">
      <c r="C983" s="36" t="s">
        <v>37</v>
      </c>
      <c r="D983" s="36"/>
      <c r="E983" s="36"/>
      <c r="F983" s="50" t="s">
        <v>35</v>
      </c>
      <c r="G983" s="51" t="e">
        <f t="shared" si="105"/>
        <v>#DIV/0!</v>
      </c>
      <c r="H983" s="51" t="e">
        <f t="shared" si="105"/>
        <v>#DIV/0!</v>
      </c>
      <c r="I983" s="51" t="e">
        <f t="shared" si="105"/>
        <v>#DIV/0!</v>
      </c>
    </row>
    <row r="984" spans="1:9" ht="27.75" customHeight="1" thickBot="1" x14ac:dyDescent="0.3">
      <c r="C984" s="464" t="s">
        <v>1064</v>
      </c>
      <c r="D984" s="465"/>
      <c r="E984" s="465"/>
      <c r="F984" s="465"/>
      <c r="G984" s="465"/>
      <c r="H984" s="465"/>
      <c r="I984" s="466"/>
    </row>
    <row r="985" spans="1:9" ht="27.75" customHeight="1" x14ac:dyDescent="0.25">
      <c r="C985" s="432"/>
      <c r="D985" s="33"/>
      <c r="E985" s="33"/>
      <c r="F985" s="47">
        <v>2018</v>
      </c>
      <c r="G985" s="47">
        <v>2019</v>
      </c>
      <c r="H985" s="47">
        <v>2020</v>
      </c>
      <c r="I985" s="47">
        <v>2021</v>
      </c>
    </row>
    <row r="986" spans="1:9" ht="27.75" customHeight="1" thickBot="1" x14ac:dyDescent="0.3">
      <c r="C986" s="433"/>
      <c r="D986" s="34"/>
      <c r="E986" s="34"/>
      <c r="F986" s="48" t="s">
        <v>12</v>
      </c>
      <c r="G986" s="48" t="s">
        <v>13</v>
      </c>
      <c r="H986" s="48" t="s">
        <v>13</v>
      </c>
      <c r="I986" s="48" t="s">
        <v>13</v>
      </c>
    </row>
    <row r="987" spans="1:9" ht="27.75" customHeight="1" thickBot="1" x14ac:dyDescent="0.3">
      <c r="C987" s="52" t="s">
        <v>39</v>
      </c>
      <c r="D987" s="54">
        <v>0</v>
      </c>
      <c r="E987" s="54">
        <v>0</v>
      </c>
      <c r="F987" s="54">
        <v>0</v>
      </c>
      <c r="G987" s="54">
        <v>0</v>
      </c>
      <c r="H987" s="54">
        <v>0</v>
      </c>
      <c r="I987" s="54">
        <v>0</v>
      </c>
    </row>
    <row r="988" spans="1:9" s="92" customFormat="1" ht="27.75" customHeight="1" thickBot="1" x14ac:dyDescent="0.3">
      <c r="C988" s="97" t="s">
        <v>40</v>
      </c>
      <c r="D988" s="98">
        <v>31188</v>
      </c>
      <c r="E988" s="98">
        <v>0</v>
      </c>
      <c r="F988" s="98">
        <v>600</v>
      </c>
      <c r="G988" s="98">
        <v>0</v>
      </c>
      <c r="H988" s="98">
        <v>0</v>
      </c>
      <c r="I988" s="98">
        <v>0</v>
      </c>
    </row>
    <row r="989" spans="1:9" ht="27.75" customHeight="1" thickBot="1" x14ac:dyDescent="0.3">
      <c r="C989" s="278" t="s">
        <v>41</v>
      </c>
      <c r="D989" s="276"/>
      <c r="E989" s="276"/>
      <c r="F989" s="277">
        <f>F988+F987</f>
        <v>600</v>
      </c>
      <c r="G989" s="277">
        <f>G988+G987</f>
        <v>0</v>
      </c>
      <c r="H989" s="277">
        <f>H988+H987</f>
        <v>0</v>
      </c>
      <c r="I989" s="277">
        <f>I988+I987</f>
        <v>0</v>
      </c>
    </row>
    <row r="990" spans="1:9" ht="27.75" customHeight="1" thickBot="1" x14ac:dyDescent="0.3">
      <c r="B990" s="240">
        <v>52</v>
      </c>
      <c r="C990" s="41" t="s">
        <v>1080</v>
      </c>
      <c r="D990" s="115"/>
      <c r="E990" s="115"/>
      <c r="F990" s="566" t="s">
        <v>1081</v>
      </c>
      <c r="G990" s="567"/>
      <c r="H990" s="567"/>
      <c r="I990" s="568"/>
    </row>
    <row r="991" spans="1:9" ht="27.75" customHeight="1" thickBot="1" x14ac:dyDescent="0.3">
      <c r="C991" s="46" t="s">
        <v>220</v>
      </c>
      <c r="D991" s="236"/>
      <c r="E991" s="236"/>
      <c r="F991" s="458" t="s">
        <v>921</v>
      </c>
      <c r="G991" s="459"/>
      <c r="H991" s="459"/>
      <c r="I991" s="460"/>
    </row>
    <row r="992" spans="1:9" ht="27.75" customHeight="1" thickBot="1" x14ac:dyDescent="0.3">
      <c r="C992" s="36" t="s">
        <v>27</v>
      </c>
      <c r="D992" s="84"/>
      <c r="E992" s="84"/>
      <c r="F992" s="437" t="s">
        <v>1082</v>
      </c>
      <c r="G992" s="438"/>
      <c r="H992" s="438"/>
      <c r="I992" s="439"/>
    </row>
    <row r="993" spans="1:9" ht="27.75" customHeight="1" thickBot="1" x14ac:dyDescent="0.3">
      <c r="C993" s="36" t="s">
        <v>29</v>
      </c>
      <c r="D993" s="84"/>
      <c r="E993" s="84"/>
      <c r="F993" s="461" t="s">
        <v>901</v>
      </c>
      <c r="G993" s="462"/>
      <c r="H993" s="462"/>
      <c r="I993" s="463"/>
    </row>
    <row r="994" spans="1:9" ht="27.75" customHeight="1" x14ac:dyDescent="0.25">
      <c r="C994" s="432"/>
      <c r="D994" s="564" t="s">
        <v>902</v>
      </c>
      <c r="E994" s="564" t="s">
        <v>903</v>
      </c>
      <c r="F994" s="47">
        <v>2018</v>
      </c>
      <c r="G994" s="47">
        <v>2019</v>
      </c>
      <c r="H994" s="47">
        <v>2020</v>
      </c>
      <c r="I994" s="47">
        <v>2021</v>
      </c>
    </row>
    <row r="995" spans="1:9" ht="27.75" customHeight="1" thickBot="1" x14ac:dyDescent="0.3">
      <c r="C995" s="433"/>
      <c r="D995" s="565"/>
      <c r="E995" s="565"/>
      <c r="F995" s="48" t="s">
        <v>12</v>
      </c>
      <c r="G995" s="48" t="s">
        <v>13</v>
      </c>
      <c r="H995" s="48" t="s">
        <v>13</v>
      </c>
      <c r="I995" s="48" t="s">
        <v>13</v>
      </c>
    </row>
    <row r="996" spans="1:9" ht="27.75" customHeight="1" thickBot="1" x14ac:dyDescent="0.3">
      <c r="A996" t="s">
        <v>909</v>
      </c>
      <c r="C996" s="36" t="s">
        <v>31</v>
      </c>
      <c r="D996" s="242">
        <v>16357</v>
      </c>
      <c r="E996" s="245">
        <v>0</v>
      </c>
      <c r="F996" s="49">
        <v>4906</v>
      </c>
      <c r="G996" s="49">
        <f>D996-F996</f>
        <v>11451</v>
      </c>
      <c r="H996" s="49">
        <v>0</v>
      </c>
      <c r="I996" s="49">
        <v>0</v>
      </c>
    </row>
    <row r="997" spans="1:9" ht="27.75" customHeight="1" thickBot="1" x14ac:dyDescent="0.3">
      <c r="C997" s="36" t="s">
        <v>32</v>
      </c>
      <c r="D997" s="49">
        <f>D1006+D1005</f>
        <v>101557</v>
      </c>
      <c r="E997" s="49">
        <f t="shared" ref="E997:I997" si="106">E1006+E1005</f>
        <v>0</v>
      </c>
      <c r="F997" s="49">
        <f t="shared" si="106"/>
        <v>30466</v>
      </c>
      <c r="G997" s="49">
        <f t="shared" si="106"/>
        <v>71090</v>
      </c>
      <c r="H997" s="49">
        <f t="shared" si="106"/>
        <v>0</v>
      </c>
      <c r="I997" s="49">
        <f t="shared" si="106"/>
        <v>0</v>
      </c>
    </row>
    <row r="998" spans="1:9" ht="27.75" customHeight="1" thickBot="1" x14ac:dyDescent="0.3">
      <c r="C998" s="36" t="s">
        <v>33</v>
      </c>
      <c r="D998" s="36"/>
      <c r="E998" s="36"/>
      <c r="F998" s="49">
        <f>F997/F996</f>
        <v>6.2099470036689768</v>
      </c>
      <c r="G998" s="49">
        <f>G997/G996</f>
        <v>6.2081914243297529</v>
      </c>
      <c r="H998" s="49" t="e">
        <f>H997/H996</f>
        <v>#DIV/0!</v>
      </c>
      <c r="I998" s="49" t="e">
        <f>I997/I996</f>
        <v>#DIV/0!</v>
      </c>
    </row>
    <row r="999" spans="1:9" ht="27.75" customHeight="1" thickBot="1" x14ac:dyDescent="0.3">
      <c r="C999" s="36" t="s">
        <v>34</v>
      </c>
      <c r="D999" s="36"/>
      <c r="E999" s="36"/>
      <c r="F999" s="50" t="s">
        <v>35</v>
      </c>
      <c r="G999" s="51">
        <f t="shared" ref="G999:I1001" si="107">G996/F996-1</f>
        <v>1.3340807174887894</v>
      </c>
      <c r="H999" s="51">
        <f t="shared" si="107"/>
        <v>-1</v>
      </c>
      <c r="I999" s="51" t="e">
        <f t="shared" si="107"/>
        <v>#DIV/0!</v>
      </c>
    </row>
    <row r="1000" spans="1:9" ht="27.75" customHeight="1" thickBot="1" x14ac:dyDescent="0.3">
      <c r="C1000" s="36" t="s">
        <v>36</v>
      </c>
      <c r="D1000" s="36"/>
      <c r="E1000" s="36"/>
      <c r="F1000" s="50" t="s">
        <v>35</v>
      </c>
      <c r="G1000" s="51">
        <f t="shared" si="107"/>
        <v>1.3334208626009323</v>
      </c>
      <c r="H1000" s="51">
        <f t="shared" si="107"/>
        <v>-1</v>
      </c>
      <c r="I1000" s="51" t="e">
        <f t="shared" si="107"/>
        <v>#DIV/0!</v>
      </c>
    </row>
    <row r="1001" spans="1:9" ht="27.75" customHeight="1" thickBot="1" x14ac:dyDescent="0.3">
      <c r="C1001" s="36" t="s">
        <v>37</v>
      </c>
      <c r="D1001" s="36"/>
      <c r="E1001" s="36"/>
      <c r="F1001" s="50" t="s">
        <v>35</v>
      </c>
      <c r="G1001" s="51">
        <f t="shared" si="107"/>
        <v>-2.8270439960065286E-4</v>
      </c>
      <c r="H1001" s="51" t="e">
        <f t="shared" si="107"/>
        <v>#DIV/0!</v>
      </c>
      <c r="I1001" s="51" t="e">
        <f t="shared" si="107"/>
        <v>#DIV/0!</v>
      </c>
    </row>
    <row r="1002" spans="1:9" ht="27.75" customHeight="1" thickBot="1" x14ac:dyDescent="0.3">
      <c r="C1002" s="464" t="s">
        <v>38</v>
      </c>
      <c r="D1002" s="465"/>
      <c r="E1002" s="465"/>
      <c r="F1002" s="465"/>
      <c r="G1002" s="465"/>
      <c r="H1002" s="465"/>
      <c r="I1002" s="466"/>
    </row>
    <row r="1003" spans="1:9" ht="27.75" customHeight="1" x14ac:dyDescent="0.25">
      <c r="C1003" s="432"/>
      <c r="D1003" s="33"/>
      <c r="E1003" s="33"/>
      <c r="F1003" s="47">
        <v>2018</v>
      </c>
      <c r="G1003" s="47">
        <v>2019</v>
      </c>
      <c r="H1003" s="47">
        <v>2020</v>
      </c>
      <c r="I1003" s="47">
        <v>2021</v>
      </c>
    </row>
    <row r="1004" spans="1:9" ht="27.75" customHeight="1" thickBot="1" x14ac:dyDescent="0.3">
      <c r="C1004" s="433"/>
      <c r="D1004" s="34"/>
      <c r="E1004" s="34"/>
      <c r="F1004" s="48" t="s">
        <v>12</v>
      </c>
      <c r="G1004" s="48" t="s">
        <v>13</v>
      </c>
      <c r="H1004" s="48" t="s">
        <v>13</v>
      </c>
      <c r="I1004" s="48" t="s">
        <v>13</v>
      </c>
    </row>
    <row r="1005" spans="1:9" ht="27.75" customHeight="1" thickBot="1" x14ac:dyDescent="0.3">
      <c r="C1005" s="52" t="s">
        <v>39</v>
      </c>
      <c r="D1005" s="54">
        <v>1558</v>
      </c>
      <c r="E1005" s="54">
        <v>0</v>
      </c>
      <c r="F1005" s="54">
        <v>467</v>
      </c>
      <c r="G1005" s="54">
        <v>1091</v>
      </c>
      <c r="H1005" s="54">
        <v>0</v>
      </c>
      <c r="I1005" s="54">
        <v>0</v>
      </c>
    </row>
    <row r="1006" spans="1:9" s="92" customFormat="1" ht="27.75" customHeight="1" thickBot="1" x14ac:dyDescent="0.3">
      <c r="C1006" s="97" t="s">
        <v>40</v>
      </c>
      <c r="D1006" s="98">
        <v>99999</v>
      </c>
      <c r="E1006" s="98">
        <v>0</v>
      </c>
      <c r="F1006" s="98">
        <v>29999</v>
      </c>
      <c r="G1006" s="98">
        <v>69999</v>
      </c>
      <c r="H1006" s="98">
        <v>0</v>
      </c>
      <c r="I1006" s="98">
        <v>0</v>
      </c>
    </row>
    <row r="1007" spans="1:9" ht="27.75" customHeight="1" thickBot="1" x14ac:dyDescent="0.3">
      <c r="C1007" s="278" t="s">
        <v>41</v>
      </c>
      <c r="D1007" s="276"/>
      <c r="E1007" s="276"/>
      <c r="F1007" s="277">
        <f>F1006+F1005</f>
        <v>30466</v>
      </c>
      <c r="G1007" s="277">
        <f>G1006+G1005</f>
        <v>71090</v>
      </c>
      <c r="H1007" s="277">
        <f>H1006+H1005</f>
        <v>0</v>
      </c>
      <c r="I1007" s="277">
        <f>I1006+I1005</f>
        <v>0</v>
      </c>
    </row>
    <row r="1008" spans="1:9" ht="27.75" customHeight="1" thickBot="1" x14ac:dyDescent="0.3">
      <c r="B1008" s="240">
        <v>53</v>
      </c>
      <c r="C1008" s="41" t="s">
        <v>1083</v>
      </c>
      <c r="D1008" s="115"/>
      <c r="E1008" s="115"/>
      <c r="F1008" s="566" t="s">
        <v>1084</v>
      </c>
      <c r="G1008" s="567"/>
      <c r="H1008" s="567"/>
      <c r="I1008" s="568"/>
    </row>
    <row r="1009" spans="1:9" ht="27.75" customHeight="1" thickBot="1" x14ac:dyDescent="0.3">
      <c r="C1009" s="46" t="s">
        <v>220</v>
      </c>
      <c r="D1009" s="236"/>
      <c r="E1009" s="236"/>
      <c r="F1009" s="580" t="s">
        <v>921</v>
      </c>
      <c r="G1009" s="581"/>
      <c r="H1009" s="581"/>
      <c r="I1009" s="582"/>
    </row>
    <row r="1010" spans="1:9" ht="67.5" customHeight="1" thickBot="1" x14ac:dyDescent="0.3">
      <c r="C1010" s="36" t="s">
        <v>27</v>
      </c>
      <c r="D1010" s="84"/>
      <c r="E1010" s="84"/>
      <c r="F1010" s="437" t="s">
        <v>1085</v>
      </c>
      <c r="G1010" s="438"/>
      <c r="H1010" s="438"/>
      <c r="I1010" s="439"/>
    </row>
    <row r="1011" spans="1:9" ht="27.75" customHeight="1" thickBot="1" x14ac:dyDescent="0.3">
      <c r="C1011" s="36" t="s">
        <v>29</v>
      </c>
      <c r="D1011" s="84"/>
      <c r="E1011" s="84"/>
      <c r="F1011" s="461" t="s">
        <v>901</v>
      </c>
      <c r="G1011" s="462"/>
      <c r="H1011" s="462"/>
      <c r="I1011" s="463"/>
    </row>
    <row r="1012" spans="1:9" ht="27.75" customHeight="1" x14ac:dyDescent="0.25">
      <c r="C1012" s="432"/>
      <c r="D1012" s="564" t="s">
        <v>902</v>
      </c>
      <c r="E1012" s="564" t="s">
        <v>903</v>
      </c>
      <c r="F1012" s="47">
        <v>2018</v>
      </c>
      <c r="G1012" s="47">
        <v>2019</v>
      </c>
      <c r="H1012" s="47">
        <v>2020</v>
      </c>
      <c r="I1012" s="47">
        <v>2021</v>
      </c>
    </row>
    <row r="1013" spans="1:9" ht="27.75" customHeight="1" thickBot="1" x14ac:dyDescent="0.3">
      <c r="C1013" s="433"/>
      <c r="D1013" s="565"/>
      <c r="E1013" s="565"/>
      <c r="F1013" s="48" t="s">
        <v>12</v>
      </c>
      <c r="G1013" s="48" t="s">
        <v>13</v>
      </c>
      <c r="H1013" s="48" t="s">
        <v>13</v>
      </c>
      <c r="I1013" s="48" t="s">
        <v>13</v>
      </c>
    </row>
    <row r="1014" spans="1:9" ht="27.75" customHeight="1" thickBot="1" x14ac:dyDescent="0.3">
      <c r="A1014" t="s">
        <v>909</v>
      </c>
      <c r="C1014" s="36" t="s">
        <v>31</v>
      </c>
      <c r="D1014" s="242">
        <v>9575</v>
      </c>
      <c r="E1014" s="245"/>
      <c r="F1014" s="49">
        <v>2872</v>
      </c>
      <c r="G1014" s="49">
        <f>D1014-E1014-F1014</f>
        <v>6703</v>
      </c>
      <c r="H1014" s="49">
        <v>0</v>
      </c>
      <c r="I1014" s="49">
        <v>0</v>
      </c>
    </row>
    <row r="1015" spans="1:9" ht="27.75" customHeight="1" thickBot="1" x14ac:dyDescent="0.3">
      <c r="C1015" s="36" t="s">
        <v>32</v>
      </c>
      <c r="D1015" s="49">
        <f>D1024+D1023</f>
        <v>132398</v>
      </c>
      <c r="E1015" s="49">
        <f t="shared" ref="E1015:I1015" si="108">E1024+E1023</f>
        <v>0</v>
      </c>
      <c r="F1015" s="49">
        <f t="shared" si="108"/>
        <v>39719</v>
      </c>
      <c r="G1015" s="49">
        <f t="shared" si="108"/>
        <v>92678</v>
      </c>
      <c r="H1015" s="49">
        <f t="shared" si="108"/>
        <v>0</v>
      </c>
      <c r="I1015" s="49">
        <f t="shared" si="108"/>
        <v>0</v>
      </c>
    </row>
    <row r="1016" spans="1:9" ht="27.75" customHeight="1" thickBot="1" x14ac:dyDescent="0.3">
      <c r="C1016" s="36" t="s">
        <v>33</v>
      </c>
      <c r="D1016" s="36"/>
      <c r="E1016" s="36"/>
      <c r="F1016" s="49">
        <f>F1015/F1014</f>
        <v>13.829735376044567</v>
      </c>
      <c r="G1016" s="49">
        <f>G1015/G1014</f>
        <v>13.826346412054304</v>
      </c>
      <c r="H1016" s="49" t="e">
        <f>H1015/H1014</f>
        <v>#DIV/0!</v>
      </c>
      <c r="I1016" s="49" t="e">
        <f>I1015/I1014</f>
        <v>#DIV/0!</v>
      </c>
    </row>
    <row r="1017" spans="1:9" ht="27.75" customHeight="1" thickBot="1" x14ac:dyDescent="0.3">
      <c r="C1017" s="36" t="s">
        <v>34</v>
      </c>
      <c r="D1017" s="36"/>
      <c r="E1017" s="36"/>
      <c r="F1017" s="50" t="s">
        <v>35</v>
      </c>
      <c r="G1017" s="51">
        <f t="shared" ref="G1017:I1019" si="109">G1014/F1014-1</f>
        <v>1.3339136490250696</v>
      </c>
      <c r="H1017" s="51">
        <f t="shared" si="109"/>
        <v>-1</v>
      </c>
      <c r="I1017" s="51" t="e">
        <f t="shared" si="109"/>
        <v>#DIV/0!</v>
      </c>
    </row>
    <row r="1018" spans="1:9" ht="27.75" customHeight="1" thickBot="1" x14ac:dyDescent="0.3">
      <c r="C1018" s="36" t="s">
        <v>36</v>
      </c>
      <c r="D1018" s="36"/>
      <c r="E1018" s="36"/>
      <c r="F1018" s="50" t="s">
        <v>35</v>
      </c>
      <c r="G1018" s="51">
        <f t="shared" si="109"/>
        <v>1.333341725622498</v>
      </c>
      <c r="H1018" s="51">
        <f t="shared" si="109"/>
        <v>-1</v>
      </c>
      <c r="I1018" s="51" t="e">
        <f t="shared" si="109"/>
        <v>#DIV/0!</v>
      </c>
    </row>
    <row r="1019" spans="1:9" ht="27.75" customHeight="1" thickBot="1" x14ac:dyDescent="0.3">
      <c r="C1019" s="36" t="s">
        <v>37</v>
      </c>
      <c r="D1019" s="36"/>
      <c r="E1019" s="36"/>
      <c r="F1019" s="50" t="s">
        <v>35</v>
      </c>
      <c r="G1019" s="51">
        <f t="shared" si="109"/>
        <v>-2.4504908431821626E-4</v>
      </c>
      <c r="H1019" s="51" t="e">
        <f t="shared" si="109"/>
        <v>#DIV/0!</v>
      </c>
      <c r="I1019" s="51" t="e">
        <f t="shared" si="109"/>
        <v>#DIV/0!</v>
      </c>
    </row>
    <row r="1020" spans="1:9" ht="27.75" customHeight="1" thickBot="1" x14ac:dyDescent="0.3">
      <c r="C1020" s="464" t="s">
        <v>38</v>
      </c>
      <c r="D1020" s="465"/>
      <c r="E1020" s="465"/>
      <c r="F1020" s="465"/>
      <c r="G1020" s="465"/>
      <c r="H1020" s="465"/>
      <c r="I1020" s="466"/>
    </row>
    <row r="1021" spans="1:9" ht="27.75" customHeight="1" x14ac:dyDescent="0.25">
      <c r="C1021" s="432"/>
      <c r="D1021" s="33"/>
      <c r="E1021" s="33"/>
      <c r="F1021" s="47">
        <v>2018</v>
      </c>
      <c r="G1021" s="47">
        <v>2019</v>
      </c>
      <c r="H1021" s="47">
        <v>2020</v>
      </c>
      <c r="I1021" s="47">
        <v>2021</v>
      </c>
    </row>
    <row r="1022" spans="1:9" ht="27.75" customHeight="1" thickBot="1" x14ac:dyDescent="0.3">
      <c r="C1022" s="433"/>
      <c r="D1022" s="34"/>
      <c r="E1022" s="34"/>
      <c r="F1022" s="48" t="s">
        <v>12</v>
      </c>
      <c r="G1022" s="48" t="s">
        <v>13</v>
      </c>
      <c r="H1022" s="48" t="s">
        <v>13</v>
      </c>
      <c r="I1022" s="48" t="s">
        <v>13</v>
      </c>
    </row>
    <row r="1023" spans="1:9" ht="27.75" customHeight="1" thickBot="1" x14ac:dyDescent="0.3">
      <c r="C1023" s="52" t="s">
        <v>39</v>
      </c>
      <c r="D1023" s="54">
        <v>2085</v>
      </c>
      <c r="E1023" s="54">
        <v>0</v>
      </c>
      <c r="F1023" s="54">
        <v>626</v>
      </c>
      <c r="G1023" s="54">
        <v>1459</v>
      </c>
      <c r="H1023" s="54">
        <v>0</v>
      </c>
      <c r="I1023" s="54">
        <v>0</v>
      </c>
    </row>
    <row r="1024" spans="1:9" s="92" customFormat="1" ht="27.75" customHeight="1" thickBot="1" x14ac:dyDescent="0.3">
      <c r="C1024" s="97" t="s">
        <v>40</v>
      </c>
      <c r="D1024" s="98">
        <v>130313</v>
      </c>
      <c r="E1024" s="98">
        <v>0</v>
      </c>
      <c r="F1024" s="98">
        <v>39093</v>
      </c>
      <c r="G1024" s="98">
        <v>91219</v>
      </c>
      <c r="H1024" s="98">
        <v>0</v>
      </c>
      <c r="I1024" s="98">
        <v>0</v>
      </c>
    </row>
    <row r="1025" spans="1:9" ht="27.75" customHeight="1" thickBot="1" x14ac:dyDescent="0.3">
      <c r="C1025" s="278" t="s">
        <v>41</v>
      </c>
      <c r="D1025" s="276"/>
      <c r="E1025" s="276"/>
      <c r="F1025" s="277">
        <f>F1024+F1023</f>
        <v>39719</v>
      </c>
      <c r="G1025" s="277">
        <f>G1024+G1023</f>
        <v>92678</v>
      </c>
      <c r="H1025" s="277">
        <f>H1024+H1023</f>
        <v>0</v>
      </c>
      <c r="I1025" s="277">
        <f>I1024+I1023</f>
        <v>0</v>
      </c>
    </row>
    <row r="1026" spans="1:9" ht="27.75" customHeight="1" thickBot="1" x14ac:dyDescent="0.3">
      <c r="B1026" s="240">
        <v>54</v>
      </c>
      <c r="C1026" s="41" t="s">
        <v>1086</v>
      </c>
      <c r="D1026" s="115"/>
      <c r="E1026" s="115"/>
      <c r="F1026" s="566" t="s">
        <v>1087</v>
      </c>
      <c r="G1026" s="567"/>
      <c r="H1026" s="567"/>
      <c r="I1026" s="568"/>
    </row>
    <row r="1027" spans="1:9" ht="23.25" customHeight="1" thickBot="1" x14ac:dyDescent="0.3">
      <c r="C1027" s="46" t="s">
        <v>220</v>
      </c>
      <c r="D1027" s="236"/>
      <c r="E1027" s="236"/>
      <c r="F1027" s="458" t="s">
        <v>921</v>
      </c>
      <c r="G1027" s="459"/>
      <c r="H1027" s="459"/>
      <c r="I1027" s="460"/>
    </row>
    <row r="1028" spans="1:9" ht="72.75" customHeight="1" thickBot="1" x14ac:dyDescent="0.3">
      <c r="C1028" s="36" t="s">
        <v>27</v>
      </c>
      <c r="D1028" s="84"/>
      <c r="E1028" s="84"/>
      <c r="F1028" s="437" t="s">
        <v>1088</v>
      </c>
      <c r="G1028" s="438"/>
      <c r="H1028" s="438"/>
      <c r="I1028" s="439"/>
    </row>
    <row r="1029" spans="1:9" ht="17.25" customHeight="1" thickBot="1" x14ac:dyDescent="0.3">
      <c r="C1029" s="36" t="s">
        <v>29</v>
      </c>
      <c r="D1029" s="84"/>
      <c r="E1029" s="84"/>
      <c r="F1029" s="461" t="s">
        <v>901</v>
      </c>
      <c r="G1029" s="462"/>
      <c r="H1029" s="462"/>
      <c r="I1029" s="463"/>
    </row>
    <row r="1030" spans="1:9" ht="27.75" customHeight="1" x14ac:dyDescent="0.25">
      <c r="C1030" s="432"/>
      <c r="D1030" s="564" t="s">
        <v>902</v>
      </c>
      <c r="E1030" s="564" t="s">
        <v>903</v>
      </c>
      <c r="F1030" s="47">
        <v>2018</v>
      </c>
      <c r="G1030" s="47">
        <v>2019</v>
      </c>
      <c r="H1030" s="47">
        <v>2020</v>
      </c>
      <c r="I1030" s="47">
        <v>2021</v>
      </c>
    </row>
    <row r="1031" spans="1:9" ht="27.75" customHeight="1" thickBot="1" x14ac:dyDescent="0.3">
      <c r="C1031" s="433"/>
      <c r="D1031" s="565"/>
      <c r="E1031" s="565"/>
      <c r="F1031" s="48" t="s">
        <v>12</v>
      </c>
      <c r="G1031" s="48" t="s">
        <v>13</v>
      </c>
      <c r="H1031" s="48" t="s">
        <v>13</v>
      </c>
      <c r="I1031" s="48" t="s">
        <v>13</v>
      </c>
    </row>
    <row r="1032" spans="1:9" ht="27.75" customHeight="1" thickBot="1" x14ac:dyDescent="0.3">
      <c r="A1032" t="s">
        <v>909</v>
      </c>
      <c r="C1032" s="36" t="s">
        <v>31</v>
      </c>
      <c r="D1032" s="242">
        <v>15159</v>
      </c>
      <c r="E1032" s="242">
        <v>0</v>
      </c>
      <c r="F1032" s="49">
        <v>4989</v>
      </c>
      <c r="G1032" s="49">
        <f>D1032-E1032-F1032</f>
        <v>10170</v>
      </c>
      <c r="H1032" s="49">
        <v>0</v>
      </c>
      <c r="I1032" s="49">
        <v>0</v>
      </c>
    </row>
    <row r="1033" spans="1:9" ht="27.75" customHeight="1" thickBot="1" x14ac:dyDescent="0.3">
      <c r="C1033" s="36" t="s">
        <v>32</v>
      </c>
      <c r="D1033" s="49">
        <f>D1042+D1041</f>
        <v>102026</v>
      </c>
      <c r="E1033" s="49">
        <f t="shared" ref="E1033:I1033" si="110">E1042+E1041</f>
        <v>0</v>
      </c>
      <c r="F1033" s="49">
        <f t="shared" si="110"/>
        <v>33579</v>
      </c>
      <c r="G1033" s="49">
        <f t="shared" si="110"/>
        <v>68447</v>
      </c>
      <c r="H1033" s="49">
        <f t="shared" si="110"/>
        <v>0</v>
      </c>
      <c r="I1033" s="49">
        <f t="shared" si="110"/>
        <v>0</v>
      </c>
    </row>
    <row r="1034" spans="1:9" ht="27.75" customHeight="1" thickBot="1" x14ac:dyDescent="0.3">
      <c r="C1034" s="36" t="s">
        <v>33</v>
      </c>
      <c r="D1034" s="36"/>
      <c r="E1034" s="36"/>
      <c r="F1034" s="49">
        <f>F1033/F1032</f>
        <v>6.7306073361395073</v>
      </c>
      <c r="G1034" s="49">
        <f>G1033/G1032</f>
        <v>6.7302851524090466</v>
      </c>
      <c r="H1034" s="49" t="e">
        <f>H1033/H1032</f>
        <v>#DIV/0!</v>
      </c>
      <c r="I1034" s="49" t="e">
        <f>I1033/I1032</f>
        <v>#DIV/0!</v>
      </c>
    </row>
    <row r="1035" spans="1:9" ht="27.75" customHeight="1" thickBot="1" x14ac:dyDescent="0.3">
      <c r="C1035" s="36" t="s">
        <v>34</v>
      </c>
      <c r="D1035" s="36"/>
      <c r="E1035" s="36"/>
      <c r="F1035" s="50" t="s">
        <v>35</v>
      </c>
      <c r="G1035" s="51">
        <f t="shared" ref="G1035:I1037" si="111">G1032/F1032-1</f>
        <v>1.0384846662657847</v>
      </c>
      <c r="H1035" s="51">
        <f t="shared" si="111"/>
        <v>-1</v>
      </c>
      <c r="I1035" s="51" t="e">
        <f t="shared" si="111"/>
        <v>#DIV/0!</v>
      </c>
    </row>
    <row r="1036" spans="1:9" ht="27.75" customHeight="1" thickBot="1" x14ac:dyDescent="0.3">
      <c r="C1036" s="36" t="s">
        <v>36</v>
      </c>
      <c r="D1036" s="36"/>
      <c r="E1036" s="36"/>
      <c r="F1036" s="50" t="s">
        <v>35</v>
      </c>
      <c r="G1036" s="51">
        <f t="shared" si="111"/>
        <v>1.0383870871675751</v>
      </c>
      <c r="H1036" s="51">
        <f t="shared" si="111"/>
        <v>-1</v>
      </c>
      <c r="I1036" s="51" t="e">
        <f t="shared" si="111"/>
        <v>#DIV/0!</v>
      </c>
    </row>
    <row r="1037" spans="1:9" ht="27.75" customHeight="1" thickBot="1" x14ac:dyDescent="0.3">
      <c r="C1037" s="36" t="s">
        <v>37</v>
      </c>
      <c r="D1037" s="36"/>
      <c r="E1037" s="36"/>
      <c r="F1037" s="50" t="s">
        <v>35</v>
      </c>
      <c r="G1037" s="51">
        <f t="shared" si="111"/>
        <v>-4.7868448472820901E-5</v>
      </c>
      <c r="H1037" s="51" t="e">
        <f t="shared" si="111"/>
        <v>#DIV/0!</v>
      </c>
      <c r="I1037" s="51" t="e">
        <f t="shared" si="111"/>
        <v>#DIV/0!</v>
      </c>
    </row>
    <row r="1038" spans="1:9" ht="27.75" customHeight="1" thickBot="1" x14ac:dyDescent="0.3">
      <c r="C1038" s="464" t="s">
        <v>38</v>
      </c>
      <c r="D1038" s="465"/>
      <c r="E1038" s="465"/>
      <c r="F1038" s="465"/>
      <c r="G1038" s="465"/>
      <c r="H1038" s="465"/>
      <c r="I1038" s="466"/>
    </row>
    <row r="1039" spans="1:9" ht="27.75" customHeight="1" x14ac:dyDescent="0.25">
      <c r="C1039" s="432"/>
      <c r="D1039" s="33"/>
      <c r="E1039" s="33"/>
      <c r="F1039" s="47">
        <v>2018</v>
      </c>
      <c r="G1039" s="47">
        <v>2019</v>
      </c>
      <c r="H1039" s="47">
        <v>2020</v>
      </c>
      <c r="I1039" s="47">
        <v>2021</v>
      </c>
    </row>
    <row r="1040" spans="1:9" ht="27.75" customHeight="1" thickBot="1" x14ac:dyDescent="0.3">
      <c r="C1040" s="433"/>
      <c r="D1040" s="34"/>
      <c r="E1040" s="34"/>
      <c r="F1040" s="48" t="s">
        <v>12</v>
      </c>
      <c r="G1040" s="48" t="s">
        <v>13</v>
      </c>
      <c r="H1040" s="48" t="s">
        <v>13</v>
      </c>
      <c r="I1040" s="48" t="s">
        <v>13</v>
      </c>
    </row>
    <row r="1041" spans="1:9" ht="27.75" customHeight="1" thickBot="1" x14ac:dyDescent="0.3">
      <c r="C1041" s="52" t="s">
        <v>39</v>
      </c>
      <c r="D1041" s="54">
        <v>1804</v>
      </c>
      <c r="E1041" s="54">
        <v>0</v>
      </c>
      <c r="F1041" s="54">
        <v>541</v>
      </c>
      <c r="G1041" s="54">
        <v>1263</v>
      </c>
      <c r="H1041" s="54">
        <v>0</v>
      </c>
      <c r="I1041" s="54">
        <v>0</v>
      </c>
    </row>
    <row r="1042" spans="1:9" s="92" customFormat="1" ht="27.75" customHeight="1" thickBot="1" x14ac:dyDescent="0.3">
      <c r="C1042" s="97" t="s">
        <v>40</v>
      </c>
      <c r="D1042" s="98">
        <v>100222</v>
      </c>
      <c r="E1042" s="98">
        <v>0</v>
      </c>
      <c r="F1042" s="98">
        <v>33038</v>
      </c>
      <c r="G1042" s="98">
        <v>67184</v>
      </c>
      <c r="H1042" s="98">
        <v>0</v>
      </c>
      <c r="I1042" s="98">
        <v>0</v>
      </c>
    </row>
    <row r="1043" spans="1:9" ht="27.75" customHeight="1" thickBot="1" x14ac:dyDescent="0.3">
      <c r="C1043" s="278" t="s">
        <v>41</v>
      </c>
      <c r="D1043" s="276"/>
      <c r="E1043" s="276"/>
      <c r="F1043" s="277">
        <f>F1042+F1041</f>
        <v>33579</v>
      </c>
      <c r="G1043" s="277">
        <f>G1042+G1041</f>
        <v>68447</v>
      </c>
      <c r="H1043" s="277">
        <f>H1042+H1041</f>
        <v>0</v>
      </c>
      <c r="I1043" s="277">
        <f>I1042+I1041</f>
        <v>0</v>
      </c>
    </row>
    <row r="1044" spans="1:9" ht="27.75" customHeight="1" thickBot="1" x14ac:dyDescent="0.3">
      <c r="B1044" s="240">
        <v>55</v>
      </c>
      <c r="C1044" s="41" t="s">
        <v>1089</v>
      </c>
      <c r="D1044" s="115"/>
      <c r="E1044" s="115"/>
      <c r="F1044" s="566" t="s">
        <v>1090</v>
      </c>
      <c r="G1044" s="567"/>
      <c r="H1044" s="567"/>
      <c r="I1044" s="568"/>
    </row>
    <row r="1045" spans="1:9" ht="27.75" customHeight="1" thickBot="1" x14ac:dyDescent="0.3">
      <c r="C1045" s="46" t="s">
        <v>220</v>
      </c>
      <c r="D1045" s="236"/>
      <c r="E1045" s="236"/>
      <c r="F1045" s="458" t="s">
        <v>921</v>
      </c>
      <c r="G1045" s="459"/>
      <c r="H1045" s="459"/>
      <c r="I1045" s="460"/>
    </row>
    <row r="1046" spans="1:9" ht="50.25" customHeight="1" thickBot="1" x14ac:dyDescent="0.3">
      <c r="C1046" s="36" t="s">
        <v>27</v>
      </c>
      <c r="D1046" s="84"/>
      <c r="E1046" s="84"/>
      <c r="F1046" s="437" t="s">
        <v>1091</v>
      </c>
      <c r="G1046" s="438"/>
      <c r="H1046" s="438"/>
      <c r="I1046" s="439"/>
    </row>
    <row r="1047" spans="1:9" ht="27.75" customHeight="1" thickBot="1" x14ac:dyDescent="0.3">
      <c r="C1047" s="36" t="s">
        <v>29</v>
      </c>
      <c r="D1047" s="84"/>
      <c r="E1047" s="84"/>
      <c r="F1047" s="461" t="s">
        <v>385</v>
      </c>
      <c r="G1047" s="462"/>
      <c r="H1047" s="462"/>
      <c r="I1047" s="463"/>
    </row>
    <row r="1048" spans="1:9" ht="27.75" customHeight="1" x14ac:dyDescent="0.25">
      <c r="C1048" s="432"/>
      <c r="D1048" s="564" t="s">
        <v>902</v>
      </c>
      <c r="E1048" s="564" t="s">
        <v>903</v>
      </c>
      <c r="F1048" s="47">
        <v>2018</v>
      </c>
      <c r="G1048" s="47">
        <v>2019</v>
      </c>
      <c r="H1048" s="47">
        <v>2020</v>
      </c>
      <c r="I1048" s="47">
        <v>2021</v>
      </c>
    </row>
    <row r="1049" spans="1:9" ht="27.75" customHeight="1" thickBot="1" x14ac:dyDescent="0.3">
      <c r="C1049" s="433"/>
      <c r="D1049" s="565"/>
      <c r="E1049" s="565"/>
      <c r="F1049" s="48" t="s">
        <v>12</v>
      </c>
      <c r="G1049" s="48" t="s">
        <v>13</v>
      </c>
      <c r="H1049" s="48" t="s">
        <v>13</v>
      </c>
      <c r="I1049" s="48" t="s">
        <v>13</v>
      </c>
    </row>
    <row r="1050" spans="1:9" ht="27.75" customHeight="1" thickBot="1" x14ac:dyDescent="0.3">
      <c r="A1050" t="s">
        <v>909</v>
      </c>
      <c r="C1050" s="36" t="s">
        <v>31</v>
      </c>
      <c r="D1050" s="242">
        <v>17800</v>
      </c>
      <c r="E1050" s="245">
        <v>0</v>
      </c>
      <c r="F1050" s="49">
        <v>6214</v>
      </c>
      <c r="G1050" s="49">
        <f>D1050-F1050</f>
        <v>11586</v>
      </c>
      <c r="H1050" s="49">
        <v>0</v>
      </c>
      <c r="I1050" s="49">
        <v>0</v>
      </c>
    </row>
    <row r="1051" spans="1:9" ht="27.75" customHeight="1" thickBot="1" x14ac:dyDescent="0.3">
      <c r="C1051" s="36" t="s">
        <v>32</v>
      </c>
      <c r="D1051" s="49">
        <f>D1060+D1059</f>
        <v>175186</v>
      </c>
      <c r="E1051" s="49">
        <f t="shared" ref="E1051:I1051" si="112">E1060+E1059</f>
        <v>0</v>
      </c>
      <c r="F1051" s="49">
        <f t="shared" si="112"/>
        <v>61157</v>
      </c>
      <c r="G1051" s="49">
        <f t="shared" si="112"/>
        <v>114028</v>
      </c>
      <c r="H1051" s="49">
        <f t="shared" si="112"/>
        <v>0</v>
      </c>
      <c r="I1051" s="49">
        <f t="shared" si="112"/>
        <v>0</v>
      </c>
    </row>
    <row r="1052" spans="1:9" ht="27.75" customHeight="1" thickBot="1" x14ac:dyDescent="0.3">
      <c r="C1052" s="36" t="s">
        <v>33</v>
      </c>
      <c r="D1052" s="36"/>
      <c r="E1052" s="36"/>
      <c r="F1052" s="49">
        <f>F1051/F1050</f>
        <v>9.8418088187962667</v>
      </c>
      <c r="G1052" s="49">
        <f>G1051/G1050</f>
        <v>9.8418781287761092</v>
      </c>
      <c r="H1052" s="49" t="e">
        <f>H1051/H1050</f>
        <v>#DIV/0!</v>
      </c>
      <c r="I1052" s="49" t="e">
        <f>I1051/I1050</f>
        <v>#DIV/0!</v>
      </c>
    </row>
    <row r="1053" spans="1:9" ht="27.75" customHeight="1" thickBot="1" x14ac:dyDescent="0.3">
      <c r="C1053" s="36" t="s">
        <v>34</v>
      </c>
      <c r="D1053" s="36"/>
      <c r="E1053" s="36"/>
      <c r="F1053" s="50" t="s">
        <v>35</v>
      </c>
      <c r="G1053" s="51">
        <f t="shared" ref="G1053:I1055" si="113">G1050/F1050-1</f>
        <v>0.8644995172191825</v>
      </c>
      <c r="H1053" s="51">
        <f t="shared" si="113"/>
        <v>-1</v>
      </c>
      <c r="I1053" s="51" t="e">
        <f t="shared" si="113"/>
        <v>#DIV/0!</v>
      </c>
    </row>
    <row r="1054" spans="1:9" ht="27.75" customHeight="1" thickBot="1" x14ac:dyDescent="0.3">
      <c r="C1054" s="36" t="s">
        <v>36</v>
      </c>
      <c r="D1054" s="36"/>
      <c r="E1054" s="36"/>
      <c r="F1054" s="50" t="s">
        <v>35</v>
      </c>
      <c r="G1054" s="51">
        <f t="shared" si="113"/>
        <v>0.86451264777539771</v>
      </c>
      <c r="H1054" s="51">
        <f t="shared" si="113"/>
        <v>-1</v>
      </c>
      <c r="I1054" s="51" t="e">
        <f t="shared" si="113"/>
        <v>#DIV/0!</v>
      </c>
    </row>
    <row r="1055" spans="1:9" ht="27.75" customHeight="1" thickBot="1" x14ac:dyDescent="0.3">
      <c r="C1055" s="36" t="s">
        <v>37</v>
      </c>
      <c r="D1055" s="36"/>
      <c r="E1055" s="36"/>
      <c r="F1055" s="50" t="s">
        <v>35</v>
      </c>
      <c r="G1055" s="51">
        <f t="shared" si="113"/>
        <v>7.0424025826465453E-6</v>
      </c>
      <c r="H1055" s="51" t="e">
        <f t="shared" si="113"/>
        <v>#DIV/0!</v>
      </c>
      <c r="I1055" s="51" t="e">
        <f t="shared" si="113"/>
        <v>#DIV/0!</v>
      </c>
    </row>
    <row r="1056" spans="1:9" ht="27.75" customHeight="1" thickBot="1" x14ac:dyDescent="0.3">
      <c r="C1056" s="464" t="s">
        <v>38</v>
      </c>
      <c r="D1056" s="465"/>
      <c r="E1056" s="465"/>
      <c r="F1056" s="465"/>
      <c r="G1056" s="465"/>
      <c r="H1056" s="465"/>
      <c r="I1056" s="466"/>
    </row>
    <row r="1057" spans="1:9" ht="27.75" customHeight="1" x14ac:dyDescent="0.25">
      <c r="C1057" s="432"/>
      <c r="D1057" s="33"/>
      <c r="E1057" s="33"/>
      <c r="F1057" s="47">
        <v>2018</v>
      </c>
      <c r="G1057" s="47">
        <v>2019</v>
      </c>
      <c r="H1057" s="47">
        <v>2020</v>
      </c>
      <c r="I1057" s="47">
        <v>2021</v>
      </c>
    </row>
    <row r="1058" spans="1:9" ht="27.75" customHeight="1" thickBot="1" x14ac:dyDescent="0.3">
      <c r="C1058" s="433"/>
      <c r="D1058" s="34"/>
      <c r="E1058" s="34"/>
      <c r="F1058" s="48" t="s">
        <v>12</v>
      </c>
      <c r="G1058" s="48" t="s">
        <v>13</v>
      </c>
      <c r="H1058" s="48" t="s">
        <v>13</v>
      </c>
      <c r="I1058" s="48" t="s">
        <v>13</v>
      </c>
    </row>
    <row r="1059" spans="1:9" ht="27.75" customHeight="1" thickBot="1" x14ac:dyDescent="0.3">
      <c r="C1059" s="52" t="s">
        <v>39</v>
      </c>
      <c r="D1059" s="54">
        <v>3154</v>
      </c>
      <c r="E1059" s="54">
        <v>0</v>
      </c>
      <c r="F1059" s="54">
        <v>946</v>
      </c>
      <c r="G1059" s="54">
        <v>2208</v>
      </c>
      <c r="H1059" s="54">
        <v>0</v>
      </c>
      <c r="I1059" s="54">
        <v>0</v>
      </c>
    </row>
    <row r="1060" spans="1:9" s="92" customFormat="1" ht="27.75" customHeight="1" thickBot="1" x14ac:dyDescent="0.3">
      <c r="C1060" s="97" t="s">
        <v>40</v>
      </c>
      <c r="D1060" s="98">
        <v>172032</v>
      </c>
      <c r="E1060" s="98">
        <v>0</v>
      </c>
      <c r="F1060" s="98">
        <v>60211</v>
      </c>
      <c r="G1060" s="98">
        <v>111820</v>
      </c>
      <c r="H1060" s="98">
        <v>0</v>
      </c>
      <c r="I1060" s="98">
        <v>0</v>
      </c>
    </row>
    <row r="1061" spans="1:9" ht="27.75" customHeight="1" thickBot="1" x14ac:dyDescent="0.3">
      <c r="C1061" s="278" t="s">
        <v>41</v>
      </c>
      <c r="D1061" s="276"/>
      <c r="E1061" s="276"/>
      <c r="F1061" s="277">
        <f>F1060+F1059</f>
        <v>61157</v>
      </c>
      <c r="G1061" s="277">
        <f>G1060+G1059</f>
        <v>114028</v>
      </c>
      <c r="H1061" s="277">
        <f>H1060+H1059</f>
        <v>0</v>
      </c>
      <c r="I1061" s="277">
        <f>I1060+I1059</f>
        <v>0</v>
      </c>
    </row>
    <row r="1062" spans="1:9" ht="27.75" customHeight="1" thickBot="1" x14ac:dyDescent="0.3">
      <c r="B1062" s="240">
        <v>56</v>
      </c>
      <c r="C1062" s="41" t="s">
        <v>1092</v>
      </c>
      <c r="D1062" s="115"/>
      <c r="E1062" s="115"/>
      <c r="F1062" s="566" t="s">
        <v>1093</v>
      </c>
      <c r="G1062" s="567"/>
      <c r="H1062" s="567"/>
      <c r="I1062" s="568"/>
    </row>
    <row r="1063" spans="1:9" ht="27.75" customHeight="1" thickBot="1" x14ac:dyDescent="0.3">
      <c r="C1063" s="46" t="s">
        <v>220</v>
      </c>
      <c r="D1063" s="236"/>
      <c r="E1063" s="236"/>
      <c r="F1063" s="458" t="s">
        <v>921</v>
      </c>
      <c r="G1063" s="459"/>
      <c r="H1063" s="459"/>
      <c r="I1063" s="460"/>
    </row>
    <row r="1064" spans="1:9" ht="44.25" customHeight="1" thickBot="1" x14ac:dyDescent="0.3">
      <c r="C1064" s="36" t="s">
        <v>27</v>
      </c>
      <c r="D1064" s="84"/>
      <c r="E1064" s="84"/>
      <c r="F1064" s="437" t="s">
        <v>1094</v>
      </c>
      <c r="G1064" s="438"/>
      <c r="H1064" s="438"/>
      <c r="I1064" s="439"/>
    </row>
    <row r="1065" spans="1:9" ht="27.75" customHeight="1" thickBot="1" x14ac:dyDescent="0.3">
      <c r="C1065" s="36" t="s">
        <v>29</v>
      </c>
      <c r="D1065" s="84"/>
      <c r="E1065" s="84"/>
      <c r="F1065" s="461" t="s">
        <v>901</v>
      </c>
      <c r="G1065" s="462"/>
      <c r="H1065" s="462"/>
      <c r="I1065" s="463"/>
    </row>
    <row r="1066" spans="1:9" ht="27.75" customHeight="1" x14ac:dyDescent="0.25">
      <c r="C1066" s="432"/>
      <c r="D1066" s="564" t="s">
        <v>902</v>
      </c>
      <c r="E1066" s="564" t="s">
        <v>903</v>
      </c>
      <c r="F1066" s="47">
        <v>2018</v>
      </c>
      <c r="G1066" s="47">
        <v>2019</v>
      </c>
      <c r="H1066" s="47">
        <v>2020</v>
      </c>
      <c r="I1066" s="47">
        <v>2021</v>
      </c>
    </row>
    <row r="1067" spans="1:9" ht="27.75" customHeight="1" thickBot="1" x14ac:dyDescent="0.3">
      <c r="C1067" s="433"/>
      <c r="D1067" s="565"/>
      <c r="E1067" s="565"/>
      <c r="F1067" s="48" t="s">
        <v>12</v>
      </c>
      <c r="G1067" s="48" t="s">
        <v>13</v>
      </c>
      <c r="H1067" s="48" t="s">
        <v>13</v>
      </c>
      <c r="I1067" s="48" t="s">
        <v>13</v>
      </c>
    </row>
    <row r="1068" spans="1:9" ht="27.75" customHeight="1" thickBot="1" x14ac:dyDescent="0.3">
      <c r="A1068" t="s">
        <v>909</v>
      </c>
      <c r="C1068" s="36" t="s">
        <v>31</v>
      </c>
      <c r="D1068" s="242">
        <v>18038</v>
      </c>
      <c r="E1068" s="242">
        <v>0</v>
      </c>
      <c r="F1068" s="49">
        <v>5411</v>
      </c>
      <c r="G1068" s="49">
        <f>D1068-F1068</f>
        <v>12627</v>
      </c>
      <c r="H1068" s="49">
        <v>0</v>
      </c>
      <c r="I1068" s="49">
        <v>0</v>
      </c>
    </row>
    <row r="1069" spans="1:9" ht="27.75" customHeight="1" thickBot="1" x14ac:dyDescent="0.3">
      <c r="C1069" s="36" t="s">
        <v>32</v>
      </c>
      <c r="D1069" s="49">
        <f>D1078+D1077</f>
        <v>116470</v>
      </c>
      <c r="E1069" s="49">
        <f t="shared" ref="E1069:I1069" si="114">E1078+E1077</f>
        <v>0</v>
      </c>
      <c r="F1069" s="49">
        <f t="shared" si="114"/>
        <v>34940</v>
      </c>
      <c r="G1069" s="49">
        <f t="shared" si="114"/>
        <v>81529</v>
      </c>
      <c r="H1069" s="49">
        <f t="shared" si="114"/>
        <v>0</v>
      </c>
      <c r="I1069" s="49">
        <f t="shared" si="114"/>
        <v>0</v>
      </c>
    </row>
    <row r="1070" spans="1:9" ht="27.75" customHeight="1" thickBot="1" x14ac:dyDescent="0.3">
      <c r="C1070" s="36" t="s">
        <v>33</v>
      </c>
      <c r="D1070" s="36"/>
      <c r="E1070" s="36"/>
      <c r="F1070" s="49">
        <f>F1069/F1068</f>
        <v>6.457216780632046</v>
      </c>
      <c r="G1070" s="49">
        <f>G1069/G1068</f>
        <v>6.4567197275679105</v>
      </c>
      <c r="H1070" s="49" t="e">
        <f>H1069/H1068</f>
        <v>#DIV/0!</v>
      </c>
      <c r="I1070" s="49" t="e">
        <f>I1069/I1068</f>
        <v>#DIV/0!</v>
      </c>
    </row>
    <row r="1071" spans="1:9" ht="27.75" customHeight="1" thickBot="1" x14ac:dyDescent="0.3">
      <c r="C1071" s="36" t="s">
        <v>34</v>
      </c>
      <c r="D1071" s="36"/>
      <c r="E1071" s="36"/>
      <c r="F1071" s="50" t="s">
        <v>35</v>
      </c>
      <c r="G1071" s="51">
        <f t="shared" ref="G1071:I1073" si="115">G1068/F1068-1</f>
        <v>1.3335797449639624</v>
      </c>
      <c r="H1071" s="51">
        <f t="shared" si="115"/>
        <v>-1</v>
      </c>
      <c r="I1071" s="51" t="e">
        <f t="shared" si="115"/>
        <v>#DIV/0!</v>
      </c>
    </row>
    <row r="1072" spans="1:9" ht="27.75" customHeight="1" thickBot="1" x14ac:dyDescent="0.3">
      <c r="C1072" s="36" t="s">
        <v>36</v>
      </c>
      <c r="D1072" s="36"/>
      <c r="E1072" s="36"/>
      <c r="F1072" s="50" t="s">
        <v>35</v>
      </c>
      <c r="G1072" s="51">
        <f t="shared" si="115"/>
        <v>1.3334001144819689</v>
      </c>
      <c r="H1072" s="51">
        <f t="shared" si="115"/>
        <v>-1</v>
      </c>
      <c r="I1072" s="51" t="e">
        <f t="shared" si="115"/>
        <v>#DIV/0!</v>
      </c>
    </row>
    <row r="1073" spans="1:9" ht="27.75" customHeight="1" thickBot="1" x14ac:dyDescent="0.3">
      <c r="C1073" s="36" t="s">
        <v>37</v>
      </c>
      <c r="D1073" s="36"/>
      <c r="E1073" s="36"/>
      <c r="F1073" s="50" t="s">
        <v>35</v>
      </c>
      <c r="G1073" s="51">
        <f t="shared" si="115"/>
        <v>-7.6976363195147002E-5</v>
      </c>
      <c r="H1073" s="51" t="e">
        <f t="shared" si="115"/>
        <v>#DIV/0!</v>
      </c>
      <c r="I1073" s="51" t="e">
        <f t="shared" si="115"/>
        <v>#DIV/0!</v>
      </c>
    </row>
    <row r="1074" spans="1:9" ht="27.75" customHeight="1" thickBot="1" x14ac:dyDescent="0.3">
      <c r="C1074" s="464" t="s">
        <v>936</v>
      </c>
      <c r="D1074" s="465"/>
      <c r="E1074" s="465"/>
      <c r="F1074" s="465"/>
      <c r="G1074" s="465"/>
      <c r="H1074" s="465"/>
      <c r="I1074" s="466"/>
    </row>
    <row r="1075" spans="1:9" ht="27.75" customHeight="1" x14ac:dyDescent="0.25">
      <c r="C1075" s="432"/>
      <c r="D1075" s="33"/>
      <c r="E1075" s="33"/>
      <c r="F1075" s="47">
        <v>2018</v>
      </c>
      <c r="G1075" s="47">
        <v>2019</v>
      </c>
      <c r="H1075" s="47">
        <v>2020</v>
      </c>
      <c r="I1075" s="47">
        <v>2021</v>
      </c>
    </row>
    <row r="1076" spans="1:9" ht="27.75" customHeight="1" thickBot="1" x14ac:dyDescent="0.3">
      <c r="C1076" s="433"/>
      <c r="D1076" s="34"/>
      <c r="E1076" s="34"/>
      <c r="F1076" s="48" t="s">
        <v>12</v>
      </c>
      <c r="G1076" s="48" t="s">
        <v>13</v>
      </c>
      <c r="H1076" s="48" t="s">
        <v>13</v>
      </c>
      <c r="I1076" s="48" t="s">
        <v>13</v>
      </c>
    </row>
    <row r="1077" spans="1:9" ht="27.75" customHeight="1" thickBot="1" x14ac:dyDescent="0.3">
      <c r="C1077" s="52" t="s">
        <v>39</v>
      </c>
      <c r="D1077" s="54">
        <v>1924</v>
      </c>
      <c r="E1077" s="54">
        <v>0</v>
      </c>
      <c r="F1077" s="54">
        <v>577</v>
      </c>
      <c r="G1077" s="54">
        <v>1347</v>
      </c>
      <c r="H1077" s="54">
        <v>0</v>
      </c>
      <c r="I1077" s="54">
        <v>0</v>
      </c>
    </row>
    <row r="1078" spans="1:9" s="92" customFormat="1" ht="27.75" customHeight="1" thickBot="1" x14ac:dyDescent="0.3">
      <c r="C1078" s="97" t="s">
        <v>40</v>
      </c>
      <c r="D1078" s="98">
        <v>114546</v>
      </c>
      <c r="E1078" s="98">
        <v>0</v>
      </c>
      <c r="F1078" s="98">
        <v>34363</v>
      </c>
      <c r="G1078" s="98">
        <v>80182</v>
      </c>
      <c r="H1078" s="98">
        <v>0</v>
      </c>
      <c r="I1078" s="98">
        <v>0</v>
      </c>
    </row>
    <row r="1079" spans="1:9" ht="27.75" customHeight="1" thickBot="1" x14ac:dyDescent="0.3">
      <c r="C1079" s="278" t="s">
        <v>41</v>
      </c>
      <c r="D1079" s="276"/>
      <c r="E1079" s="276"/>
      <c r="F1079" s="277">
        <f>F1078+F1077</f>
        <v>34940</v>
      </c>
      <c r="G1079" s="277">
        <f>G1078+G1077</f>
        <v>81529</v>
      </c>
      <c r="H1079" s="277">
        <f>H1078+H1077</f>
        <v>0</v>
      </c>
      <c r="I1079" s="277">
        <f>I1078+I1077</f>
        <v>0</v>
      </c>
    </row>
    <row r="1080" spans="1:9" ht="27.75" customHeight="1" thickBot="1" x14ac:dyDescent="0.3">
      <c r="B1080" s="240">
        <v>57</v>
      </c>
      <c r="C1080" s="41" t="s">
        <v>1095</v>
      </c>
      <c r="D1080" s="115"/>
      <c r="E1080" s="115"/>
      <c r="F1080" s="566" t="s">
        <v>1096</v>
      </c>
      <c r="G1080" s="567"/>
      <c r="H1080" s="567"/>
      <c r="I1080" s="568"/>
    </row>
    <row r="1081" spans="1:9" ht="27.75" customHeight="1" thickBot="1" x14ac:dyDescent="0.3">
      <c r="C1081" s="46" t="s">
        <v>220</v>
      </c>
      <c r="D1081" s="236"/>
      <c r="E1081" s="236"/>
      <c r="F1081" s="458" t="s">
        <v>921</v>
      </c>
      <c r="G1081" s="459"/>
      <c r="H1081" s="459"/>
      <c r="I1081" s="460"/>
    </row>
    <row r="1082" spans="1:9" ht="78.75" customHeight="1" thickBot="1" x14ac:dyDescent="0.3">
      <c r="C1082" s="36" t="s">
        <v>27</v>
      </c>
      <c r="D1082" s="84"/>
      <c r="E1082" s="84"/>
      <c r="F1082" s="437" t="s">
        <v>1097</v>
      </c>
      <c r="G1082" s="438"/>
      <c r="H1082" s="438"/>
      <c r="I1082" s="439"/>
    </row>
    <row r="1083" spans="1:9" ht="22.5" customHeight="1" thickBot="1" x14ac:dyDescent="0.3">
      <c r="C1083" s="36" t="s">
        <v>29</v>
      </c>
      <c r="D1083" s="84"/>
      <c r="E1083" s="84"/>
      <c r="F1083" s="461" t="s">
        <v>901</v>
      </c>
      <c r="G1083" s="462"/>
      <c r="H1083" s="462"/>
      <c r="I1083" s="463"/>
    </row>
    <row r="1084" spans="1:9" ht="27.75" customHeight="1" x14ac:dyDescent="0.25">
      <c r="C1084" s="432"/>
      <c r="D1084" s="564" t="s">
        <v>902</v>
      </c>
      <c r="E1084" s="564" t="s">
        <v>903</v>
      </c>
      <c r="F1084" s="47">
        <v>2018</v>
      </c>
      <c r="G1084" s="47">
        <v>2019</v>
      </c>
      <c r="H1084" s="47">
        <v>2020</v>
      </c>
      <c r="I1084" s="47">
        <v>2021</v>
      </c>
    </row>
    <row r="1085" spans="1:9" ht="27.75" customHeight="1" thickBot="1" x14ac:dyDescent="0.3">
      <c r="C1085" s="433"/>
      <c r="D1085" s="565"/>
      <c r="E1085" s="565"/>
      <c r="F1085" s="48" t="s">
        <v>12</v>
      </c>
      <c r="G1085" s="48" t="s">
        <v>13</v>
      </c>
      <c r="H1085" s="48" t="s">
        <v>13</v>
      </c>
      <c r="I1085" s="48" t="s">
        <v>13</v>
      </c>
    </row>
    <row r="1086" spans="1:9" ht="27.75" customHeight="1" thickBot="1" x14ac:dyDescent="0.3">
      <c r="A1086" t="s">
        <v>909</v>
      </c>
      <c r="C1086" s="36" t="s">
        <v>31</v>
      </c>
      <c r="D1086" s="242">
        <v>1422</v>
      </c>
      <c r="E1086" s="245"/>
      <c r="F1086" s="49">
        <v>426</v>
      </c>
      <c r="G1086" s="49">
        <f>D1086-F1086</f>
        <v>996</v>
      </c>
      <c r="H1086" s="49">
        <v>0</v>
      </c>
      <c r="I1086" s="49">
        <v>0</v>
      </c>
    </row>
    <row r="1087" spans="1:9" ht="27.75" customHeight="1" thickBot="1" x14ac:dyDescent="0.3">
      <c r="C1087" s="36" t="s">
        <v>32</v>
      </c>
      <c r="D1087" s="49">
        <f>D1096+D1095</f>
        <v>11979</v>
      </c>
      <c r="E1087" s="49">
        <f t="shared" ref="E1087:I1087" si="116">E1096+E1095</f>
        <v>0</v>
      </c>
      <c r="F1087" s="49">
        <f t="shared" si="116"/>
        <v>3593</v>
      </c>
      <c r="G1087" s="49">
        <f t="shared" si="116"/>
        <v>8385</v>
      </c>
      <c r="H1087" s="49">
        <f t="shared" si="116"/>
        <v>0</v>
      </c>
      <c r="I1087" s="49">
        <f t="shared" si="116"/>
        <v>0</v>
      </c>
    </row>
    <row r="1088" spans="1:9" ht="27.75" customHeight="1" thickBot="1" x14ac:dyDescent="0.3">
      <c r="C1088" s="36" t="s">
        <v>33</v>
      </c>
      <c r="D1088" s="36"/>
      <c r="E1088" s="36"/>
      <c r="F1088" s="49">
        <f>F1087/F1086</f>
        <v>8.434272300469484</v>
      </c>
      <c r="G1088" s="49">
        <f>G1087/G1086</f>
        <v>8.418674698795181</v>
      </c>
      <c r="H1088" s="49" t="e">
        <f>H1087/H1086</f>
        <v>#DIV/0!</v>
      </c>
      <c r="I1088" s="49" t="e">
        <f>I1087/I1086</f>
        <v>#DIV/0!</v>
      </c>
    </row>
    <row r="1089" spans="1:9" ht="27.75" customHeight="1" thickBot="1" x14ac:dyDescent="0.3">
      <c r="C1089" s="36" t="s">
        <v>34</v>
      </c>
      <c r="D1089" s="36"/>
      <c r="E1089" s="36"/>
      <c r="F1089" s="50" t="s">
        <v>35</v>
      </c>
      <c r="G1089" s="51">
        <f t="shared" ref="G1089:I1091" si="117">G1086/F1086-1</f>
        <v>1.3380281690140845</v>
      </c>
      <c r="H1089" s="51">
        <f t="shared" si="117"/>
        <v>-1</v>
      </c>
      <c r="I1089" s="51" t="e">
        <f t="shared" si="117"/>
        <v>#DIV/0!</v>
      </c>
    </row>
    <row r="1090" spans="1:9" ht="27.75" customHeight="1" thickBot="1" x14ac:dyDescent="0.3">
      <c r="C1090" s="36" t="s">
        <v>36</v>
      </c>
      <c r="D1090" s="36"/>
      <c r="E1090" s="36"/>
      <c r="F1090" s="50" t="s">
        <v>35</v>
      </c>
      <c r="G1090" s="51">
        <f t="shared" si="117"/>
        <v>1.3337044252713608</v>
      </c>
      <c r="H1090" s="51">
        <f t="shared" si="117"/>
        <v>-1</v>
      </c>
      <c r="I1090" s="51" t="e">
        <f t="shared" si="117"/>
        <v>#DIV/0!</v>
      </c>
    </row>
    <row r="1091" spans="1:9" ht="27.75" customHeight="1" thickBot="1" x14ac:dyDescent="0.3">
      <c r="C1091" s="36" t="s">
        <v>37</v>
      </c>
      <c r="D1091" s="36"/>
      <c r="E1091" s="36"/>
      <c r="F1091" s="50" t="s">
        <v>35</v>
      </c>
      <c r="G1091" s="51">
        <f t="shared" si="117"/>
        <v>-1.8493120827312026E-3</v>
      </c>
      <c r="H1091" s="51" t="e">
        <f t="shared" si="117"/>
        <v>#DIV/0!</v>
      </c>
      <c r="I1091" s="51" t="e">
        <f t="shared" si="117"/>
        <v>#DIV/0!</v>
      </c>
    </row>
    <row r="1092" spans="1:9" ht="27.75" customHeight="1" thickBot="1" x14ac:dyDescent="0.3">
      <c r="C1092" s="464" t="s">
        <v>38</v>
      </c>
      <c r="D1092" s="465"/>
      <c r="E1092" s="465"/>
      <c r="F1092" s="465"/>
      <c r="G1092" s="465"/>
      <c r="H1092" s="465"/>
      <c r="I1092" s="466"/>
    </row>
    <row r="1093" spans="1:9" ht="27.75" customHeight="1" x14ac:dyDescent="0.25">
      <c r="C1093" s="432"/>
      <c r="D1093" s="33"/>
      <c r="E1093" s="33"/>
      <c r="F1093" s="47">
        <v>2018</v>
      </c>
      <c r="G1093" s="47">
        <v>2019</v>
      </c>
      <c r="H1093" s="47">
        <v>2020</v>
      </c>
      <c r="I1093" s="47">
        <v>2021</v>
      </c>
    </row>
    <row r="1094" spans="1:9" ht="27.75" customHeight="1" thickBot="1" x14ac:dyDescent="0.3">
      <c r="C1094" s="433"/>
      <c r="D1094" s="34"/>
      <c r="E1094" s="34"/>
      <c r="F1094" s="48" t="s">
        <v>12</v>
      </c>
      <c r="G1094" s="48" t="s">
        <v>13</v>
      </c>
      <c r="H1094" s="48" t="s">
        <v>13</v>
      </c>
      <c r="I1094" s="48" t="s">
        <v>13</v>
      </c>
    </row>
    <row r="1095" spans="1:9" ht="27.75" customHeight="1" thickBot="1" x14ac:dyDescent="0.3">
      <c r="C1095" s="52" t="s">
        <v>39</v>
      </c>
      <c r="D1095" s="54">
        <v>280</v>
      </c>
      <c r="E1095" s="54">
        <v>0</v>
      </c>
      <c r="F1095" s="54">
        <v>84</v>
      </c>
      <c r="G1095" s="54">
        <v>196</v>
      </c>
      <c r="H1095" s="54">
        <v>0</v>
      </c>
      <c r="I1095" s="54">
        <v>0</v>
      </c>
    </row>
    <row r="1096" spans="1:9" s="92" customFormat="1" ht="27.75" customHeight="1" thickBot="1" x14ac:dyDescent="0.3">
      <c r="C1096" s="97" t="s">
        <v>40</v>
      </c>
      <c r="D1096" s="98">
        <v>11699</v>
      </c>
      <c r="E1096" s="98">
        <v>0</v>
      </c>
      <c r="F1096" s="98">
        <v>3509</v>
      </c>
      <c r="G1096" s="98">
        <v>8189</v>
      </c>
      <c r="H1096" s="98">
        <v>0</v>
      </c>
      <c r="I1096" s="98">
        <v>0</v>
      </c>
    </row>
    <row r="1097" spans="1:9" ht="27.75" customHeight="1" thickBot="1" x14ac:dyDescent="0.3">
      <c r="C1097" s="278" t="s">
        <v>41</v>
      </c>
      <c r="D1097" s="276"/>
      <c r="E1097" s="276"/>
      <c r="F1097" s="277">
        <f>F1096+F1095</f>
        <v>3593</v>
      </c>
      <c r="G1097" s="277">
        <f>G1096+G1095</f>
        <v>8385</v>
      </c>
      <c r="H1097" s="277">
        <f>H1096+H1095</f>
        <v>0</v>
      </c>
      <c r="I1097" s="277">
        <f>I1096+I1095</f>
        <v>0</v>
      </c>
    </row>
    <row r="1098" spans="1:9" ht="27.75" customHeight="1" thickBot="1" x14ac:dyDescent="0.3">
      <c r="B1098" s="240">
        <v>58</v>
      </c>
      <c r="C1098" s="41" t="s">
        <v>1098</v>
      </c>
      <c r="D1098" s="115"/>
      <c r="E1098" s="115"/>
      <c r="F1098" s="566" t="s">
        <v>1099</v>
      </c>
      <c r="G1098" s="567"/>
      <c r="H1098" s="567"/>
      <c r="I1098" s="568"/>
    </row>
    <row r="1099" spans="1:9" ht="18.75" customHeight="1" thickBot="1" x14ac:dyDescent="0.3">
      <c r="C1099" s="46" t="s">
        <v>220</v>
      </c>
      <c r="D1099" s="236"/>
      <c r="E1099" s="236"/>
      <c r="F1099" s="458" t="s">
        <v>921</v>
      </c>
      <c r="G1099" s="459"/>
      <c r="H1099" s="459"/>
      <c r="I1099" s="460"/>
    </row>
    <row r="1100" spans="1:9" ht="56.25" customHeight="1" thickBot="1" x14ac:dyDescent="0.3">
      <c r="C1100" s="36" t="s">
        <v>27</v>
      </c>
      <c r="D1100" s="84"/>
      <c r="E1100" s="84"/>
      <c r="F1100" s="437" t="s">
        <v>1100</v>
      </c>
      <c r="G1100" s="438"/>
      <c r="H1100" s="438"/>
      <c r="I1100" s="439"/>
    </row>
    <row r="1101" spans="1:9" ht="18.75" customHeight="1" thickBot="1" x14ac:dyDescent="0.3">
      <c r="C1101" s="36" t="s">
        <v>29</v>
      </c>
      <c r="D1101" s="84"/>
      <c r="E1101" s="84"/>
      <c r="F1101" s="461" t="s">
        <v>901</v>
      </c>
      <c r="G1101" s="462"/>
      <c r="H1101" s="462"/>
      <c r="I1101" s="463"/>
    </row>
    <row r="1102" spans="1:9" ht="27.75" customHeight="1" x14ac:dyDescent="0.25">
      <c r="C1102" s="432"/>
      <c r="D1102" s="564" t="s">
        <v>902</v>
      </c>
      <c r="E1102" s="564" t="s">
        <v>903</v>
      </c>
      <c r="F1102" s="47">
        <v>2018</v>
      </c>
      <c r="G1102" s="47">
        <v>2019</v>
      </c>
      <c r="H1102" s="47">
        <v>2020</v>
      </c>
      <c r="I1102" s="47">
        <v>2021</v>
      </c>
    </row>
    <row r="1103" spans="1:9" ht="27.75" customHeight="1" thickBot="1" x14ac:dyDescent="0.3">
      <c r="C1103" s="433"/>
      <c r="D1103" s="565"/>
      <c r="E1103" s="565"/>
      <c r="F1103" s="48" t="s">
        <v>12</v>
      </c>
      <c r="G1103" s="48" t="s">
        <v>13</v>
      </c>
      <c r="H1103" s="48" t="s">
        <v>13</v>
      </c>
      <c r="I1103" s="48" t="s">
        <v>13</v>
      </c>
    </row>
    <row r="1104" spans="1:9" ht="27.75" customHeight="1" thickBot="1" x14ac:dyDescent="0.3">
      <c r="A1104" t="s">
        <v>909</v>
      </c>
      <c r="C1104" s="36" t="s">
        <v>31</v>
      </c>
      <c r="D1104" s="242">
        <v>12900</v>
      </c>
      <c r="E1104" s="242">
        <v>0</v>
      </c>
      <c r="F1104" s="49">
        <v>3869</v>
      </c>
      <c r="G1104" s="49">
        <f>D1104-F1104</f>
        <v>9031</v>
      </c>
      <c r="H1104" s="49">
        <v>0</v>
      </c>
      <c r="I1104" s="49">
        <v>0</v>
      </c>
    </row>
    <row r="1105" spans="2:9" ht="27.75" customHeight="1" thickBot="1" x14ac:dyDescent="0.3">
      <c r="C1105" s="36" t="s">
        <v>32</v>
      </c>
      <c r="D1105" s="49">
        <f>D1114+D1113</f>
        <v>83757</v>
      </c>
      <c r="E1105" s="49">
        <f t="shared" ref="E1105:H1105" si="118">E1114+E1113</f>
        <v>0</v>
      </c>
      <c r="F1105" s="49">
        <f t="shared" si="118"/>
        <v>25127</v>
      </c>
      <c r="G1105" s="49">
        <f t="shared" si="118"/>
        <v>58630</v>
      </c>
      <c r="H1105" s="49">
        <f t="shared" si="118"/>
        <v>0</v>
      </c>
      <c r="I1105" s="49">
        <f>I1114+I1113</f>
        <v>0</v>
      </c>
    </row>
    <row r="1106" spans="2:9" ht="27.75" customHeight="1" thickBot="1" x14ac:dyDescent="0.3">
      <c r="C1106" s="36" t="s">
        <v>33</v>
      </c>
      <c r="D1106" s="36"/>
      <c r="E1106" s="36"/>
      <c r="F1106" s="49">
        <f>F1105/F1104</f>
        <v>6.4944430085293359</v>
      </c>
      <c r="G1106" s="49">
        <f>G1105/G1104</f>
        <v>6.4920828258221679</v>
      </c>
      <c r="H1106" s="49" t="e">
        <f>H1105/H1104</f>
        <v>#DIV/0!</v>
      </c>
      <c r="I1106" s="49" t="e">
        <f>I1105/I1104</f>
        <v>#DIV/0!</v>
      </c>
    </row>
    <row r="1107" spans="2:9" ht="27.75" customHeight="1" thickBot="1" x14ac:dyDescent="0.3">
      <c r="C1107" s="36" t="s">
        <v>34</v>
      </c>
      <c r="D1107" s="36"/>
      <c r="E1107" s="36"/>
      <c r="F1107" s="50" t="s">
        <v>35</v>
      </c>
      <c r="G1107" s="51">
        <f t="shared" ref="G1107:I1109" si="119">G1104/F1104-1</f>
        <v>1.3341948823985526</v>
      </c>
      <c r="H1107" s="51">
        <f t="shared" si="119"/>
        <v>-1</v>
      </c>
      <c r="I1107" s="51" t="e">
        <f t="shared" si="119"/>
        <v>#DIV/0!</v>
      </c>
    </row>
    <row r="1108" spans="2:9" ht="27.75" customHeight="1" thickBot="1" x14ac:dyDescent="0.3">
      <c r="C1108" s="36" t="s">
        <v>36</v>
      </c>
      <c r="D1108" s="36"/>
      <c r="E1108" s="36"/>
      <c r="F1108" s="50" t="s">
        <v>35</v>
      </c>
      <c r="G1108" s="51">
        <f t="shared" si="119"/>
        <v>1.3333465992756794</v>
      </c>
      <c r="H1108" s="51">
        <f t="shared" si="119"/>
        <v>-1</v>
      </c>
      <c r="I1108" s="51" t="e">
        <f t="shared" si="119"/>
        <v>#DIV/0!</v>
      </c>
    </row>
    <row r="1109" spans="2:9" ht="27.75" customHeight="1" thickBot="1" x14ac:dyDescent="0.3">
      <c r="C1109" s="36" t="s">
        <v>37</v>
      </c>
      <c r="D1109" s="36"/>
      <c r="E1109" s="36"/>
      <c r="F1109" s="50" t="s">
        <v>35</v>
      </c>
      <c r="G1109" s="51">
        <f t="shared" si="119"/>
        <v>-3.6341572388398635E-4</v>
      </c>
      <c r="H1109" s="51" t="e">
        <f t="shared" si="119"/>
        <v>#DIV/0!</v>
      </c>
      <c r="I1109" s="51" t="e">
        <f t="shared" si="119"/>
        <v>#DIV/0!</v>
      </c>
    </row>
    <row r="1110" spans="2:9" ht="27.75" customHeight="1" thickBot="1" x14ac:dyDescent="0.3">
      <c r="C1110" s="464" t="s">
        <v>671</v>
      </c>
      <c r="D1110" s="465"/>
      <c r="E1110" s="465"/>
      <c r="F1110" s="465"/>
      <c r="G1110" s="465"/>
      <c r="H1110" s="465"/>
      <c r="I1110" s="466"/>
    </row>
    <row r="1111" spans="2:9" ht="27.75" customHeight="1" x14ac:dyDescent="0.25">
      <c r="C1111" s="432"/>
      <c r="D1111" s="33"/>
      <c r="E1111" s="33"/>
      <c r="F1111" s="47">
        <v>2018</v>
      </c>
      <c r="G1111" s="47">
        <v>2019</v>
      </c>
      <c r="H1111" s="47">
        <v>2020</v>
      </c>
      <c r="I1111" s="47">
        <v>2021</v>
      </c>
    </row>
    <row r="1112" spans="2:9" ht="27.75" customHeight="1" thickBot="1" x14ac:dyDescent="0.3">
      <c r="C1112" s="433"/>
      <c r="D1112" s="34"/>
      <c r="E1112" s="34"/>
      <c r="F1112" s="48" t="s">
        <v>12</v>
      </c>
      <c r="G1112" s="48" t="s">
        <v>13</v>
      </c>
      <c r="H1112" s="48" t="s">
        <v>13</v>
      </c>
      <c r="I1112" s="48" t="s">
        <v>13</v>
      </c>
    </row>
    <row r="1113" spans="2:9" ht="27.75" customHeight="1" thickBot="1" x14ac:dyDescent="0.3">
      <c r="C1113" s="52" t="s">
        <v>39</v>
      </c>
      <c r="D1113" s="54">
        <v>1573</v>
      </c>
      <c r="E1113" s="54">
        <v>0</v>
      </c>
      <c r="F1113" s="54">
        <v>472</v>
      </c>
      <c r="G1113" s="54">
        <v>1101</v>
      </c>
      <c r="H1113" s="54">
        <v>0</v>
      </c>
      <c r="I1113" s="54">
        <v>0</v>
      </c>
    </row>
    <row r="1114" spans="2:9" s="92" customFormat="1" ht="27.75" customHeight="1" thickBot="1" x14ac:dyDescent="0.3">
      <c r="C1114" s="97" t="s">
        <v>40</v>
      </c>
      <c r="D1114" s="98">
        <v>82184</v>
      </c>
      <c r="E1114" s="98">
        <v>0</v>
      </c>
      <c r="F1114" s="98">
        <v>24655</v>
      </c>
      <c r="G1114" s="98">
        <v>57529</v>
      </c>
      <c r="H1114" s="98">
        <v>0</v>
      </c>
      <c r="I1114" s="98">
        <v>0</v>
      </c>
    </row>
    <row r="1115" spans="2:9" ht="27.75" customHeight="1" thickBot="1" x14ac:dyDescent="0.3">
      <c r="C1115" s="278" t="s">
        <v>41</v>
      </c>
      <c r="D1115" s="276"/>
      <c r="E1115" s="276"/>
      <c r="F1115" s="277">
        <f>F1114+F1113</f>
        <v>25127</v>
      </c>
      <c r="G1115" s="277">
        <f>G1114+G1113</f>
        <v>58630</v>
      </c>
      <c r="H1115" s="277">
        <f>H1114+H1113</f>
        <v>0</v>
      </c>
      <c r="I1115" s="277">
        <f>I1114+I1113</f>
        <v>0</v>
      </c>
    </row>
    <row r="1116" spans="2:9" ht="27.75" customHeight="1" thickBot="1" x14ac:dyDescent="0.3">
      <c r="B1116" s="240">
        <v>59</v>
      </c>
      <c r="C1116" s="41" t="s">
        <v>1101</v>
      </c>
      <c r="D1116" s="115"/>
      <c r="E1116" s="115"/>
      <c r="F1116" s="566" t="s">
        <v>1102</v>
      </c>
      <c r="G1116" s="567"/>
      <c r="H1116" s="567"/>
      <c r="I1116" s="568"/>
    </row>
    <row r="1117" spans="2:9" ht="27.75" customHeight="1" thickBot="1" x14ac:dyDescent="0.3">
      <c r="C1117" s="46" t="s">
        <v>220</v>
      </c>
      <c r="D1117" s="236"/>
      <c r="E1117" s="236"/>
      <c r="F1117" s="458" t="s">
        <v>921</v>
      </c>
      <c r="G1117" s="459"/>
      <c r="H1117" s="459"/>
      <c r="I1117" s="460"/>
    </row>
    <row r="1118" spans="2:9" ht="153" customHeight="1" thickBot="1" x14ac:dyDescent="0.3">
      <c r="C1118" s="36" t="s">
        <v>27</v>
      </c>
      <c r="D1118" s="84"/>
      <c r="E1118" s="84"/>
      <c r="F1118" s="437" t="s">
        <v>1103</v>
      </c>
      <c r="G1118" s="438"/>
      <c r="H1118" s="438"/>
      <c r="I1118" s="439"/>
    </row>
    <row r="1119" spans="2:9" ht="27.75" customHeight="1" thickBot="1" x14ac:dyDescent="0.3">
      <c r="C1119" s="36" t="s">
        <v>29</v>
      </c>
      <c r="D1119" s="84"/>
      <c r="E1119" s="84"/>
      <c r="F1119" s="461" t="s">
        <v>901</v>
      </c>
      <c r="G1119" s="462"/>
      <c r="H1119" s="462"/>
      <c r="I1119" s="463"/>
    </row>
    <row r="1120" spans="2:9" ht="27.75" customHeight="1" x14ac:dyDescent="0.25">
      <c r="C1120" s="432"/>
      <c r="D1120" s="564" t="s">
        <v>902</v>
      </c>
      <c r="E1120" s="564" t="s">
        <v>903</v>
      </c>
      <c r="F1120" s="47">
        <v>2018</v>
      </c>
      <c r="G1120" s="47">
        <v>2019</v>
      </c>
      <c r="H1120" s="47">
        <v>2020</v>
      </c>
      <c r="I1120" s="47">
        <v>2021</v>
      </c>
    </row>
    <row r="1121" spans="1:9" ht="27.75" customHeight="1" thickBot="1" x14ac:dyDescent="0.3">
      <c r="C1121" s="433"/>
      <c r="D1121" s="565"/>
      <c r="E1121" s="565"/>
      <c r="F1121" s="48" t="s">
        <v>12</v>
      </c>
      <c r="G1121" s="48" t="s">
        <v>13</v>
      </c>
      <c r="H1121" s="48" t="s">
        <v>13</v>
      </c>
      <c r="I1121" s="48" t="s">
        <v>13</v>
      </c>
    </row>
    <row r="1122" spans="1:9" ht="27.75" customHeight="1" thickBot="1" x14ac:dyDescent="0.3">
      <c r="A1122" t="s">
        <v>909</v>
      </c>
      <c r="C1122" s="36" t="s">
        <v>31</v>
      </c>
      <c r="D1122" s="242">
        <v>10815</v>
      </c>
      <c r="E1122" s="242">
        <v>0</v>
      </c>
      <c r="F1122" s="49">
        <v>3244</v>
      </c>
      <c r="G1122" s="49">
        <f>D1122-E1122-F1122</f>
        <v>7571</v>
      </c>
      <c r="H1122" s="49">
        <v>0</v>
      </c>
      <c r="I1122" s="49">
        <v>0</v>
      </c>
    </row>
    <row r="1123" spans="1:9" ht="27.75" customHeight="1" thickBot="1" x14ac:dyDescent="0.3">
      <c r="C1123" s="36" t="s">
        <v>32</v>
      </c>
      <c r="D1123" s="49">
        <f>D1132+D1131</f>
        <v>94390</v>
      </c>
      <c r="E1123" s="49">
        <f t="shared" ref="E1123:I1123" si="120">E1132+E1131</f>
        <v>0</v>
      </c>
      <c r="F1123" s="49">
        <f t="shared" si="120"/>
        <v>28316</v>
      </c>
      <c r="G1123" s="49">
        <f t="shared" si="120"/>
        <v>66073</v>
      </c>
      <c r="H1123" s="49">
        <f t="shared" si="120"/>
        <v>0</v>
      </c>
      <c r="I1123" s="49">
        <f t="shared" si="120"/>
        <v>0</v>
      </c>
    </row>
    <row r="1124" spans="1:9" ht="27.75" customHeight="1" thickBot="1" x14ac:dyDescent="0.3">
      <c r="C1124" s="36" t="s">
        <v>33</v>
      </c>
      <c r="D1124" s="36"/>
      <c r="E1124" s="36"/>
      <c r="F1124" s="49">
        <f>F1123/F1122</f>
        <v>8.7287299630086306</v>
      </c>
      <c r="G1124" s="49">
        <f>G1123/G1122</f>
        <v>8.7271166292431648</v>
      </c>
      <c r="H1124" s="49" t="e">
        <f>H1123/H1122</f>
        <v>#DIV/0!</v>
      </c>
      <c r="I1124" s="49" t="e">
        <f>I1123/I1122</f>
        <v>#DIV/0!</v>
      </c>
    </row>
    <row r="1125" spans="1:9" ht="27.75" customHeight="1" thickBot="1" x14ac:dyDescent="0.3">
      <c r="C1125" s="36" t="s">
        <v>34</v>
      </c>
      <c r="D1125" s="36"/>
      <c r="E1125" s="36"/>
      <c r="F1125" s="50" t="s">
        <v>35</v>
      </c>
      <c r="G1125" s="51">
        <f t="shared" ref="G1125:I1127" si="121">G1122/F1122-1</f>
        <v>1.3338471023427867</v>
      </c>
      <c r="H1125" s="51">
        <f t="shared" si="121"/>
        <v>-1</v>
      </c>
      <c r="I1125" s="51" t="e">
        <f t="shared" si="121"/>
        <v>#DIV/0!</v>
      </c>
    </row>
    <row r="1126" spans="1:9" ht="27.75" customHeight="1" thickBot="1" x14ac:dyDescent="0.3">
      <c r="C1126" s="36" t="s">
        <v>36</v>
      </c>
      <c r="D1126" s="36"/>
      <c r="E1126" s="36"/>
      <c r="F1126" s="50" t="s">
        <v>35</v>
      </c>
      <c r="G1126" s="51">
        <f t="shared" si="121"/>
        <v>1.3334157366859727</v>
      </c>
      <c r="H1126" s="51">
        <f t="shared" si="121"/>
        <v>-1</v>
      </c>
      <c r="I1126" s="51" t="e">
        <f t="shared" si="121"/>
        <v>#DIV/0!</v>
      </c>
    </row>
    <row r="1127" spans="1:9" ht="27.75" customHeight="1" thickBot="1" x14ac:dyDescent="0.3">
      <c r="C1127" s="36" t="s">
        <v>37</v>
      </c>
      <c r="D1127" s="36"/>
      <c r="E1127" s="36"/>
      <c r="F1127" s="50" t="s">
        <v>35</v>
      </c>
      <c r="G1127" s="51">
        <f t="shared" si="121"/>
        <v>-1.8483029860050237E-4</v>
      </c>
      <c r="H1127" s="51" t="e">
        <f t="shared" si="121"/>
        <v>#DIV/0!</v>
      </c>
      <c r="I1127" s="51" t="e">
        <f t="shared" si="121"/>
        <v>#DIV/0!</v>
      </c>
    </row>
    <row r="1128" spans="1:9" ht="27.75" customHeight="1" thickBot="1" x14ac:dyDescent="0.3">
      <c r="C1128" s="464" t="s">
        <v>38</v>
      </c>
      <c r="D1128" s="465"/>
      <c r="E1128" s="465"/>
      <c r="F1128" s="465"/>
      <c r="G1128" s="465"/>
      <c r="H1128" s="465"/>
      <c r="I1128" s="466"/>
    </row>
    <row r="1129" spans="1:9" ht="27.75" customHeight="1" x14ac:dyDescent="0.25">
      <c r="C1129" s="432"/>
      <c r="D1129" s="33"/>
      <c r="E1129" s="33"/>
      <c r="F1129" s="47">
        <v>2018</v>
      </c>
      <c r="G1129" s="47">
        <v>2019</v>
      </c>
      <c r="H1129" s="47">
        <v>2020</v>
      </c>
      <c r="I1129" s="47">
        <v>2021</v>
      </c>
    </row>
    <row r="1130" spans="1:9" ht="27.75" customHeight="1" thickBot="1" x14ac:dyDescent="0.3">
      <c r="C1130" s="433"/>
      <c r="D1130" s="34"/>
      <c r="E1130" s="34"/>
      <c r="F1130" s="48" t="s">
        <v>12</v>
      </c>
      <c r="G1130" s="48" t="s">
        <v>13</v>
      </c>
      <c r="H1130" s="48" t="s">
        <v>13</v>
      </c>
      <c r="I1130" s="48" t="s">
        <v>13</v>
      </c>
    </row>
    <row r="1131" spans="1:9" ht="27.75" customHeight="1" thickBot="1" x14ac:dyDescent="0.3">
      <c r="C1131" s="52" t="s">
        <v>39</v>
      </c>
      <c r="D1131" s="54">
        <v>1632</v>
      </c>
      <c r="E1131" s="54">
        <v>0</v>
      </c>
      <c r="F1131" s="54">
        <v>489</v>
      </c>
      <c r="G1131" s="54">
        <v>1143</v>
      </c>
      <c r="H1131" s="54">
        <v>0</v>
      </c>
      <c r="I1131" s="54">
        <v>0</v>
      </c>
    </row>
    <row r="1132" spans="1:9" s="92" customFormat="1" ht="27.75" customHeight="1" thickBot="1" x14ac:dyDescent="0.3">
      <c r="C1132" s="97" t="s">
        <v>40</v>
      </c>
      <c r="D1132" s="98">
        <v>92758</v>
      </c>
      <c r="E1132" s="98">
        <v>0</v>
      </c>
      <c r="F1132" s="98">
        <v>27827</v>
      </c>
      <c r="G1132" s="98">
        <v>64930</v>
      </c>
      <c r="H1132" s="98">
        <v>0</v>
      </c>
      <c r="I1132" s="98">
        <v>0</v>
      </c>
    </row>
    <row r="1133" spans="1:9" ht="27.75" customHeight="1" thickBot="1" x14ac:dyDescent="0.3">
      <c r="C1133" s="278" t="s">
        <v>41</v>
      </c>
      <c r="D1133" s="276"/>
      <c r="E1133" s="276"/>
      <c r="F1133" s="277">
        <f>F1132+F1131</f>
        <v>28316</v>
      </c>
      <c r="G1133" s="277">
        <f>G1132+G1131</f>
        <v>66073</v>
      </c>
      <c r="H1133" s="277">
        <f>H1132+H1131</f>
        <v>0</v>
      </c>
      <c r="I1133" s="277">
        <f>I1132+I1131</f>
        <v>0</v>
      </c>
    </row>
    <row r="1134" spans="1:9" ht="61.5" customHeight="1" thickBot="1" x14ac:dyDescent="0.3">
      <c r="B1134" s="240">
        <v>60</v>
      </c>
      <c r="C1134" s="41"/>
      <c r="D1134" s="115"/>
      <c r="E1134" s="115"/>
      <c r="F1134" s="566" t="s">
        <v>1104</v>
      </c>
      <c r="G1134" s="567"/>
      <c r="H1134" s="567"/>
      <c r="I1134" s="568"/>
    </row>
    <row r="1135" spans="1:9" ht="27.75" customHeight="1" thickBot="1" x14ac:dyDescent="0.3">
      <c r="C1135" s="46" t="s">
        <v>220</v>
      </c>
      <c r="D1135" s="236"/>
      <c r="E1135" s="236"/>
      <c r="F1135" s="458" t="s">
        <v>947</v>
      </c>
      <c r="G1135" s="459"/>
      <c r="H1135" s="459"/>
      <c r="I1135" s="460"/>
    </row>
    <row r="1136" spans="1:9" ht="27.75" customHeight="1" thickBot="1" x14ac:dyDescent="0.3">
      <c r="C1136" s="36" t="s">
        <v>27</v>
      </c>
      <c r="D1136" s="84"/>
      <c r="E1136" s="84"/>
      <c r="F1136" s="437" t="s">
        <v>900</v>
      </c>
      <c r="G1136" s="438"/>
      <c r="H1136" s="438"/>
      <c r="I1136" s="439"/>
    </row>
    <row r="1137" spans="2:9" ht="27.75" customHeight="1" thickBot="1" x14ac:dyDescent="0.3">
      <c r="C1137" s="36" t="s">
        <v>29</v>
      </c>
      <c r="D1137" s="84"/>
      <c r="E1137" s="84"/>
      <c r="F1137" s="461" t="s">
        <v>901</v>
      </c>
      <c r="G1137" s="462"/>
      <c r="H1137" s="462"/>
      <c r="I1137" s="463"/>
    </row>
    <row r="1138" spans="2:9" ht="27.75" customHeight="1" x14ac:dyDescent="0.25">
      <c r="C1138" s="432"/>
      <c r="D1138" s="564" t="s">
        <v>902</v>
      </c>
      <c r="E1138" s="564" t="s">
        <v>903</v>
      </c>
      <c r="F1138" s="47">
        <v>2018</v>
      </c>
      <c r="G1138" s="47">
        <v>2019</v>
      </c>
      <c r="H1138" s="47">
        <v>2020</v>
      </c>
      <c r="I1138" s="47">
        <v>2021</v>
      </c>
    </row>
    <row r="1139" spans="2:9" ht="27.75" customHeight="1" thickBot="1" x14ac:dyDescent="0.3">
      <c r="C1139" s="433"/>
      <c r="D1139" s="565"/>
      <c r="E1139" s="565"/>
      <c r="F1139" s="48" t="s">
        <v>12</v>
      </c>
      <c r="G1139" s="48" t="s">
        <v>13</v>
      </c>
      <c r="H1139" s="48" t="s">
        <v>13</v>
      </c>
      <c r="I1139" s="48" t="s">
        <v>13</v>
      </c>
    </row>
    <row r="1140" spans="2:9" ht="27.75" customHeight="1" thickBot="1" x14ac:dyDescent="0.3">
      <c r="C1140" s="36" t="s">
        <v>31</v>
      </c>
      <c r="D1140" s="242">
        <v>2353</v>
      </c>
      <c r="E1140" s="242">
        <v>0</v>
      </c>
      <c r="F1140" s="49">
        <v>0</v>
      </c>
      <c r="G1140" s="49">
        <v>2353</v>
      </c>
      <c r="H1140" s="49">
        <v>0</v>
      </c>
      <c r="I1140" s="49">
        <v>0</v>
      </c>
    </row>
    <row r="1141" spans="2:9" ht="27.75" customHeight="1" thickBot="1" x14ac:dyDescent="0.3">
      <c r="C1141" s="36" t="s">
        <v>32</v>
      </c>
      <c r="D1141" s="243">
        <f>D1150+D1149</f>
        <v>79642</v>
      </c>
      <c r="E1141" s="243">
        <f t="shared" ref="E1141:I1141" si="122">E1150+E1149</f>
        <v>0</v>
      </c>
      <c r="F1141" s="49">
        <f t="shared" si="122"/>
        <v>0</v>
      </c>
      <c r="G1141" s="49">
        <f>G1150+G1149</f>
        <v>79642</v>
      </c>
      <c r="H1141" s="49">
        <f t="shared" si="122"/>
        <v>0</v>
      </c>
      <c r="I1141" s="49">
        <f t="shared" si="122"/>
        <v>0</v>
      </c>
    </row>
    <row r="1142" spans="2:9" ht="27.75" customHeight="1" thickBot="1" x14ac:dyDescent="0.3">
      <c r="C1142" s="36" t="s">
        <v>33</v>
      </c>
      <c r="D1142" s="36"/>
      <c r="E1142" s="36"/>
      <c r="F1142" s="49" t="e">
        <f>F1141/F1140</f>
        <v>#DIV/0!</v>
      </c>
      <c r="G1142" s="49">
        <f>G1141/G1140</f>
        <v>33.847003824904377</v>
      </c>
      <c r="H1142" s="49" t="e">
        <f>H1141/H1140</f>
        <v>#DIV/0!</v>
      </c>
      <c r="I1142" s="49" t="e">
        <f>I1141/I1140</f>
        <v>#DIV/0!</v>
      </c>
    </row>
    <row r="1143" spans="2:9" ht="27.75" customHeight="1" thickBot="1" x14ac:dyDescent="0.3">
      <c r="C1143" s="36" t="s">
        <v>34</v>
      </c>
      <c r="D1143" s="36"/>
      <c r="E1143" s="36"/>
      <c r="F1143" s="50" t="s">
        <v>35</v>
      </c>
      <c r="G1143" s="51" t="e">
        <f t="shared" ref="G1143:I1145" si="123">G1140/F1140-1</f>
        <v>#DIV/0!</v>
      </c>
      <c r="H1143" s="51">
        <f t="shared" si="123"/>
        <v>-1</v>
      </c>
      <c r="I1143" s="51" t="e">
        <f t="shared" si="123"/>
        <v>#DIV/0!</v>
      </c>
    </row>
    <row r="1144" spans="2:9" ht="27.75" customHeight="1" thickBot="1" x14ac:dyDescent="0.3">
      <c r="C1144" s="36" t="s">
        <v>36</v>
      </c>
      <c r="D1144" s="36"/>
      <c r="E1144" s="36"/>
      <c r="F1144" s="50" t="s">
        <v>35</v>
      </c>
      <c r="G1144" s="51" t="e">
        <f t="shared" si="123"/>
        <v>#DIV/0!</v>
      </c>
      <c r="H1144" s="51">
        <f t="shared" si="123"/>
        <v>-1</v>
      </c>
      <c r="I1144" s="51" t="e">
        <f t="shared" si="123"/>
        <v>#DIV/0!</v>
      </c>
    </row>
    <row r="1145" spans="2:9" ht="27.75" customHeight="1" thickBot="1" x14ac:dyDescent="0.3">
      <c r="C1145" s="36" t="s">
        <v>37</v>
      </c>
      <c r="D1145" s="36"/>
      <c r="E1145" s="36"/>
      <c r="F1145" s="50" t="s">
        <v>35</v>
      </c>
      <c r="G1145" s="51" t="e">
        <f t="shared" si="123"/>
        <v>#DIV/0!</v>
      </c>
      <c r="H1145" s="51" t="e">
        <f t="shared" si="123"/>
        <v>#DIV/0!</v>
      </c>
      <c r="I1145" s="51" t="e">
        <f t="shared" si="123"/>
        <v>#DIV/0!</v>
      </c>
    </row>
    <row r="1146" spans="2:9" ht="27.75" customHeight="1" thickBot="1" x14ac:dyDescent="0.3">
      <c r="C1146" s="464" t="s">
        <v>1064</v>
      </c>
      <c r="D1146" s="465"/>
      <c r="E1146" s="465"/>
      <c r="F1146" s="465"/>
      <c r="G1146" s="465"/>
      <c r="H1146" s="465"/>
      <c r="I1146" s="466"/>
    </row>
    <row r="1147" spans="2:9" ht="27.75" customHeight="1" x14ac:dyDescent="0.25">
      <c r="C1147" s="432"/>
      <c r="D1147" s="33"/>
      <c r="E1147" s="33"/>
      <c r="F1147" s="47">
        <v>2018</v>
      </c>
      <c r="G1147" s="47">
        <v>2019</v>
      </c>
      <c r="H1147" s="47">
        <v>2020</v>
      </c>
      <c r="I1147" s="47">
        <v>2021</v>
      </c>
    </row>
    <row r="1148" spans="2:9" ht="27.75" customHeight="1" thickBot="1" x14ac:dyDescent="0.3">
      <c r="C1148" s="433"/>
      <c r="D1148" s="34"/>
      <c r="E1148" s="34"/>
      <c r="F1148" s="48" t="s">
        <v>12</v>
      </c>
      <c r="G1148" s="48" t="s">
        <v>13</v>
      </c>
      <c r="H1148" s="48" t="s">
        <v>13</v>
      </c>
      <c r="I1148" s="48" t="s">
        <v>13</v>
      </c>
    </row>
    <row r="1149" spans="2:9" ht="27.75" customHeight="1" thickBot="1" x14ac:dyDescent="0.3">
      <c r="C1149" s="52" t="s">
        <v>39</v>
      </c>
      <c r="D1149" s="54">
        <v>1519</v>
      </c>
      <c r="E1149" s="54">
        <v>0</v>
      </c>
      <c r="F1149" s="54">
        <v>0</v>
      </c>
      <c r="G1149" s="54">
        <v>1519</v>
      </c>
      <c r="H1149" s="54">
        <v>0</v>
      </c>
      <c r="I1149" s="54">
        <v>0</v>
      </c>
    </row>
    <row r="1150" spans="2:9" s="92" customFormat="1" ht="27.75" customHeight="1" thickBot="1" x14ac:dyDescent="0.3">
      <c r="C1150" s="97" t="s">
        <v>40</v>
      </c>
      <c r="D1150" s="98">
        <v>78123</v>
      </c>
      <c r="E1150" s="98">
        <v>0</v>
      </c>
      <c r="F1150" s="98">
        <v>0</v>
      </c>
      <c r="G1150" s="98">
        <v>78123</v>
      </c>
      <c r="H1150" s="98">
        <v>0</v>
      </c>
      <c r="I1150" s="98">
        <v>0</v>
      </c>
    </row>
    <row r="1151" spans="2:9" ht="27.75" customHeight="1" thickBot="1" x14ac:dyDescent="0.3">
      <c r="C1151" s="278" t="s">
        <v>41</v>
      </c>
      <c r="D1151" s="276"/>
      <c r="E1151" s="276"/>
      <c r="F1151" s="277">
        <f>F1150+F1149</f>
        <v>0</v>
      </c>
      <c r="G1151" s="277">
        <f>G1150+G1149</f>
        <v>79642</v>
      </c>
      <c r="H1151" s="277">
        <f>H1150+H1149</f>
        <v>0</v>
      </c>
      <c r="I1151" s="277">
        <f>I1150+I1149</f>
        <v>0</v>
      </c>
    </row>
    <row r="1152" spans="2:9" ht="27.75" customHeight="1" thickBot="1" x14ac:dyDescent="0.3">
      <c r="B1152" s="240">
        <v>61</v>
      </c>
      <c r="C1152" s="41"/>
      <c r="D1152" s="115"/>
      <c r="E1152" s="115"/>
      <c r="F1152" s="566" t="s">
        <v>1105</v>
      </c>
      <c r="G1152" s="567"/>
      <c r="H1152" s="567"/>
      <c r="I1152" s="568"/>
    </row>
    <row r="1153" spans="2:9" ht="27.75" customHeight="1" thickBot="1" x14ac:dyDescent="0.3">
      <c r="C1153" s="46" t="s">
        <v>220</v>
      </c>
      <c r="D1153" s="236"/>
      <c r="E1153" s="236"/>
      <c r="F1153" s="458" t="s">
        <v>947</v>
      </c>
      <c r="G1153" s="459"/>
      <c r="H1153" s="459"/>
      <c r="I1153" s="460"/>
    </row>
    <row r="1154" spans="2:9" ht="27.75" customHeight="1" thickBot="1" x14ac:dyDescent="0.3">
      <c r="C1154" s="36" t="s">
        <v>27</v>
      </c>
      <c r="D1154" s="84"/>
      <c r="E1154" s="84"/>
      <c r="F1154" s="437" t="s">
        <v>1106</v>
      </c>
      <c r="G1154" s="438"/>
      <c r="H1154" s="438"/>
      <c r="I1154" s="439"/>
    </row>
    <row r="1155" spans="2:9" ht="27.75" customHeight="1" thickBot="1" x14ac:dyDescent="0.3">
      <c r="C1155" s="36" t="s">
        <v>29</v>
      </c>
      <c r="D1155" s="84"/>
      <c r="E1155" s="84"/>
      <c r="F1155" s="461" t="s">
        <v>901</v>
      </c>
      <c r="G1155" s="462"/>
      <c r="H1155" s="462"/>
      <c r="I1155" s="463"/>
    </row>
    <row r="1156" spans="2:9" ht="27.75" customHeight="1" x14ac:dyDescent="0.25">
      <c r="C1156" s="432"/>
      <c r="D1156" s="564" t="s">
        <v>902</v>
      </c>
      <c r="E1156" s="564" t="s">
        <v>903</v>
      </c>
      <c r="F1156" s="47">
        <v>2018</v>
      </c>
      <c r="G1156" s="47">
        <v>2019</v>
      </c>
      <c r="H1156" s="47">
        <v>2020</v>
      </c>
      <c r="I1156" s="47">
        <v>2021</v>
      </c>
    </row>
    <row r="1157" spans="2:9" ht="27.75" customHeight="1" thickBot="1" x14ac:dyDescent="0.3">
      <c r="C1157" s="433"/>
      <c r="D1157" s="565"/>
      <c r="E1157" s="565"/>
      <c r="F1157" s="48" t="s">
        <v>12</v>
      </c>
      <c r="G1157" s="48" t="s">
        <v>13</v>
      </c>
      <c r="H1157" s="48" t="s">
        <v>13</v>
      </c>
      <c r="I1157" s="48" t="s">
        <v>13</v>
      </c>
    </row>
    <row r="1158" spans="2:9" ht="27.75" customHeight="1" thickBot="1" x14ac:dyDescent="0.3">
      <c r="C1158" s="36" t="s">
        <v>31</v>
      </c>
      <c r="D1158" s="242">
        <v>48900</v>
      </c>
      <c r="E1158" s="242">
        <v>0</v>
      </c>
      <c r="F1158" s="49">
        <v>0</v>
      </c>
      <c r="G1158" s="49">
        <f>G1159/D1159*D1158</f>
        <v>5115.8220665972958</v>
      </c>
      <c r="H1158" s="49">
        <f>H1159/D1159*D1158</f>
        <v>24450.014765981836</v>
      </c>
      <c r="I1158" s="49">
        <f>I1159/D1159*D1158</f>
        <v>12144.518016007652</v>
      </c>
    </row>
    <row r="1159" spans="2:9" ht="27.75" customHeight="1" thickBot="1" x14ac:dyDescent="0.3">
      <c r="C1159" s="36" t="s">
        <v>32</v>
      </c>
      <c r="D1159" s="243">
        <f>D1168+D1167</f>
        <v>1655833</v>
      </c>
      <c r="E1159" s="243">
        <f t="shared" ref="E1159:I1159" si="124">E1168+E1167</f>
        <v>0</v>
      </c>
      <c r="F1159" s="49">
        <f t="shared" si="124"/>
        <v>0</v>
      </c>
      <c r="G1159" s="49">
        <f t="shared" si="124"/>
        <v>173230</v>
      </c>
      <c r="H1159" s="49">
        <f t="shared" si="124"/>
        <v>827917</v>
      </c>
      <c r="I1159" s="49">
        <f t="shared" si="124"/>
        <v>411233</v>
      </c>
    </row>
    <row r="1160" spans="2:9" ht="27.75" customHeight="1" thickBot="1" x14ac:dyDescent="0.3">
      <c r="C1160" s="36" t="s">
        <v>33</v>
      </c>
      <c r="D1160" s="36"/>
      <c r="E1160" s="36"/>
      <c r="F1160" s="49" t="e">
        <f>F1159/F1158</f>
        <v>#DIV/0!</v>
      </c>
      <c r="G1160" s="49">
        <f>G1159/G1158</f>
        <v>33.861615541922291</v>
      </c>
      <c r="H1160" s="49">
        <f>H1159/H1158</f>
        <v>33.861615541922291</v>
      </c>
      <c r="I1160" s="49">
        <f>I1159/I1158</f>
        <v>33.861615541922291</v>
      </c>
    </row>
    <row r="1161" spans="2:9" ht="27.75" customHeight="1" thickBot="1" x14ac:dyDescent="0.3">
      <c r="C1161" s="36" t="s">
        <v>34</v>
      </c>
      <c r="D1161" s="36"/>
      <c r="E1161" s="36"/>
      <c r="F1161" s="50" t="s">
        <v>35</v>
      </c>
      <c r="G1161" s="51" t="e">
        <f t="shared" ref="G1161:I1163" si="125">G1158/F1158-1</f>
        <v>#DIV/0!</v>
      </c>
      <c r="H1161" s="51">
        <f t="shared" si="125"/>
        <v>3.7792934249263981</v>
      </c>
      <c r="I1161" s="51">
        <f t="shared" si="125"/>
        <v>-0.50329199666150115</v>
      </c>
    </row>
    <row r="1162" spans="2:9" ht="27.75" customHeight="1" thickBot="1" x14ac:dyDescent="0.3">
      <c r="C1162" s="36" t="s">
        <v>36</v>
      </c>
      <c r="D1162" s="36"/>
      <c r="E1162" s="36"/>
      <c r="F1162" s="50" t="s">
        <v>35</v>
      </c>
      <c r="G1162" s="51" t="e">
        <f t="shared" si="125"/>
        <v>#DIV/0!</v>
      </c>
      <c r="H1162" s="51">
        <f t="shared" si="125"/>
        <v>3.7792934249263981</v>
      </c>
      <c r="I1162" s="51">
        <f t="shared" si="125"/>
        <v>-0.50329199666150104</v>
      </c>
    </row>
    <row r="1163" spans="2:9" ht="27.75" customHeight="1" thickBot="1" x14ac:dyDescent="0.3">
      <c r="C1163" s="36" t="s">
        <v>37</v>
      </c>
      <c r="D1163" s="36"/>
      <c r="E1163" s="36"/>
      <c r="F1163" s="50" t="s">
        <v>35</v>
      </c>
      <c r="G1163" s="51" t="e">
        <f t="shared" si="125"/>
        <v>#DIV/0!</v>
      </c>
      <c r="H1163" s="51">
        <f t="shared" si="125"/>
        <v>0</v>
      </c>
      <c r="I1163" s="51">
        <f t="shared" si="125"/>
        <v>0</v>
      </c>
    </row>
    <row r="1164" spans="2:9" ht="27.75" customHeight="1" thickBot="1" x14ac:dyDescent="0.3">
      <c r="C1164" s="464" t="s">
        <v>1064</v>
      </c>
      <c r="D1164" s="465"/>
      <c r="E1164" s="465"/>
      <c r="F1164" s="465"/>
      <c r="G1164" s="465"/>
      <c r="H1164" s="465"/>
      <c r="I1164" s="466"/>
    </row>
    <row r="1165" spans="2:9" ht="27.75" customHeight="1" x14ac:dyDescent="0.25">
      <c r="C1165" s="432"/>
      <c r="D1165" s="33"/>
      <c r="E1165" s="33"/>
      <c r="F1165" s="47">
        <v>2018</v>
      </c>
      <c r="G1165" s="47">
        <v>2019</v>
      </c>
      <c r="H1165" s="47">
        <v>2020</v>
      </c>
      <c r="I1165" s="47">
        <v>2021</v>
      </c>
    </row>
    <row r="1166" spans="2:9" ht="27.75" customHeight="1" thickBot="1" x14ac:dyDescent="0.3">
      <c r="C1166" s="433"/>
      <c r="D1166" s="34"/>
      <c r="E1166" s="34"/>
      <c r="F1166" s="48" t="s">
        <v>12</v>
      </c>
      <c r="G1166" s="48" t="s">
        <v>13</v>
      </c>
      <c r="H1166" s="48" t="s">
        <v>13</v>
      </c>
      <c r="I1166" s="48" t="s">
        <v>13</v>
      </c>
    </row>
    <row r="1167" spans="2:9" ht="27.75" customHeight="1" thickBot="1" x14ac:dyDescent="0.3">
      <c r="C1167" s="52" t="s">
        <v>39</v>
      </c>
      <c r="D1167" s="54">
        <v>32467</v>
      </c>
      <c r="E1167" s="54">
        <v>0</v>
      </c>
      <c r="F1167" s="54">
        <v>0</v>
      </c>
      <c r="G1167" s="54">
        <v>5000</v>
      </c>
      <c r="H1167" s="54">
        <v>16234</v>
      </c>
      <c r="I1167" s="54">
        <v>6000</v>
      </c>
    </row>
    <row r="1168" spans="2:9" ht="27.75" customHeight="1" thickBot="1" x14ac:dyDescent="0.3">
      <c r="B1168" s="92"/>
      <c r="C1168" s="97" t="s">
        <v>40</v>
      </c>
      <c r="D1168" s="98">
        <v>1623366</v>
      </c>
      <c r="E1168" s="98">
        <v>0</v>
      </c>
      <c r="F1168" s="98">
        <v>0</v>
      </c>
      <c r="G1168" s="98">
        <v>168230</v>
      </c>
      <c r="H1168" s="98">
        <v>811683</v>
      </c>
      <c r="I1168" s="98">
        <v>405233</v>
      </c>
    </row>
    <row r="1169" spans="2:9" ht="27.75" customHeight="1" thickBot="1" x14ac:dyDescent="0.3">
      <c r="C1169" s="278" t="s">
        <v>41</v>
      </c>
      <c r="D1169" s="276"/>
      <c r="E1169" s="276"/>
      <c r="F1169" s="277">
        <f>F1168+F1167</f>
        <v>0</v>
      </c>
      <c r="G1169" s="277">
        <f>G1168+G1167</f>
        <v>173230</v>
      </c>
      <c r="H1169" s="277">
        <f>H1168+H1167</f>
        <v>827917</v>
      </c>
      <c r="I1169" s="277">
        <f>I1168+I1167</f>
        <v>411233</v>
      </c>
    </row>
    <row r="1170" spans="2:9" ht="27.75" customHeight="1" thickBot="1" x14ac:dyDescent="0.3">
      <c r="B1170" s="240">
        <v>62</v>
      </c>
      <c r="C1170" s="41" t="s">
        <v>1107</v>
      </c>
      <c r="D1170" s="115"/>
      <c r="E1170" s="115"/>
      <c r="F1170" s="566" t="s">
        <v>1108</v>
      </c>
      <c r="G1170" s="567"/>
      <c r="H1170" s="567"/>
      <c r="I1170" s="568"/>
    </row>
    <row r="1171" spans="2:9" ht="28.5" customHeight="1" thickBot="1" x14ac:dyDescent="0.3">
      <c r="C1171" s="46" t="s">
        <v>220</v>
      </c>
      <c r="D1171" s="236"/>
      <c r="E1171" s="236"/>
      <c r="F1171" s="572" t="s">
        <v>921</v>
      </c>
      <c r="G1171" s="583"/>
      <c r="H1171" s="583"/>
      <c r="I1171" s="584"/>
    </row>
    <row r="1172" spans="2:9" ht="84" customHeight="1" thickBot="1" x14ac:dyDescent="0.3">
      <c r="C1172" s="36" t="s">
        <v>27</v>
      </c>
      <c r="D1172" s="84"/>
      <c r="E1172" s="84"/>
      <c r="F1172" s="437" t="s">
        <v>1109</v>
      </c>
      <c r="G1172" s="438"/>
      <c r="H1172" s="438"/>
      <c r="I1172" s="439"/>
    </row>
    <row r="1173" spans="2:9" ht="27.75" customHeight="1" thickBot="1" x14ac:dyDescent="0.3">
      <c r="C1173" s="36" t="s">
        <v>29</v>
      </c>
      <c r="D1173" s="84"/>
      <c r="E1173" s="84"/>
      <c r="F1173" s="461" t="s">
        <v>901</v>
      </c>
      <c r="G1173" s="462"/>
      <c r="H1173" s="462"/>
      <c r="I1173" s="463"/>
    </row>
    <row r="1174" spans="2:9" ht="27.75" customHeight="1" x14ac:dyDescent="0.25">
      <c r="C1174" s="432"/>
      <c r="D1174" s="564" t="s">
        <v>902</v>
      </c>
      <c r="E1174" s="564" t="s">
        <v>903</v>
      </c>
      <c r="F1174" s="47">
        <v>2018</v>
      </c>
      <c r="G1174" s="47">
        <v>2019</v>
      </c>
      <c r="H1174" s="47">
        <v>2020</v>
      </c>
      <c r="I1174" s="47">
        <v>2021</v>
      </c>
    </row>
    <row r="1175" spans="2:9" ht="27.75" customHeight="1" thickBot="1" x14ac:dyDescent="0.3">
      <c r="C1175" s="433"/>
      <c r="D1175" s="565"/>
      <c r="E1175" s="565"/>
      <c r="F1175" s="48" t="s">
        <v>12</v>
      </c>
      <c r="G1175" s="48" t="s">
        <v>13</v>
      </c>
      <c r="H1175" s="48" t="s">
        <v>13</v>
      </c>
      <c r="I1175" s="48" t="s">
        <v>13</v>
      </c>
    </row>
    <row r="1176" spans="2:9" ht="27.75" customHeight="1" thickBot="1" x14ac:dyDescent="0.3">
      <c r="C1176" s="36" t="s">
        <v>31</v>
      </c>
      <c r="D1176" s="242">
        <v>13391</v>
      </c>
      <c r="E1176" s="242">
        <v>0</v>
      </c>
      <c r="F1176" s="49">
        <v>0</v>
      </c>
      <c r="G1176" s="49">
        <f>G1177/D1177*D1176</f>
        <v>0</v>
      </c>
      <c r="H1176" s="49">
        <f>H1177/D1177*D1176</f>
        <v>2678.1856668459518</v>
      </c>
      <c r="I1176" s="49">
        <f>I1177/D1177*D1176</f>
        <v>3710.7102516142322</v>
      </c>
    </row>
    <row r="1177" spans="2:9" ht="27.75" customHeight="1" thickBot="1" x14ac:dyDescent="0.3">
      <c r="C1177" s="36" t="s">
        <v>32</v>
      </c>
      <c r="D1177" s="49">
        <f>D1186+D1185</f>
        <v>373707</v>
      </c>
      <c r="E1177" s="49">
        <f t="shared" ref="E1177:I1177" si="126">E1186+E1185</f>
        <v>0</v>
      </c>
      <c r="F1177" s="49">
        <f t="shared" si="126"/>
        <v>0</v>
      </c>
      <c r="G1177" s="49">
        <f t="shared" si="126"/>
        <v>0</v>
      </c>
      <c r="H1177" s="49">
        <f t="shared" si="126"/>
        <v>74741</v>
      </c>
      <c r="I1177" s="49">
        <f t="shared" si="126"/>
        <v>103556</v>
      </c>
    </row>
    <row r="1178" spans="2:9" ht="27.75" customHeight="1" thickBot="1" x14ac:dyDescent="0.3">
      <c r="C1178" s="36" t="s">
        <v>33</v>
      </c>
      <c r="D1178" s="36"/>
      <c r="E1178" s="36"/>
      <c r="F1178" s="49" t="e">
        <f>F1177/F1176</f>
        <v>#DIV/0!</v>
      </c>
      <c r="G1178" s="49" t="e">
        <f>G1177/G1176</f>
        <v>#DIV/0!</v>
      </c>
      <c r="H1178" s="49">
        <f>H1177/H1176</f>
        <v>27.907325815846463</v>
      </c>
      <c r="I1178" s="49">
        <f>I1177/I1176</f>
        <v>27.907325815846466</v>
      </c>
    </row>
    <row r="1179" spans="2:9" ht="27.75" customHeight="1" thickBot="1" x14ac:dyDescent="0.3">
      <c r="C1179" s="36" t="s">
        <v>34</v>
      </c>
      <c r="D1179" s="36"/>
      <c r="E1179" s="36"/>
      <c r="F1179" s="50" t="s">
        <v>35</v>
      </c>
      <c r="G1179" s="51" t="e">
        <f t="shared" ref="G1179:I1181" si="127">G1176/F1176-1</f>
        <v>#DIV/0!</v>
      </c>
      <c r="H1179" s="51" t="e">
        <f t="shared" si="127"/>
        <v>#DIV/0!</v>
      </c>
      <c r="I1179" s="51">
        <f t="shared" si="127"/>
        <v>0.38553136832528301</v>
      </c>
    </row>
    <row r="1180" spans="2:9" ht="27.75" customHeight="1" thickBot="1" x14ac:dyDescent="0.3">
      <c r="C1180" s="36" t="s">
        <v>36</v>
      </c>
      <c r="D1180" s="36"/>
      <c r="E1180" s="36"/>
      <c r="F1180" s="50" t="s">
        <v>35</v>
      </c>
      <c r="G1180" s="51" t="e">
        <f t="shared" si="127"/>
        <v>#DIV/0!</v>
      </c>
      <c r="H1180" s="51" t="e">
        <f t="shared" si="127"/>
        <v>#DIV/0!</v>
      </c>
      <c r="I1180" s="51">
        <f t="shared" si="127"/>
        <v>0.38553136832528323</v>
      </c>
    </row>
    <row r="1181" spans="2:9" ht="27.75" customHeight="1" thickBot="1" x14ac:dyDescent="0.3">
      <c r="C1181" s="36" t="s">
        <v>37</v>
      </c>
      <c r="D1181" s="36"/>
      <c r="E1181" s="36"/>
      <c r="F1181" s="50" t="s">
        <v>35</v>
      </c>
      <c r="G1181" s="51" t="e">
        <f t="shared" si="127"/>
        <v>#DIV/0!</v>
      </c>
      <c r="H1181" s="51" t="e">
        <f t="shared" si="127"/>
        <v>#DIV/0!</v>
      </c>
      <c r="I1181" s="51">
        <f t="shared" si="127"/>
        <v>0</v>
      </c>
    </row>
    <row r="1182" spans="2:9" ht="27.75" customHeight="1" thickBot="1" x14ac:dyDescent="0.3">
      <c r="C1182" s="464" t="s">
        <v>38</v>
      </c>
      <c r="D1182" s="465"/>
      <c r="E1182" s="465"/>
      <c r="F1182" s="465"/>
      <c r="G1182" s="465"/>
      <c r="H1182" s="465"/>
      <c r="I1182" s="466"/>
    </row>
    <row r="1183" spans="2:9" ht="27.75" customHeight="1" x14ac:dyDescent="0.25">
      <c r="C1183" s="432"/>
      <c r="D1183" s="33"/>
      <c r="E1183" s="33"/>
      <c r="F1183" s="47">
        <v>2018</v>
      </c>
      <c r="G1183" s="47">
        <v>2019</v>
      </c>
      <c r="H1183" s="47">
        <v>2020</v>
      </c>
      <c r="I1183" s="47">
        <v>2021</v>
      </c>
    </row>
    <row r="1184" spans="2:9" ht="27.75" customHeight="1" thickBot="1" x14ac:dyDescent="0.3">
      <c r="C1184" s="433"/>
      <c r="D1184" s="34"/>
      <c r="E1184" s="34"/>
      <c r="F1184" s="48" t="s">
        <v>12</v>
      </c>
      <c r="G1184" s="48" t="s">
        <v>13</v>
      </c>
      <c r="H1184" s="48" t="s">
        <v>13</v>
      </c>
      <c r="I1184" s="48" t="s">
        <v>13</v>
      </c>
    </row>
    <row r="1185" spans="2:9" ht="27.75" customHeight="1" thickBot="1" x14ac:dyDescent="0.3">
      <c r="C1185" s="52" t="s">
        <v>39</v>
      </c>
      <c r="D1185" s="54">
        <v>4445</v>
      </c>
      <c r="E1185" s="54">
        <v>0</v>
      </c>
      <c r="F1185" s="54">
        <v>0</v>
      </c>
      <c r="G1185" s="54">
        <v>0</v>
      </c>
      <c r="H1185" s="54">
        <v>889</v>
      </c>
      <c r="I1185" s="54">
        <v>3556</v>
      </c>
    </row>
    <row r="1186" spans="2:9" s="92" customFormat="1" ht="27.75" customHeight="1" thickBot="1" x14ac:dyDescent="0.3">
      <c r="C1186" s="97" t="s">
        <v>40</v>
      </c>
      <c r="D1186" s="98">
        <v>369262</v>
      </c>
      <c r="E1186" s="98">
        <v>0</v>
      </c>
      <c r="F1186" s="98">
        <v>0</v>
      </c>
      <c r="G1186" s="98">
        <v>0</v>
      </c>
      <c r="H1186" s="98">
        <v>73852</v>
      </c>
      <c r="I1186" s="98">
        <v>100000</v>
      </c>
    </row>
    <row r="1187" spans="2:9" ht="27.75" customHeight="1" thickBot="1" x14ac:dyDescent="0.3">
      <c r="C1187" s="278" t="s">
        <v>41</v>
      </c>
      <c r="D1187" s="276"/>
      <c r="E1187" s="276"/>
      <c r="F1187" s="277">
        <f>F1186+F1185</f>
        <v>0</v>
      </c>
      <c r="G1187" s="277">
        <v>0</v>
      </c>
      <c r="H1187" s="277">
        <f>H1185+H1186</f>
        <v>74741</v>
      </c>
      <c r="I1187" s="277">
        <f>I1185+I1186</f>
        <v>103556</v>
      </c>
    </row>
    <row r="1188" spans="2:9" ht="27.75" customHeight="1" thickBot="1" x14ac:dyDescent="0.3">
      <c r="B1188" s="240">
        <v>63</v>
      </c>
      <c r="C1188" s="41" t="s">
        <v>1110</v>
      </c>
      <c r="D1188" s="115"/>
      <c r="E1188" s="115"/>
      <c r="F1188" s="566" t="s">
        <v>1111</v>
      </c>
      <c r="G1188" s="567"/>
      <c r="H1188" s="567"/>
      <c r="I1188" s="568"/>
    </row>
    <row r="1189" spans="2:9" ht="27.75" customHeight="1" thickBot="1" x14ac:dyDescent="0.3">
      <c r="C1189" s="46" t="s">
        <v>220</v>
      </c>
      <c r="D1189" s="236"/>
      <c r="E1189" s="236"/>
      <c r="F1189" s="558" t="s">
        <v>1009</v>
      </c>
      <c r="G1189" s="559"/>
      <c r="H1189" s="559"/>
      <c r="I1189" s="560"/>
    </row>
    <row r="1190" spans="2:9" ht="72.75" customHeight="1" thickBot="1" x14ac:dyDescent="0.3">
      <c r="C1190" s="36" t="s">
        <v>27</v>
      </c>
      <c r="D1190" s="84"/>
      <c r="E1190" s="84"/>
      <c r="F1190" s="437" t="s">
        <v>1112</v>
      </c>
      <c r="G1190" s="438"/>
      <c r="H1190" s="438"/>
      <c r="I1190" s="439"/>
    </row>
    <row r="1191" spans="2:9" ht="27.75" customHeight="1" thickBot="1" x14ac:dyDescent="0.3">
      <c r="C1191" s="36" t="s">
        <v>29</v>
      </c>
      <c r="D1191" s="84"/>
      <c r="E1191" s="84"/>
      <c r="F1191" s="461" t="s">
        <v>901</v>
      </c>
      <c r="G1191" s="462"/>
      <c r="H1191" s="462"/>
      <c r="I1191" s="463"/>
    </row>
    <row r="1192" spans="2:9" ht="27.75" customHeight="1" x14ac:dyDescent="0.25">
      <c r="C1192" s="432"/>
      <c r="D1192" s="564" t="s">
        <v>902</v>
      </c>
      <c r="E1192" s="564" t="s">
        <v>903</v>
      </c>
      <c r="F1192" s="47">
        <v>2018</v>
      </c>
      <c r="G1192" s="47">
        <v>2019</v>
      </c>
      <c r="H1192" s="47">
        <v>2020</v>
      </c>
      <c r="I1192" s="47">
        <v>2021</v>
      </c>
    </row>
    <row r="1193" spans="2:9" ht="27.75" customHeight="1" thickBot="1" x14ac:dyDescent="0.3">
      <c r="C1193" s="433"/>
      <c r="D1193" s="565"/>
      <c r="E1193" s="565"/>
      <c r="F1193" s="48" t="s">
        <v>12</v>
      </c>
      <c r="G1193" s="48" t="s">
        <v>13</v>
      </c>
      <c r="H1193" s="48" t="s">
        <v>13</v>
      </c>
      <c r="I1193" s="48" t="s">
        <v>13</v>
      </c>
    </row>
    <row r="1194" spans="2:9" ht="27.75" customHeight="1" thickBot="1" x14ac:dyDescent="0.3">
      <c r="C1194" s="36" t="s">
        <v>31</v>
      </c>
      <c r="D1194" s="242">
        <v>15747</v>
      </c>
      <c r="E1194" s="242">
        <v>0</v>
      </c>
      <c r="F1194" s="49">
        <v>0</v>
      </c>
      <c r="G1194" s="49">
        <v>0</v>
      </c>
      <c r="H1194" s="49">
        <f>H1195/D1195*D1194</f>
        <v>3149.4</v>
      </c>
      <c r="I1194" s="49">
        <f>I1195/D1195*D1194</f>
        <v>12597.6</v>
      </c>
    </row>
    <row r="1195" spans="2:9" ht="27.75" customHeight="1" thickBot="1" x14ac:dyDescent="0.3">
      <c r="C1195" s="36" t="s">
        <v>32</v>
      </c>
      <c r="D1195" s="49">
        <f>D1204+D1203</f>
        <v>226840</v>
      </c>
      <c r="E1195" s="49">
        <f t="shared" ref="E1195:I1195" si="128">E1204+E1203</f>
        <v>0</v>
      </c>
      <c r="F1195" s="49">
        <f t="shared" si="128"/>
        <v>0</v>
      </c>
      <c r="G1195" s="49">
        <f t="shared" si="128"/>
        <v>0</v>
      </c>
      <c r="H1195" s="49">
        <f t="shared" si="128"/>
        <v>45368</v>
      </c>
      <c r="I1195" s="49">
        <f t="shared" si="128"/>
        <v>181472</v>
      </c>
    </row>
    <row r="1196" spans="2:9" ht="27.75" customHeight="1" thickBot="1" x14ac:dyDescent="0.3">
      <c r="C1196" s="36" t="s">
        <v>33</v>
      </c>
      <c r="D1196" s="36"/>
      <c r="E1196" s="36"/>
      <c r="F1196" s="49" t="e">
        <f>F1195/F1194</f>
        <v>#DIV/0!</v>
      </c>
      <c r="G1196" s="49" t="e">
        <f>G1195/G1194</f>
        <v>#DIV/0!</v>
      </c>
      <c r="H1196" s="49">
        <f>H1195/H1194</f>
        <v>14.405283546072267</v>
      </c>
      <c r="I1196" s="49">
        <f>I1195/I1194</f>
        <v>14.405283546072267</v>
      </c>
    </row>
    <row r="1197" spans="2:9" ht="27.75" customHeight="1" thickBot="1" x14ac:dyDescent="0.3">
      <c r="C1197" s="36" t="s">
        <v>34</v>
      </c>
      <c r="D1197" s="36"/>
      <c r="E1197" s="36"/>
      <c r="F1197" s="50" t="s">
        <v>35</v>
      </c>
      <c r="G1197" s="51" t="e">
        <f t="shared" ref="G1197:I1199" si="129">G1194/F1194-1</f>
        <v>#DIV/0!</v>
      </c>
      <c r="H1197" s="51" t="e">
        <f t="shared" si="129"/>
        <v>#DIV/0!</v>
      </c>
      <c r="I1197" s="51">
        <f t="shared" si="129"/>
        <v>3</v>
      </c>
    </row>
    <row r="1198" spans="2:9" ht="27.75" customHeight="1" thickBot="1" x14ac:dyDescent="0.3">
      <c r="C1198" s="36" t="s">
        <v>36</v>
      </c>
      <c r="D1198" s="36"/>
      <c r="E1198" s="36"/>
      <c r="F1198" s="50" t="s">
        <v>35</v>
      </c>
      <c r="G1198" s="51" t="e">
        <f t="shared" si="129"/>
        <v>#DIV/0!</v>
      </c>
      <c r="H1198" s="51" t="e">
        <f t="shared" si="129"/>
        <v>#DIV/0!</v>
      </c>
      <c r="I1198" s="51">
        <f t="shared" si="129"/>
        <v>3</v>
      </c>
    </row>
    <row r="1199" spans="2:9" ht="27.75" customHeight="1" thickBot="1" x14ac:dyDescent="0.3">
      <c r="C1199" s="36" t="s">
        <v>37</v>
      </c>
      <c r="D1199" s="36"/>
      <c r="E1199" s="36"/>
      <c r="F1199" s="50" t="s">
        <v>35</v>
      </c>
      <c r="G1199" s="51" t="e">
        <f t="shared" si="129"/>
        <v>#DIV/0!</v>
      </c>
      <c r="H1199" s="51" t="e">
        <f t="shared" si="129"/>
        <v>#DIV/0!</v>
      </c>
      <c r="I1199" s="51">
        <f t="shared" si="129"/>
        <v>0</v>
      </c>
    </row>
    <row r="1200" spans="2:9" ht="27.75" customHeight="1" thickBot="1" x14ac:dyDescent="0.3">
      <c r="C1200" s="464" t="s">
        <v>1064</v>
      </c>
      <c r="D1200" s="465"/>
      <c r="E1200" s="465"/>
      <c r="F1200" s="465"/>
      <c r="G1200" s="465"/>
      <c r="H1200" s="465"/>
      <c r="I1200" s="466"/>
    </row>
    <row r="1201" spans="2:9" ht="27.75" customHeight="1" x14ac:dyDescent="0.25">
      <c r="C1201" s="432"/>
      <c r="D1201" s="33"/>
      <c r="E1201" s="33"/>
      <c r="F1201" s="47">
        <v>2018</v>
      </c>
      <c r="G1201" s="47">
        <v>2019</v>
      </c>
      <c r="H1201" s="47">
        <v>2020</v>
      </c>
      <c r="I1201" s="47">
        <v>2021</v>
      </c>
    </row>
    <row r="1202" spans="2:9" ht="27.75" customHeight="1" thickBot="1" x14ac:dyDescent="0.3">
      <c r="C1202" s="433"/>
      <c r="D1202" s="34"/>
      <c r="E1202" s="34"/>
      <c r="F1202" s="48" t="s">
        <v>12</v>
      </c>
      <c r="G1202" s="48" t="s">
        <v>13</v>
      </c>
      <c r="H1202" s="48" t="s">
        <v>13</v>
      </c>
      <c r="I1202" s="48" t="s">
        <v>13</v>
      </c>
    </row>
    <row r="1203" spans="2:9" ht="27.75" customHeight="1" thickBot="1" x14ac:dyDescent="0.3">
      <c r="C1203" s="52" t="s">
        <v>39</v>
      </c>
      <c r="D1203" s="54">
        <v>3273</v>
      </c>
      <c r="E1203" s="54">
        <v>0</v>
      </c>
      <c r="F1203" s="54">
        <v>0</v>
      </c>
      <c r="G1203" s="54">
        <v>0</v>
      </c>
      <c r="H1203" s="54">
        <v>655</v>
      </c>
      <c r="I1203" s="54">
        <v>2618</v>
      </c>
    </row>
    <row r="1204" spans="2:9" s="92" customFormat="1" ht="27.75" customHeight="1" thickBot="1" x14ac:dyDescent="0.3">
      <c r="C1204" s="97" t="s">
        <v>40</v>
      </c>
      <c r="D1204" s="98">
        <v>223567</v>
      </c>
      <c r="E1204" s="98">
        <v>0</v>
      </c>
      <c r="F1204" s="98">
        <v>0</v>
      </c>
      <c r="G1204" s="98">
        <v>0</v>
      </c>
      <c r="H1204" s="98">
        <v>44713</v>
      </c>
      <c r="I1204" s="98">
        <v>178854</v>
      </c>
    </row>
    <row r="1205" spans="2:9" ht="27.75" customHeight="1" thickBot="1" x14ac:dyDescent="0.3">
      <c r="C1205" s="278" t="s">
        <v>41</v>
      </c>
      <c r="D1205" s="276"/>
      <c r="E1205" s="276"/>
      <c r="F1205" s="277">
        <f>F1204+F1203</f>
        <v>0</v>
      </c>
      <c r="G1205" s="277">
        <f>G1204+G1203</f>
        <v>0</v>
      </c>
      <c r="H1205" s="277">
        <f>H1204+H1203</f>
        <v>45368</v>
      </c>
      <c r="I1205" s="277">
        <f>I1204+I1203</f>
        <v>181472</v>
      </c>
    </row>
    <row r="1206" spans="2:9" ht="15.75" customHeight="1" thickBot="1" x14ac:dyDescent="0.3">
      <c r="B1206">
        <v>67</v>
      </c>
      <c r="C1206" s="41" t="s">
        <v>1113</v>
      </c>
      <c r="D1206" s="115"/>
      <c r="E1206" s="115"/>
      <c r="F1206" s="566" t="s">
        <v>1114</v>
      </c>
      <c r="G1206" s="567"/>
      <c r="H1206" s="567"/>
      <c r="I1206" s="568"/>
    </row>
    <row r="1207" spans="2:9" ht="15.75" customHeight="1" thickBot="1" x14ac:dyDescent="0.3">
      <c r="C1207" s="46" t="s">
        <v>220</v>
      </c>
      <c r="D1207" s="236"/>
      <c r="E1207" s="236"/>
      <c r="F1207" s="458" t="s">
        <v>921</v>
      </c>
      <c r="G1207" s="459"/>
      <c r="H1207" s="459"/>
      <c r="I1207" s="460"/>
    </row>
    <row r="1208" spans="2:9" ht="37.5" customHeight="1" thickBot="1" x14ac:dyDescent="0.3">
      <c r="C1208" s="36" t="s">
        <v>27</v>
      </c>
      <c r="D1208" s="84"/>
      <c r="E1208" s="84"/>
      <c r="F1208" s="437" t="s">
        <v>1115</v>
      </c>
      <c r="G1208" s="438"/>
      <c r="H1208" s="438"/>
      <c r="I1208" s="439"/>
    </row>
    <row r="1209" spans="2:9" ht="15.75" customHeight="1" thickBot="1" x14ac:dyDescent="0.3">
      <c r="C1209" s="36" t="s">
        <v>29</v>
      </c>
      <c r="D1209" s="84"/>
      <c r="E1209" s="84"/>
      <c r="F1209" s="461" t="s">
        <v>901</v>
      </c>
      <c r="G1209" s="462"/>
      <c r="H1209" s="462"/>
      <c r="I1209" s="463"/>
    </row>
    <row r="1210" spans="2:9" ht="15" customHeight="1" x14ac:dyDescent="0.25">
      <c r="C1210" s="432"/>
      <c r="D1210" s="564" t="s">
        <v>902</v>
      </c>
      <c r="E1210" s="564" t="s">
        <v>903</v>
      </c>
      <c r="F1210" s="47">
        <v>2018</v>
      </c>
      <c r="G1210" s="47">
        <v>2019</v>
      </c>
      <c r="H1210" s="47">
        <v>2020</v>
      </c>
      <c r="I1210" s="47">
        <v>2021</v>
      </c>
    </row>
    <row r="1211" spans="2:9" ht="24" customHeight="1" thickBot="1" x14ac:dyDescent="0.3">
      <c r="C1211" s="433"/>
      <c r="D1211" s="565"/>
      <c r="E1211" s="565"/>
      <c r="F1211" s="48" t="s">
        <v>12</v>
      </c>
      <c r="G1211" s="48" t="s">
        <v>13</v>
      </c>
      <c r="H1211" s="48" t="s">
        <v>13</v>
      </c>
      <c r="I1211" s="48" t="s">
        <v>13</v>
      </c>
    </row>
    <row r="1212" spans="2:9" ht="22.5" customHeight="1" thickBot="1" x14ac:dyDescent="0.3">
      <c r="C1212" s="36" t="s">
        <v>31</v>
      </c>
      <c r="D1212" s="248">
        <v>16000</v>
      </c>
      <c r="E1212" s="248">
        <v>0</v>
      </c>
      <c r="F1212" s="235">
        <v>0</v>
      </c>
      <c r="G1212" s="235">
        <v>0</v>
      </c>
      <c r="H1212" s="235">
        <f>H1213/D1213*D1212</f>
        <v>3200.0209665583393</v>
      </c>
      <c r="I1212" s="235">
        <f>I1213/D1213*D1212</f>
        <v>12799.979033441661</v>
      </c>
    </row>
    <row r="1213" spans="2:9" ht="15.75" customHeight="1" thickBot="1" x14ac:dyDescent="0.3">
      <c r="C1213" s="36" t="s">
        <v>32</v>
      </c>
      <c r="D1213" s="54">
        <f>D1222+D1221</f>
        <v>152624</v>
      </c>
      <c r="E1213" s="54">
        <f t="shared" ref="E1213:I1213" si="130">E1222+E1221</f>
        <v>0</v>
      </c>
      <c r="F1213" s="54">
        <f t="shared" si="130"/>
        <v>0</v>
      </c>
      <c r="G1213" s="54">
        <f t="shared" si="130"/>
        <v>0</v>
      </c>
      <c r="H1213" s="54">
        <f t="shared" si="130"/>
        <v>30525</v>
      </c>
      <c r="I1213" s="54">
        <f t="shared" si="130"/>
        <v>122099</v>
      </c>
    </row>
    <row r="1214" spans="2:9" ht="15.75" customHeight="1" thickBot="1" x14ac:dyDescent="0.3">
      <c r="C1214" s="36" t="s">
        <v>33</v>
      </c>
      <c r="D1214" s="36"/>
      <c r="E1214" s="36"/>
      <c r="F1214" s="49" t="e">
        <f>F1213/F1212</f>
        <v>#DIV/0!</v>
      </c>
      <c r="G1214" s="49" t="e">
        <f>G1213/G1212</f>
        <v>#DIV/0!</v>
      </c>
      <c r="H1214" s="49">
        <f>H1213/H1212</f>
        <v>9.5389999999999997</v>
      </c>
      <c r="I1214" s="49">
        <f>I1213/I1212</f>
        <v>9.5389999999999997</v>
      </c>
    </row>
    <row r="1215" spans="2:9" ht="15.75" customHeight="1" thickBot="1" x14ac:dyDescent="0.3">
      <c r="C1215" s="36" t="s">
        <v>34</v>
      </c>
      <c r="D1215" s="36"/>
      <c r="E1215" s="36"/>
      <c r="F1215" s="50" t="s">
        <v>35</v>
      </c>
      <c r="G1215" s="51" t="e">
        <f t="shared" ref="G1215:I1217" si="131">G1212/F1212-1</f>
        <v>#DIV/0!</v>
      </c>
      <c r="H1215" s="51" t="e">
        <f t="shared" si="131"/>
        <v>#DIV/0!</v>
      </c>
      <c r="I1215" s="51">
        <f t="shared" si="131"/>
        <v>2.9999672399672401</v>
      </c>
    </row>
    <row r="1216" spans="2:9" ht="15.75" customHeight="1" thickBot="1" x14ac:dyDescent="0.3">
      <c r="C1216" s="36" t="s">
        <v>36</v>
      </c>
      <c r="D1216" s="36"/>
      <c r="E1216" s="36"/>
      <c r="F1216" s="50" t="s">
        <v>35</v>
      </c>
      <c r="G1216" s="51" t="e">
        <f t="shared" si="131"/>
        <v>#DIV/0!</v>
      </c>
      <c r="H1216" s="51" t="e">
        <f t="shared" si="131"/>
        <v>#DIV/0!</v>
      </c>
      <c r="I1216" s="51">
        <f t="shared" si="131"/>
        <v>2.9999672399672401</v>
      </c>
    </row>
    <row r="1217" spans="2:9" ht="15.75" customHeight="1" thickBot="1" x14ac:dyDescent="0.3">
      <c r="C1217" s="36" t="s">
        <v>37</v>
      </c>
      <c r="D1217" s="36"/>
      <c r="E1217" s="36"/>
      <c r="F1217" s="50" t="s">
        <v>35</v>
      </c>
      <c r="G1217" s="51" t="e">
        <f t="shared" si="131"/>
        <v>#DIV/0!</v>
      </c>
      <c r="H1217" s="51" t="e">
        <f t="shared" si="131"/>
        <v>#DIV/0!</v>
      </c>
      <c r="I1217" s="51">
        <f t="shared" si="131"/>
        <v>0</v>
      </c>
    </row>
    <row r="1218" spans="2:9" ht="15.75" customHeight="1" thickBot="1" x14ac:dyDescent="0.3">
      <c r="C1218" s="464" t="s">
        <v>936</v>
      </c>
      <c r="D1218" s="465"/>
      <c r="E1218" s="465"/>
      <c r="F1218" s="465"/>
      <c r="G1218" s="465"/>
      <c r="H1218" s="465"/>
      <c r="I1218" s="466"/>
    </row>
    <row r="1219" spans="2:9" ht="15" customHeight="1" x14ac:dyDescent="0.25">
      <c r="C1219" s="432"/>
      <c r="D1219" s="33"/>
      <c r="E1219" s="33"/>
      <c r="F1219" s="47">
        <v>2018</v>
      </c>
      <c r="G1219" s="47">
        <v>2019</v>
      </c>
      <c r="H1219" s="47">
        <v>2020</v>
      </c>
      <c r="I1219" s="47">
        <v>2021</v>
      </c>
    </row>
    <row r="1220" spans="2:9" ht="15.75" customHeight="1" thickBot="1" x14ac:dyDescent="0.3">
      <c r="C1220" s="433"/>
      <c r="D1220" s="34"/>
      <c r="E1220" s="34"/>
      <c r="F1220" s="48" t="s">
        <v>12</v>
      </c>
      <c r="G1220" s="48" t="s">
        <v>13</v>
      </c>
      <c r="H1220" s="48" t="s">
        <v>13</v>
      </c>
      <c r="I1220" s="48" t="s">
        <v>13</v>
      </c>
    </row>
    <row r="1221" spans="2:9" ht="15.75" customHeight="1" thickBot="1" x14ac:dyDescent="0.3">
      <c r="C1221" s="52" t="s">
        <v>39</v>
      </c>
      <c r="D1221" s="54">
        <v>2624</v>
      </c>
      <c r="E1221" s="54">
        <v>0</v>
      </c>
      <c r="F1221" s="54">
        <v>0</v>
      </c>
      <c r="G1221" s="54">
        <v>0</v>
      </c>
      <c r="H1221" s="54">
        <v>525</v>
      </c>
      <c r="I1221" s="54">
        <v>2099</v>
      </c>
    </row>
    <row r="1222" spans="2:9" s="92" customFormat="1" ht="15.75" customHeight="1" thickBot="1" x14ac:dyDescent="0.3">
      <c r="C1222" s="97" t="s">
        <v>40</v>
      </c>
      <c r="D1222" s="98">
        <v>150000</v>
      </c>
      <c r="E1222" s="98">
        <v>0</v>
      </c>
      <c r="F1222" s="98">
        <v>0</v>
      </c>
      <c r="G1222" s="98">
        <v>0</v>
      </c>
      <c r="H1222" s="98">
        <v>30000</v>
      </c>
      <c r="I1222" s="98">
        <v>120000</v>
      </c>
    </row>
    <row r="1223" spans="2:9" ht="15.75" thickBot="1" x14ac:dyDescent="0.3">
      <c r="C1223" s="278" t="s">
        <v>41</v>
      </c>
      <c r="D1223" s="276"/>
      <c r="E1223" s="276"/>
      <c r="F1223" s="277">
        <f>F1222+F1221</f>
        <v>0</v>
      </c>
      <c r="G1223" s="277">
        <f>G1222+G1221</f>
        <v>0</v>
      </c>
      <c r="H1223" s="277">
        <f>H1222+H1221</f>
        <v>30525</v>
      </c>
      <c r="I1223" s="277">
        <f>I1222+I1221</f>
        <v>122099</v>
      </c>
    </row>
    <row r="1224" spans="2:9" ht="36" customHeight="1" thickBot="1" x14ac:dyDescent="0.3">
      <c r="B1224">
        <v>69</v>
      </c>
      <c r="C1224" s="41"/>
      <c r="D1224" s="115"/>
      <c r="E1224" s="115"/>
      <c r="F1224" s="566" t="s">
        <v>1116</v>
      </c>
      <c r="G1224" s="567"/>
      <c r="H1224" s="567"/>
      <c r="I1224" s="568"/>
    </row>
    <row r="1225" spans="2:9" ht="42" customHeight="1" thickBot="1" x14ac:dyDescent="0.3">
      <c r="C1225" s="46" t="s">
        <v>220</v>
      </c>
      <c r="D1225" s="236"/>
      <c r="E1225" s="236"/>
      <c r="F1225" s="572" t="s">
        <v>1117</v>
      </c>
      <c r="G1225" s="583"/>
      <c r="H1225" s="583"/>
      <c r="I1225" s="584"/>
    </row>
    <row r="1226" spans="2:9" ht="22.5" customHeight="1" thickBot="1" x14ac:dyDescent="0.3">
      <c r="C1226" s="36" t="s">
        <v>27</v>
      </c>
      <c r="D1226" s="84"/>
      <c r="E1226" s="84"/>
      <c r="F1226" s="437" t="s">
        <v>1118</v>
      </c>
      <c r="G1226" s="438"/>
      <c r="H1226" s="438"/>
      <c r="I1226" s="439"/>
    </row>
    <row r="1227" spans="2:9" ht="15.75" thickBot="1" x14ac:dyDescent="0.3">
      <c r="C1227" s="36" t="s">
        <v>29</v>
      </c>
      <c r="D1227" s="84"/>
      <c r="E1227" s="84"/>
      <c r="F1227" s="461" t="s">
        <v>901</v>
      </c>
      <c r="G1227" s="462"/>
      <c r="H1227" s="462"/>
      <c r="I1227" s="463"/>
    </row>
    <row r="1228" spans="2:9" ht="15" customHeight="1" x14ac:dyDescent="0.25">
      <c r="C1228" s="432"/>
      <c r="D1228" s="564" t="s">
        <v>902</v>
      </c>
      <c r="E1228" s="564" t="s">
        <v>903</v>
      </c>
      <c r="F1228" s="47">
        <v>2018</v>
      </c>
      <c r="G1228" s="47">
        <v>2019</v>
      </c>
      <c r="H1228" s="47">
        <v>2020</v>
      </c>
      <c r="I1228" s="47">
        <v>2021</v>
      </c>
    </row>
    <row r="1229" spans="2:9" ht="27" customHeight="1" thickBot="1" x14ac:dyDescent="0.3">
      <c r="C1229" s="433"/>
      <c r="D1229" s="565"/>
      <c r="E1229" s="565"/>
      <c r="F1229" s="48" t="s">
        <v>12</v>
      </c>
      <c r="G1229" s="48" t="s">
        <v>13</v>
      </c>
      <c r="H1229" s="48" t="s">
        <v>13</v>
      </c>
      <c r="I1229" s="48" t="s">
        <v>13</v>
      </c>
    </row>
    <row r="1230" spans="2:9" ht="15.75" thickBot="1" x14ac:dyDescent="0.3">
      <c r="C1230" s="36" t="s">
        <v>31</v>
      </c>
      <c r="D1230" s="242">
        <v>1110</v>
      </c>
      <c r="E1230" s="242">
        <v>0</v>
      </c>
      <c r="F1230" s="49">
        <v>0</v>
      </c>
      <c r="G1230" s="49">
        <v>0</v>
      </c>
      <c r="H1230" s="49">
        <f>H1231/D1231*D1230</f>
        <v>1110</v>
      </c>
      <c r="I1230" s="49">
        <v>0</v>
      </c>
    </row>
    <row r="1231" spans="2:9" ht="15.75" thickBot="1" x14ac:dyDescent="0.3">
      <c r="C1231" s="36" t="s">
        <v>32</v>
      </c>
      <c r="D1231" s="54">
        <f>D1240+D1239</f>
        <v>19704</v>
      </c>
      <c r="E1231" s="54">
        <f t="shared" ref="E1231:I1231" si="132">E1240+E1239</f>
        <v>0</v>
      </c>
      <c r="F1231" s="54">
        <f t="shared" si="132"/>
        <v>0</v>
      </c>
      <c r="G1231" s="54">
        <f t="shared" si="132"/>
        <v>0</v>
      </c>
      <c r="H1231" s="54">
        <f t="shared" si="132"/>
        <v>19704</v>
      </c>
      <c r="I1231" s="54">
        <f t="shared" si="132"/>
        <v>0</v>
      </c>
    </row>
    <row r="1232" spans="2:9" ht="15.75" thickBot="1" x14ac:dyDescent="0.3">
      <c r="C1232" s="36" t="s">
        <v>33</v>
      </c>
      <c r="D1232" s="36"/>
      <c r="E1232" s="36"/>
      <c r="F1232" s="49" t="e">
        <f>F1231/F1230</f>
        <v>#DIV/0!</v>
      </c>
      <c r="G1232" s="49" t="e">
        <f>G1231/G1230</f>
        <v>#DIV/0!</v>
      </c>
      <c r="H1232" s="49">
        <f>H1231/H1230</f>
        <v>17.751351351351353</v>
      </c>
      <c r="I1232" s="49" t="e">
        <f>I1231/I1230</f>
        <v>#DIV/0!</v>
      </c>
    </row>
    <row r="1233" spans="3:9" ht="15.75" thickBot="1" x14ac:dyDescent="0.3">
      <c r="C1233" s="36" t="s">
        <v>34</v>
      </c>
      <c r="D1233" s="36"/>
      <c r="E1233" s="36"/>
      <c r="F1233" s="50" t="s">
        <v>35</v>
      </c>
      <c r="G1233" s="51" t="e">
        <f t="shared" ref="G1233:I1235" si="133">G1230/F1230-1</f>
        <v>#DIV/0!</v>
      </c>
      <c r="H1233" s="51" t="e">
        <f t="shared" si="133"/>
        <v>#DIV/0!</v>
      </c>
      <c r="I1233" s="51">
        <f t="shared" si="133"/>
        <v>-1</v>
      </c>
    </row>
    <row r="1234" spans="3:9" ht="15.75" thickBot="1" x14ac:dyDescent="0.3">
      <c r="C1234" s="36" t="s">
        <v>36</v>
      </c>
      <c r="D1234" s="36"/>
      <c r="E1234" s="36"/>
      <c r="F1234" s="50" t="s">
        <v>35</v>
      </c>
      <c r="G1234" s="51" t="e">
        <f t="shared" si="133"/>
        <v>#DIV/0!</v>
      </c>
      <c r="H1234" s="51" t="e">
        <f t="shared" si="133"/>
        <v>#DIV/0!</v>
      </c>
      <c r="I1234" s="51">
        <f t="shared" si="133"/>
        <v>-1</v>
      </c>
    </row>
    <row r="1235" spans="3:9" ht="15.75" thickBot="1" x14ac:dyDescent="0.3">
      <c r="C1235" s="36" t="s">
        <v>37</v>
      </c>
      <c r="D1235" s="36"/>
      <c r="E1235" s="36"/>
      <c r="F1235" s="50" t="s">
        <v>35</v>
      </c>
      <c r="G1235" s="51" t="e">
        <f t="shared" si="133"/>
        <v>#DIV/0!</v>
      </c>
      <c r="H1235" s="51" t="e">
        <f t="shared" si="133"/>
        <v>#DIV/0!</v>
      </c>
      <c r="I1235" s="51" t="e">
        <f t="shared" si="133"/>
        <v>#DIV/0!</v>
      </c>
    </row>
    <row r="1236" spans="3:9" ht="15.75" customHeight="1" thickBot="1" x14ac:dyDescent="0.3">
      <c r="C1236" s="464" t="s">
        <v>936</v>
      </c>
      <c r="D1236" s="465"/>
      <c r="E1236" s="465"/>
      <c r="F1236" s="465"/>
      <c r="G1236" s="465"/>
      <c r="H1236" s="465"/>
      <c r="I1236" s="466"/>
    </row>
    <row r="1237" spans="3:9" x14ac:dyDescent="0.25">
      <c r="C1237" s="432"/>
      <c r="D1237" s="33"/>
      <c r="E1237" s="33"/>
      <c r="F1237" s="47">
        <v>2018</v>
      </c>
      <c r="G1237" s="47">
        <v>2019</v>
      </c>
      <c r="H1237" s="47">
        <v>2020</v>
      </c>
      <c r="I1237" s="47">
        <v>2021</v>
      </c>
    </row>
    <row r="1238" spans="3:9" ht="15.75" thickBot="1" x14ac:dyDescent="0.3">
      <c r="C1238" s="433"/>
      <c r="D1238" s="34"/>
      <c r="E1238" s="34"/>
      <c r="F1238" s="48" t="s">
        <v>12</v>
      </c>
      <c r="G1238" s="48" t="s">
        <v>13</v>
      </c>
      <c r="H1238" s="48" t="s">
        <v>13</v>
      </c>
      <c r="I1238" s="48" t="s">
        <v>13</v>
      </c>
    </row>
    <row r="1239" spans="3:9" ht="15.75" thickBot="1" x14ac:dyDescent="0.3">
      <c r="C1239" s="52" t="s">
        <v>39</v>
      </c>
      <c r="D1239" s="54">
        <v>393</v>
      </c>
      <c r="E1239" s="54">
        <v>0</v>
      </c>
      <c r="F1239" s="54">
        <v>0</v>
      </c>
      <c r="G1239" s="54">
        <v>0</v>
      </c>
      <c r="H1239" s="54">
        <v>393</v>
      </c>
      <c r="I1239" s="54">
        <v>0</v>
      </c>
    </row>
    <row r="1240" spans="3:9" s="92" customFormat="1" ht="15.75" thickBot="1" x14ac:dyDescent="0.3">
      <c r="C1240" s="97" t="s">
        <v>40</v>
      </c>
      <c r="D1240" s="98">
        <v>19311</v>
      </c>
      <c r="E1240" s="98">
        <v>0</v>
      </c>
      <c r="F1240" s="98">
        <v>0</v>
      </c>
      <c r="G1240" s="98">
        <v>0</v>
      </c>
      <c r="H1240" s="98">
        <v>19311</v>
      </c>
      <c r="I1240" s="98">
        <v>0</v>
      </c>
    </row>
    <row r="1241" spans="3:9" ht="15.75" thickBot="1" x14ac:dyDescent="0.3">
      <c r="C1241" s="278" t="s">
        <v>41</v>
      </c>
      <c r="D1241" s="276"/>
      <c r="E1241" s="276"/>
      <c r="F1241" s="277">
        <f>F1240+F1239</f>
        <v>0</v>
      </c>
      <c r="G1241" s="277">
        <f>G1240+G1239</f>
        <v>0</v>
      </c>
      <c r="H1241" s="277">
        <f>H1240+H1239</f>
        <v>19704</v>
      </c>
      <c r="I1241" s="277">
        <f>I1240+I1239</f>
        <v>0</v>
      </c>
    </row>
    <row r="1242" spans="3:9" ht="42" customHeight="1" thickBot="1" x14ac:dyDescent="0.3">
      <c r="C1242" s="46" t="s">
        <v>418</v>
      </c>
      <c r="D1242" s="236"/>
      <c r="E1242" s="236"/>
      <c r="F1242" s="572" t="s">
        <v>947</v>
      </c>
      <c r="G1242" s="583"/>
      <c r="H1242" s="583"/>
      <c r="I1242" s="584"/>
    </row>
    <row r="1243" spans="3:9" ht="26.25" customHeight="1" thickBot="1" x14ac:dyDescent="0.3">
      <c r="C1243" s="36" t="s">
        <v>27</v>
      </c>
      <c r="D1243" s="84"/>
      <c r="E1243" s="84"/>
      <c r="F1243" s="437" t="s">
        <v>1119</v>
      </c>
      <c r="G1243" s="438"/>
      <c r="H1243" s="438"/>
      <c r="I1243" s="439"/>
    </row>
    <row r="1244" spans="3:9" ht="15.75" thickBot="1" x14ac:dyDescent="0.3">
      <c r="C1244" s="36" t="s">
        <v>29</v>
      </c>
      <c r="D1244" s="84"/>
      <c r="E1244" s="84"/>
      <c r="F1244" s="461" t="s">
        <v>901</v>
      </c>
      <c r="G1244" s="462"/>
      <c r="H1244" s="462"/>
      <c r="I1244" s="463"/>
    </row>
    <row r="1245" spans="3:9" ht="15" customHeight="1" x14ac:dyDescent="0.25">
      <c r="C1245" s="432"/>
      <c r="D1245" s="564" t="s">
        <v>902</v>
      </c>
      <c r="E1245" s="564" t="s">
        <v>903</v>
      </c>
      <c r="F1245" s="47">
        <v>2018</v>
      </c>
      <c r="G1245" s="47">
        <v>2019</v>
      </c>
      <c r="H1245" s="47">
        <v>2020</v>
      </c>
      <c r="I1245" s="47">
        <v>2021</v>
      </c>
    </row>
    <row r="1246" spans="3:9" ht="27" customHeight="1" thickBot="1" x14ac:dyDescent="0.3">
      <c r="C1246" s="433"/>
      <c r="D1246" s="565"/>
      <c r="E1246" s="565"/>
      <c r="F1246" s="48" t="s">
        <v>12</v>
      </c>
      <c r="G1246" s="48" t="s">
        <v>13</v>
      </c>
      <c r="H1246" s="48" t="s">
        <v>13</v>
      </c>
      <c r="I1246" s="48" t="s">
        <v>13</v>
      </c>
    </row>
    <row r="1247" spans="3:9" ht="15.75" thickBot="1" x14ac:dyDescent="0.3">
      <c r="C1247" s="36" t="s">
        <v>31</v>
      </c>
      <c r="D1247" s="242">
        <v>370</v>
      </c>
      <c r="E1247" s="242">
        <v>0</v>
      </c>
      <c r="F1247" s="49">
        <v>0</v>
      </c>
      <c r="G1247" s="49">
        <v>0</v>
      </c>
      <c r="H1247" s="49">
        <v>370</v>
      </c>
      <c r="I1247" s="49">
        <v>0</v>
      </c>
    </row>
    <row r="1248" spans="3:9" ht="15.75" thickBot="1" x14ac:dyDescent="0.3">
      <c r="C1248" s="36" t="s">
        <v>32</v>
      </c>
      <c r="D1248" s="54">
        <f>D1257+D1256</f>
        <v>10185</v>
      </c>
      <c r="E1248" s="54">
        <f t="shared" ref="E1248:I1248" si="134">E1257+E1256</f>
        <v>0</v>
      </c>
      <c r="F1248" s="54">
        <f t="shared" si="134"/>
        <v>0</v>
      </c>
      <c r="G1248" s="54">
        <f t="shared" si="134"/>
        <v>0</v>
      </c>
      <c r="H1248" s="54">
        <f t="shared" si="134"/>
        <v>10185</v>
      </c>
      <c r="I1248" s="54">
        <f t="shared" si="134"/>
        <v>0</v>
      </c>
    </row>
    <row r="1249" spans="2:9" ht="15.75" thickBot="1" x14ac:dyDescent="0.3">
      <c r="C1249" s="36" t="s">
        <v>33</v>
      </c>
      <c r="D1249" s="36"/>
      <c r="E1249" s="36"/>
      <c r="F1249" s="49" t="e">
        <f>F1248/F1247</f>
        <v>#DIV/0!</v>
      </c>
      <c r="G1249" s="49" t="e">
        <f>G1248/G1247</f>
        <v>#DIV/0!</v>
      </c>
      <c r="H1249" s="49">
        <f>H1248/H1247</f>
        <v>27.527027027027028</v>
      </c>
      <c r="I1249" s="49" t="e">
        <f>I1248/I1247</f>
        <v>#DIV/0!</v>
      </c>
    </row>
    <row r="1250" spans="2:9" ht="15.75" thickBot="1" x14ac:dyDescent="0.3">
      <c r="C1250" s="36" t="s">
        <v>34</v>
      </c>
      <c r="D1250" s="36"/>
      <c r="E1250" s="36"/>
      <c r="F1250" s="50" t="s">
        <v>35</v>
      </c>
      <c r="G1250" s="51" t="e">
        <f t="shared" ref="G1250:I1252" si="135">G1247/F1247-1</f>
        <v>#DIV/0!</v>
      </c>
      <c r="H1250" s="51" t="e">
        <f t="shared" si="135"/>
        <v>#DIV/0!</v>
      </c>
      <c r="I1250" s="51">
        <f t="shared" si="135"/>
        <v>-1</v>
      </c>
    </row>
    <row r="1251" spans="2:9" ht="15.75" thickBot="1" x14ac:dyDescent="0.3">
      <c r="C1251" s="36" t="s">
        <v>36</v>
      </c>
      <c r="D1251" s="36"/>
      <c r="E1251" s="36"/>
      <c r="F1251" s="50" t="s">
        <v>35</v>
      </c>
      <c r="G1251" s="51" t="e">
        <f t="shared" si="135"/>
        <v>#DIV/0!</v>
      </c>
      <c r="H1251" s="51" t="e">
        <f t="shared" si="135"/>
        <v>#DIV/0!</v>
      </c>
      <c r="I1251" s="51">
        <f t="shared" si="135"/>
        <v>-1</v>
      </c>
    </row>
    <row r="1252" spans="2:9" ht="15.75" thickBot="1" x14ac:dyDescent="0.3">
      <c r="C1252" s="36" t="s">
        <v>37</v>
      </c>
      <c r="D1252" s="36"/>
      <c r="E1252" s="36"/>
      <c r="F1252" s="50" t="s">
        <v>35</v>
      </c>
      <c r="G1252" s="51" t="e">
        <f t="shared" si="135"/>
        <v>#DIV/0!</v>
      </c>
      <c r="H1252" s="51" t="e">
        <f t="shared" si="135"/>
        <v>#DIV/0!</v>
      </c>
      <c r="I1252" s="51" t="e">
        <f t="shared" si="135"/>
        <v>#DIV/0!</v>
      </c>
    </row>
    <row r="1253" spans="2:9" ht="15.75" customHeight="1" thickBot="1" x14ac:dyDescent="0.3">
      <c r="C1253" s="464" t="s">
        <v>936</v>
      </c>
      <c r="D1253" s="465"/>
      <c r="E1253" s="465"/>
      <c r="F1253" s="465"/>
      <c r="G1253" s="465"/>
      <c r="H1253" s="465"/>
      <c r="I1253" s="466"/>
    </row>
    <row r="1254" spans="2:9" x14ac:dyDescent="0.25">
      <c r="C1254" s="432"/>
      <c r="D1254" s="33"/>
      <c r="E1254" s="33"/>
      <c r="F1254" s="47">
        <v>2018</v>
      </c>
      <c r="G1254" s="47">
        <v>2019</v>
      </c>
      <c r="H1254" s="47">
        <v>2020</v>
      </c>
      <c r="I1254" s="47">
        <v>2021</v>
      </c>
    </row>
    <row r="1255" spans="2:9" ht="15.75" thickBot="1" x14ac:dyDescent="0.3">
      <c r="C1255" s="433"/>
      <c r="D1255" s="34"/>
      <c r="E1255" s="34"/>
      <c r="F1255" s="48" t="s">
        <v>12</v>
      </c>
      <c r="G1255" s="48" t="s">
        <v>13</v>
      </c>
      <c r="H1255" s="48" t="s">
        <v>13</v>
      </c>
      <c r="I1255" s="48" t="s">
        <v>13</v>
      </c>
    </row>
    <row r="1256" spans="2:9" ht="15.75" thickBot="1" x14ac:dyDescent="0.3">
      <c r="C1256" s="52" t="s">
        <v>39</v>
      </c>
      <c r="D1256" s="54">
        <v>237</v>
      </c>
      <c r="E1256" s="54">
        <v>0</v>
      </c>
      <c r="F1256" s="54">
        <v>0</v>
      </c>
      <c r="G1256" s="54">
        <v>0</v>
      </c>
      <c r="H1256" s="54">
        <v>237</v>
      </c>
      <c r="I1256" s="54">
        <v>0</v>
      </c>
    </row>
    <row r="1257" spans="2:9" s="92" customFormat="1" ht="15.75" thickBot="1" x14ac:dyDescent="0.3">
      <c r="C1257" s="97" t="s">
        <v>40</v>
      </c>
      <c r="D1257" s="98">
        <v>9948</v>
      </c>
      <c r="E1257" s="98">
        <v>0</v>
      </c>
      <c r="F1257" s="98">
        <v>0</v>
      </c>
      <c r="G1257" s="98">
        <v>0</v>
      </c>
      <c r="H1257" s="98">
        <v>9948</v>
      </c>
      <c r="I1257" s="98">
        <v>0</v>
      </c>
    </row>
    <row r="1258" spans="2:9" ht="15.75" thickBot="1" x14ac:dyDescent="0.3">
      <c r="C1258" s="278" t="s">
        <v>41</v>
      </c>
      <c r="D1258" s="276"/>
      <c r="E1258" s="276"/>
      <c r="F1258" s="277">
        <f t="shared" ref="F1258:I1259" si="136">F1257+F1256</f>
        <v>0</v>
      </c>
      <c r="G1258" s="277">
        <f t="shared" si="136"/>
        <v>0</v>
      </c>
      <c r="H1258" s="277">
        <f t="shared" si="136"/>
        <v>10185</v>
      </c>
      <c r="I1258" s="277">
        <f t="shared" si="136"/>
        <v>0</v>
      </c>
    </row>
    <row r="1259" spans="2:9" ht="15.75" thickBot="1" x14ac:dyDescent="0.3">
      <c r="C1259" s="278" t="s">
        <v>1049</v>
      </c>
      <c r="D1259" s="276"/>
      <c r="E1259" s="276"/>
      <c r="F1259" s="277">
        <f t="shared" si="136"/>
        <v>0</v>
      </c>
      <c r="G1259" s="277">
        <f t="shared" si="136"/>
        <v>0</v>
      </c>
      <c r="H1259" s="277">
        <f t="shared" si="136"/>
        <v>20133</v>
      </c>
      <c r="I1259" s="277">
        <f>I1258+I1241</f>
        <v>0</v>
      </c>
    </row>
    <row r="1260" spans="2:9" ht="15.75" customHeight="1" thickBot="1" x14ac:dyDescent="0.3">
      <c r="B1260">
        <v>70</v>
      </c>
      <c r="C1260" s="41"/>
      <c r="D1260" s="115"/>
      <c r="E1260" s="115"/>
      <c r="F1260" s="566" t="s">
        <v>1120</v>
      </c>
      <c r="G1260" s="567"/>
      <c r="H1260" s="567"/>
      <c r="I1260" s="568"/>
    </row>
    <row r="1261" spans="2:9" ht="15.75" thickBot="1" x14ac:dyDescent="0.3">
      <c r="C1261" s="46" t="s">
        <v>220</v>
      </c>
      <c r="D1261" s="236"/>
      <c r="E1261" s="236"/>
      <c r="F1261" s="458" t="s">
        <v>921</v>
      </c>
      <c r="G1261" s="459"/>
      <c r="H1261" s="459"/>
      <c r="I1261" s="460"/>
    </row>
    <row r="1262" spans="2:9" ht="83.25" customHeight="1" thickBot="1" x14ac:dyDescent="0.3">
      <c r="C1262" s="36" t="s">
        <v>27</v>
      </c>
      <c r="D1262" s="84"/>
      <c r="E1262" s="84"/>
      <c r="F1262" s="437" t="s">
        <v>1121</v>
      </c>
      <c r="G1262" s="438"/>
      <c r="H1262" s="438"/>
      <c r="I1262" s="439"/>
    </row>
    <row r="1263" spans="2:9" ht="15.75" thickBot="1" x14ac:dyDescent="0.3">
      <c r="C1263" s="36" t="s">
        <v>29</v>
      </c>
      <c r="D1263" s="84"/>
      <c r="E1263" s="84"/>
      <c r="F1263" s="461" t="s">
        <v>901</v>
      </c>
      <c r="G1263" s="462"/>
      <c r="H1263" s="462"/>
      <c r="I1263" s="463"/>
    </row>
    <row r="1264" spans="2:9" ht="15" customHeight="1" x14ac:dyDescent="0.25">
      <c r="C1264" s="432"/>
      <c r="D1264" s="564" t="s">
        <v>902</v>
      </c>
      <c r="E1264" s="564" t="s">
        <v>903</v>
      </c>
      <c r="F1264" s="47">
        <v>2018</v>
      </c>
      <c r="G1264" s="47">
        <v>2019</v>
      </c>
      <c r="H1264" s="47">
        <v>2020</v>
      </c>
      <c r="I1264" s="47">
        <v>2021</v>
      </c>
    </row>
    <row r="1265" spans="3:9" ht="27" customHeight="1" thickBot="1" x14ac:dyDescent="0.3">
      <c r="C1265" s="433"/>
      <c r="D1265" s="565"/>
      <c r="E1265" s="565"/>
      <c r="F1265" s="48" t="s">
        <v>12</v>
      </c>
      <c r="G1265" s="48" t="s">
        <v>13</v>
      </c>
      <c r="H1265" s="48" t="s">
        <v>13</v>
      </c>
      <c r="I1265" s="48" t="s">
        <v>13</v>
      </c>
    </row>
    <row r="1266" spans="3:9" ht="15.75" thickBot="1" x14ac:dyDescent="0.3">
      <c r="C1266" s="36" t="s">
        <v>31</v>
      </c>
      <c r="D1266" s="242">
        <v>31443</v>
      </c>
      <c r="E1266" s="242">
        <v>0</v>
      </c>
      <c r="F1266" s="49">
        <v>0</v>
      </c>
      <c r="G1266" s="49">
        <v>0</v>
      </c>
      <c r="H1266" s="49">
        <f>H1267/D1267*D1266</f>
        <v>6288.6</v>
      </c>
      <c r="I1266" s="49">
        <f>I1267/D1267*D1266</f>
        <v>25154.400000000001</v>
      </c>
    </row>
    <row r="1267" spans="3:9" ht="15.75" thickBot="1" x14ac:dyDescent="0.3">
      <c r="C1267" s="36" t="s">
        <v>32</v>
      </c>
      <c r="D1267" s="49">
        <f>D1276+D1275</f>
        <v>205195</v>
      </c>
      <c r="E1267" s="49">
        <f t="shared" ref="E1267:I1267" si="137">E1276+E1275</f>
        <v>0</v>
      </c>
      <c r="F1267" s="49">
        <f t="shared" si="137"/>
        <v>0</v>
      </c>
      <c r="G1267" s="49">
        <f t="shared" si="137"/>
        <v>0</v>
      </c>
      <c r="H1267" s="49">
        <f t="shared" si="137"/>
        <v>41039</v>
      </c>
      <c r="I1267" s="49">
        <f t="shared" si="137"/>
        <v>164156</v>
      </c>
    </row>
    <row r="1268" spans="3:9" ht="15.75" thickBot="1" x14ac:dyDescent="0.3">
      <c r="C1268" s="36" t="s">
        <v>33</v>
      </c>
      <c r="D1268" s="36"/>
      <c r="E1268" s="36"/>
      <c r="F1268" s="49" t="e">
        <f>F1267/F1266</f>
        <v>#DIV/0!</v>
      </c>
      <c r="G1268" s="49" t="e">
        <f>G1267/G1266</f>
        <v>#DIV/0!</v>
      </c>
      <c r="H1268" s="49">
        <f>H1267/H1266</f>
        <v>6.5259358203733733</v>
      </c>
      <c r="I1268" s="49">
        <f>I1267/I1266</f>
        <v>6.5259358203733733</v>
      </c>
    </row>
    <row r="1269" spans="3:9" ht="15.75" thickBot="1" x14ac:dyDescent="0.3">
      <c r="C1269" s="36" t="s">
        <v>34</v>
      </c>
      <c r="D1269" s="36"/>
      <c r="E1269" s="36"/>
      <c r="F1269" s="50" t="s">
        <v>35</v>
      </c>
      <c r="G1269" s="51" t="e">
        <f t="shared" ref="G1269:I1271" si="138">G1266/F1266-1</f>
        <v>#DIV/0!</v>
      </c>
      <c r="H1269" s="51" t="e">
        <f t="shared" si="138"/>
        <v>#DIV/0!</v>
      </c>
      <c r="I1269" s="51">
        <f t="shared" si="138"/>
        <v>3</v>
      </c>
    </row>
    <row r="1270" spans="3:9" ht="15.75" thickBot="1" x14ac:dyDescent="0.3">
      <c r="C1270" s="36" t="s">
        <v>36</v>
      </c>
      <c r="D1270" s="36"/>
      <c r="E1270" s="36"/>
      <c r="F1270" s="50" t="s">
        <v>35</v>
      </c>
      <c r="G1270" s="51" t="e">
        <f t="shared" si="138"/>
        <v>#DIV/0!</v>
      </c>
      <c r="H1270" s="51" t="e">
        <f t="shared" si="138"/>
        <v>#DIV/0!</v>
      </c>
      <c r="I1270" s="51">
        <f t="shared" si="138"/>
        <v>3</v>
      </c>
    </row>
    <row r="1271" spans="3:9" ht="15.75" thickBot="1" x14ac:dyDescent="0.3">
      <c r="C1271" s="36" t="s">
        <v>37</v>
      </c>
      <c r="D1271" s="36"/>
      <c r="E1271" s="36"/>
      <c r="F1271" s="50" t="s">
        <v>35</v>
      </c>
      <c r="G1271" s="51" t="e">
        <f t="shared" si="138"/>
        <v>#DIV/0!</v>
      </c>
      <c r="H1271" s="51" t="e">
        <f t="shared" si="138"/>
        <v>#DIV/0!</v>
      </c>
      <c r="I1271" s="51">
        <f t="shared" si="138"/>
        <v>0</v>
      </c>
    </row>
    <row r="1272" spans="3:9" ht="15.75" customHeight="1" thickBot="1" x14ac:dyDescent="0.3">
      <c r="C1272" s="464" t="s">
        <v>936</v>
      </c>
      <c r="D1272" s="465"/>
      <c r="E1272" s="465"/>
      <c r="F1272" s="465"/>
      <c r="G1272" s="465"/>
      <c r="H1272" s="465"/>
      <c r="I1272" s="466"/>
    </row>
    <row r="1273" spans="3:9" x14ac:dyDescent="0.25">
      <c r="C1273" s="432"/>
      <c r="D1273" s="33"/>
      <c r="E1273" s="33"/>
      <c r="F1273" s="47">
        <v>2018</v>
      </c>
      <c r="G1273" s="47">
        <v>2019</v>
      </c>
      <c r="H1273" s="47">
        <v>2020</v>
      </c>
      <c r="I1273" s="47">
        <v>2021</v>
      </c>
    </row>
    <row r="1274" spans="3:9" ht="15.75" thickBot="1" x14ac:dyDescent="0.3">
      <c r="C1274" s="433"/>
      <c r="D1274" s="34"/>
      <c r="E1274" s="34"/>
      <c r="F1274" s="48" t="s">
        <v>12</v>
      </c>
      <c r="G1274" s="48" t="s">
        <v>13</v>
      </c>
      <c r="H1274" s="48" t="s">
        <v>13</v>
      </c>
      <c r="I1274" s="48" t="s">
        <v>13</v>
      </c>
    </row>
    <row r="1275" spans="3:9" ht="15.75" thickBot="1" x14ac:dyDescent="0.3">
      <c r="C1275" s="52" t="s">
        <v>39</v>
      </c>
      <c r="D1275" s="54">
        <v>3111</v>
      </c>
      <c r="E1275" s="54">
        <v>0</v>
      </c>
      <c r="F1275" s="54">
        <v>0</v>
      </c>
      <c r="G1275" s="54">
        <v>0</v>
      </c>
      <c r="H1275" s="54">
        <v>622</v>
      </c>
      <c r="I1275" s="54">
        <v>2489</v>
      </c>
    </row>
    <row r="1276" spans="3:9" s="92" customFormat="1" ht="15.75" thickBot="1" x14ac:dyDescent="0.3">
      <c r="C1276" s="97" t="s">
        <v>40</v>
      </c>
      <c r="D1276" s="98">
        <v>202084</v>
      </c>
      <c r="E1276" s="98">
        <v>0</v>
      </c>
      <c r="F1276" s="98">
        <v>0</v>
      </c>
      <c r="G1276" s="98">
        <v>0</v>
      </c>
      <c r="H1276" s="98">
        <v>40417</v>
      </c>
      <c r="I1276" s="98">
        <v>161667</v>
      </c>
    </row>
    <row r="1277" spans="3:9" ht="15.75" thickBot="1" x14ac:dyDescent="0.3">
      <c r="C1277" s="278" t="s">
        <v>41</v>
      </c>
      <c r="D1277" s="276"/>
      <c r="E1277" s="276"/>
      <c r="F1277" s="277">
        <f>F1276+F1275</f>
        <v>0</v>
      </c>
      <c r="G1277" s="277">
        <f>G1276+G1275</f>
        <v>0</v>
      </c>
      <c r="H1277" s="277">
        <f>H1276+H1275</f>
        <v>41039</v>
      </c>
      <c r="I1277" s="277">
        <f>I1276+I1275</f>
        <v>164156</v>
      </c>
    </row>
    <row r="1278" spans="3:9" ht="15.75" customHeight="1" thickBot="1" x14ac:dyDescent="0.3">
      <c r="C1278" s="41"/>
      <c r="D1278" s="115"/>
      <c r="E1278" s="115"/>
      <c r="F1278" s="566" t="s">
        <v>1122</v>
      </c>
      <c r="G1278" s="567"/>
      <c r="H1278" s="567"/>
      <c r="I1278" s="568"/>
    </row>
    <row r="1279" spans="3:9" ht="15.75" thickBot="1" x14ac:dyDescent="0.3">
      <c r="C1279" s="46" t="s">
        <v>220</v>
      </c>
      <c r="D1279" s="236"/>
      <c r="E1279" s="236"/>
      <c r="F1279" s="458" t="s">
        <v>1123</v>
      </c>
      <c r="G1279" s="459"/>
      <c r="H1279" s="459"/>
      <c r="I1279" s="460"/>
    </row>
    <row r="1280" spans="3:9" ht="15.75" thickBot="1" x14ac:dyDescent="0.3">
      <c r="C1280" s="36" t="s">
        <v>27</v>
      </c>
      <c r="D1280" s="84"/>
      <c r="E1280" s="84"/>
      <c r="F1280" s="437" t="s">
        <v>901</v>
      </c>
      <c r="G1280" s="438"/>
      <c r="H1280" s="438"/>
      <c r="I1280" s="439"/>
    </row>
    <row r="1281" spans="3:9" ht="15.75" thickBot="1" x14ac:dyDescent="0.3">
      <c r="C1281" s="36" t="s">
        <v>29</v>
      </c>
      <c r="D1281" s="84"/>
      <c r="E1281" s="84"/>
      <c r="F1281" s="461" t="s">
        <v>901</v>
      </c>
      <c r="G1281" s="462"/>
      <c r="H1281" s="462"/>
      <c r="I1281" s="463"/>
    </row>
    <row r="1282" spans="3:9" ht="15" customHeight="1" x14ac:dyDescent="0.25">
      <c r="C1282" s="432"/>
      <c r="D1282" s="564" t="s">
        <v>902</v>
      </c>
      <c r="E1282" s="564" t="s">
        <v>903</v>
      </c>
      <c r="F1282" s="47">
        <v>2018</v>
      </c>
      <c r="G1282" s="47">
        <v>2019</v>
      </c>
      <c r="H1282" s="47">
        <v>2020</v>
      </c>
      <c r="I1282" s="47">
        <v>2021</v>
      </c>
    </row>
    <row r="1283" spans="3:9" ht="15.75" thickBot="1" x14ac:dyDescent="0.3">
      <c r="C1283" s="433"/>
      <c r="D1283" s="565"/>
      <c r="E1283" s="565"/>
      <c r="F1283" s="48" t="s">
        <v>12</v>
      </c>
      <c r="G1283" s="48" t="s">
        <v>13</v>
      </c>
      <c r="H1283" s="48" t="s">
        <v>13</v>
      </c>
      <c r="I1283" s="48" t="s">
        <v>13</v>
      </c>
    </row>
    <row r="1284" spans="3:9" ht="15.75" thickBot="1" x14ac:dyDescent="0.3">
      <c r="C1284" s="36" t="s">
        <v>31</v>
      </c>
      <c r="D1284" s="242">
        <v>30000</v>
      </c>
      <c r="E1284" s="242">
        <v>0</v>
      </c>
      <c r="F1284" s="49">
        <v>0</v>
      </c>
      <c r="G1284" s="49">
        <v>0</v>
      </c>
      <c r="H1284" s="49">
        <f>H1285/D1285*D1284</f>
        <v>5847.6684678118208</v>
      </c>
      <c r="I1284" s="49">
        <f>I1285/D1285*D1284</f>
        <v>5995.7944520311803</v>
      </c>
    </row>
    <row r="1285" spans="3:9" ht="15.75" thickBot="1" x14ac:dyDescent="0.3">
      <c r="C1285" s="36" t="s">
        <v>32</v>
      </c>
      <c r="D1285" s="49">
        <f>D1294+D1293</f>
        <v>965867</v>
      </c>
      <c r="E1285" s="49">
        <f t="shared" ref="E1285:I1285" si="139">E1294+E1293</f>
        <v>0</v>
      </c>
      <c r="F1285" s="49">
        <f t="shared" si="139"/>
        <v>0</v>
      </c>
      <c r="G1285" s="49">
        <f t="shared" si="139"/>
        <v>0</v>
      </c>
      <c r="H1285" s="49">
        <f t="shared" si="139"/>
        <v>188269</v>
      </c>
      <c r="I1285" s="49">
        <f t="shared" si="139"/>
        <v>193038</v>
      </c>
    </row>
    <row r="1286" spans="3:9" ht="15.75" thickBot="1" x14ac:dyDescent="0.3">
      <c r="C1286" s="36" t="s">
        <v>33</v>
      </c>
      <c r="D1286" s="36"/>
      <c r="E1286" s="36"/>
      <c r="F1286" s="49" t="e">
        <f>F1285/F1284</f>
        <v>#DIV/0!</v>
      </c>
      <c r="G1286" s="49" t="e">
        <f>G1285/G1284</f>
        <v>#DIV/0!</v>
      </c>
      <c r="H1286" s="49">
        <f>H1285/H1284</f>
        <v>32.195566666666664</v>
      </c>
      <c r="I1286" s="49">
        <f>I1285/I1284</f>
        <v>32.195566666666664</v>
      </c>
    </row>
    <row r="1287" spans="3:9" ht="15.75" thickBot="1" x14ac:dyDescent="0.3">
      <c r="C1287" s="36" t="s">
        <v>34</v>
      </c>
      <c r="D1287" s="36"/>
      <c r="E1287" s="36"/>
      <c r="F1287" s="50" t="s">
        <v>35</v>
      </c>
      <c r="G1287" s="51" t="e">
        <f t="shared" ref="G1287:I1289" si="140">G1284/F1284-1</f>
        <v>#DIV/0!</v>
      </c>
      <c r="H1287" s="51" t="e">
        <f t="shared" si="140"/>
        <v>#DIV/0!</v>
      </c>
      <c r="I1287" s="51">
        <f t="shared" si="140"/>
        <v>2.533077670779571E-2</v>
      </c>
    </row>
    <row r="1288" spans="3:9" ht="15.75" thickBot="1" x14ac:dyDescent="0.3">
      <c r="C1288" s="36" t="s">
        <v>36</v>
      </c>
      <c r="D1288" s="36"/>
      <c r="E1288" s="36"/>
      <c r="F1288" s="50" t="s">
        <v>35</v>
      </c>
      <c r="G1288" s="51" t="e">
        <f t="shared" si="140"/>
        <v>#DIV/0!</v>
      </c>
      <c r="H1288" s="51" t="e">
        <f t="shared" si="140"/>
        <v>#DIV/0!</v>
      </c>
      <c r="I1288" s="51">
        <f t="shared" si="140"/>
        <v>2.533077670779571E-2</v>
      </c>
    </row>
    <row r="1289" spans="3:9" ht="15.75" thickBot="1" x14ac:dyDescent="0.3">
      <c r="C1289" s="36" t="s">
        <v>37</v>
      </c>
      <c r="D1289" s="36"/>
      <c r="E1289" s="36"/>
      <c r="F1289" s="50" t="s">
        <v>35</v>
      </c>
      <c r="G1289" s="51" t="e">
        <f t="shared" si="140"/>
        <v>#DIV/0!</v>
      </c>
      <c r="H1289" s="51" t="e">
        <f t="shared" si="140"/>
        <v>#DIV/0!</v>
      </c>
      <c r="I1289" s="51">
        <f t="shared" si="140"/>
        <v>0</v>
      </c>
    </row>
    <row r="1290" spans="3:9" ht="15.75" customHeight="1" thickBot="1" x14ac:dyDescent="0.3">
      <c r="C1290" s="464" t="s">
        <v>936</v>
      </c>
      <c r="D1290" s="465"/>
      <c r="E1290" s="465"/>
      <c r="F1290" s="465"/>
      <c r="G1290" s="465"/>
      <c r="H1290" s="465"/>
      <c r="I1290" s="466"/>
    </row>
    <row r="1291" spans="3:9" x14ac:dyDescent="0.25">
      <c r="C1291" s="432"/>
      <c r="D1291" s="33"/>
      <c r="E1291" s="33"/>
      <c r="F1291" s="47">
        <v>2018</v>
      </c>
      <c r="G1291" s="47">
        <v>2019</v>
      </c>
      <c r="H1291" s="47">
        <v>2020</v>
      </c>
      <c r="I1291" s="47">
        <v>2021</v>
      </c>
    </row>
    <row r="1292" spans="3:9" ht="15.75" thickBot="1" x14ac:dyDescent="0.3">
      <c r="C1292" s="433"/>
      <c r="D1292" s="34"/>
      <c r="E1292" s="34"/>
      <c r="F1292" s="48" t="s">
        <v>12</v>
      </c>
      <c r="G1292" s="48" t="s">
        <v>13</v>
      </c>
      <c r="H1292" s="48" t="s">
        <v>13</v>
      </c>
      <c r="I1292" s="48" t="s">
        <v>13</v>
      </c>
    </row>
    <row r="1293" spans="3:9" ht="15.75" thickBot="1" x14ac:dyDescent="0.3">
      <c r="C1293" s="52" t="s">
        <v>39</v>
      </c>
      <c r="D1293" s="54">
        <v>32467</v>
      </c>
      <c r="E1293" s="54">
        <v>0</v>
      </c>
      <c r="F1293" s="54">
        <v>0</v>
      </c>
      <c r="G1293" s="54">
        <v>0</v>
      </c>
      <c r="H1293" s="54">
        <v>1589</v>
      </c>
      <c r="I1293" s="54">
        <v>6358</v>
      </c>
    </row>
    <row r="1294" spans="3:9" ht="15.75" thickBot="1" x14ac:dyDescent="0.3">
      <c r="C1294" s="52" t="s">
        <v>40</v>
      </c>
      <c r="D1294" s="54">
        <v>933400</v>
      </c>
      <c r="E1294" s="54">
        <v>0</v>
      </c>
      <c r="F1294" s="54">
        <v>0</v>
      </c>
      <c r="G1294" s="54">
        <v>0</v>
      </c>
      <c r="H1294" s="54">
        <v>186680</v>
      </c>
      <c r="I1294" s="54">
        <v>186680</v>
      </c>
    </row>
    <row r="1295" spans="3:9" ht="15.75" thickBot="1" x14ac:dyDescent="0.3">
      <c r="C1295" s="278" t="s">
        <v>41</v>
      </c>
      <c r="D1295" s="276"/>
      <c r="E1295" s="276"/>
      <c r="F1295" s="277">
        <f>F1294+F1293</f>
        <v>0</v>
      </c>
      <c r="G1295" s="277">
        <f>G1294+G1293</f>
        <v>0</v>
      </c>
      <c r="H1295" s="277">
        <f>H1294+H1293</f>
        <v>188269</v>
      </c>
      <c r="I1295" s="277">
        <f>I1294+I1293</f>
        <v>193038</v>
      </c>
    </row>
    <row r="1296" spans="3:9" ht="15.75" customHeight="1" thickBot="1" x14ac:dyDescent="0.3">
      <c r="C1296" s="41"/>
      <c r="D1296" s="115"/>
      <c r="E1296" s="115"/>
      <c r="F1296" s="566" t="s">
        <v>1124</v>
      </c>
      <c r="G1296" s="567"/>
      <c r="H1296" s="567"/>
      <c r="I1296" s="568"/>
    </row>
    <row r="1297" spans="3:9" ht="15.75" thickBot="1" x14ac:dyDescent="0.3">
      <c r="C1297" s="46" t="s">
        <v>220</v>
      </c>
      <c r="D1297" s="236"/>
      <c r="E1297" s="236"/>
      <c r="F1297" s="458" t="s">
        <v>1125</v>
      </c>
      <c r="G1297" s="459"/>
      <c r="H1297" s="459"/>
      <c r="I1297" s="460"/>
    </row>
    <row r="1298" spans="3:9" ht="15.75" thickBot="1" x14ac:dyDescent="0.3">
      <c r="C1298" s="36" t="s">
        <v>27</v>
      </c>
      <c r="D1298" s="84"/>
      <c r="E1298" s="84"/>
      <c r="F1298" s="458" t="s">
        <v>1125</v>
      </c>
      <c r="G1298" s="459"/>
      <c r="H1298" s="459"/>
      <c r="I1298" s="460"/>
    </row>
    <row r="1299" spans="3:9" ht="15.75" thickBot="1" x14ac:dyDescent="0.3">
      <c r="C1299" s="36" t="s">
        <v>29</v>
      </c>
      <c r="D1299" s="84"/>
      <c r="E1299" s="84"/>
      <c r="F1299" s="461" t="s">
        <v>1126</v>
      </c>
      <c r="G1299" s="462"/>
      <c r="H1299" s="462"/>
      <c r="I1299" s="463"/>
    </row>
    <row r="1300" spans="3:9" ht="15" customHeight="1" x14ac:dyDescent="0.25">
      <c r="C1300" s="432"/>
      <c r="D1300" s="564" t="s">
        <v>902</v>
      </c>
      <c r="E1300" s="564" t="s">
        <v>903</v>
      </c>
      <c r="F1300" s="47">
        <v>2018</v>
      </c>
      <c r="G1300" s="47">
        <v>2019</v>
      </c>
      <c r="H1300" s="47">
        <v>2020</v>
      </c>
      <c r="I1300" s="47">
        <v>2021</v>
      </c>
    </row>
    <row r="1301" spans="3:9" ht="15.75" thickBot="1" x14ac:dyDescent="0.3">
      <c r="C1301" s="433"/>
      <c r="D1301" s="565"/>
      <c r="E1301" s="565"/>
      <c r="F1301" s="48" t="s">
        <v>12</v>
      </c>
      <c r="G1301" s="48" t="s">
        <v>13</v>
      </c>
      <c r="H1301" s="48" t="s">
        <v>13</v>
      </c>
      <c r="I1301" s="48" t="s">
        <v>13</v>
      </c>
    </row>
    <row r="1302" spans="3:9" ht="15.75" thickBot="1" x14ac:dyDescent="0.3">
      <c r="C1302" s="36" t="s">
        <v>31</v>
      </c>
      <c r="D1302" s="242">
        <v>10</v>
      </c>
      <c r="E1302" s="242">
        <v>0</v>
      </c>
      <c r="F1302" s="49">
        <v>0</v>
      </c>
      <c r="G1302" s="49">
        <v>0</v>
      </c>
      <c r="H1302" s="49">
        <v>1</v>
      </c>
      <c r="I1302" s="49">
        <v>1</v>
      </c>
    </row>
    <row r="1303" spans="3:9" ht="15.75" thickBot="1" x14ac:dyDescent="0.3">
      <c r="C1303" s="36" t="s">
        <v>32</v>
      </c>
      <c r="D1303" s="49">
        <f t="shared" ref="D1303:I1303" si="141">D1312+D1311</f>
        <v>63376523</v>
      </c>
      <c r="E1303" s="49">
        <f t="shared" si="141"/>
        <v>0</v>
      </c>
      <c r="F1303" s="49">
        <f t="shared" si="141"/>
        <v>0</v>
      </c>
      <c r="G1303" s="49">
        <f t="shared" si="141"/>
        <v>0</v>
      </c>
      <c r="H1303" s="49">
        <f t="shared" si="141"/>
        <v>503160</v>
      </c>
      <c r="I1303" s="49">
        <f t="shared" si="141"/>
        <v>800000</v>
      </c>
    </row>
    <row r="1304" spans="3:9" ht="15.75" thickBot="1" x14ac:dyDescent="0.3">
      <c r="C1304" s="36" t="s">
        <v>33</v>
      </c>
      <c r="D1304" s="36"/>
      <c r="E1304" s="36"/>
      <c r="F1304" s="49" t="e">
        <f>F1303/F1302</f>
        <v>#DIV/0!</v>
      </c>
      <c r="G1304" s="49" t="e">
        <f>G1303/G1302</f>
        <v>#DIV/0!</v>
      </c>
      <c r="H1304" s="49">
        <f>H1303/H1302</f>
        <v>503160</v>
      </c>
      <c r="I1304" s="49">
        <f>I1303/I1302</f>
        <v>800000</v>
      </c>
    </row>
    <row r="1305" spans="3:9" ht="15.75" thickBot="1" x14ac:dyDescent="0.3">
      <c r="C1305" s="36" t="s">
        <v>34</v>
      </c>
      <c r="D1305" s="36"/>
      <c r="E1305" s="36"/>
      <c r="F1305" s="50" t="s">
        <v>35</v>
      </c>
      <c r="G1305" s="51" t="e">
        <f t="shared" ref="G1305:I1307" si="142">G1302/F1302-1</f>
        <v>#DIV/0!</v>
      </c>
      <c r="H1305" s="51" t="e">
        <f t="shared" si="142"/>
        <v>#DIV/0!</v>
      </c>
      <c r="I1305" s="51">
        <f t="shared" si="142"/>
        <v>0</v>
      </c>
    </row>
    <row r="1306" spans="3:9" ht="15.75" thickBot="1" x14ac:dyDescent="0.3">
      <c r="C1306" s="36" t="s">
        <v>36</v>
      </c>
      <c r="D1306" s="36"/>
      <c r="E1306" s="36"/>
      <c r="F1306" s="50" t="s">
        <v>35</v>
      </c>
      <c r="G1306" s="51" t="e">
        <f t="shared" si="142"/>
        <v>#DIV/0!</v>
      </c>
      <c r="H1306" s="51" t="e">
        <f t="shared" si="142"/>
        <v>#DIV/0!</v>
      </c>
      <c r="I1306" s="51">
        <f t="shared" si="142"/>
        <v>0.58995150647905237</v>
      </c>
    </row>
    <row r="1307" spans="3:9" ht="15.75" thickBot="1" x14ac:dyDescent="0.3">
      <c r="C1307" s="36" t="s">
        <v>37</v>
      </c>
      <c r="D1307" s="36"/>
      <c r="E1307" s="36"/>
      <c r="F1307" s="50" t="s">
        <v>35</v>
      </c>
      <c r="G1307" s="51" t="e">
        <f t="shared" si="142"/>
        <v>#DIV/0!</v>
      </c>
      <c r="H1307" s="51" t="e">
        <f t="shared" si="142"/>
        <v>#DIV/0!</v>
      </c>
      <c r="I1307" s="51">
        <f t="shared" si="142"/>
        <v>0.58995150647905237</v>
      </c>
    </row>
    <row r="1308" spans="3:9" ht="15.75" customHeight="1" thickBot="1" x14ac:dyDescent="0.3">
      <c r="C1308" s="464" t="s">
        <v>936</v>
      </c>
      <c r="D1308" s="465"/>
      <c r="E1308" s="465"/>
      <c r="F1308" s="465"/>
      <c r="G1308" s="465"/>
      <c r="H1308" s="465"/>
      <c r="I1308" s="466"/>
    </row>
    <row r="1309" spans="3:9" x14ac:dyDescent="0.25">
      <c r="C1309" s="432"/>
      <c r="D1309" s="33"/>
      <c r="E1309" s="33"/>
      <c r="F1309" s="47">
        <v>2018</v>
      </c>
      <c r="G1309" s="47">
        <v>2019</v>
      </c>
      <c r="H1309" s="47">
        <v>2020</v>
      </c>
      <c r="I1309" s="47">
        <v>2021</v>
      </c>
    </row>
    <row r="1310" spans="3:9" ht="15.75" thickBot="1" x14ac:dyDescent="0.3">
      <c r="C1310" s="433"/>
      <c r="D1310" s="34"/>
      <c r="E1310" s="34"/>
      <c r="F1310" s="48" t="s">
        <v>12</v>
      </c>
      <c r="G1310" s="48" t="s">
        <v>13</v>
      </c>
      <c r="H1310" s="48" t="s">
        <v>13</v>
      </c>
      <c r="I1310" s="48" t="s">
        <v>13</v>
      </c>
    </row>
    <row r="1311" spans="3:9" ht="15.75" thickBot="1" x14ac:dyDescent="0.3">
      <c r="C1311" s="52" t="s">
        <v>39</v>
      </c>
      <c r="D1311" s="54">
        <v>627490</v>
      </c>
      <c r="E1311" s="54">
        <v>0</v>
      </c>
      <c r="F1311" s="54">
        <v>0</v>
      </c>
      <c r="G1311" s="54">
        <v>0</v>
      </c>
      <c r="H1311" s="54">
        <v>10000</v>
      </c>
      <c r="I1311" s="54">
        <v>30000</v>
      </c>
    </row>
    <row r="1312" spans="3:9" ht="15.75" thickBot="1" x14ac:dyDescent="0.3">
      <c r="C1312" s="52" t="s">
        <v>40</v>
      </c>
      <c r="D1312" s="54">
        <v>62749033</v>
      </c>
      <c r="E1312" s="54">
        <v>0</v>
      </c>
      <c r="F1312" s="54">
        <v>0</v>
      </c>
      <c r="G1312" s="54">
        <v>0</v>
      </c>
      <c r="H1312" s="54">
        <v>493160</v>
      </c>
      <c r="I1312" s="54">
        <v>770000</v>
      </c>
    </row>
    <row r="1313" spans="3:9" ht="15.75" thickBot="1" x14ac:dyDescent="0.3">
      <c r="C1313" s="278" t="s">
        <v>41</v>
      </c>
      <c r="D1313" s="276"/>
      <c r="E1313" s="276"/>
      <c r="F1313" s="277">
        <f>F1312+F1311</f>
        <v>0</v>
      </c>
      <c r="G1313" s="277">
        <f>G1312+G1311</f>
        <v>0</v>
      </c>
      <c r="H1313" s="277">
        <f>H1312+H1311</f>
        <v>503160</v>
      </c>
      <c r="I1313" s="277">
        <f>I1312+I1311</f>
        <v>800000</v>
      </c>
    </row>
    <row r="1314" spans="3:9" ht="15.75" thickBot="1" x14ac:dyDescent="0.3">
      <c r="C1314" s="41"/>
      <c r="D1314" s="115"/>
      <c r="E1314" s="115"/>
      <c r="F1314" s="566"/>
      <c r="G1314" s="567"/>
      <c r="H1314" s="567"/>
      <c r="I1314" s="568"/>
    </row>
    <row r="1315" spans="3:9" ht="15.75" customHeight="1" thickBot="1" x14ac:dyDescent="0.3">
      <c r="C1315" s="46" t="s">
        <v>220</v>
      </c>
      <c r="D1315" s="236"/>
      <c r="E1315" s="236"/>
      <c r="F1315" s="558" t="s">
        <v>1127</v>
      </c>
      <c r="G1315" s="559"/>
      <c r="H1315" s="559"/>
      <c r="I1315" s="560"/>
    </row>
    <row r="1316" spans="3:9" ht="15.75" thickBot="1" x14ac:dyDescent="0.3">
      <c r="C1316" s="41" t="s">
        <v>27</v>
      </c>
      <c r="D1316" s="115"/>
      <c r="E1316" s="115"/>
      <c r="F1316" s="576" t="s">
        <v>1128</v>
      </c>
      <c r="G1316" s="574"/>
      <c r="H1316" s="574"/>
      <c r="I1316" s="575"/>
    </row>
    <row r="1317" spans="3:9" ht="15.75" thickBot="1" x14ac:dyDescent="0.3">
      <c r="C1317" s="36" t="s">
        <v>29</v>
      </c>
      <c r="D1317" s="84"/>
      <c r="E1317" s="84"/>
      <c r="F1317" s="461" t="s">
        <v>1129</v>
      </c>
      <c r="G1317" s="462"/>
      <c r="H1317" s="462"/>
      <c r="I1317" s="463"/>
    </row>
    <row r="1318" spans="3:9" ht="15" customHeight="1" x14ac:dyDescent="0.25">
      <c r="C1318" s="432"/>
      <c r="D1318" s="564" t="s">
        <v>902</v>
      </c>
      <c r="E1318" s="564" t="s">
        <v>903</v>
      </c>
      <c r="F1318" s="47">
        <v>2018</v>
      </c>
      <c r="G1318" s="47">
        <v>2019</v>
      </c>
      <c r="H1318" s="47">
        <v>2020</v>
      </c>
      <c r="I1318" s="47">
        <v>2021</v>
      </c>
    </row>
    <row r="1319" spans="3:9" ht="15.75" thickBot="1" x14ac:dyDescent="0.3">
      <c r="C1319" s="433"/>
      <c r="D1319" s="565"/>
      <c r="E1319" s="565"/>
      <c r="F1319" s="48" t="s">
        <v>12</v>
      </c>
      <c r="G1319" s="48" t="s">
        <v>13</v>
      </c>
      <c r="H1319" s="48" t="s">
        <v>13</v>
      </c>
      <c r="I1319" s="48" t="s">
        <v>13</v>
      </c>
    </row>
    <row r="1320" spans="3:9" ht="15.75" thickBot="1" x14ac:dyDescent="0.3">
      <c r="C1320" s="36" t="s">
        <v>31</v>
      </c>
      <c r="D1320" s="242">
        <v>61</v>
      </c>
      <c r="E1320" s="242">
        <v>0</v>
      </c>
      <c r="F1320" s="49">
        <v>0</v>
      </c>
      <c r="G1320" s="49">
        <v>0</v>
      </c>
      <c r="H1320" s="49">
        <f>H1321/D1321*D1320</f>
        <v>9.2644577431882187</v>
      </c>
      <c r="I1320" s="49">
        <f>I1321/D1321*D1320</f>
        <v>4.4657465659490168</v>
      </c>
    </row>
    <row r="1321" spans="3:9" ht="18" customHeight="1" thickBot="1" x14ac:dyDescent="0.3">
      <c r="C1321" s="36" t="s">
        <v>32</v>
      </c>
      <c r="D1321" s="49">
        <f t="shared" ref="D1321:I1321" si="143">D1330+D1329</f>
        <v>1975291</v>
      </c>
      <c r="E1321" s="49">
        <f t="shared" si="143"/>
        <v>0</v>
      </c>
      <c r="F1321" s="49">
        <f t="shared" si="143"/>
        <v>0</v>
      </c>
      <c r="G1321" s="49">
        <f t="shared" si="143"/>
        <v>0</v>
      </c>
      <c r="H1321" s="49">
        <f t="shared" si="143"/>
        <v>300000</v>
      </c>
      <c r="I1321" s="49">
        <f t="shared" si="143"/>
        <v>144609</v>
      </c>
    </row>
    <row r="1322" spans="3:9" ht="15.75" thickBot="1" x14ac:dyDescent="0.3">
      <c r="C1322" s="36" t="s">
        <v>33</v>
      </c>
      <c r="D1322" s="36"/>
      <c r="E1322" s="36"/>
      <c r="F1322" s="49" t="e">
        <f>F1321/F1320</f>
        <v>#DIV/0!</v>
      </c>
      <c r="G1322" s="49" t="e">
        <f>G1321/G1320</f>
        <v>#DIV/0!</v>
      </c>
      <c r="H1322" s="49">
        <f>H1321/H1320</f>
        <v>32381.819672131147</v>
      </c>
      <c r="I1322" s="49">
        <f>I1321/I1320</f>
        <v>32381.819672131151</v>
      </c>
    </row>
    <row r="1323" spans="3:9" ht="15.75" thickBot="1" x14ac:dyDescent="0.3">
      <c r="C1323" s="36" t="s">
        <v>34</v>
      </c>
      <c r="D1323" s="36"/>
      <c r="E1323" s="36"/>
      <c r="F1323" s="50" t="s">
        <v>35</v>
      </c>
      <c r="G1323" s="51" t="e">
        <f t="shared" ref="G1323:I1325" si="144">G1320/F1320-1</f>
        <v>#DIV/0!</v>
      </c>
      <c r="H1323" s="51" t="e">
        <f t="shared" si="144"/>
        <v>#DIV/0!</v>
      </c>
      <c r="I1323" s="51">
        <f t="shared" si="144"/>
        <v>-0.51797000000000004</v>
      </c>
    </row>
    <row r="1324" spans="3:9" ht="15.75" thickBot="1" x14ac:dyDescent="0.3">
      <c r="C1324" s="36" t="s">
        <v>36</v>
      </c>
      <c r="D1324" s="36"/>
      <c r="E1324" s="36"/>
      <c r="F1324" s="50" t="s">
        <v>35</v>
      </c>
      <c r="G1324" s="51" t="e">
        <f t="shared" si="144"/>
        <v>#DIV/0!</v>
      </c>
      <c r="H1324" s="51" t="e">
        <f t="shared" si="144"/>
        <v>#DIV/0!</v>
      </c>
      <c r="I1324" s="51">
        <f t="shared" si="144"/>
        <v>-0.51797000000000004</v>
      </c>
    </row>
    <row r="1325" spans="3:9" ht="15.75" thickBot="1" x14ac:dyDescent="0.3">
      <c r="C1325" s="36" t="s">
        <v>37</v>
      </c>
      <c r="D1325" s="36"/>
      <c r="E1325" s="36"/>
      <c r="F1325" s="50" t="s">
        <v>35</v>
      </c>
      <c r="G1325" s="51" t="e">
        <f t="shared" si="144"/>
        <v>#DIV/0!</v>
      </c>
      <c r="H1325" s="51" t="e">
        <f t="shared" si="144"/>
        <v>#DIV/0!</v>
      </c>
      <c r="I1325" s="51">
        <f t="shared" si="144"/>
        <v>0</v>
      </c>
    </row>
    <row r="1326" spans="3:9" ht="15.75" customHeight="1" thickBot="1" x14ac:dyDescent="0.3">
      <c r="C1326" s="464" t="s">
        <v>936</v>
      </c>
      <c r="D1326" s="465"/>
      <c r="E1326" s="465"/>
      <c r="F1326" s="465"/>
      <c r="G1326" s="465"/>
      <c r="H1326" s="465"/>
      <c r="I1326" s="466"/>
    </row>
    <row r="1327" spans="3:9" x14ac:dyDescent="0.25">
      <c r="C1327" s="432"/>
      <c r="D1327" s="33"/>
      <c r="E1327" s="33"/>
      <c r="F1327" s="47">
        <v>2018</v>
      </c>
      <c r="G1327" s="47">
        <v>2019</v>
      </c>
      <c r="H1327" s="47">
        <v>2020</v>
      </c>
      <c r="I1327" s="47">
        <v>2021</v>
      </c>
    </row>
    <row r="1328" spans="3:9" ht="15.75" customHeight="1" thickBot="1" x14ac:dyDescent="0.3">
      <c r="C1328" s="433"/>
      <c r="D1328" s="34"/>
      <c r="E1328" s="34"/>
      <c r="F1328" s="48" t="s">
        <v>12</v>
      </c>
      <c r="G1328" s="48" t="s">
        <v>13</v>
      </c>
      <c r="H1328" s="48" t="s">
        <v>13</v>
      </c>
      <c r="I1328" s="48" t="s">
        <v>13</v>
      </c>
    </row>
    <row r="1329" spans="2:9" ht="15.75" thickBot="1" x14ac:dyDescent="0.3">
      <c r="C1329" s="52" t="s">
        <v>39</v>
      </c>
      <c r="D1329" s="54">
        <v>0</v>
      </c>
      <c r="E1329" s="54">
        <v>0</v>
      </c>
      <c r="F1329" s="54">
        <v>0</v>
      </c>
      <c r="G1329" s="54">
        <v>0</v>
      </c>
      <c r="H1329" s="54">
        <v>0</v>
      </c>
      <c r="I1329" s="54">
        <v>0</v>
      </c>
    </row>
    <row r="1330" spans="2:9" ht="15.75" thickBot="1" x14ac:dyDescent="0.3">
      <c r="C1330" s="52" t="s">
        <v>40</v>
      </c>
      <c r="D1330" s="54">
        <v>1975291</v>
      </c>
      <c r="E1330" s="54">
        <v>0</v>
      </c>
      <c r="F1330" s="54">
        <v>0</v>
      </c>
      <c r="G1330" s="54">
        <v>0</v>
      </c>
      <c r="H1330" s="54">
        <v>300000</v>
      </c>
      <c r="I1330" s="54">
        <v>144609</v>
      </c>
    </row>
    <row r="1331" spans="2:9" ht="15.75" thickBot="1" x14ac:dyDescent="0.3">
      <c r="C1331" s="278" t="s">
        <v>41</v>
      </c>
      <c r="D1331" s="276"/>
      <c r="E1331" s="276"/>
      <c r="F1331" s="277">
        <f>F1330+F1329</f>
        <v>0</v>
      </c>
      <c r="G1331" s="277">
        <f>G1330+G1329</f>
        <v>0</v>
      </c>
      <c r="H1331" s="277">
        <f>H1330+H1329</f>
        <v>300000</v>
      </c>
      <c r="I1331" s="277">
        <f>I1330+I1329</f>
        <v>144609</v>
      </c>
    </row>
    <row r="1332" spans="2:9" ht="24" customHeight="1" thickBot="1" x14ac:dyDescent="0.3">
      <c r="B1332" s="240">
        <v>61</v>
      </c>
      <c r="C1332" s="41" t="s">
        <v>1130</v>
      </c>
      <c r="D1332" s="115"/>
      <c r="E1332" s="115"/>
      <c r="F1332" s="566" t="s">
        <v>1131</v>
      </c>
      <c r="G1332" s="567"/>
      <c r="H1332" s="567"/>
      <c r="I1332" s="568"/>
    </row>
    <row r="1333" spans="2:9" ht="24" customHeight="1" thickBot="1" x14ac:dyDescent="0.3">
      <c r="C1333" s="46" t="s">
        <v>220</v>
      </c>
      <c r="D1333" s="236"/>
      <c r="E1333" s="236"/>
      <c r="F1333" s="458" t="s">
        <v>921</v>
      </c>
      <c r="G1333" s="459"/>
      <c r="H1333" s="459"/>
      <c r="I1333" s="460"/>
    </row>
    <row r="1334" spans="2:9" ht="70.5" customHeight="1" thickBot="1" x14ac:dyDescent="0.3">
      <c r="C1334" s="36" t="s">
        <v>27</v>
      </c>
      <c r="D1334" s="84"/>
      <c r="E1334" s="84"/>
      <c r="F1334" s="437" t="s">
        <v>1132</v>
      </c>
      <c r="G1334" s="438"/>
      <c r="H1334" s="438"/>
      <c r="I1334" s="439"/>
    </row>
    <row r="1335" spans="2:9" ht="21.75" customHeight="1" thickBot="1" x14ac:dyDescent="0.3">
      <c r="C1335" s="36" t="s">
        <v>29</v>
      </c>
      <c r="D1335" s="84"/>
      <c r="E1335" s="84"/>
      <c r="F1335" s="461" t="s">
        <v>901</v>
      </c>
      <c r="G1335" s="462"/>
      <c r="H1335" s="462"/>
      <c r="I1335" s="463"/>
    </row>
    <row r="1336" spans="2:9" ht="27.75" customHeight="1" x14ac:dyDescent="0.25">
      <c r="C1336" s="432"/>
      <c r="D1336" s="564" t="s">
        <v>902</v>
      </c>
      <c r="E1336" s="564" t="s">
        <v>903</v>
      </c>
      <c r="F1336" s="47">
        <v>2018</v>
      </c>
      <c r="G1336" s="47">
        <v>2019</v>
      </c>
      <c r="H1336" s="47">
        <v>2020</v>
      </c>
      <c r="I1336" s="47">
        <v>2021</v>
      </c>
    </row>
    <row r="1337" spans="2:9" ht="27.75" customHeight="1" thickBot="1" x14ac:dyDescent="0.3">
      <c r="C1337" s="433"/>
      <c r="D1337" s="565"/>
      <c r="E1337" s="565"/>
      <c r="F1337" s="48" t="s">
        <v>12</v>
      </c>
      <c r="G1337" s="48" t="s">
        <v>13</v>
      </c>
      <c r="H1337" s="48" t="s">
        <v>13</v>
      </c>
      <c r="I1337" s="48" t="s">
        <v>13</v>
      </c>
    </row>
    <row r="1338" spans="2:9" ht="27.75" customHeight="1" thickBot="1" x14ac:dyDescent="0.3">
      <c r="C1338" s="36" t="s">
        <v>31</v>
      </c>
      <c r="D1338" s="242">
        <v>238282</v>
      </c>
      <c r="E1338" s="242">
        <v>0</v>
      </c>
      <c r="F1338" s="49">
        <v>0</v>
      </c>
      <c r="G1338" s="49">
        <f>G1339/D1339*D1338</f>
        <v>0</v>
      </c>
      <c r="H1338" s="49">
        <f>H1339/D1339*D1338</f>
        <v>47656.4</v>
      </c>
      <c r="I1338" s="49">
        <f>I1339/D1339*D1338</f>
        <v>43077.185050244043</v>
      </c>
    </row>
    <row r="1339" spans="2:9" ht="27.75" customHeight="1" thickBot="1" x14ac:dyDescent="0.3">
      <c r="C1339" s="36" t="s">
        <v>32</v>
      </c>
      <c r="D1339" s="49">
        <f>D1348+D1347</f>
        <v>696600</v>
      </c>
      <c r="E1339" s="49">
        <f t="shared" ref="E1339:I1339" si="145">E1348+E1347</f>
        <v>0</v>
      </c>
      <c r="F1339" s="49">
        <f t="shared" si="145"/>
        <v>0</v>
      </c>
      <c r="G1339" s="49">
        <f t="shared" si="145"/>
        <v>0</v>
      </c>
      <c r="H1339" s="49">
        <f t="shared" si="145"/>
        <v>139320</v>
      </c>
      <c r="I1339" s="49">
        <f t="shared" si="145"/>
        <v>125933</v>
      </c>
    </row>
    <row r="1340" spans="2:9" ht="27.75" customHeight="1" thickBot="1" x14ac:dyDescent="0.3">
      <c r="C1340" s="36" t="s">
        <v>33</v>
      </c>
      <c r="D1340" s="36"/>
      <c r="E1340" s="36"/>
      <c r="F1340" s="49" t="e">
        <f>F1339/F1338</f>
        <v>#DIV/0!</v>
      </c>
      <c r="G1340" s="49" t="e">
        <f>G1339/G1338</f>
        <v>#DIV/0!</v>
      </c>
      <c r="H1340" s="49">
        <f>H1339/H1338</f>
        <v>2.9234268639679035</v>
      </c>
      <c r="I1340" s="49">
        <f>I1339/I1338</f>
        <v>2.9234268639679035</v>
      </c>
    </row>
    <row r="1341" spans="2:9" ht="27.75" customHeight="1" thickBot="1" x14ac:dyDescent="0.3">
      <c r="C1341" s="36" t="s">
        <v>34</v>
      </c>
      <c r="D1341" s="36"/>
      <c r="E1341" s="36"/>
      <c r="F1341" s="50" t="s">
        <v>35</v>
      </c>
      <c r="G1341" s="51" t="e">
        <f t="shared" ref="G1341:I1343" si="146">G1338/F1338-1</f>
        <v>#DIV/0!</v>
      </c>
      <c r="H1341" s="51" t="e">
        <f t="shared" si="146"/>
        <v>#DIV/0!</v>
      </c>
      <c r="I1341" s="51">
        <f t="shared" si="146"/>
        <v>-9.6088142405971855E-2</v>
      </c>
    </row>
    <row r="1342" spans="2:9" ht="27.75" customHeight="1" thickBot="1" x14ac:dyDescent="0.3">
      <c r="C1342" s="36" t="s">
        <v>36</v>
      </c>
      <c r="D1342" s="36"/>
      <c r="E1342" s="36"/>
      <c r="F1342" s="50" t="s">
        <v>35</v>
      </c>
      <c r="G1342" s="51" t="e">
        <f t="shared" si="146"/>
        <v>#DIV/0!</v>
      </c>
      <c r="H1342" s="51" t="e">
        <f t="shared" si="146"/>
        <v>#DIV/0!</v>
      </c>
      <c r="I1342" s="51">
        <f t="shared" si="146"/>
        <v>-9.6088142405971855E-2</v>
      </c>
    </row>
    <row r="1343" spans="2:9" ht="27.75" customHeight="1" thickBot="1" x14ac:dyDescent="0.3">
      <c r="C1343" s="36" t="s">
        <v>37</v>
      </c>
      <c r="D1343" s="36"/>
      <c r="E1343" s="36"/>
      <c r="F1343" s="50" t="s">
        <v>35</v>
      </c>
      <c r="G1343" s="51" t="e">
        <f t="shared" si="146"/>
        <v>#DIV/0!</v>
      </c>
      <c r="H1343" s="51" t="e">
        <f t="shared" si="146"/>
        <v>#DIV/0!</v>
      </c>
      <c r="I1343" s="51">
        <f t="shared" si="146"/>
        <v>0</v>
      </c>
    </row>
    <row r="1344" spans="2:9" ht="27.75" customHeight="1" thickBot="1" x14ac:dyDescent="0.3">
      <c r="C1344" s="464" t="s">
        <v>1064</v>
      </c>
      <c r="D1344" s="465"/>
      <c r="E1344" s="465"/>
      <c r="F1344" s="465"/>
      <c r="G1344" s="465"/>
      <c r="H1344" s="465"/>
      <c r="I1344" s="466"/>
    </row>
    <row r="1345" spans="2:9" ht="27.75" customHeight="1" x14ac:dyDescent="0.25">
      <c r="C1345" s="432"/>
      <c r="D1345" s="33"/>
      <c r="E1345" s="33"/>
      <c r="F1345" s="47">
        <v>2018</v>
      </c>
      <c r="G1345" s="47">
        <v>2019</v>
      </c>
      <c r="H1345" s="47">
        <v>2020</v>
      </c>
      <c r="I1345" s="47">
        <v>2021</v>
      </c>
    </row>
    <row r="1346" spans="2:9" ht="27.75" customHeight="1" thickBot="1" x14ac:dyDescent="0.3">
      <c r="C1346" s="433"/>
      <c r="D1346" s="34"/>
      <c r="E1346" s="34"/>
      <c r="F1346" s="48" t="s">
        <v>12</v>
      </c>
      <c r="G1346" s="48" t="s">
        <v>13</v>
      </c>
      <c r="H1346" s="48" t="s">
        <v>13</v>
      </c>
      <c r="I1346" s="48" t="s">
        <v>13</v>
      </c>
    </row>
    <row r="1347" spans="2:9" ht="27.75" customHeight="1" thickBot="1" x14ac:dyDescent="0.3">
      <c r="C1347" s="52" t="s">
        <v>39</v>
      </c>
      <c r="D1347" s="54">
        <v>3588</v>
      </c>
      <c r="E1347" s="54">
        <v>0</v>
      </c>
      <c r="F1347" s="54">
        <v>0</v>
      </c>
      <c r="G1347" s="54">
        <v>0</v>
      </c>
      <c r="H1347" s="54">
        <v>718</v>
      </c>
      <c r="I1347" s="54">
        <v>718</v>
      </c>
    </row>
    <row r="1348" spans="2:9" s="92" customFormat="1" ht="27.75" customHeight="1" thickBot="1" x14ac:dyDescent="0.3">
      <c r="C1348" s="97" t="s">
        <v>40</v>
      </c>
      <c r="D1348" s="98">
        <v>693012</v>
      </c>
      <c r="E1348" s="98">
        <v>0</v>
      </c>
      <c r="F1348" s="98">
        <v>0</v>
      </c>
      <c r="G1348" s="98">
        <v>0</v>
      </c>
      <c r="H1348" s="98">
        <v>138602</v>
      </c>
      <c r="I1348" s="98">
        <v>125215</v>
      </c>
    </row>
    <row r="1349" spans="2:9" ht="27.75" customHeight="1" thickBot="1" x14ac:dyDescent="0.3">
      <c r="C1349" s="278" t="s">
        <v>41</v>
      </c>
      <c r="D1349" s="276"/>
      <c r="E1349" s="276"/>
      <c r="F1349" s="277">
        <f>F1348+F1347</f>
        <v>0</v>
      </c>
      <c r="G1349" s="277">
        <f>G1348+G1347</f>
        <v>0</v>
      </c>
      <c r="H1349" s="277">
        <f>H1348+H1347</f>
        <v>139320</v>
      </c>
      <c r="I1349" s="277">
        <f>I1348+I1347</f>
        <v>125933</v>
      </c>
    </row>
    <row r="1350" spans="2:9" ht="27.75" customHeight="1" thickBot="1" x14ac:dyDescent="0.3">
      <c r="B1350" s="240">
        <v>64</v>
      </c>
      <c r="C1350" s="41" t="s">
        <v>1133</v>
      </c>
      <c r="D1350" s="115"/>
      <c r="E1350" s="115"/>
      <c r="F1350" s="566" t="s">
        <v>1134</v>
      </c>
      <c r="G1350" s="567"/>
      <c r="H1350" s="567"/>
      <c r="I1350" s="568"/>
    </row>
    <row r="1351" spans="2:9" ht="27.75" customHeight="1" thickBot="1" x14ac:dyDescent="0.3">
      <c r="C1351" s="46" t="s">
        <v>220</v>
      </c>
      <c r="D1351" s="236"/>
      <c r="E1351" s="236"/>
      <c r="F1351" s="458" t="s">
        <v>1009</v>
      </c>
      <c r="G1351" s="459"/>
      <c r="H1351" s="459"/>
      <c r="I1351" s="460"/>
    </row>
    <row r="1352" spans="2:9" ht="65.25" customHeight="1" thickBot="1" x14ac:dyDescent="0.3">
      <c r="C1352" s="36" t="s">
        <v>27</v>
      </c>
      <c r="D1352" s="84"/>
      <c r="E1352" s="84"/>
      <c r="F1352" s="437" t="s">
        <v>1135</v>
      </c>
      <c r="G1352" s="438"/>
      <c r="H1352" s="438"/>
      <c r="I1352" s="439"/>
    </row>
    <row r="1353" spans="2:9" ht="27.75" customHeight="1" thickBot="1" x14ac:dyDescent="0.3">
      <c r="C1353" s="36" t="s">
        <v>29</v>
      </c>
      <c r="D1353" s="84"/>
      <c r="E1353" s="84"/>
      <c r="F1353" s="461" t="s">
        <v>901</v>
      </c>
      <c r="G1353" s="462"/>
      <c r="H1353" s="462"/>
      <c r="I1353" s="463"/>
    </row>
    <row r="1354" spans="2:9" ht="27.75" customHeight="1" x14ac:dyDescent="0.25">
      <c r="C1354" s="432"/>
      <c r="D1354" s="564" t="s">
        <v>902</v>
      </c>
      <c r="E1354" s="564" t="s">
        <v>903</v>
      </c>
      <c r="F1354" s="47">
        <v>2018</v>
      </c>
      <c r="G1354" s="47">
        <v>2019</v>
      </c>
      <c r="H1354" s="47">
        <v>2020</v>
      </c>
      <c r="I1354" s="47">
        <v>2021</v>
      </c>
    </row>
    <row r="1355" spans="2:9" ht="27.75" customHeight="1" thickBot="1" x14ac:dyDescent="0.3">
      <c r="C1355" s="433"/>
      <c r="D1355" s="565"/>
      <c r="E1355" s="565"/>
      <c r="F1355" s="48" t="s">
        <v>12</v>
      </c>
      <c r="G1355" s="48" t="s">
        <v>13</v>
      </c>
      <c r="H1355" s="48" t="s">
        <v>13</v>
      </c>
      <c r="I1355" s="48" t="s">
        <v>13</v>
      </c>
    </row>
    <row r="1356" spans="2:9" ht="27.75" customHeight="1" thickBot="1" x14ac:dyDescent="0.3">
      <c r="C1356" s="36" t="s">
        <v>31</v>
      </c>
      <c r="D1356" s="245">
        <v>9300</v>
      </c>
      <c r="E1356" s="245">
        <v>0</v>
      </c>
      <c r="F1356" s="49">
        <v>0</v>
      </c>
      <c r="G1356" s="49">
        <v>0</v>
      </c>
      <c r="H1356" s="49">
        <v>9300</v>
      </c>
      <c r="I1356" s="49">
        <v>0</v>
      </c>
    </row>
    <row r="1357" spans="2:9" ht="27.75" customHeight="1" thickBot="1" x14ac:dyDescent="0.3">
      <c r="C1357" s="36" t="s">
        <v>32</v>
      </c>
      <c r="D1357" s="49">
        <f>D1366+D1365</f>
        <v>101938</v>
      </c>
      <c r="E1357" s="49">
        <f t="shared" ref="E1357:I1357" si="147">E1366+E1365</f>
        <v>0</v>
      </c>
      <c r="F1357" s="49">
        <f t="shared" si="147"/>
        <v>0</v>
      </c>
      <c r="G1357" s="49">
        <f t="shared" si="147"/>
        <v>0</v>
      </c>
      <c r="H1357" s="49">
        <f t="shared" si="147"/>
        <v>101939</v>
      </c>
      <c r="I1357" s="49">
        <f t="shared" si="147"/>
        <v>0</v>
      </c>
    </row>
    <row r="1358" spans="2:9" ht="27.75" customHeight="1" thickBot="1" x14ac:dyDescent="0.3">
      <c r="C1358" s="36" t="s">
        <v>33</v>
      </c>
      <c r="D1358" s="36"/>
      <c r="E1358" s="36"/>
      <c r="F1358" s="49" t="e">
        <f>F1357/F1356</f>
        <v>#DIV/0!</v>
      </c>
      <c r="G1358" s="49" t="e">
        <f>G1357/G1356</f>
        <v>#DIV/0!</v>
      </c>
      <c r="H1358" s="49">
        <f>H1357/H1356</f>
        <v>10.961182795698925</v>
      </c>
      <c r="I1358" s="49" t="e">
        <f>I1357/I1356</f>
        <v>#DIV/0!</v>
      </c>
    </row>
    <row r="1359" spans="2:9" ht="27.75" customHeight="1" thickBot="1" x14ac:dyDescent="0.3">
      <c r="C1359" s="36" t="s">
        <v>34</v>
      </c>
      <c r="D1359" s="36"/>
      <c r="E1359" s="36"/>
      <c r="F1359" s="50" t="s">
        <v>35</v>
      </c>
      <c r="G1359" s="51" t="e">
        <f t="shared" ref="G1359:I1361" si="148">G1356/F1356-1</f>
        <v>#DIV/0!</v>
      </c>
      <c r="H1359" s="51" t="e">
        <f t="shared" si="148"/>
        <v>#DIV/0!</v>
      </c>
      <c r="I1359" s="51">
        <f t="shared" si="148"/>
        <v>-1</v>
      </c>
    </row>
    <row r="1360" spans="2:9" ht="27.75" customHeight="1" thickBot="1" x14ac:dyDescent="0.3">
      <c r="C1360" s="36" t="s">
        <v>36</v>
      </c>
      <c r="D1360" s="36"/>
      <c r="E1360" s="36"/>
      <c r="F1360" s="50" t="s">
        <v>35</v>
      </c>
      <c r="G1360" s="51" t="e">
        <f t="shared" si="148"/>
        <v>#DIV/0!</v>
      </c>
      <c r="H1360" s="51" t="e">
        <f t="shared" si="148"/>
        <v>#DIV/0!</v>
      </c>
      <c r="I1360" s="51">
        <f t="shared" si="148"/>
        <v>-1</v>
      </c>
    </row>
    <row r="1361" spans="3:9" ht="27.75" customHeight="1" thickBot="1" x14ac:dyDescent="0.3">
      <c r="C1361" s="36" t="s">
        <v>37</v>
      </c>
      <c r="D1361" s="36"/>
      <c r="E1361" s="36"/>
      <c r="F1361" s="50" t="s">
        <v>35</v>
      </c>
      <c r="G1361" s="51" t="e">
        <f t="shared" si="148"/>
        <v>#DIV/0!</v>
      </c>
      <c r="H1361" s="51" t="e">
        <f t="shared" si="148"/>
        <v>#DIV/0!</v>
      </c>
      <c r="I1361" s="51" t="e">
        <f t="shared" si="148"/>
        <v>#DIV/0!</v>
      </c>
    </row>
    <row r="1362" spans="3:9" ht="27.75" customHeight="1" thickBot="1" x14ac:dyDescent="0.3">
      <c r="C1362" s="464" t="s">
        <v>38</v>
      </c>
      <c r="D1362" s="465"/>
      <c r="E1362" s="465"/>
      <c r="F1362" s="465"/>
      <c r="G1362" s="465"/>
      <c r="H1362" s="465"/>
      <c r="I1362" s="466"/>
    </row>
    <row r="1363" spans="3:9" ht="27.75" customHeight="1" x14ac:dyDescent="0.25">
      <c r="C1363" s="432"/>
      <c r="D1363" s="33"/>
      <c r="E1363" s="33"/>
      <c r="F1363" s="47">
        <v>2018</v>
      </c>
      <c r="G1363" s="47">
        <v>2019</v>
      </c>
      <c r="H1363" s="47">
        <v>2020</v>
      </c>
      <c r="I1363" s="47">
        <v>2021</v>
      </c>
    </row>
    <row r="1364" spans="3:9" ht="27.75" customHeight="1" thickBot="1" x14ac:dyDescent="0.3">
      <c r="C1364" s="433"/>
      <c r="D1364" s="34"/>
      <c r="E1364" s="34"/>
      <c r="F1364" s="48" t="s">
        <v>12</v>
      </c>
      <c r="G1364" s="48" t="s">
        <v>13</v>
      </c>
      <c r="H1364" s="48" t="s">
        <v>13</v>
      </c>
      <c r="I1364" s="48" t="s">
        <v>13</v>
      </c>
    </row>
    <row r="1365" spans="3:9" ht="27.75" customHeight="1" thickBot="1" x14ac:dyDescent="0.3">
      <c r="C1365" s="52" t="s">
        <v>39</v>
      </c>
      <c r="D1365" s="54">
        <v>1993</v>
      </c>
      <c r="E1365" s="54">
        <v>0</v>
      </c>
      <c r="F1365" s="54">
        <v>0</v>
      </c>
      <c r="G1365" s="54">
        <v>0</v>
      </c>
      <c r="H1365" s="54">
        <v>1993</v>
      </c>
      <c r="I1365" s="54">
        <v>0</v>
      </c>
    </row>
    <row r="1366" spans="3:9" s="92" customFormat="1" ht="27.75" customHeight="1" thickBot="1" x14ac:dyDescent="0.3">
      <c r="C1366" s="97" t="s">
        <v>40</v>
      </c>
      <c r="D1366" s="98">
        <v>99945</v>
      </c>
      <c r="E1366" s="98">
        <v>0</v>
      </c>
      <c r="F1366" s="98">
        <v>0</v>
      </c>
      <c r="G1366" s="98">
        <v>0</v>
      </c>
      <c r="H1366" s="98">
        <v>99946</v>
      </c>
      <c r="I1366" s="98">
        <v>0</v>
      </c>
    </row>
    <row r="1367" spans="3:9" ht="27.75" customHeight="1" thickBot="1" x14ac:dyDescent="0.3">
      <c r="C1367" s="278" t="s">
        <v>41</v>
      </c>
      <c r="D1367" s="276"/>
      <c r="E1367" s="276"/>
      <c r="F1367" s="277">
        <f>F1366+F1365</f>
        <v>0</v>
      </c>
      <c r="G1367" s="277">
        <f>G1366+G1365</f>
        <v>0</v>
      </c>
      <c r="H1367" s="277">
        <f>H1366+H1365</f>
        <v>101939</v>
      </c>
      <c r="I1367" s="277">
        <f>I1366+I1365</f>
        <v>0</v>
      </c>
    </row>
    <row r="1368" spans="3:9" ht="27.75" customHeight="1" thickBot="1" x14ac:dyDescent="0.3">
      <c r="C1368" s="41"/>
      <c r="D1368" s="115"/>
      <c r="E1368" s="115"/>
      <c r="F1368" s="566" t="s">
        <v>1136</v>
      </c>
      <c r="G1368" s="567"/>
      <c r="H1368" s="567"/>
      <c r="I1368" s="568"/>
    </row>
    <row r="1369" spans="3:9" ht="27.75" customHeight="1" thickBot="1" x14ac:dyDescent="0.3">
      <c r="C1369" s="46" t="s">
        <v>220</v>
      </c>
      <c r="D1369" s="236"/>
      <c r="E1369" s="236"/>
      <c r="F1369" s="458" t="s">
        <v>921</v>
      </c>
      <c r="G1369" s="459"/>
      <c r="H1369" s="459"/>
      <c r="I1369" s="460"/>
    </row>
    <row r="1370" spans="3:9" ht="46.5" customHeight="1" thickBot="1" x14ac:dyDescent="0.3">
      <c r="C1370" s="36" t="s">
        <v>27</v>
      </c>
      <c r="D1370" s="84"/>
      <c r="E1370" s="84"/>
      <c r="F1370" s="437" t="s">
        <v>1137</v>
      </c>
      <c r="G1370" s="438"/>
      <c r="H1370" s="438"/>
      <c r="I1370" s="439"/>
    </row>
    <row r="1371" spans="3:9" ht="27.75" customHeight="1" thickBot="1" x14ac:dyDescent="0.3">
      <c r="C1371" s="36" t="s">
        <v>29</v>
      </c>
      <c r="D1371" s="84"/>
      <c r="E1371" s="84"/>
      <c r="F1371" s="461" t="s">
        <v>901</v>
      </c>
      <c r="G1371" s="462"/>
      <c r="H1371" s="462"/>
      <c r="I1371" s="463"/>
    </row>
    <row r="1372" spans="3:9" ht="27.75" customHeight="1" x14ac:dyDescent="0.25">
      <c r="C1372" s="432"/>
      <c r="D1372" s="564" t="s">
        <v>902</v>
      </c>
      <c r="E1372" s="564" t="s">
        <v>903</v>
      </c>
      <c r="F1372" s="47">
        <v>2018</v>
      </c>
      <c r="G1372" s="47">
        <v>2019</v>
      </c>
      <c r="H1372" s="47">
        <v>2020</v>
      </c>
      <c r="I1372" s="47">
        <v>2021</v>
      </c>
    </row>
    <row r="1373" spans="3:9" ht="27.75" customHeight="1" thickBot="1" x14ac:dyDescent="0.3">
      <c r="C1373" s="433"/>
      <c r="D1373" s="565"/>
      <c r="E1373" s="565"/>
      <c r="F1373" s="48" t="s">
        <v>12</v>
      </c>
      <c r="G1373" s="48" t="s">
        <v>13</v>
      </c>
      <c r="H1373" s="48" t="s">
        <v>13</v>
      </c>
      <c r="I1373" s="48" t="s">
        <v>13</v>
      </c>
    </row>
    <row r="1374" spans="3:9" ht="27.75" customHeight="1" thickBot="1" x14ac:dyDescent="0.3">
      <c r="C1374" s="36" t="s">
        <v>31</v>
      </c>
      <c r="D1374" s="242">
        <v>5018</v>
      </c>
      <c r="E1374" s="242">
        <v>0</v>
      </c>
      <c r="F1374" s="49">
        <v>0</v>
      </c>
      <c r="G1374" s="49">
        <v>0</v>
      </c>
      <c r="H1374" s="49">
        <f>H1375/D1375*D1374</f>
        <v>1003.6232953820086</v>
      </c>
      <c r="I1374" s="49">
        <f>I1375/D1375*D1374</f>
        <v>4014.4349430730131</v>
      </c>
    </row>
    <row r="1375" spans="3:9" ht="27.75" customHeight="1" thickBot="1" x14ac:dyDescent="0.3">
      <c r="C1375" s="36" t="s">
        <v>32</v>
      </c>
      <c r="D1375" s="49">
        <f t="shared" ref="D1375:I1375" si="149">D1384+D1383</f>
        <v>86163</v>
      </c>
      <c r="E1375" s="49">
        <f t="shared" si="149"/>
        <v>0</v>
      </c>
      <c r="F1375" s="49">
        <f t="shared" si="149"/>
        <v>0</v>
      </c>
      <c r="G1375" s="49">
        <f t="shared" si="149"/>
        <v>0</v>
      </c>
      <c r="H1375" s="49">
        <f t="shared" si="149"/>
        <v>17233</v>
      </c>
      <c r="I1375" s="49">
        <f t="shared" si="149"/>
        <v>68931</v>
      </c>
    </row>
    <row r="1376" spans="3:9" ht="27.75" customHeight="1" thickBot="1" x14ac:dyDescent="0.3">
      <c r="C1376" s="36" t="s">
        <v>33</v>
      </c>
      <c r="D1376" s="36"/>
      <c r="E1376" s="36"/>
      <c r="F1376" s="49" t="e">
        <f>F1375/F1374</f>
        <v>#DIV/0!</v>
      </c>
      <c r="G1376" s="49" t="e">
        <f>G1375/G1374</f>
        <v>#DIV/0!</v>
      </c>
      <c r="H1376" s="49">
        <f>H1375/H1374</f>
        <v>17.170785173375847</v>
      </c>
      <c r="I1376" s="49">
        <f>I1375/I1374</f>
        <v>17.170785173375847</v>
      </c>
    </row>
    <row r="1377" spans="3:9" ht="27.75" customHeight="1" thickBot="1" x14ac:dyDescent="0.3">
      <c r="C1377" s="36" t="s">
        <v>34</v>
      </c>
      <c r="D1377" s="36"/>
      <c r="E1377" s="36"/>
      <c r="F1377" s="50" t="s">
        <v>35</v>
      </c>
      <c r="G1377" s="51" t="e">
        <f t="shared" ref="G1377:I1379" si="150">G1374/F1374-1</f>
        <v>#DIV/0!</v>
      </c>
      <c r="H1377" s="51" t="e">
        <f t="shared" si="150"/>
        <v>#DIV/0!</v>
      </c>
      <c r="I1377" s="51">
        <f t="shared" si="150"/>
        <v>2.999941971798294</v>
      </c>
    </row>
    <row r="1378" spans="3:9" ht="27.75" customHeight="1" thickBot="1" x14ac:dyDescent="0.3">
      <c r="C1378" s="36" t="s">
        <v>36</v>
      </c>
      <c r="D1378" s="36"/>
      <c r="E1378" s="36"/>
      <c r="F1378" s="50" t="s">
        <v>35</v>
      </c>
      <c r="G1378" s="51" t="e">
        <f t="shared" si="150"/>
        <v>#DIV/0!</v>
      </c>
      <c r="H1378" s="51" t="e">
        <f t="shared" si="150"/>
        <v>#DIV/0!</v>
      </c>
      <c r="I1378" s="51">
        <f t="shared" si="150"/>
        <v>2.999941971798294</v>
      </c>
    </row>
    <row r="1379" spans="3:9" ht="27.75" customHeight="1" thickBot="1" x14ac:dyDescent="0.3">
      <c r="C1379" s="36" t="s">
        <v>37</v>
      </c>
      <c r="D1379" s="36"/>
      <c r="E1379" s="36"/>
      <c r="F1379" s="50" t="s">
        <v>35</v>
      </c>
      <c r="G1379" s="51" t="e">
        <f t="shared" si="150"/>
        <v>#DIV/0!</v>
      </c>
      <c r="H1379" s="51" t="e">
        <f t="shared" si="150"/>
        <v>#DIV/0!</v>
      </c>
      <c r="I1379" s="51">
        <f t="shared" si="150"/>
        <v>0</v>
      </c>
    </row>
    <row r="1380" spans="3:9" ht="27.75" customHeight="1" thickBot="1" x14ac:dyDescent="0.3">
      <c r="C1380" s="464" t="s">
        <v>936</v>
      </c>
      <c r="D1380" s="465"/>
      <c r="E1380" s="465"/>
      <c r="F1380" s="465"/>
      <c r="G1380" s="465"/>
      <c r="H1380" s="465"/>
      <c r="I1380" s="466"/>
    </row>
    <row r="1381" spans="3:9" ht="27.75" customHeight="1" x14ac:dyDescent="0.25">
      <c r="C1381" s="432"/>
      <c r="D1381" s="33"/>
      <c r="E1381" s="33"/>
      <c r="F1381" s="47">
        <v>2018</v>
      </c>
      <c r="G1381" s="47">
        <v>2019</v>
      </c>
      <c r="H1381" s="47">
        <v>2020</v>
      </c>
      <c r="I1381" s="47">
        <v>2021</v>
      </c>
    </row>
    <row r="1382" spans="3:9" ht="27.75" customHeight="1" thickBot="1" x14ac:dyDescent="0.3">
      <c r="C1382" s="433"/>
      <c r="D1382" s="34"/>
      <c r="E1382" s="34"/>
      <c r="F1382" s="48" t="s">
        <v>12</v>
      </c>
      <c r="G1382" s="48" t="s">
        <v>13</v>
      </c>
      <c r="H1382" s="48" t="s">
        <v>13</v>
      </c>
      <c r="I1382" s="48" t="s">
        <v>13</v>
      </c>
    </row>
    <row r="1383" spans="3:9" ht="27.75" customHeight="1" thickBot="1" x14ac:dyDescent="0.3">
      <c r="C1383" s="52" t="s">
        <v>39</v>
      </c>
      <c r="D1383" s="54">
        <v>270</v>
      </c>
      <c r="E1383" s="54">
        <v>0</v>
      </c>
      <c r="F1383" s="54">
        <v>0</v>
      </c>
      <c r="G1383" s="54">
        <v>0</v>
      </c>
      <c r="H1383" s="54">
        <v>54</v>
      </c>
      <c r="I1383" s="54">
        <v>216</v>
      </c>
    </row>
    <row r="1384" spans="3:9" ht="27.75" customHeight="1" thickBot="1" x14ac:dyDescent="0.3">
      <c r="C1384" s="97" t="s">
        <v>40</v>
      </c>
      <c r="D1384" s="98">
        <v>85893</v>
      </c>
      <c r="E1384" s="98">
        <v>0</v>
      </c>
      <c r="F1384" s="98">
        <v>0</v>
      </c>
      <c r="G1384" s="98">
        <v>0</v>
      </c>
      <c r="H1384" s="98">
        <v>17179</v>
      </c>
      <c r="I1384" s="98">
        <v>68715</v>
      </c>
    </row>
    <row r="1385" spans="3:9" ht="27.75" customHeight="1" thickBot="1" x14ac:dyDescent="0.3">
      <c r="C1385" s="278" t="s">
        <v>41</v>
      </c>
      <c r="D1385" s="276"/>
      <c r="E1385" s="276"/>
      <c r="F1385" s="277">
        <f>F1384+F1383</f>
        <v>0</v>
      </c>
      <c r="G1385" s="277">
        <f>G1384+G1383</f>
        <v>0</v>
      </c>
      <c r="H1385" s="277">
        <f>H1384+H1383</f>
        <v>17233</v>
      </c>
      <c r="I1385" s="277">
        <f>I1384+I1383</f>
        <v>68931</v>
      </c>
    </row>
    <row r="1386" spans="3:9" ht="27.75" customHeight="1" thickBot="1" x14ac:dyDescent="0.3">
      <c r="C1386" s="41"/>
      <c r="D1386" s="115"/>
      <c r="E1386" s="115"/>
      <c r="F1386" s="566" t="s">
        <v>1138</v>
      </c>
      <c r="G1386" s="567"/>
      <c r="H1386" s="567"/>
      <c r="I1386" s="568"/>
    </row>
    <row r="1387" spans="3:9" ht="27.75" customHeight="1" thickBot="1" x14ac:dyDescent="0.3">
      <c r="C1387" s="46" t="s">
        <v>220</v>
      </c>
      <c r="D1387" s="236"/>
      <c r="E1387" s="236"/>
      <c r="F1387" s="458" t="s">
        <v>921</v>
      </c>
      <c r="G1387" s="459"/>
      <c r="H1387" s="459"/>
      <c r="I1387" s="460"/>
    </row>
    <row r="1388" spans="3:9" ht="27.75" customHeight="1" thickBot="1" x14ac:dyDescent="0.3">
      <c r="C1388" s="36" t="s">
        <v>27</v>
      </c>
      <c r="D1388" s="84"/>
      <c r="E1388" s="84"/>
      <c r="F1388" s="458" t="s">
        <v>1139</v>
      </c>
      <c r="G1388" s="459"/>
      <c r="H1388" s="459"/>
      <c r="I1388" s="460"/>
    </row>
    <row r="1389" spans="3:9" ht="27.75" customHeight="1" thickBot="1" x14ac:dyDescent="0.3">
      <c r="C1389" s="36" t="s">
        <v>29</v>
      </c>
      <c r="D1389" s="84"/>
      <c r="E1389" s="84"/>
      <c r="F1389" s="461" t="s">
        <v>901</v>
      </c>
      <c r="G1389" s="462"/>
      <c r="H1389" s="462"/>
      <c r="I1389" s="463"/>
    </row>
    <row r="1390" spans="3:9" ht="27.75" customHeight="1" x14ac:dyDescent="0.25">
      <c r="C1390" s="432"/>
      <c r="D1390" s="564" t="s">
        <v>902</v>
      </c>
      <c r="E1390" s="564" t="s">
        <v>903</v>
      </c>
      <c r="F1390" s="47">
        <v>2018</v>
      </c>
      <c r="G1390" s="47">
        <v>2019</v>
      </c>
      <c r="H1390" s="47">
        <v>2020</v>
      </c>
      <c r="I1390" s="47">
        <v>2021</v>
      </c>
    </row>
    <row r="1391" spans="3:9" ht="27.75" customHeight="1" thickBot="1" x14ac:dyDescent="0.3">
      <c r="C1391" s="433"/>
      <c r="D1391" s="565"/>
      <c r="E1391" s="565"/>
      <c r="F1391" s="48" t="s">
        <v>12</v>
      </c>
      <c r="G1391" s="48" t="s">
        <v>13</v>
      </c>
      <c r="H1391" s="48" t="s">
        <v>13</v>
      </c>
      <c r="I1391" s="48" t="s">
        <v>13</v>
      </c>
    </row>
    <row r="1392" spans="3:9" ht="27.75" customHeight="1" thickBot="1" x14ac:dyDescent="0.3">
      <c r="C1392" s="36" t="s">
        <v>31</v>
      </c>
      <c r="D1392" s="242">
        <v>17058</v>
      </c>
      <c r="E1392" s="242"/>
      <c r="F1392" s="49"/>
      <c r="G1392" s="49"/>
      <c r="H1392" s="49">
        <f>H1393/D1393*D1392</f>
        <v>3411.6501344619319</v>
      </c>
      <c r="I1392" s="49">
        <f>I1393/D1393*D1392</f>
        <v>13646.349865538068</v>
      </c>
    </row>
    <row r="1393" spans="3:9" ht="27.75" customHeight="1" thickBot="1" x14ac:dyDescent="0.3">
      <c r="C1393" s="36" t="s">
        <v>32</v>
      </c>
      <c r="D1393" s="49">
        <f t="shared" ref="D1393:I1393" si="151">D1402+D1401</f>
        <v>136098</v>
      </c>
      <c r="E1393" s="49">
        <f t="shared" si="151"/>
        <v>0</v>
      </c>
      <c r="F1393" s="49">
        <f t="shared" si="151"/>
        <v>0</v>
      </c>
      <c r="G1393" s="49">
        <f t="shared" si="151"/>
        <v>0</v>
      </c>
      <c r="H1393" s="49">
        <f t="shared" si="151"/>
        <v>27220</v>
      </c>
      <c r="I1393" s="49">
        <f t="shared" si="151"/>
        <v>108878</v>
      </c>
    </row>
    <row r="1394" spans="3:9" ht="27.75" customHeight="1" thickBot="1" x14ac:dyDescent="0.3">
      <c r="C1394" s="36" t="s">
        <v>33</v>
      </c>
      <c r="D1394" s="36"/>
      <c r="E1394" s="36"/>
      <c r="F1394" s="49" t="e">
        <f>F1393/F1392</f>
        <v>#DIV/0!</v>
      </c>
      <c r="G1394" s="49" t="e">
        <f>G1393/G1392</f>
        <v>#DIV/0!</v>
      </c>
      <c r="H1394" s="49">
        <f>H1393/H1392</f>
        <v>7.9785437917692574</v>
      </c>
      <c r="I1394" s="49">
        <f>I1393/I1392</f>
        <v>7.9785437917692574</v>
      </c>
    </row>
    <row r="1395" spans="3:9" ht="27.75" customHeight="1" thickBot="1" x14ac:dyDescent="0.3">
      <c r="C1395" s="36" t="s">
        <v>34</v>
      </c>
      <c r="D1395" s="36"/>
      <c r="E1395" s="36"/>
      <c r="F1395" s="50" t="s">
        <v>35</v>
      </c>
      <c r="G1395" s="51" t="e">
        <f t="shared" ref="G1395:I1397" si="152">G1392/F1392-1</f>
        <v>#DIV/0!</v>
      </c>
      <c r="H1395" s="51" t="e">
        <f t="shared" si="152"/>
        <v>#DIV/0!</v>
      </c>
      <c r="I1395" s="51">
        <f t="shared" si="152"/>
        <v>2.9999265246142541</v>
      </c>
    </row>
    <row r="1396" spans="3:9" ht="27.75" customHeight="1" thickBot="1" x14ac:dyDescent="0.3">
      <c r="C1396" s="36" t="s">
        <v>36</v>
      </c>
      <c r="D1396" s="36"/>
      <c r="E1396" s="36"/>
      <c r="F1396" s="50" t="s">
        <v>35</v>
      </c>
      <c r="G1396" s="51" t="e">
        <f t="shared" si="152"/>
        <v>#DIV/0!</v>
      </c>
      <c r="H1396" s="51" t="e">
        <f t="shared" si="152"/>
        <v>#DIV/0!</v>
      </c>
      <c r="I1396" s="51">
        <f t="shared" si="152"/>
        <v>2.9999265246142541</v>
      </c>
    </row>
    <row r="1397" spans="3:9" ht="27.75" customHeight="1" thickBot="1" x14ac:dyDescent="0.3">
      <c r="C1397" s="36" t="s">
        <v>37</v>
      </c>
      <c r="D1397" s="36"/>
      <c r="E1397" s="36"/>
      <c r="F1397" s="50" t="s">
        <v>35</v>
      </c>
      <c r="G1397" s="51" t="e">
        <f t="shared" si="152"/>
        <v>#DIV/0!</v>
      </c>
      <c r="H1397" s="51" t="e">
        <f t="shared" si="152"/>
        <v>#DIV/0!</v>
      </c>
      <c r="I1397" s="51">
        <f t="shared" si="152"/>
        <v>0</v>
      </c>
    </row>
    <row r="1398" spans="3:9" ht="27.75" customHeight="1" thickBot="1" x14ac:dyDescent="0.3">
      <c r="C1398" s="464" t="s">
        <v>936</v>
      </c>
      <c r="D1398" s="465"/>
      <c r="E1398" s="465"/>
      <c r="F1398" s="465"/>
      <c r="G1398" s="465"/>
      <c r="H1398" s="465"/>
      <c r="I1398" s="466"/>
    </row>
    <row r="1399" spans="3:9" ht="27.75" customHeight="1" x14ac:dyDescent="0.25">
      <c r="C1399" s="432"/>
      <c r="D1399" s="33"/>
      <c r="E1399" s="33"/>
      <c r="F1399" s="47">
        <v>2018</v>
      </c>
      <c r="G1399" s="47">
        <v>2019</v>
      </c>
      <c r="H1399" s="47">
        <v>2020</v>
      </c>
      <c r="I1399" s="47">
        <v>2021</v>
      </c>
    </row>
    <row r="1400" spans="3:9" ht="27.75" customHeight="1" thickBot="1" x14ac:dyDescent="0.3">
      <c r="C1400" s="433"/>
      <c r="D1400" s="34"/>
      <c r="E1400" s="34"/>
      <c r="F1400" s="48" t="s">
        <v>12</v>
      </c>
      <c r="G1400" s="48" t="s">
        <v>13</v>
      </c>
      <c r="H1400" s="48" t="s">
        <v>13</v>
      </c>
      <c r="I1400" s="48" t="s">
        <v>13</v>
      </c>
    </row>
    <row r="1401" spans="3:9" ht="27.75" customHeight="1" thickBot="1" x14ac:dyDescent="0.3">
      <c r="C1401" s="52" t="s">
        <v>39</v>
      </c>
      <c r="D1401" s="54">
        <v>2428</v>
      </c>
      <c r="E1401" s="54">
        <v>0</v>
      </c>
      <c r="F1401" s="54">
        <v>0</v>
      </c>
      <c r="G1401" s="54">
        <v>0</v>
      </c>
      <c r="H1401" s="54">
        <v>486</v>
      </c>
      <c r="I1401" s="54">
        <v>1942</v>
      </c>
    </row>
    <row r="1402" spans="3:9" ht="27.75" customHeight="1" thickBot="1" x14ac:dyDescent="0.3">
      <c r="C1402" s="97" t="s">
        <v>40</v>
      </c>
      <c r="D1402" s="98">
        <v>133670</v>
      </c>
      <c r="E1402" s="98">
        <v>0</v>
      </c>
      <c r="F1402" s="98">
        <v>0</v>
      </c>
      <c r="G1402" s="98">
        <v>0</v>
      </c>
      <c r="H1402" s="98">
        <v>26734</v>
      </c>
      <c r="I1402" s="98">
        <v>106936</v>
      </c>
    </row>
    <row r="1403" spans="3:9" ht="27.75" customHeight="1" thickBot="1" x14ac:dyDescent="0.3">
      <c r="C1403" s="278" t="s">
        <v>41</v>
      </c>
      <c r="D1403" s="276"/>
      <c r="E1403" s="276"/>
      <c r="F1403" s="277">
        <f>F1402+F1401</f>
        <v>0</v>
      </c>
      <c r="G1403" s="277">
        <f>G1402+G1401</f>
        <v>0</v>
      </c>
      <c r="H1403" s="277">
        <f>H1402+H1401</f>
        <v>27220</v>
      </c>
      <c r="I1403" s="277">
        <f>I1402+I1401</f>
        <v>108878</v>
      </c>
    </row>
    <row r="1404" spans="3:9" ht="27.75" customHeight="1" thickBot="1" x14ac:dyDescent="0.3">
      <c r="C1404" s="41"/>
      <c r="D1404" s="115"/>
      <c r="E1404" s="115"/>
      <c r="F1404" s="566" t="s">
        <v>1140</v>
      </c>
      <c r="G1404" s="567"/>
      <c r="H1404" s="567"/>
      <c r="I1404" s="568"/>
    </row>
    <row r="1405" spans="3:9" ht="27.75" customHeight="1" thickBot="1" x14ac:dyDescent="0.3">
      <c r="C1405" s="46" t="s">
        <v>220</v>
      </c>
      <c r="D1405" s="236"/>
      <c r="E1405" s="236"/>
      <c r="F1405" s="458" t="s">
        <v>921</v>
      </c>
      <c r="G1405" s="459"/>
      <c r="H1405" s="459"/>
      <c r="I1405" s="460"/>
    </row>
    <row r="1406" spans="3:9" ht="78.75" customHeight="1" thickBot="1" x14ac:dyDescent="0.3">
      <c r="C1406" s="36" t="s">
        <v>27</v>
      </c>
      <c r="D1406" s="84"/>
      <c r="E1406" s="84"/>
      <c r="F1406" s="437" t="s">
        <v>1141</v>
      </c>
      <c r="G1406" s="438"/>
      <c r="H1406" s="438"/>
      <c r="I1406" s="439"/>
    </row>
    <row r="1407" spans="3:9" ht="27.75" customHeight="1" thickBot="1" x14ac:dyDescent="0.3">
      <c r="C1407" s="36" t="s">
        <v>29</v>
      </c>
      <c r="D1407" s="84"/>
      <c r="E1407" s="84"/>
      <c r="F1407" s="461" t="s">
        <v>901</v>
      </c>
      <c r="G1407" s="462"/>
      <c r="H1407" s="462"/>
      <c r="I1407" s="463"/>
    </row>
    <row r="1408" spans="3:9" ht="27.75" customHeight="1" x14ac:dyDescent="0.25">
      <c r="C1408" s="432"/>
      <c r="D1408" s="564" t="s">
        <v>902</v>
      </c>
      <c r="E1408" s="564" t="s">
        <v>903</v>
      </c>
      <c r="F1408" s="47">
        <v>2018</v>
      </c>
      <c r="G1408" s="47">
        <v>2019</v>
      </c>
      <c r="H1408" s="47">
        <v>2020</v>
      </c>
      <c r="I1408" s="47">
        <v>2021</v>
      </c>
    </row>
    <row r="1409" spans="3:9" ht="27.75" customHeight="1" thickBot="1" x14ac:dyDescent="0.3">
      <c r="C1409" s="433"/>
      <c r="D1409" s="565"/>
      <c r="E1409" s="565"/>
      <c r="F1409" s="48" t="s">
        <v>12</v>
      </c>
      <c r="G1409" s="48" t="s">
        <v>13</v>
      </c>
      <c r="H1409" s="48" t="s">
        <v>13</v>
      </c>
      <c r="I1409" s="48" t="s">
        <v>13</v>
      </c>
    </row>
    <row r="1410" spans="3:9" ht="27.75" customHeight="1" thickBot="1" x14ac:dyDescent="0.3">
      <c r="C1410" s="36" t="s">
        <v>31</v>
      </c>
      <c r="D1410" s="242">
        <v>22858</v>
      </c>
      <c r="E1410" s="242">
        <v>0</v>
      </c>
      <c r="F1410" s="49">
        <v>0</v>
      </c>
      <c r="G1410" s="49">
        <v>0</v>
      </c>
      <c r="H1410" s="49">
        <f>H1411/D1411*D1410</f>
        <v>4571.6000000000004</v>
      </c>
      <c r="I1410" s="49">
        <f>I1411/D1411*D1410</f>
        <v>18286.400000000001</v>
      </c>
    </row>
    <row r="1411" spans="3:9" ht="27.75" customHeight="1" thickBot="1" x14ac:dyDescent="0.3">
      <c r="C1411" s="36" t="s">
        <v>32</v>
      </c>
      <c r="D1411" s="49">
        <f t="shared" ref="D1411:I1411" si="153">D1420+D1419</f>
        <v>173865</v>
      </c>
      <c r="E1411" s="49">
        <f t="shared" si="153"/>
        <v>0</v>
      </c>
      <c r="F1411" s="49">
        <f t="shared" si="153"/>
        <v>0</v>
      </c>
      <c r="G1411" s="49">
        <f t="shared" si="153"/>
        <v>0</v>
      </c>
      <c r="H1411" s="49">
        <f t="shared" si="153"/>
        <v>34773</v>
      </c>
      <c r="I1411" s="49">
        <f t="shared" si="153"/>
        <v>139092</v>
      </c>
    </row>
    <row r="1412" spans="3:9" ht="27.75" customHeight="1" thickBot="1" x14ac:dyDescent="0.3">
      <c r="C1412" s="36" t="s">
        <v>33</v>
      </c>
      <c r="D1412" s="36"/>
      <c r="E1412" s="36"/>
      <c r="F1412" s="49" t="e">
        <f>F1411/F1410</f>
        <v>#DIV/0!</v>
      </c>
      <c r="G1412" s="49" t="e">
        <f>G1411/G1410</f>
        <v>#DIV/0!</v>
      </c>
      <c r="H1412" s="49">
        <f>H1411/H1410</f>
        <v>7.6063085134307453</v>
      </c>
      <c r="I1412" s="49">
        <f>I1411/I1410</f>
        <v>7.6063085134307453</v>
      </c>
    </row>
    <row r="1413" spans="3:9" ht="27.75" customHeight="1" thickBot="1" x14ac:dyDescent="0.3">
      <c r="C1413" s="36" t="s">
        <v>34</v>
      </c>
      <c r="D1413" s="36"/>
      <c r="E1413" s="36"/>
      <c r="F1413" s="50" t="s">
        <v>35</v>
      </c>
      <c r="G1413" s="51" t="e">
        <f t="shared" ref="G1413:I1415" si="154">G1410/F1410-1</f>
        <v>#DIV/0!</v>
      </c>
      <c r="H1413" s="51" t="e">
        <f t="shared" si="154"/>
        <v>#DIV/0!</v>
      </c>
      <c r="I1413" s="51">
        <f t="shared" si="154"/>
        <v>3</v>
      </c>
    </row>
    <row r="1414" spans="3:9" ht="27.75" customHeight="1" thickBot="1" x14ac:dyDescent="0.3">
      <c r="C1414" s="36" t="s">
        <v>36</v>
      </c>
      <c r="D1414" s="36"/>
      <c r="E1414" s="36"/>
      <c r="F1414" s="50" t="s">
        <v>35</v>
      </c>
      <c r="G1414" s="51" t="e">
        <f t="shared" si="154"/>
        <v>#DIV/0!</v>
      </c>
      <c r="H1414" s="51" t="e">
        <f t="shared" si="154"/>
        <v>#DIV/0!</v>
      </c>
      <c r="I1414" s="51">
        <f t="shared" si="154"/>
        <v>3</v>
      </c>
    </row>
    <row r="1415" spans="3:9" ht="27.75" customHeight="1" thickBot="1" x14ac:dyDescent="0.3">
      <c r="C1415" s="36" t="s">
        <v>37</v>
      </c>
      <c r="D1415" s="36"/>
      <c r="E1415" s="36"/>
      <c r="F1415" s="50" t="s">
        <v>35</v>
      </c>
      <c r="G1415" s="51" t="e">
        <f t="shared" si="154"/>
        <v>#DIV/0!</v>
      </c>
      <c r="H1415" s="51" t="e">
        <f t="shared" si="154"/>
        <v>#DIV/0!</v>
      </c>
      <c r="I1415" s="51">
        <f t="shared" si="154"/>
        <v>0</v>
      </c>
    </row>
    <row r="1416" spans="3:9" ht="27.75" customHeight="1" thickBot="1" x14ac:dyDescent="0.3">
      <c r="C1416" s="464" t="s">
        <v>936</v>
      </c>
      <c r="D1416" s="465"/>
      <c r="E1416" s="465"/>
      <c r="F1416" s="465"/>
      <c r="G1416" s="465"/>
      <c r="H1416" s="465"/>
      <c r="I1416" s="466"/>
    </row>
    <row r="1417" spans="3:9" ht="27.75" customHeight="1" x14ac:dyDescent="0.25">
      <c r="C1417" s="432"/>
      <c r="D1417" s="33"/>
      <c r="E1417" s="33"/>
      <c r="F1417" s="47">
        <v>2018</v>
      </c>
      <c r="G1417" s="47">
        <v>2019</v>
      </c>
      <c r="H1417" s="47">
        <v>2020</v>
      </c>
      <c r="I1417" s="47">
        <v>2021</v>
      </c>
    </row>
    <row r="1418" spans="3:9" ht="27.75" customHeight="1" thickBot="1" x14ac:dyDescent="0.3">
      <c r="C1418" s="433"/>
      <c r="D1418" s="34"/>
      <c r="E1418" s="34"/>
      <c r="F1418" s="48" t="s">
        <v>12</v>
      </c>
      <c r="G1418" s="48" t="s">
        <v>13</v>
      </c>
      <c r="H1418" s="48" t="s">
        <v>13</v>
      </c>
      <c r="I1418" s="48" t="s">
        <v>13</v>
      </c>
    </row>
    <row r="1419" spans="3:9" ht="27.75" customHeight="1" thickBot="1" x14ac:dyDescent="0.3">
      <c r="C1419" s="52" t="s">
        <v>39</v>
      </c>
      <c r="D1419" s="54">
        <v>1378</v>
      </c>
      <c r="E1419" s="54">
        <v>0</v>
      </c>
      <c r="F1419" s="54">
        <v>0</v>
      </c>
      <c r="G1419" s="54">
        <v>0</v>
      </c>
      <c r="H1419" s="54">
        <v>276</v>
      </c>
      <c r="I1419" s="54">
        <v>1103</v>
      </c>
    </row>
    <row r="1420" spans="3:9" ht="27.75" customHeight="1" thickBot="1" x14ac:dyDescent="0.3">
      <c r="C1420" s="97" t="s">
        <v>40</v>
      </c>
      <c r="D1420" s="98">
        <v>172487</v>
      </c>
      <c r="E1420" s="98">
        <v>0</v>
      </c>
      <c r="F1420" s="98">
        <v>0</v>
      </c>
      <c r="G1420" s="98">
        <v>0</v>
      </c>
      <c r="H1420" s="98">
        <v>34497</v>
      </c>
      <c r="I1420" s="98">
        <v>137989</v>
      </c>
    </row>
    <row r="1421" spans="3:9" ht="27.75" customHeight="1" thickBot="1" x14ac:dyDescent="0.3">
      <c r="C1421" s="278" t="s">
        <v>41</v>
      </c>
      <c r="D1421" s="276"/>
      <c r="E1421" s="276"/>
      <c r="F1421" s="277">
        <f>F1420+F1419</f>
        <v>0</v>
      </c>
      <c r="G1421" s="277">
        <f>G1420+G1419</f>
        <v>0</v>
      </c>
      <c r="H1421" s="277">
        <f>H1420+H1419</f>
        <v>34773</v>
      </c>
      <c r="I1421" s="277">
        <f>I1420+I1419</f>
        <v>139092</v>
      </c>
    </row>
    <row r="1422" spans="3:9" ht="27.75" customHeight="1" thickBot="1" x14ac:dyDescent="0.3">
      <c r="C1422" s="52"/>
      <c r="D1422" s="54"/>
      <c r="E1422" s="54"/>
      <c r="F1422" s="54"/>
      <c r="G1422" s="250"/>
      <c r="H1422" s="250"/>
      <c r="I1422" s="53"/>
    </row>
    <row r="1423" spans="3:9" ht="27.75" customHeight="1" thickBot="1" x14ac:dyDescent="0.3">
      <c r="C1423" s="41"/>
      <c r="D1423" s="115"/>
      <c r="E1423" s="115"/>
      <c r="F1423" s="566" t="s">
        <v>1142</v>
      </c>
      <c r="G1423" s="567"/>
      <c r="H1423" s="567"/>
      <c r="I1423" s="568"/>
    </row>
    <row r="1424" spans="3:9" ht="27.75" customHeight="1" thickBot="1" x14ac:dyDescent="0.3">
      <c r="C1424" s="46" t="s">
        <v>220</v>
      </c>
      <c r="D1424" s="236"/>
      <c r="E1424" s="236"/>
      <c r="F1424" s="458" t="s">
        <v>921</v>
      </c>
      <c r="G1424" s="459"/>
      <c r="H1424" s="459"/>
      <c r="I1424" s="460"/>
    </row>
    <row r="1425" spans="3:9" ht="43.5" customHeight="1" thickBot="1" x14ac:dyDescent="0.3">
      <c r="C1425" s="36" t="s">
        <v>27</v>
      </c>
      <c r="D1425" s="84"/>
      <c r="E1425" s="84"/>
      <c r="F1425" s="437" t="s">
        <v>1143</v>
      </c>
      <c r="G1425" s="438"/>
      <c r="H1425" s="438"/>
      <c r="I1425" s="439"/>
    </row>
    <row r="1426" spans="3:9" ht="27.75" customHeight="1" thickBot="1" x14ac:dyDescent="0.3">
      <c r="C1426" s="36" t="s">
        <v>29</v>
      </c>
      <c r="D1426" s="84"/>
      <c r="E1426" s="84"/>
      <c r="F1426" s="461" t="s">
        <v>901</v>
      </c>
      <c r="G1426" s="462"/>
      <c r="H1426" s="462"/>
      <c r="I1426" s="463"/>
    </row>
    <row r="1427" spans="3:9" ht="27.75" customHeight="1" x14ac:dyDescent="0.25">
      <c r="C1427" s="432"/>
      <c r="D1427" s="564" t="s">
        <v>902</v>
      </c>
      <c r="E1427" s="564" t="s">
        <v>903</v>
      </c>
      <c r="F1427" s="47">
        <v>2018</v>
      </c>
      <c r="G1427" s="47">
        <v>2019</v>
      </c>
      <c r="H1427" s="47">
        <v>2020</v>
      </c>
      <c r="I1427" s="47">
        <v>2021</v>
      </c>
    </row>
    <row r="1428" spans="3:9" ht="27.75" customHeight="1" thickBot="1" x14ac:dyDescent="0.3">
      <c r="C1428" s="433"/>
      <c r="D1428" s="565"/>
      <c r="E1428" s="565"/>
      <c r="F1428" s="48" t="s">
        <v>12</v>
      </c>
      <c r="G1428" s="48" t="s">
        <v>13</v>
      </c>
      <c r="H1428" s="48" t="s">
        <v>13</v>
      </c>
      <c r="I1428" s="48" t="s">
        <v>13</v>
      </c>
    </row>
    <row r="1429" spans="3:9" ht="27.75" customHeight="1" thickBot="1" x14ac:dyDescent="0.3">
      <c r="C1429" s="41" t="s">
        <v>31</v>
      </c>
      <c r="D1429" s="40">
        <v>5982</v>
      </c>
      <c r="E1429" s="40">
        <v>0</v>
      </c>
      <c r="F1429" s="40">
        <v>0</v>
      </c>
      <c r="G1429" s="40">
        <v>0</v>
      </c>
      <c r="H1429" s="40">
        <f>H1430/D1430*D1429</f>
        <v>1196.3647903627696</v>
      </c>
      <c r="I1429" s="40">
        <f>I1430/D1430*D1429</f>
        <v>4785.5765269085132</v>
      </c>
    </row>
    <row r="1430" spans="3:9" ht="27.75" customHeight="1" thickBot="1" x14ac:dyDescent="0.3">
      <c r="C1430" s="36" t="s">
        <v>32</v>
      </c>
      <c r="D1430" s="49">
        <f t="shared" ref="D1430:I1430" si="155">D1439+D1438</f>
        <v>101938</v>
      </c>
      <c r="E1430" s="49">
        <f t="shared" si="155"/>
        <v>0</v>
      </c>
      <c r="F1430" s="49">
        <f t="shared" si="155"/>
        <v>0</v>
      </c>
      <c r="G1430" s="49">
        <f t="shared" si="155"/>
        <v>0</v>
      </c>
      <c r="H1430" s="49">
        <f t="shared" si="155"/>
        <v>20387</v>
      </c>
      <c r="I1430" s="49">
        <f t="shared" si="155"/>
        <v>81550</v>
      </c>
    </row>
    <row r="1431" spans="3:9" ht="27.75" customHeight="1" thickBot="1" x14ac:dyDescent="0.3">
      <c r="C1431" s="36" t="s">
        <v>33</v>
      </c>
      <c r="D1431" s="36"/>
      <c r="E1431" s="36"/>
      <c r="F1431" s="49" t="e">
        <f>F1430/F1429</f>
        <v>#DIV/0!</v>
      </c>
      <c r="G1431" s="49" t="e">
        <f>G1430/G1429</f>
        <v>#DIV/0!</v>
      </c>
      <c r="H1431" s="49">
        <f>H1430/H1429</f>
        <v>17.040789033767972</v>
      </c>
      <c r="I1431" s="49">
        <f>I1430/I1429</f>
        <v>17.040789033767972</v>
      </c>
    </row>
    <row r="1432" spans="3:9" ht="27.75" customHeight="1" thickBot="1" x14ac:dyDescent="0.3">
      <c r="C1432" s="36" t="s">
        <v>34</v>
      </c>
      <c r="D1432" s="36"/>
      <c r="E1432" s="36"/>
      <c r="F1432" s="50" t="s">
        <v>35</v>
      </c>
      <c r="G1432" s="51" t="e">
        <f t="shared" ref="G1432:I1434" si="156">G1429/F1429-1</f>
        <v>#DIV/0!</v>
      </c>
      <c r="H1432" s="51" t="e">
        <f t="shared" si="156"/>
        <v>#DIV/0!</v>
      </c>
      <c r="I1432" s="51">
        <f t="shared" si="156"/>
        <v>3.0000981017314956</v>
      </c>
    </row>
    <row r="1433" spans="3:9" ht="27.75" customHeight="1" thickBot="1" x14ac:dyDescent="0.3">
      <c r="C1433" s="36" t="s">
        <v>36</v>
      </c>
      <c r="D1433" s="36"/>
      <c r="E1433" s="36"/>
      <c r="F1433" s="50" t="s">
        <v>35</v>
      </c>
      <c r="G1433" s="51" t="e">
        <f t="shared" si="156"/>
        <v>#DIV/0!</v>
      </c>
      <c r="H1433" s="51" t="e">
        <f t="shared" si="156"/>
        <v>#DIV/0!</v>
      </c>
      <c r="I1433" s="51">
        <f t="shared" si="156"/>
        <v>3.0000981017314956</v>
      </c>
    </row>
    <row r="1434" spans="3:9" ht="27.75" customHeight="1" thickBot="1" x14ac:dyDescent="0.3">
      <c r="C1434" s="36" t="s">
        <v>37</v>
      </c>
      <c r="D1434" s="36"/>
      <c r="E1434" s="36"/>
      <c r="F1434" s="50" t="s">
        <v>35</v>
      </c>
      <c r="G1434" s="51" t="e">
        <f t="shared" si="156"/>
        <v>#DIV/0!</v>
      </c>
      <c r="H1434" s="51" t="e">
        <f t="shared" si="156"/>
        <v>#DIV/0!</v>
      </c>
      <c r="I1434" s="51">
        <f t="shared" si="156"/>
        <v>0</v>
      </c>
    </row>
    <row r="1435" spans="3:9" ht="27.75" customHeight="1" thickBot="1" x14ac:dyDescent="0.3">
      <c r="C1435" s="464" t="s">
        <v>936</v>
      </c>
      <c r="D1435" s="465"/>
      <c r="E1435" s="465"/>
      <c r="F1435" s="465"/>
      <c r="G1435" s="465"/>
      <c r="H1435" s="465"/>
      <c r="I1435" s="466"/>
    </row>
    <row r="1436" spans="3:9" ht="27.75" customHeight="1" x14ac:dyDescent="0.25">
      <c r="C1436" s="432"/>
      <c r="D1436" s="33"/>
      <c r="E1436" s="33"/>
      <c r="F1436" s="47">
        <v>2018</v>
      </c>
      <c r="G1436" s="47">
        <v>2019</v>
      </c>
      <c r="H1436" s="47">
        <v>2020</v>
      </c>
      <c r="I1436" s="47">
        <v>2021</v>
      </c>
    </row>
    <row r="1437" spans="3:9" ht="27.75" customHeight="1" thickBot="1" x14ac:dyDescent="0.3">
      <c r="C1437" s="433"/>
      <c r="D1437" s="34"/>
      <c r="E1437" s="34"/>
      <c r="F1437" s="96" t="s">
        <v>12</v>
      </c>
      <c r="G1437" s="48" t="s">
        <v>13</v>
      </c>
      <c r="H1437" s="48" t="s">
        <v>13</v>
      </c>
      <c r="I1437" s="48" t="s">
        <v>13</v>
      </c>
    </row>
    <row r="1438" spans="3:9" ht="27.75" customHeight="1" thickBot="1" x14ac:dyDescent="0.3">
      <c r="C1438" s="52" t="s">
        <v>39</v>
      </c>
      <c r="D1438" s="54">
        <v>2101</v>
      </c>
      <c r="E1438" s="54">
        <v>0</v>
      </c>
      <c r="F1438" s="54">
        <v>0</v>
      </c>
      <c r="G1438" s="54">
        <v>0</v>
      </c>
      <c r="H1438" s="54">
        <v>420</v>
      </c>
      <c r="I1438" s="54">
        <v>1681</v>
      </c>
    </row>
    <row r="1439" spans="3:9" ht="27.75" customHeight="1" thickBot="1" x14ac:dyDescent="0.3">
      <c r="C1439" s="97" t="s">
        <v>40</v>
      </c>
      <c r="D1439" s="98">
        <v>99837</v>
      </c>
      <c r="E1439" s="98">
        <v>0</v>
      </c>
      <c r="F1439" s="98">
        <v>0</v>
      </c>
      <c r="G1439" s="98">
        <v>0</v>
      </c>
      <c r="H1439" s="98">
        <v>19967</v>
      </c>
      <c r="I1439" s="98">
        <v>79869</v>
      </c>
    </row>
    <row r="1440" spans="3:9" ht="27.75" customHeight="1" thickBot="1" x14ac:dyDescent="0.3">
      <c r="C1440" s="286" t="s">
        <v>41</v>
      </c>
      <c r="D1440" s="287"/>
      <c r="E1440" s="287"/>
      <c r="F1440" s="277">
        <f>F1439+F1438</f>
        <v>0</v>
      </c>
      <c r="G1440" s="277">
        <f>G1439+G1438</f>
        <v>0</v>
      </c>
      <c r="H1440" s="277">
        <f>H1439+H1438</f>
        <v>20387</v>
      </c>
      <c r="I1440" s="277">
        <f>I1439+I1438</f>
        <v>81550</v>
      </c>
    </row>
    <row r="1441" spans="3:9" ht="27.75" customHeight="1" thickBot="1" x14ac:dyDescent="0.3">
      <c r="C1441" s="52"/>
      <c r="D1441" s="54"/>
      <c r="E1441" s="54"/>
      <c r="F1441" s="54"/>
      <c r="G1441" s="250"/>
      <c r="H1441" s="250"/>
      <c r="I1441" s="53"/>
    </row>
    <row r="1442" spans="3:9" ht="27.75" customHeight="1" thickBot="1" x14ac:dyDescent="0.3">
      <c r="C1442" s="41"/>
      <c r="D1442" s="115"/>
      <c r="E1442" s="115"/>
      <c r="F1442" s="566" t="s">
        <v>1144</v>
      </c>
      <c r="G1442" s="567"/>
      <c r="H1442" s="567"/>
      <c r="I1442" s="568"/>
    </row>
    <row r="1443" spans="3:9" ht="27.75" customHeight="1" thickBot="1" x14ac:dyDescent="0.3">
      <c r="C1443" s="46" t="s">
        <v>220</v>
      </c>
      <c r="D1443" s="236"/>
      <c r="E1443" s="236"/>
      <c r="F1443" s="572" t="s">
        <v>921</v>
      </c>
      <c r="G1443" s="583"/>
      <c r="H1443" s="583"/>
      <c r="I1443" s="584"/>
    </row>
    <row r="1444" spans="3:9" ht="27.75" customHeight="1" thickBot="1" x14ac:dyDescent="0.3">
      <c r="C1444" s="36" t="s">
        <v>27</v>
      </c>
      <c r="D1444" s="84"/>
      <c r="E1444" s="84"/>
      <c r="F1444" s="437" t="s">
        <v>1145</v>
      </c>
      <c r="G1444" s="438"/>
      <c r="H1444" s="438"/>
      <c r="I1444" s="439"/>
    </row>
    <row r="1445" spans="3:9" ht="27.75" customHeight="1" thickBot="1" x14ac:dyDescent="0.3">
      <c r="C1445" s="36" t="s">
        <v>29</v>
      </c>
      <c r="D1445" s="84"/>
      <c r="E1445" s="84"/>
      <c r="F1445" s="461" t="s">
        <v>901</v>
      </c>
      <c r="G1445" s="462"/>
      <c r="H1445" s="462"/>
      <c r="I1445" s="463"/>
    </row>
    <row r="1446" spans="3:9" ht="27.75" customHeight="1" x14ac:dyDescent="0.25">
      <c r="C1446" s="432"/>
      <c r="D1446" s="564" t="s">
        <v>902</v>
      </c>
      <c r="E1446" s="564" t="s">
        <v>903</v>
      </c>
      <c r="F1446" s="47">
        <v>2018</v>
      </c>
      <c r="G1446" s="47">
        <v>2019</v>
      </c>
      <c r="H1446" s="47">
        <v>2020</v>
      </c>
      <c r="I1446" s="47">
        <v>2021</v>
      </c>
    </row>
    <row r="1447" spans="3:9" ht="27.75" customHeight="1" thickBot="1" x14ac:dyDescent="0.3">
      <c r="C1447" s="433"/>
      <c r="D1447" s="565"/>
      <c r="E1447" s="565"/>
      <c r="F1447" s="48" t="s">
        <v>12</v>
      </c>
      <c r="G1447" s="48" t="s">
        <v>13</v>
      </c>
      <c r="H1447" s="48" t="s">
        <v>13</v>
      </c>
      <c r="I1447" s="48" t="s">
        <v>13</v>
      </c>
    </row>
    <row r="1448" spans="3:9" ht="27.75" customHeight="1" thickBot="1" x14ac:dyDescent="0.3">
      <c r="C1448" s="41" t="s">
        <v>31</v>
      </c>
      <c r="D1448" s="40">
        <v>20000</v>
      </c>
      <c r="E1448" s="40">
        <v>0</v>
      </c>
      <c r="F1448" s="40">
        <v>0</v>
      </c>
      <c r="G1448" s="40">
        <v>0</v>
      </c>
      <c r="H1448" s="40">
        <f>H1449/D1449*D1448</f>
        <v>3999.9607519918363</v>
      </c>
      <c r="I1448" s="40">
        <f>I1449/D1449*D1448</f>
        <v>16000.039248008165</v>
      </c>
    </row>
    <row r="1449" spans="3:9" ht="27.75" customHeight="1" thickBot="1" x14ac:dyDescent="0.3">
      <c r="C1449" s="36" t="s">
        <v>32</v>
      </c>
      <c r="D1449" s="49">
        <f t="shared" ref="D1449:I1449" si="157">D1458+D1457</f>
        <v>101916</v>
      </c>
      <c r="E1449" s="49">
        <f t="shared" si="157"/>
        <v>0</v>
      </c>
      <c r="F1449" s="49">
        <f t="shared" si="157"/>
        <v>0</v>
      </c>
      <c r="G1449" s="49">
        <f t="shared" si="157"/>
        <v>0</v>
      </c>
      <c r="H1449" s="49">
        <f t="shared" si="157"/>
        <v>20383</v>
      </c>
      <c r="I1449" s="49">
        <f t="shared" si="157"/>
        <v>81533</v>
      </c>
    </row>
    <row r="1450" spans="3:9" ht="27.75" customHeight="1" thickBot="1" x14ac:dyDescent="0.3">
      <c r="C1450" s="36" t="s">
        <v>33</v>
      </c>
      <c r="D1450" s="36"/>
      <c r="E1450" s="36"/>
      <c r="F1450" s="49" t="e">
        <f>F1449/F1448</f>
        <v>#DIV/0!</v>
      </c>
      <c r="G1450" s="49" t="e">
        <f>G1449/G1448</f>
        <v>#DIV/0!</v>
      </c>
      <c r="H1450" s="49">
        <f>H1449/H1448</f>
        <v>5.0957999999999997</v>
      </c>
      <c r="I1450" s="49">
        <f>I1449/I1448</f>
        <v>5.0957999999999997</v>
      </c>
    </row>
    <row r="1451" spans="3:9" ht="27.75" customHeight="1" thickBot="1" x14ac:dyDescent="0.3">
      <c r="C1451" s="36" t="s">
        <v>34</v>
      </c>
      <c r="D1451" s="36"/>
      <c r="E1451" s="36"/>
      <c r="F1451" s="50" t="s">
        <v>35</v>
      </c>
      <c r="G1451" s="51" t="e">
        <f t="shared" ref="G1451:I1453" si="158">G1448/F1448-1</f>
        <v>#DIV/0!</v>
      </c>
      <c r="H1451" s="51" t="e">
        <f t="shared" si="158"/>
        <v>#DIV/0!</v>
      </c>
      <c r="I1451" s="51">
        <f t="shared" si="158"/>
        <v>3.0000490604915866</v>
      </c>
    </row>
    <row r="1452" spans="3:9" ht="27.75" customHeight="1" thickBot="1" x14ac:dyDescent="0.3">
      <c r="C1452" s="36" t="s">
        <v>36</v>
      </c>
      <c r="D1452" s="36"/>
      <c r="E1452" s="36"/>
      <c r="F1452" s="50" t="s">
        <v>35</v>
      </c>
      <c r="G1452" s="51" t="e">
        <f t="shared" si="158"/>
        <v>#DIV/0!</v>
      </c>
      <c r="H1452" s="51" t="e">
        <f t="shared" si="158"/>
        <v>#DIV/0!</v>
      </c>
      <c r="I1452" s="51">
        <f t="shared" si="158"/>
        <v>3.0000490604915857</v>
      </c>
    </row>
    <row r="1453" spans="3:9" ht="27.75" customHeight="1" thickBot="1" x14ac:dyDescent="0.3">
      <c r="C1453" s="36" t="s">
        <v>37</v>
      </c>
      <c r="D1453" s="36"/>
      <c r="E1453" s="36"/>
      <c r="F1453" s="50" t="s">
        <v>35</v>
      </c>
      <c r="G1453" s="51" t="e">
        <f t="shared" si="158"/>
        <v>#DIV/0!</v>
      </c>
      <c r="H1453" s="51" t="e">
        <f t="shared" si="158"/>
        <v>#DIV/0!</v>
      </c>
      <c r="I1453" s="51">
        <f t="shared" si="158"/>
        <v>0</v>
      </c>
    </row>
    <row r="1454" spans="3:9" ht="27.75" customHeight="1" thickBot="1" x14ac:dyDescent="0.3">
      <c r="C1454" s="464" t="s">
        <v>936</v>
      </c>
      <c r="D1454" s="465"/>
      <c r="E1454" s="465"/>
      <c r="F1454" s="465"/>
      <c r="G1454" s="465"/>
      <c r="H1454" s="465"/>
      <c r="I1454" s="466"/>
    </row>
    <row r="1455" spans="3:9" ht="27.75" customHeight="1" x14ac:dyDescent="0.25">
      <c r="C1455" s="432"/>
      <c r="D1455" s="33"/>
      <c r="E1455" s="33"/>
      <c r="F1455" s="47">
        <v>2018</v>
      </c>
      <c r="G1455" s="47">
        <v>2019</v>
      </c>
      <c r="H1455" s="47">
        <v>2020</v>
      </c>
      <c r="I1455" s="47">
        <v>2021</v>
      </c>
    </row>
    <row r="1456" spans="3:9" ht="27.75" customHeight="1" thickBot="1" x14ac:dyDescent="0.3">
      <c r="C1456" s="433"/>
      <c r="D1456" s="34"/>
      <c r="E1456" s="34"/>
      <c r="F1456" s="48" t="s">
        <v>12</v>
      </c>
      <c r="G1456" s="48" t="s">
        <v>13</v>
      </c>
      <c r="H1456" s="48" t="s">
        <v>13</v>
      </c>
      <c r="I1456" s="48" t="s">
        <v>13</v>
      </c>
    </row>
    <row r="1457" spans="3:9" ht="27.75" customHeight="1" thickBot="1" x14ac:dyDescent="0.3">
      <c r="C1457" s="52" t="s">
        <v>39</v>
      </c>
      <c r="D1457" s="54">
        <v>2101</v>
      </c>
      <c r="E1457" s="54">
        <v>0</v>
      </c>
      <c r="F1457" s="54">
        <v>0</v>
      </c>
      <c r="G1457" s="54">
        <v>0</v>
      </c>
      <c r="H1457" s="54">
        <v>420</v>
      </c>
      <c r="I1457" s="54">
        <v>1681</v>
      </c>
    </row>
    <row r="1458" spans="3:9" ht="27.75" customHeight="1" thickBot="1" x14ac:dyDescent="0.3">
      <c r="C1458" s="97" t="s">
        <v>40</v>
      </c>
      <c r="D1458" s="98">
        <v>99815</v>
      </c>
      <c r="E1458" s="98">
        <v>0</v>
      </c>
      <c r="F1458" s="98">
        <v>0</v>
      </c>
      <c r="G1458" s="98">
        <v>0</v>
      </c>
      <c r="H1458" s="98">
        <v>19963</v>
      </c>
      <c r="I1458" s="98">
        <v>79852</v>
      </c>
    </row>
    <row r="1459" spans="3:9" ht="27.75" customHeight="1" thickBot="1" x14ac:dyDescent="0.3">
      <c r="C1459" s="286" t="s">
        <v>41</v>
      </c>
      <c r="D1459" s="287"/>
      <c r="E1459" s="287"/>
      <c r="F1459" s="277">
        <f>F1458+F1457</f>
        <v>0</v>
      </c>
      <c r="G1459" s="277">
        <f>G1458+G1457</f>
        <v>0</v>
      </c>
      <c r="H1459" s="277">
        <f>H1458+H1457</f>
        <v>20383</v>
      </c>
      <c r="I1459" s="277">
        <f>I1458+I1457</f>
        <v>81533</v>
      </c>
    </row>
    <row r="1460" spans="3:9" ht="27.75" customHeight="1" thickBot="1" x14ac:dyDescent="0.3">
      <c r="C1460" s="41"/>
      <c r="D1460" s="115"/>
      <c r="E1460" s="115"/>
      <c r="F1460" s="566" t="s">
        <v>1146</v>
      </c>
      <c r="G1460" s="567"/>
      <c r="H1460" s="567"/>
      <c r="I1460" s="568"/>
    </row>
    <row r="1461" spans="3:9" ht="27.75" customHeight="1" thickBot="1" x14ac:dyDescent="0.3">
      <c r="C1461" s="46" t="s">
        <v>220</v>
      </c>
      <c r="D1461" s="236"/>
      <c r="E1461" s="236"/>
      <c r="F1461" s="458" t="s">
        <v>921</v>
      </c>
      <c r="G1461" s="459"/>
      <c r="H1461" s="459"/>
      <c r="I1461" s="460"/>
    </row>
    <row r="1462" spans="3:9" ht="27.75" customHeight="1" thickBot="1" x14ac:dyDescent="0.3">
      <c r="C1462" s="36" t="s">
        <v>27</v>
      </c>
      <c r="D1462" s="84"/>
      <c r="E1462" s="84"/>
      <c r="F1462" s="437" t="s">
        <v>1147</v>
      </c>
      <c r="G1462" s="438"/>
      <c r="H1462" s="438"/>
      <c r="I1462" s="439"/>
    </row>
    <row r="1463" spans="3:9" ht="27.75" customHeight="1" thickBot="1" x14ac:dyDescent="0.3">
      <c r="C1463" s="36" t="s">
        <v>29</v>
      </c>
      <c r="D1463" s="84"/>
      <c r="E1463" s="84"/>
      <c r="F1463" s="461" t="s">
        <v>901</v>
      </c>
      <c r="G1463" s="462"/>
      <c r="H1463" s="462"/>
      <c r="I1463" s="463"/>
    </row>
    <row r="1464" spans="3:9" ht="27.75" customHeight="1" x14ac:dyDescent="0.25">
      <c r="C1464" s="432"/>
      <c r="D1464" s="564" t="s">
        <v>902</v>
      </c>
      <c r="E1464" s="564" t="s">
        <v>903</v>
      </c>
      <c r="F1464" s="47">
        <v>2018</v>
      </c>
      <c r="G1464" s="47">
        <v>2019</v>
      </c>
      <c r="H1464" s="47">
        <v>2020</v>
      </c>
      <c r="I1464" s="47">
        <v>2021</v>
      </c>
    </row>
    <row r="1465" spans="3:9" ht="27.75" customHeight="1" thickBot="1" x14ac:dyDescent="0.3">
      <c r="C1465" s="433"/>
      <c r="D1465" s="565"/>
      <c r="E1465" s="565"/>
      <c r="F1465" s="48" t="s">
        <v>12</v>
      </c>
      <c r="G1465" s="48" t="s">
        <v>13</v>
      </c>
      <c r="H1465" s="48" t="s">
        <v>13</v>
      </c>
      <c r="I1465" s="48" t="s">
        <v>13</v>
      </c>
    </row>
    <row r="1466" spans="3:9" ht="27.75" customHeight="1" thickBot="1" x14ac:dyDescent="0.3">
      <c r="C1466" s="41" t="s">
        <v>31</v>
      </c>
      <c r="D1466" s="40">
        <v>27172</v>
      </c>
      <c r="E1466" s="40">
        <v>0</v>
      </c>
      <c r="F1466" s="40">
        <v>0</v>
      </c>
      <c r="G1466" s="40">
        <v>0</v>
      </c>
      <c r="H1466" s="40">
        <f>H1467/D1467*D1466</f>
        <v>5434.3512162133857</v>
      </c>
      <c r="I1466" s="40">
        <f>I1467/D1467*D1466</f>
        <v>5612.2494247336117</v>
      </c>
    </row>
    <row r="1467" spans="3:9" ht="27.75" customHeight="1" thickBot="1" x14ac:dyDescent="0.3">
      <c r="C1467" s="36" t="s">
        <v>32</v>
      </c>
      <c r="D1467" s="49">
        <f t="shared" ref="D1467:I1467" si="159">D1476+D1475</f>
        <v>334193</v>
      </c>
      <c r="E1467" s="49">
        <f t="shared" si="159"/>
        <v>0</v>
      </c>
      <c r="F1467" s="49">
        <f t="shared" si="159"/>
        <v>0</v>
      </c>
      <c r="G1467" s="49">
        <f t="shared" si="159"/>
        <v>0</v>
      </c>
      <c r="H1467" s="49">
        <f t="shared" si="159"/>
        <v>66838</v>
      </c>
      <c r="I1467" s="49">
        <f t="shared" si="159"/>
        <v>69026</v>
      </c>
    </row>
    <row r="1468" spans="3:9" ht="27.75" customHeight="1" thickBot="1" x14ac:dyDescent="0.3">
      <c r="C1468" s="36" t="s">
        <v>33</v>
      </c>
      <c r="D1468" s="36"/>
      <c r="E1468" s="36"/>
      <c r="F1468" s="49" t="e">
        <f>F1467/F1466</f>
        <v>#DIV/0!</v>
      </c>
      <c r="G1468" s="49" t="e">
        <f>G1467/G1466</f>
        <v>#DIV/0!</v>
      </c>
      <c r="H1468" s="49">
        <f>H1467/H1466</f>
        <v>12.299168261445606</v>
      </c>
      <c r="I1468" s="49">
        <f>I1467/I1466</f>
        <v>12.299168261445606</v>
      </c>
    </row>
    <row r="1469" spans="3:9" ht="27.75" customHeight="1" thickBot="1" x14ac:dyDescent="0.3">
      <c r="C1469" s="36" t="s">
        <v>34</v>
      </c>
      <c r="D1469" s="36"/>
      <c r="E1469" s="36"/>
      <c r="F1469" s="50" t="s">
        <v>35</v>
      </c>
      <c r="G1469" s="51" t="e">
        <f t="shared" ref="G1469:I1471" si="160">G1466/F1466-1</f>
        <v>#DIV/0!</v>
      </c>
      <c r="H1469" s="51" t="e">
        <f t="shared" si="160"/>
        <v>#DIV/0!</v>
      </c>
      <c r="I1469" s="51">
        <f t="shared" si="160"/>
        <v>3.2735868817139968E-2</v>
      </c>
    </row>
    <row r="1470" spans="3:9" ht="27.75" customHeight="1" thickBot="1" x14ac:dyDescent="0.3">
      <c r="C1470" s="36" t="s">
        <v>36</v>
      </c>
      <c r="D1470" s="36"/>
      <c r="E1470" s="36"/>
      <c r="F1470" s="50" t="s">
        <v>35</v>
      </c>
      <c r="G1470" s="51" t="e">
        <f t="shared" si="160"/>
        <v>#DIV/0!</v>
      </c>
      <c r="H1470" s="51" t="e">
        <f t="shared" si="160"/>
        <v>#DIV/0!</v>
      </c>
      <c r="I1470" s="51">
        <f t="shared" si="160"/>
        <v>3.2735868817139968E-2</v>
      </c>
    </row>
    <row r="1471" spans="3:9" ht="27.75" customHeight="1" thickBot="1" x14ac:dyDescent="0.3">
      <c r="C1471" s="36" t="s">
        <v>37</v>
      </c>
      <c r="D1471" s="36"/>
      <c r="E1471" s="36"/>
      <c r="F1471" s="50" t="s">
        <v>35</v>
      </c>
      <c r="G1471" s="51" t="e">
        <f t="shared" si="160"/>
        <v>#DIV/0!</v>
      </c>
      <c r="H1471" s="51" t="e">
        <f t="shared" si="160"/>
        <v>#DIV/0!</v>
      </c>
      <c r="I1471" s="51">
        <f t="shared" si="160"/>
        <v>0</v>
      </c>
    </row>
    <row r="1472" spans="3:9" ht="27.75" customHeight="1" thickBot="1" x14ac:dyDescent="0.3">
      <c r="C1472" s="464" t="s">
        <v>936</v>
      </c>
      <c r="D1472" s="465"/>
      <c r="E1472" s="465"/>
      <c r="F1472" s="465"/>
      <c r="G1472" s="465"/>
      <c r="H1472" s="465"/>
      <c r="I1472" s="466"/>
    </row>
    <row r="1473" spans="2:9" ht="27.75" customHeight="1" x14ac:dyDescent="0.25">
      <c r="C1473" s="432"/>
      <c r="D1473" s="33"/>
      <c r="E1473" s="33"/>
      <c r="F1473" s="47">
        <v>2018</v>
      </c>
      <c r="G1473" s="47">
        <v>2019</v>
      </c>
      <c r="H1473" s="47">
        <v>2020</v>
      </c>
      <c r="I1473" s="47">
        <v>2021</v>
      </c>
    </row>
    <row r="1474" spans="2:9" ht="27.75" customHeight="1" thickBot="1" x14ac:dyDescent="0.3">
      <c r="C1474" s="433"/>
      <c r="D1474" s="34"/>
      <c r="E1474" s="34"/>
      <c r="F1474" s="48" t="s">
        <v>12</v>
      </c>
      <c r="G1474" s="48" t="s">
        <v>13</v>
      </c>
      <c r="H1474" s="48" t="s">
        <v>13</v>
      </c>
      <c r="I1474" s="48" t="s">
        <v>13</v>
      </c>
    </row>
    <row r="1475" spans="2:9" ht="27.75" customHeight="1" thickBot="1" x14ac:dyDescent="0.3">
      <c r="C1475" s="52" t="s">
        <v>39</v>
      </c>
      <c r="D1475" s="54">
        <v>3646</v>
      </c>
      <c r="E1475" s="54">
        <v>0</v>
      </c>
      <c r="F1475" s="54">
        <v>0</v>
      </c>
      <c r="G1475" s="54">
        <v>0</v>
      </c>
      <c r="H1475" s="54">
        <v>729</v>
      </c>
      <c r="I1475" s="54">
        <v>2917</v>
      </c>
    </row>
    <row r="1476" spans="2:9" ht="27.75" customHeight="1" thickBot="1" x14ac:dyDescent="0.3">
      <c r="C1476" s="52" t="s">
        <v>40</v>
      </c>
      <c r="D1476" s="54">
        <v>330547</v>
      </c>
      <c r="E1476" s="54">
        <v>0</v>
      </c>
      <c r="F1476" s="54">
        <v>0</v>
      </c>
      <c r="G1476" s="54">
        <v>0</v>
      </c>
      <c r="H1476" s="54">
        <v>66109</v>
      </c>
      <c r="I1476" s="54">
        <v>66109</v>
      </c>
    </row>
    <row r="1477" spans="2:9" ht="27.75" customHeight="1" thickBot="1" x14ac:dyDescent="0.3">
      <c r="C1477" s="286" t="s">
        <v>41</v>
      </c>
      <c r="D1477" s="287"/>
      <c r="E1477" s="287"/>
      <c r="F1477" s="277">
        <f>F1476+F1475</f>
        <v>0</v>
      </c>
      <c r="G1477" s="277">
        <f>G1476+G1475</f>
        <v>0</v>
      </c>
      <c r="H1477" s="277">
        <f>H1476+H1475</f>
        <v>66838</v>
      </c>
      <c r="I1477" s="277">
        <f>I1476+I1475</f>
        <v>69026</v>
      </c>
    </row>
    <row r="1478" spans="2:9" ht="27.75" customHeight="1" thickBot="1" x14ac:dyDescent="0.3">
      <c r="B1478" s="240">
        <v>65</v>
      </c>
      <c r="C1478" s="41" t="s">
        <v>1148</v>
      </c>
      <c r="D1478" s="115"/>
      <c r="E1478" s="115"/>
      <c r="F1478" s="566" t="s">
        <v>1149</v>
      </c>
      <c r="G1478" s="567"/>
      <c r="H1478" s="567"/>
      <c r="I1478" s="568"/>
    </row>
    <row r="1479" spans="2:9" ht="27.75" customHeight="1" thickBot="1" x14ac:dyDescent="0.3">
      <c r="C1479" s="46" t="s">
        <v>220</v>
      </c>
      <c r="D1479" s="236"/>
      <c r="E1479" s="236"/>
      <c r="F1479" s="458" t="s">
        <v>1009</v>
      </c>
      <c r="G1479" s="459"/>
      <c r="H1479" s="459"/>
      <c r="I1479" s="460"/>
    </row>
    <row r="1480" spans="2:9" ht="70.5" customHeight="1" thickBot="1" x14ac:dyDescent="0.3">
      <c r="C1480" s="36" t="s">
        <v>27</v>
      </c>
      <c r="D1480" s="84"/>
      <c r="E1480" s="84"/>
      <c r="F1480" s="437" t="s">
        <v>1150</v>
      </c>
      <c r="G1480" s="438"/>
      <c r="H1480" s="438"/>
      <c r="I1480" s="439"/>
    </row>
    <row r="1481" spans="2:9" ht="19.5" customHeight="1" thickBot="1" x14ac:dyDescent="0.3">
      <c r="C1481" s="36" t="s">
        <v>29</v>
      </c>
      <c r="D1481" s="84"/>
      <c r="E1481" s="84"/>
      <c r="F1481" s="461" t="s">
        <v>901</v>
      </c>
      <c r="G1481" s="462"/>
      <c r="H1481" s="462"/>
      <c r="I1481" s="463"/>
    </row>
    <row r="1482" spans="2:9" ht="27.75" customHeight="1" x14ac:dyDescent="0.25">
      <c r="C1482" s="432"/>
      <c r="D1482" s="564" t="s">
        <v>902</v>
      </c>
      <c r="E1482" s="564" t="s">
        <v>903</v>
      </c>
      <c r="F1482" s="47">
        <v>2018</v>
      </c>
      <c r="G1482" s="47">
        <v>2019</v>
      </c>
      <c r="H1482" s="47">
        <v>2020</v>
      </c>
      <c r="I1482" s="47">
        <v>2021</v>
      </c>
    </row>
    <row r="1483" spans="2:9" ht="27.75" customHeight="1" thickBot="1" x14ac:dyDescent="0.3">
      <c r="C1483" s="433"/>
      <c r="D1483" s="565"/>
      <c r="E1483" s="565"/>
      <c r="F1483" s="48" t="s">
        <v>12</v>
      </c>
      <c r="G1483" s="48" t="s">
        <v>13</v>
      </c>
      <c r="H1483" s="48" t="s">
        <v>13</v>
      </c>
      <c r="I1483" s="48" t="s">
        <v>13</v>
      </c>
    </row>
    <row r="1484" spans="2:9" ht="27.75" customHeight="1" thickBot="1" x14ac:dyDescent="0.3">
      <c r="C1484" s="41" t="s">
        <v>31</v>
      </c>
      <c r="D1484" s="98">
        <v>19000</v>
      </c>
      <c r="E1484" s="98">
        <v>0</v>
      </c>
      <c r="F1484" s="98">
        <v>0</v>
      </c>
      <c r="G1484" s="98">
        <v>0</v>
      </c>
      <c r="H1484" s="98">
        <f>H1485/D1485*D1484</f>
        <v>4202.2674379837335</v>
      </c>
      <c r="I1484" s="98">
        <f>I1485/D1485*D1484</f>
        <v>3799.9907298834405</v>
      </c>
    </row>
    <row r="1485" spans="2:9" ht="27.75" customHeight="1" thickBot="1" x14ac:dyDescent="0.3">
      <c r="C1485" s="36" t="s">
        <v>32</v>
      </c>
      <c r="D1485" s="54">
        <f>D1494+D1493</f>
        <v>1229758</v>
      </c>
      <c r="E1485" s="54">
        <f t="shared" ref="E1485:I1485" si="161">E1494+E1493</f>
        <v>0</v>
      </c>
      <c r="F1485" s="54">
        <f t="shared" si="161"/>
        <v>0</v>
      </c>
      <c r="G1485" s="54">
        <f t="shared" si="161"/>
        <v>0</v>
      </c>
      <c r="H1485" s="54">
        <f t="shared" si="161"/>
        <v>271988</v>
      </c>
      <c r="I1485" s="54">
        <f t="shared" si="161"/>
        <v>245951</v>
      </c>
    </row>
    <row r="1486" spans="2:9" ht="27.75" customHeight="1" thickBot="1" x14ac:dyDescent="0.3">
      <c r="C1486" s="36" t="s">
        <v>33</v>
      </c>
      <c r="D1486" s="36"/>
      <c r="E1486" s="36"/>
      <c r="F1486" s="49" t="e">
        <f>F1485/F1484</f>
        <v>#DIV/0!</v>
      </c>
      <c r="G1486" s="49" t="e">
        <f>G1485/G1484</f>
        <v>#DIV/0!</v>
      </c>
      <c r="H1486" s="49">
        <f>H1485/H1484</f>
        <v>64.724105263157895</v>
      </c>
      <c r="I1486" s="49">
        <f>I1485/I1484</f>
        <v>64.724105263157895</v>
      </c>
    </row>
    <row r="1487" spans="2:9" ht="27.75" customHeight="1" thickBot="1" x14ac:dyDescent="0.3">
      <c r="C1487" s="36" t="s">
        <v>34</v>
      </c>
      <c r="D1487" s="36"/>
      <c r="E1487" s="36"/>
      <c r="F1487" s="50" t="s">
        <v>35</v>
      </c>
      <c r="G1487" s="51" t="e">
        <f t="shared" ref="G1487:I1489" si="162">G1484/F1484-1</f>
        <v>#DIV/0!</v>
      </c>
      <c r="H1487" s="51" t="e">
        <f t="shared" si="162"/>
        <v>#DIV/0!</v>
      </c>
      <c r="I1487" s="51">
        <f t="shared" si="162"/>
        <v>-9.5728488021530445E-2</v>
      </c>
    </row>
    <row r="1488" spans="2:9" ht="27.75" customHeight="1" thickBot="1" x14ac:dyDescent="0.3">
      <c r="C1488" s="36" t="s">
        <v>36</v>
      </c>
      <c r="D1488" s="36"/>
      <c r="E1488" s="36"/>
      <c r="F1488" s="50" t="s">
        <v>35</v>
      </c>
      <c r="G1488" s="51" t="e">
        <f t="shared" si="162"/>
        <v>#DIV/0!</v>
      </c>
      <c r="H1488" s="51" t="e">
        <f t="shared" si="162"/>
        <v>#DIV/0!</v>
      </c>
      <c r="I1488" s="51">
        <f t="shared" si="162"/>
        <v>-9.5728488021530334E-2</v>
      </c>
    </row>
    <row r="1489" spans="2:9" ht="27.75" customHeight="1" thickBot="1" x14ac:dyDescent="0.3">
      <c r="C1489" s="36" t="s">
        <v>37</v>
      </c>
      <c r="D1489" s="36"/>
      <c r="E1489" s="36"/>
      <c r="F1489" s="50" t="s">
        <v>35</v>
      </c>
      <c r="G1489" s="51" t="e">
        <f t="shared" si="162"/>
        <v>#DIV/0!</v>
      </c>
      <c r="H1489" s="51" t="e">
        <f t="shared" si="162"/>
        <v>#DIV/0!</v>
      </c>
      <c r="I1489" s="51">
        <f t="shared" si="162"/>
        <v>0</v>
      </c>
    </row>
    <row r="1490" spans="2:9" ht="27.75" customHeight="1" thickBot="1" x14ac:dyDescent="0.3">
      <c r="C1490" s="464" t="s">
        <v>936</v>
      </c>
      <c r="D1490" s="465"/>
      <c r="E1490" s="465"/>
      <c r="F1490" s="465"/>
      <c r="G1490" s="465"/>
      <c r="H1490" s="465"/>
      <c r="I1490" s="466"/>
    </row>
    <row r="1491" spans="2:9" ht="27.75" customHeight="1" x14ac:dyDescent="0.25">
      <c r="C1491" s="432"/>
      <c r="D1491" s="33"/>
      <c r="E1491" s="33"/>
      <c r="F1491" s="47">
        <v>2018</v>
      </c>
      <c r="G1491" s="47">
        <v>2019</v>
      </c>
      <c r="H1491" s="47">
        <v>2020</v>
      </c>
      <c r="I1491" s="47">
        <v>2021</v>
      </c>
    </row>
    <row r="1492" spans="2:9" ht="27.75" customHeight="1" thickBot="1" x14ac:dyDescent="0.3">
      <c r="C1492" s="433"/>
      <c r="D1492" s="34"/>
      <c r="E1492" s="34"/>
      <c r="F1492" s="48" t="s">
        <v>12</v>
      </c>
      <c r="G1492" s="48" t="s">
        <v>13</v>
      </c>
      <c r="H1492" s="48" t="s">
        <v>13</v>
      </c>
      <c r="I1492" s="48" t="s">
        <v>13</v>
      </c>
    </row>
    <row r="1493" spans="2:9" ht="27.75" customHeight="1" thickBot="1" x14ac:dyDescent="0.3">
      <c r="C1493" s="52" t="s">
        <v>39</v>
      </c>
      <c r="D1493" s="54">
        <v>9760</v>
      </c>
      <c r="E1493" s="54"/>
      <c r="F1493" s="54">
        <v>0</v>
      </c>
      <c r="G1493" s="54">
        <v>0</v>
      </c>
      <c r="H1493" s="54">
        <v>1952</v>
      </c>
      <c r="I1493" s="54">
        <v>1952</v>
      </c>
    </row>
    <row r="1494" spans="2:9" s="92" customFormat="1" ht="27.75" customHeight="1" thickBot="1" x14ac:dyDescent="0.3">
      <c r="C1494" s="97" t="s">
        <v>40</v>
      </c>
      <c r="D1494" s="98">
        <v>1219998</v>
      </c>
      <c r="E1494" s="98">
        <v>0</v>
      </c>
      <c r="F1494" s="98">
        <v>0</v>
      </c>
      <c r="G1494" s="98">
        <v>0</v>
      </c>
      <c r="H1494" s="98">
        <v>270036</v>
      </c>
      <c r="I1494" s="98">
        <v>243999</v>
      </c>
    </row>
    <row r="1495" spans="2:9" ht="27.75" customHeight="1" thickBot="1" x14ac:dyDescent="0.3">
      <c r="C1495" s="286" t="s">
        <v>41</v>
      </c>
      <c r="D1495" s="287"/>
      <c r="E1495" s="287"/>
      <c r="F1495" s="277">
        <f>F1494+F1493</f>
        <v>0</v>
      </c>
      <c r="G1495" s="277">
        <f>G1494+G1493</f>
        <v>0</v>
      </c>
      <c r="H1495" s="277">
        <f>H1494+H1493</f>
        <v>271988</v>
      </c>
      <c r="I1495" s="277">
        <f>I1494+I1493</f>
        <v>245951</v>
      </c>
    </row>
    <row r="1496" spans="2:9" ht="27.75" customHeight="1" thickBot="1" x14ac:dyDescent="0.3">
      <c r="B1496">
        <v>66</v>
      </c>
      <c r="C1496" s="41" t="s">
        <v>1148</v>
      </c>
      <c r="D1496" s="115"/>
      <c r="E1496" s="115"/>
      <c r="F1496" s="566" t="s">
        <v>1151</v>
      </c>
      <c r="G1496" s="567"/>
      <c r="H1496" s="567"/>
      <c r="I1496" s="568"/>
    </row>
    <row r="1497" spans="2:9" ht="27.75" customHeight="1" thickBot="1" x14ac:dyDescent="0.3">
      <c r="C1497" s="46" t="s">
        <v>220</v>
      </c>
      <c r="D1497" s="236"/>
      <c r="E1497" s="236"/>
      <c r="F1497" s="458" t="s">
        <v>1152</v>
      </c>
      <c r="G1497" s="459"/>
      <c r="H1497" s="459"/>
      <c r="I1497" s="460"/>
    </row>
    <row r="1498" spans="2:9" ht="27.75" customHeight="1" thickBot="1" x14ac:dyDescent="0.3">
      <c r="C1498" s="36" t="s">
        <v>27</v>
      </c>
      <c r="D1498" s="84"/>
      <c r="E1498" s="84"/>
      <c r="F1498" s="437" t="s">
        <v>1153</v>
      </c>
      <c r="G1498" s="438"/>
      <c r="H1498" s="438"/>
      <c r="I1498" s="439"/>
    </row>
    <row r="1499" spans="2:9" ht="27.75" customHeight="1" thickBot="1" x14ac:dyDescent="0.3">
      <c r="C1499" s="36" t="s">
        <v>29</v>
      </c>
      <c r="D1499" s="84"/>
      <c r="E1499" s="84"/>
      <c r="F1499" s="461" t="s">
        <v>901</v>
      </c>
      <c r="G1499" s="462"/>
      <c r="H1499" s="462"/>
      <c r="I1499" s="463"/>
    </row>
    <row r="1500" spans="2:9" ht="27.75" customHeight="1" x14ac:dyDescent="0.25">
      <c r="C1500" s="432"/>
      <c r="D1500" s="564" t="s">
        <v>902</v>
      </c>
      <c r="E1500" s="564" t="s">
        <v>903</v>
      </c>
      <c r="F1500" s="47">
        <v>2018</v>
      </c>
      <c r="G1500" s="47">
        <v>2019</v>
      </c>
      <c r="H1500" s="47">
        <v>2020</v>
      </c>
      <c r="I1500" s="47">
        <v>2021</v>
      </c>
    </row>
    <row r="1501" spans="2:9" ht="27.75" customHeight="1" thickBot="1" x14ac:dyDescent="0.3">
      <c r="C1501" s="433"/>
      <c r="D1501" s="565"/>
      <c r="E1501" s="565"/>
      <c r="F1501" s="48" t="s">
        <v>12</v>
      </c>
      <c r="G1501" s="48" t="s">
        <v>13</v>
      </c>
      <c r="H1501" s="48" t="s">
        <v>13</v>
      </c>
      <c r="I1501" s="48" t="s">
        <v>13</v>
      </c>
    </row>
    <row r="1502" spans="2:9" ht="27.75" customHeight="1" thickBot="1" x14ac:dyDescent="0.3">
      <c r="C1502" s="41" t="s">
        <v>31</v>
      </c>
      <c r="D1502" s="98">
        <v>45000</v>
      </c>
      <c r="E1502" s="98">
        <v>0</v>
      </c>
      <c r="F1502" s="98">
        <v>0</v>
      </c>
      <c r="G1502" s="98">
        <v>0</v>
      </c>
      <c r="H1502" s="98">
        <f>H1503/D1503*D1502</f>
        <v>0</v>
      </c>
      <c r="I1502" s="98">
        <f>I1503/D1503*D1502</f>
        <v>9000.0220260364058</v>
      </c>
    </row>
    <row r="1503" spans="2:9" ht="27.75" customHeight="1" thickBot="1" x14ac:dyDescent="0.3">
      <c r="C1503" s="36" t="s">
        <v>32</v>
      </c>
      <c r="D1503" s="54">
        <f>D1512+D1511</f>
        <v>1225822</v>
      </c>
      <c r="E1503" s="54">
        <f t="shared" ref="E1503:H1503" si="163">E1512+E1511</f>
        <v>0</v>
      </c>
      <c r="F1503" s="54">
        <f t="shared" si="163"/>
        <v>0</v>
      </c>
      <c r="G1503" s="54">
        <f t="shared" si="163"/>
        <v>0</v>
      </c>
      <c r="H1503" s="54">
        <f t="shared" si="163"/>
        <v>0</v>
      </c>
      <c r="I1503" s="54">
        <f>I1512+I1511</f>
        <v>245165</v>
      </c>
    </row>
    <row r="1504" spans="2:9" ht="27.75" customHeight="1" thickBot="1" x14ac:dyDescent="0.3">
      <c r="C1504" s="36" t="s">
        <v>33</v>
      </c>
      <c r="D1504" s="36"/>
      <c r="E1504" s="36"/>
      <c r="F1504" s="49" t="e">
        <f>F1503/F1502</f>
        <v>#DIV/0!</v>
      </c>
      <c r="G1504" s="49" t="e">
        <f>G1503/G1502</f>
        <v>#DIV/0!</v>
      </c>
      <c r="H1504" s="49" t="e">
        <f>H1503/H1502</f>
        <v>#DIV/0!</v>
      </c>
      <c r="I1504" s="49">
        <f>I1503/I1502</f>
        <v>27.240488888888891</v>
      </c>
    </row>
    <row r="1505" spans="2:9" ht="27.75" customHeight="1" thickBot="1" x14ac:dyDescent="0.3">
      <c r="C1505" s="36" t="s">
        <v>34</v>
      </c>
      <c r="D1505" s="36"/>
      <c r="E1505" s="36"/>
      <c r="F1505" s="50" t="s">
        <v>35</v>
      </c>
      <c r="G1505" s="51" t="e">
        <f t="shared" ref="G1505:I1507" si="164">G1502/F1502-1</f>
        <v>#DIV/0!</v>
      </c>
      <c r="H1505" s="51" t="e">
        <f t="shared" si="164"/>
        <v>#DIV/0!</v>
      </c>
      <c r="I1505" s="51" t="e">
        <f t="shared" si="164"/>
        <v>#DIV/0!</v>
      </c>
    </row>
    <row r="1506" spans="2:9" ht="27.75" customHeight="1" thickBot="1" x14ac:dyDescent="0.3">
      <c r="C1506" s="36" t="s">
        <v>36</v>
      </c>
      <c r="D1506" s="36"/>
      <c r="E1506" s="36"/>
      <c r="F1506" s="50" t="s">
        <v>35</v>
      </c>
      <c r="G1506" s="51" t="e">
        <f t="shared" si="164"/>
        <v>#DIV/0!</v>
      </c>
      <c r="H1506" s="51" t="e">
        <f t="shared" si="164"/>
        <v>#DIV/0!</v>
      </c>
      <c r="I1506" s="51" t="e">
        <f t="shared" si="164"/>
        <v>#DIV/0!</v>
      </c>
    </row>
    <row r="1507" spans="2:9" ht="27.75" customHeight="1" thickBot="1" x14ac:dyDescent="0.3">
      <c r="C1507" s="36" t="s">
        <v>37</v>
      </c>
      <c r="D1507" s="36"/>
      <c r="E1507" s="36"/>
      <c r="F1507" s="50" t="s">
        <v>35</v>
      </c>
      <c r="G1507" s="51" t="e">
        <f t="shared" si="164"/>
        <v>#DIV/0!</v>
      </c>
      <c r="H1507" s="51" t="e">
        <f t="shared" si="164"/>
        <v>#DIV/0!</v>
      </c>
      <c r="I1507" s="51" t="e">
        <f t="shared" si="164"/>
        <v>#DIV/0!</v>
      </c>
    </row>
    <row r="1508" spans="2:9" ht="27.75" customHeight="1" thickBot="1" x14ac:dyDescent="0.3">
      <c r="C1508" s="464" t="s">
        <v>936</v>
      </c>
      <c r="D1508" s="465"/>
      <c r="E1508" s="465"/>
      <c r="F1508" s="465"/>
      <c r="G1508" s="465"/>
      <c r="H1508" s="465"/>
      <c r="I1508" s="466"/>
    </row>
    <row r="1509" spans="2:9" ht="27.75" customHeight="1" x14ac:dyDescent="0.25">
      <c r="C1509" s="432"/>
      <c r="D1509" s="33"/>
      <c r="E1509" s="33"/>
      <c r="F1509" s="47">
        <v>2018</v>
      </c>
      <c r="G1509" s="47">
        <v>2019</v>
      </c>
      <c r="H1509" s="47">
        <v>2020</v>
      </c>
      <c r="I1509" s="47">
        <v>2021</v>
      </c>
    </row>
    <row r="1510" spans="2:9" ht="27.75" customHeight="1" thickBot="1" x14ac:dyDescent="0.3">
      <c r="C1510" s="433"/>
      <c r="D1510" s="34"/>
      <c r="E1510" s="34"/>
      <c r="F1510" s="48" t="s">
        <v>12</v>
      </c>
      <c r="G1510" s="48" t="s">
        <v>13</v>
      </c>
      <c r="H1510" s="48" t="s">
        <v>13</v>
      </c>
      <c r="I1510" s="48" t="s">
        <v>13</v>
      </c>
    </row>
    <row r="1511" spans="2:9" ht="27.75" customHeight="1" thickBot="1" x14ac:dyDescent="0.3">
      <c r="C1511" s="52" t="s">
        <v>39</v>
      </c>
      <c r="D1511" s="54">
        <v>9729</v>
      </c>
      <c r="E1511" s="54">
        <v>0</v>
      </c>
      <c r="F1511" s="54">
        <v>0</v>
      </c>
      <c r="G1511" s="54">
        <v>0</v>
      </c>
      <c r="H1511" s="54">
        <v>0</v>
      </c>
      <c r="I1511" s="54">
        <v>1946</v>
      </c>
    </row>
    <row r="1512" spans="2:9" s="92" customFormat="1" ht="27.75" customHeight="1" thickBot="1" x14ac:dyDescent="0.3">
      <c r="C1512" s="97" t="s">
        <v>40</v>
      </c>
      <c r="D1512" s="98">
        <v>1216093</v>
      </c>
      <c r="E1512" s="98">
        <v>0</v>
      </c>
      <c r="F1512" s="98">
        <v>0</v>
      </c>
      <c r="G1512" s="98">
        <v>0</v>
      </c>
      <c r="H1512" s="54">
        <v>0</v>
      </c>
      <c r="I1512" s="54">
        <v>243219</v>
      </c>
    </row>
    <row r="1513" spans="2:9" ht="15.75" thickBot="1" x14ac:dyDescent="0.3">
      <c r="C1513" s="286" t="s">
        <v>41</v>
      </c>
      <c r="D1513" s="287"/>
      <c r="E1513" s="287"/>
      <c r="F1513" s="277">
        <f>F1512+F1511</f>
        <v>0</v>
      </c>
      <c r="G1513" s="277">
        <f>G1512+G1511</f>
        <v>0</v>
      </c>
      <c r="H1513" s="277">
        <f>H1512+H1511</f>
        <v>0</v>
      </c>
      <c r="I1513" s="277">
        <f>I1512+I1511</f>
        <v>245165</v>
      </c>
    </row>
    <row r="1514" spans="2:9" ht="15.75" customHeight="1" thickBot="1" x14ac:dyDescent="0.3">
      <c r="B1514">
        <v>68</v>
      </c>
      <c r="C1514" s="41"/>
      <c r="D1514" s="115"/>
      <c r="E1514" s="115"/>
      <c r="F1514" s="566" t="s">
        <v>1154</v>
      </c>
      <c r="G1514" s="567"/>
      <c r="H1514" s="567"/>
      <c r="I1514" s="568"/>
    </row>
    <row r="1515" spans="2:9" ht="15.75" thickBot="1" x14ac:dyDescent="0.3">
      <c r="C1515" s="46" t="s">
        <v>220</v>
      </c>
      <c r="D1515" s="236"/>
      <c r="E1515" s="236"/>
      <c r="F1515" s="458" t="s">
        <v>1155</v>
      </c>
      <c r="G1515" s="459"/>
      <c r="H1515" s="459"/>
      <c r="I1515" s="460"/>
    </row>
    <row r="1516" spans="2:9" ht="97.5" customHeight="1" thickBot="1" x14ac:dyDescent="0.3">
      <c r="C1516" s="36" t="s">
        <v>27</v>
      </c>
      <c r="D1516" s="84"/>
      <c r="E1516" s="84"/>
      <c r="F1516" s="437" t="s">
        <v>1156</v>
      </c>
      <c r="G1516" s="438"/>
      <c r="H1516" s="438"/>
      <c r="I1516" s="439"/>
    </row>
    <row r="1517" spans="2:9" ht="15.75" thickBot="1" x14ac:dyDescent="0.3">
      <c r="C1517" s="36" t="s">
        <v>29</v>
      </c>
      <c r="D1517" s="84"/>
      <c r="E1517" s="84"/>
      <c r="F1517" s="461" t="s">
        <v>901</v>
      </c>
      <c r="G1517" s="462"/>
      <c r="H1517" s="462"/>
      <c r="I1517" s="463"/>
    </row>
    <row r="1518" spans="2:9" ht="15" customHeight="1" x14ac:dyDescent="0.25">
      <c r="C1518" s="432"/>
      <c r="D1518" s="564" t="s">
        <v>902</v>
      </c>
      <c r="E1518" s="564" t="s">
        <v>903</v>
      </c>
      <c r="F1518" s="47">
        <v>2018</v>
      </c>
      <c r="G1518" s="47">
        <v>2019</v>
      </c>
      <c r="H1518" s="47">
        <v>2020</v>
      </c>
      <c r="I1518" s="47">
        <v>2021</v>
      </c>
    </row>
    <row r="1519" spans="2:9" ht="15.75" thickBot="1" x14ac:dyDescent="0.3">
      <c r="C1519" s="433"/>
      <c r="D1519" s="565"/>
      <c r="E1519" s="565"/>
      <c r="F1519" s="48" t="s">
        <v>12</v>
      </c>
      <c r="G1519" s="48" t="s">
        <v>13</v>
      </c>
      <c r="H1519" s="48" t="s">
        <v>13</v>
      </c>
      <c r="I1519" s="48" t="s">
        <v>13</v>
      </c>
    </row>
    <row r="1520" spans="2:9" ht="15.75" thickBot="1" x14ac:dyDescent="0.3">
      <c r="C1520" s="41" t="s">
        <v>31</v>
      </c>
      <c r="D1520" s="98">
        <v>53947</v>
      </c>
      <c r="E1520" s="98">
        <v>0</v>
      </c>
      <c r="F1520" s="98">
        <v>0</v>
      </c>
      <c r="G1520" s="98">
        <v>0</v>
      </c>
      <c r="H1520" s="98">
        <v>0</v>
      </c>
      <c r="I1520" s="98">
        <f>I1521/D1521*D1520</f>
        <v>10789.400000000001</v>
      </c>
    </row>
    <row r="1521" spans="3:9" ht="15.75" thickBot="1" x14ac:dyDescent="0.3">
      <c r="C1521" s="36" t="s">
        <v>32</v>
      </c>
      <c r="D1521" s="54">
        <f t="shared" ref="D1521:I1521" si="165">D1530+D1529</f>
        <v>443885</v>
      </c>
      <c r="E1521" s="54">
        <f t="shared" si="165"/>
        <v>0</v>
      </c>
      <c r="F1521" s="54">
        <f t="shared" si="165"/>
        <v>0</v>
      </c>
      <c r="G1521" s="54">
        <f t="shared" si="165"/>
        <v>0</v>
      </c>
      <c r="H1521" s="54">
        <f t="shared" si="165"/>
        <v>0</v>
      </c>
      <c r="I1521" s="54">
        <f t="shared" si="165"/>
        <v>88777</v>
      </c>
    </row>
    <row r="1522" spans="3:9" ht="15.75" thickBot="1" x14ac:dyDescent="0.3">
      <c r="C1522" s="36" t="s">
        <v>33</v>
      </c>
      <c r="D1522" s="36"/>
      <c r="E1522" s="36"/>
      <c r="F1522" s="49" t="e">
        <f>F1521/F1520</f>
        <v>#DIV/0!</v>
      </c>
      <c r="G1522" s="49" t="e">
        <f>G1521/G1520</f>
        <v>#DIV/0!</v>
      </c>
      <c r="H1522" s="49" t="e">
        <f>H1521/H1520</f>
        <v>#DIV/0!</v>
      </c>
      <c r="I1522" s="49">
        <f>I1521/I1520</f>
        <v>8.2281683874914258</v>
      </c>
    </row>
    <row r="1523" spans="3:9" ht="15.75" thickBot="1" x14ac:dyDescent="0.3">
      <c r="C1523" s="36" t="s">
        <v>34</v>
      </c>
      <c r="D1523" s="36"/>
      <c r="E1523" s="36"/>
      <c r="F1523" s="50" t="s">
        <v>35</v>
      </c>
      <c r="G1523" s="51" t="e">
        <f t="shared" ref="G1523:I1525" si="166">G1520/F1520-1</f>
        <v>#DIV/0!</v>
      </c>
      <c r="H1523" s="51" t="e">
        <f t="shared" si="166"/>
        <v>#DIV/0!</v>
      </c>
      <c r="I1523" s="51" t="e">
        <f t="shared" si="166"/>
        <v>#DIV/0!</v>
      </c>
    </row>
    <row r="1524" spans="3:9" ht="15.75" thickBot="1" x14ac:dyDescent="0.3">
      <c r="C1524" s="36" t="s">
        <v>36</v>
      </c>
      <c r="D1524" s="36"/>
      <c r="E1524" s="36"/>
      <c r="F1524" s="50" t="s">
        <v>35</v>
      </c>
      <c r="G1524" s="51" t="e">
        <f t="shared" si="166"/>
        <v>#DIV/0!</v>
      </c>
      <c r="H1524" s="51" t="e">
        <f t="shared" si="166"/>
        <v>#DIV/0!</v>
      </c>
      <c r="I1524" s="51" t="e">
        <f t="shared" si="166"/>
        <v>#DIV/0!</v>
      </c>
    </row>
    <row r="1525" spans="3:9" ht="15.75" thickBot="1" x14ac:dyDescent="0.3">
      <c r="C1525" s="36" t="s">
        <v>37</v>
      </c>
      <c r="D1525" s="36"/>
      <c r="E1525" s="36"/>
      <c r="F1525" s="50" t="s">
        <v>35</v>
      </c>
      <c r="G1525" s="51" t="e">
        <f t="shared" si="166"/>
        <v>#DIV/0!</v>
      </c>
      <c r="H1525" s="51" t="e">
        <f t="shared" si="166"/>
        <v>#DIV/0!</v>
      </c>
      <c r="I1525" s="51" t="e">
        <f t="shared" si="166"/>
        <v>#DIV/0!</v>
      </c>
    </row>
    <row r="1526" spans="3:9" ht="15.75" customHeight="1" thickBot="1" x14ac:dyDescent="0.3">
      <c r="C1526" s="464" t="s">
        <v>936</v>
      </c>
      <c r="D1526" s="465"/>
      <c r="E1526" s="465"/>
      <c r="F1526" s="465"/>
      <c r="G1526" s="465"/>
      <c r="H1526" s="465"/>
      <c r="I1526" s="466"/>
    </row>
    <row r="1527" spans="3:9" x14ac:dyDescent="0.25">
      <c r="C1527" s="432"/>
      <c r="D1527" s="33"/>
      <c r="E1527" s="33"/>
      <c r="F1527" s="47">
        <v>2018</v>
      </c>
      <c r="G1527" s="47">
        <v>2019</v>
      </c>
      <c r="H1527" s="47">
        <v>2020</v>
      </c>
      <c r="I1527" s="47">
        <v>2021</v>
      </c>
    </row>
    <row r="1528" spans="3:9" ht="15.75" thickBot="1" x14ac:dyDescent="0.3">
      <c r="C1528" s="433"/>
      <c r="D1528" s="34"/>
      <c r="E1528" s="34"/>
      <c r="F1528" s="48" t="s">
        <v>12</v>
      </c>
      <c r="G1528" s="48" t="s">
        <v>13</v>
      </c>
      <c r="H1528" s="48" t="s">
        <v>13</v>
      </c>
      <c r="I1528" s="48" t="s">
        <v>13</v>
      </c>
    </row>
    <row r="1529" spans="3:9" ht="15.75" thickBot="1" x14ac:dyDescent="0.3">
      <c r="C1529" s="52" t="s">
        <v>39</v>
      </c>
      <c r="D1529" s="54">
        <v>4121</v>
      </c>
      <c r="E1529" s="54">
        <v>0</v>
      </c>
      <c r="F1529" s="54">
        <v>0</v>
      </c>
      <c r="G1529" s="54"/>
      <c r="H1529" s="54">
        <v>0</v>
      </c>
      <c r="I1529" s="54">
        <v>824</v>
      </c>
    </row>
    <row r="1530" spans="3:9" s="92" customFormat="1" ht="15.75" thickBot="1" x14ac:dyDescent="0.3">
      <c r="C1530" s="97" t="s">
        <v>40</v>
      </c>
      <c r="D1530" s="98">
        <v>439764</v>
      </c>
      <c r="E1530" s="98">
        <v>0</v>
      </c>
      <c r="F1530" s="98">
        <v>0</v>
      </c>
      <c r="G1530" s="98">
        <v>0</v>
      </c>
      <c r="H1530" s="98">
        <v>0</v>
      </c>
      <c r="I1530" s="98">
        <v>87953</v>
      </c>
    </row>
    <row r="1531" spans="3:9" ht="15.75" thickBot="1" x14ac:dyDescent="0.3">
      <c r="C1531" s="286" t="s">
        <v>41</v>
      </c>
      <c r="D1531" s="287"/>
      <c r="E1531" s="287"/>
      <c r="F1531" s="277">
        <f>F1530+F1529</f>
        <v>0</v>
      </c>
      <c r="G1531" s="277">
        <f>G1530+G1529</f>
        <v>0</v>
      </c>
      <c r="H1531" s="277">
        <f>H1530+H1529</f>
        <v>0</v>
      </c>
      <c r="I1531" s="277">
        <f>I1530+I1529</f>
        <v>88777</v>
      </c>
    </row>
    <row r="1532" spans="3:9" ht="15.75" customHeight="1" thickBot="1" x14ac:dyDescent="0.3">
      <c r="C1532" s="41"/>
      <c r="D1532" s="115"/>
      <c r="E1532" s="115"/>
      <c r="F1532" s="566" t="s">
        <v>1157</v>
      </c>
      <c r="G1532" s="567"/>
      <c r="H1532" s="567"/>
      <c r="I1532" s="568"/>
    </row>
    <row r="1533" spans="3:9" ht="15.75" thickBot="1" x14ac:dyDescent="0.3">
      <c r="C1533" s="46" t="s">
        <v>220</v>
      </c>
      <c r="D1533" s="236"/>
      <c r="E1533" s="236"/>
      <c r="F1533" s="458" t="s">
        <v>1158</v>
      </c>
      <c r="G1533" s="459"/>
      <c r="H1533" s="459"/>
      <c r="I1533" s="460"/>
    </row>
    <row r="1534" spans="3:9" ht="39" customHeight="1" thickBot="1" x14ac:dyDescent="0.3">
      <c r="C1534" s="36" t="s">
        <v>27</v>
      </c>
      <c r="D1534" s="84"/>
      <c r="E1534" s="84"/>
      <c r="F1534" s="437" t="s">
        <v>1159</v>
      </c>
      <c r="G1534" s="438"/>
      <c r="H1534" s="438"/>
      <c r="I1534" s="439"/>
    </row>
    <row r="1535" spans="3:9" ht="15.75" thickBot="1" x14ac:dyDescent="0.3">
      <c r="C1535" s="36" t="s">
        <v>29</v>
      </c>
      <c r="D1535" s="84"/>
      <c r="E1535" s="84"/>
      <c r="F1535" s="461" t="s">
        <v>30</v>
      </c>
      <c r="G1535" s="462"/>
      <c r="H1535" s="462"/>
      <c r="I1535" s="463"/>
    </row>
    <row r="1536" spans="3:9" ht="15" customHeight="1" x14ac:dyDescent="0.25">
      <c r="C1536" s="432"/>
      <c r="D1536" s="564" t="s">
        <v>902</v>
      </c>
      <c r="E1536" s="564" t="s">
        <v>903</v>
      </c>
      <c r="F1536" s="47">
        <v>2018</v>
      </c>
      <c r="G1536" s="47">
        <v>2019</v>
      </c>
      <c r="H1536" s="47">
        <v>2020</v>
      </c>
      <c r="I1536" s="47">
        <v>2021</v>
      </c>
    </row>
    <row r="1537" spans="3:9" ht="15.75" thickBot="1" x14ac:dyDescent="0.3">
      <c r="C1537" s="433"/>
      <c r="D1537" s="565"/>
      <c r="E1537" s="565"/>
      <c r="F1537" s="48" t="s">
        <v>12</v>
      </c>
      <c r="G1537" s="48" t="s">
        <v>13</v>
      </c>
      <c r="H1537" s="48" t="s">
        <v>13</v>
      </c>
      <c r="I1537" s="48" t="s">
        <v>13</v>
      </c>
    </row>
    <row r="1538" spans="3:9" ht="15.75" thickBot="1" x14ac:dyDescent="0.3">
      <c r="C1538" s="41" t="s">
        <v>31</v>
      </c>
      <c r="D1538" s="98">
        <v>53947</v>
      </c>
      <c r="E1538" s="98">
        <v>0</v>
      </c>
      <c r="F1538" s="98">
        <v>7</v>
      </c>
      <c r="G1538" s="98">
        <v>4</v>
      </c>
      <c r="H1538" s="98">
        <v>2</v>
      </c>
      <c r="I1538" s="98">
        <v>2</v>
      </c>
    </row>
    <row r="1539" spans="3:9" ht="15.75" thickBot="1" x14ac:dyDescent="0.3">
      <c r="C1539" s="36" t="s">
        <v>32</v>
      </c>
      <c r="D1539" s="54">
        <f t="shared" ref="D1539:I1539" si="167">D1548+D1547</f>
        <v>443885</v>
      </c>
      <c r="E1539" s="54">
        <f t="shared" si="167"/>
        <v>0</v>
      </c>
      <c r="F1539" s="54">
        <f t="shared" si="167"/>
        <v>53163</v>
      </c>
      <c r="G1539" s="54">
        <f t="shared" si="167"/>
        <v>52118</v>
      </c>
      <c r="H1539" s="54">
        <f t="shared" si="167"/>
        <v>65000</v>
      </c>
      <c r="I1539" s="54">
        <f t="shared" si="167"/>
        <v>25000</v>
      </c>
    </row>
    <row r="1540" spans="3:9" ht="15.75" thickBot="1" x14ac:dyDescent="0.3">
      <c r="C1540" s="36" t="s">
        <v>33</v>
      </c>
      <c r="D1540" s="36"/>
      <c r="E1540" s="36"/>
      <c r="F1540" s="49">
        <f>F1539/F1538</f>
        <v>7594.7142857142853</v>
      </c>
      <c r="G1540" s="49">
        <f>G1539/G1538</f>
        <v>13029.5</v>
      </c>
      <c r="H1540" s="49">
        <f>H1539/H1538</f>
        <v>32500</v>
      </c>
      <c r="I1540" s="49">
        <f>I1539/I1538</f>
        <v>12500</v>
      </c>
    </row>
    <row r="1541" spans="3:9" ht="15.75" thickBot="1" x14ac:dyDescent="0.3">
      <c r="C1541" s="36" t="s">
        <v>34</v>
      </c>
      <c r="D1541" s="36"/>
      <c r="E1541" s="36"/>
      <c r="F1541" s="50" t="s">
        <v>35</v>
      </c>
      <c r="G1541" s="51">
        <f t="shared" ref="G1541:I1543" si="168">G1538/F1538-1</f>
        <v>-0.4285714285714286</v>
      </c>
      <c r="H1541" s="51">
        <f t="shared" si="168"/>
        <v>-0.5</v>
      </c>
      <c r="I1541" s="51">
        <f t="shared" si="168"/>
        <v>0</v>
      </c>
    </row>
    <row r="1542" spans="3:9" ht="15.75" thickBot="1" x14ac:dyDescent="0.3">
      <c r="C1542" s="36" t="s">
        <v>36</v>
      </c>
      <c r="D1542" s="36"/>
      <c r="E1542" s="36"/>
      <c r="F1542" s="50" t="s">
        <v>35</v>
      </c>
      <c r="G1542" s="51">
        <f t="shared" si="168"/>
        <v>-1.9656528036416265E-2</v>
      </c>
      <c r="H1542" s="51">
        <f t="shared" si="168"/>
        <v>0.24716988372539239</v>
      </c>
      <c r="I1542" s="51">
        <f t="shared" si="168"/>
        <v>-0.61538461538461542</v>
      </c>
    </row>
    <row r="1543" spans="3:9" ht="15.75" thickBot="1" x14ac:dyDescent="0.3">
      <c r="C1543" s="36" t="s">
        <v>37</v>
      </c>
      <c r="D1543" s="36"/>
      <c r="E1543" s="36"/>
      <c r="F1543" s="50" t="s">
        <v>35</v>
      </c>
      <c r="G1543" s="51">
        <f t="shared" si="168"/>
        <v>0.71560107593627165</v>
      </c>
      <c r="H1543" s="51">
        <f t="shared" si="168"/>
        <v>1.4943397674507848</v>
      </c>
      <c r="I1543" s="51">
        <f t="shared" si="168"/>
        <v>-0.61538461538461542</v>
      </c>
    </row>
    <row r="1544" spans="3:9" ht="15.75" customHeight="1" thickBot="1" x14ac:dyDescent="0.3">
      <c r="C1544" s="464" t="s">
        <v>936</v>
      </c>
      <c r="D1544" s="465"/>
      <c r="E1544" s="465"/>
      <c r="F1544" s="465"/>
      <c r="G1544" s="465"/>
      <c r="H1544" s="465"/>
      <c r="I1544" s="466"/>
    </row>
    <row r="1545" spans="3:9" x14ac:dyDescent="0.25">
      <c r="C1545" s="432"/>
      <c r="D1545" s="33"/>
      <c r="E1545" s="33"/>
      <c r="F1545" s="47">
        <v>2018</v>
      </c>
      <c r="G1545" s="47">
        <v>2019</v>
      </c>
      <c r="H1545" s="47">
        <v>2020</v>
      </c>
      <c r="I1545" s="47">
        <v>2021</v>
      </c>
    </row>
    <row r="1546" spans="3:9" ht="15.75" thickBot="1" x14ac:dyDescent="0.3">
      <c r="C1546" s="433"/>
      <c r="D1546" s="34"/>
      <c r="E1546" s="34"/>
      <c r="F1546" s="48" t="s">
        <v>12</v>
      </c>
      <c r="G1546" s="48" t="s">
        <v>13</v>
      </c>
      <c r="H1546" s="48" t="s">
        <v>13</v>
      </c>
      <c r="I1546" s="48" t="s">
        <v>13</v>
      </c>
    </row>
    <row r="1547" spans="3:9" ht="15.75" thickBot="1" x14ac:dyDescent="0.3">
      <c r="C1547" s="52" t="s">
        <v>39</v>
      </c>
      <c r="D1547" s="54">
        <v>4121</v>
      </c>
      <c r="E1547" s="54">
        <v>0</v>
      </c>
      <c r="F1547" s="54">
        <v>53163</v>
      </c>
      <c r="G1547" s="54">
        <v>52118</v>
      </c>
      <c r="H1547" s="54">
        <v>65000</v>
      </c>
      <c r="I1547" s="54">
        <v>25000</v>
      </c>
    </row>
    <row r="1548" spans="3:9" ht="15.75" thickBot="1" x14ac:dyDescent="0.3">
      <c r="C1548" s="97" t="s">
        <v>40</v>
      </c>
      <c r="D1548" s="98">
        <v>439764</v>
      </c>
      <c r="E1548" s="98">
        <v>0</v>
      </c>
      <c r="F1548" s="98">
        <v>0</v>
      </c>
      <c r="G1548" s="98">
        <v>0</v>
      </c>
      <c r="H1548" s="98">
        <v>0</v>
      </c>
      <c r="I1548" s="98">
        <v>0</v>
      </c>
    </row>
    <row r="1549" spans="3:9" ht="15.75" thickBot="1" x14ac:dyDescent="0.3">
      <c r="C1549" s="286" t="s">
        <v>41</v>
      </c>
      <c r="D1549" s="287"/>
      <c r="E1549" s="287"/>
      <c r="F1549" s="277">
        <f>F1548+F1547</f>
        <v>53163</v>
      </c>
      <c r="G1549" s="277">
        <f>G1548+G1547</f>
        <v>52118</v>
      </c>
      <c r="H1549" s="277">
        <f>H1548+H1547</f>
        <v>65000</v>
      </c>
      <c r="I1549" s="277">
        <f>I1548+I1547</f>
        <v>25000</v>
      </c>
    </row>
    <row r="1550" spans="3:9" ht="15.75" thickBot="1" x14ac:dyDescent="0.3">
      <c r="C1550" s="41"/>
      <c r="D1550" s="115"/>
      <c r="E1550" s="115"/>
      <c r="F1550" s="566" t="s">
        <v>1160</v>
      </c>
      <c r="G1550" s="567"/>
      <c r="H1550" s="567"/>
      <c r="I1550" s="568"/>
    </row>
    <row r="1551" spans="3:9" ht="15.75" thickBot="1" x14ac:dyDescent="0.3">
      <c r="C1551" s="46" t="s">
        <v>220</v>
      </c>
      <c r="D1551" s="236"/>
      <c r="E1551" s="236"/>
      <c r="F1551" s="458" t="s">
        <v>1158</v>
      </c>
      <c r="G1551" s="459"/>
      <c r="H1551" s="459"/>
      <c r="I1551" s="460"/>
    </row>
    <row r="1552" spans="3:9" ht="29.25" customHeight="1" thickBot="1" x14ac:dyDescent="0.3">
      <c r="C1552" s="36" t="s">
        <v>27</v>
      </c>
      <c r="D1552" s="84"/>
      <c r="E1552" s="84"/>
      <c r="F1552" s="437" t="s">
        <v>1161</v>
      </c>
      <c r="G1552" s="438"/>
      <c r="H1552" s="438"/>
      <c r="I1552" s="439"/>
    </row>
    <row r="1553" spans="3:9" ht="15.75" thickBot="1" x14ac:dyDescent="0.3">
      <c r="C1553" s="36" t="s">
        <v>29</v>
      </c>
      <c r="D1553" s="84"/>
      <c r="E1553" s="84"/>
      <c r="F1553" s="461" t="s">
        <v>30</v>
      </c>
      <c r="G1553" s="462"/>
      <c r="H1553" s="462"/>
      <c r="I1553" s="463"/>
    </row>
    <row r="1554" spans="3:9" x14ac:dyDescent="0.25">
      <c r="C1554" s="432"/>
      <c r="D1554" s="564" t="s">
        <v>902</v>
      </c>
      <c r="E1554" s="564" t="s">
        <v>903</v>
      </c>
      <c r="F1554" s="47">
        <v>2018</v>
      </c>
      <c r="G1554" s="47">
        <v>2019</v>
      </c>
      <c r="H1554" s="47">
        <v>2020</v>
      </c>
      <c r="I1554" s="47">
        <v>2021</v>
      </c>
    </row>
    <row r="1555" spans="3:9" ht="15.75" thickBot="1" x14ac:dyDescent="0.3">
      <c r="C1555" s="433"/>
      <c r="D1555" s="565"/>
      <c r="E1555" s="565"/>
      <c r="F1555" s="48" t="s">
        <v>12</v>
      </c>
      <c r="G1555" s="48" t="s">
        <v>13</v>
      </c>
      <c r="H1555" s="48" t="s">
        <v>13</v>
      </c>
      <c r="I1555" s="48" t="s">
        <v>13</v>
      </c>
    </row>
    <row r="1556" spans="3:9" ht="15.75" thickBot="1" x14ac:dyDescent="0.3">
      <c r="C1556" s="41" t="s">
        <v>31</v>
      </c>
      <c r="D1556" s="98">
        <v>53947</v>
      </c>
      <c r="E1556" s="98">
        <v>0</v>
      </c>
      <c r="F1556" s="98">
        <v>4</v>
      </c>
      <c r="G1556" s="98">
        <v>4</v>
      </c>
      <c r="H1556" s="98">
        <v>2</v>
      </c>
      <c r="I1556" s="98">
        <v>2</v>
      </c>
    </row>
    <row r="1557" spans="3:9" ht="15.75" thickBot="1" x14ac:dyDescent="0.3">
      <c r="C1557" s="36" t="s">
        <v>32</v>
      </c>
      <c r="D1557" s="54">
        <f t="shared" ref="D1557:I1557" si="169">D1566+D1565</f>
        <v>443885</v>
      </c>
      <c r="E1557" s="54">
        <f t="shared" si="169"/>
        <v>0</v>
      </c>
      <c r="F1557" s="54">
        <f t="shared" si="169"/>
        <v>26000</v>
      </c>
      <c r="G1557" s="54">
        <f t="shared" si="169"/>
        <v>23500</v>
      </c>
      <c r="H1557" s="54">
        <f t="shared" si="169"/>
        <v>23500</v>
      </c>
      <c r="I1557" s="54">
        <f t="shared" si="169"/>
        <v>0</v>
      </c>
    </row>
    <row r="1558" spans="3:9" ht="15.75" thickBot="1" x14ac:dyDescent="0.3">
      <c r="C1558" s="36" t="s">
        <v>33</v>
      </c>
      <c r="D1558" s="36"/>
      <c r="E1558" s="36"/>
      <c r="F1558" s="49">
        <f>F1557/F1556</f>
        <v>6500</v>
      </c>
      <c r="G1558" s="49">
        <f>G1557/G1556</f>
        <v>5875</v>
      </c>
      <c r="H1558" s="49">
        <f>H1557/H1556</f>
        <v>11750</v>
      </c>
      <c r="I1558" s="49">
        <f>I1557/I1556</f>
        <v>0</v>
      </c>
    </row>
    <row r="1559" spans="3:9" ht="15.75" thickBot="1" x14ac:dyDescent="0.3">
      <c r="C1559" s="36" t="s">
        <v>34</v>
      </c>
      <c r="D1559" s="36"/>
      <c r="E1559" s="36"/>
      <c r="F1559" s="50" t="s">
        <v>35</v>
      </c>
      <c r="G1559" s="51">
        <f t="shared" ref="G1559:I1561" si="170">G1556/F1556-1</f>
        <v>0</v>
      </c>
      <c r="H1559" s="51">
        <f t="shared" si="170"/>
        <v>-0.5</v>
      </c>
      <c r="I1559" s="51">
        <f t="shared" si="170"/>
        <v>0</v>
      </c>
    </row>
    <row r="1560" spans="3:9" ht="15.75" thickBot="1" x14ac:dyDescent="0.3">
      <c r="C1560" s="36" t="s">
        <v>36</v>
      </c>
      <c r="D1560" s="36"/>
      <c r="E1560" s="36"/>
      <c r="F1560" s="50" t="s">
        <v>35</v>
      </c>
      <c r="G1560" s="51">
        <f t="shared" si="170"/>
        <v>-9.6153846153846145E-2</v>
      </c>
      <c r="H1560" s="51">
        <f t="shared" si="170"/>
        <v>0</v>
      </c>
      <c r="I1560" s="51">
        <f t="shared" si="170"/>
        <v>-1</v>
      </c>
    </row>
    <row r="1561" spans="3:9" ht="15.75" thickBot="1" x14ac:dyDescent="0.3">
      <c r="C1561" s="36" t="s">
        <v>37</v>
      </c>
      <c r="D1561" s="36"/>
      <c r="E1561" s="36"/>
      <c r="F1561" s="50" t="s">
        <v>35</v>
      </c>
      <c r="G1561" s="51">
        <f t="shared" si="170"/>
        <v>-9.6153846153846145E-2</v>
      </c>
      <c r="H1561" s="51">
        <f t="shared" si="170"/>
        <v>1</v>
      </c>
      <c r="I1561" s="51">
        <f t="shared" si="170"/>
        <v>-1</v>
      </c>
    </row>
    <row r="1562" spans="3:9" ht="15.75" thickBot="1" x14ac:dyDescent="0.3">
      <c r="C1562" s="464" t="s">
        <v>936</v>
      </c>
      <c r="D1562" s="465"/>
      <c r="E1562" s="465"/>
      <c r="F1562" s="465"/>
      <c r="G1562" s="465"/>
      <c r="H1562" s="465"/>
      <c r="I1562" s="466"/>
    </row>
    <row r="1563" spans="3:9" x14ac:dyDescent="0.25">
      <c r="C1563" s="432"/>
      <c r="D1563" s="33"/>
      <c r="E1563" s="33"/>
      <c r="F1563" s="47">
        <v>2018</v>
      </c>
      <c r="G1563" s="47">
        <v>2019</v>
      </c>
      <c r="H1563" s="47">
        <v>2020</v>
      </c>
      <c r="I1563" s="47">
        <v>2021</v>
      </c>
    </row>
    <row r="1564" spans="3:9" ht="15.75" thickBot="1" x14ac:dyDescent="0.3">
      <c r="C1564" s="433"/>
      <c r="D1564" s="34"/>
      <c r="E1564" s="34"/>
      <c r="F1564" s="48" t="s">
        <v>12</v>
      </c>
      <c r="G1564" s="48" t="s">
        <v>13</v>
      </c>
      <c r="H1564" s="48" t="s">
        <v>13</v>
      </c>
      <c r="I1564" s="48" t="s">
        <v>13</v>
      </c>
    </row>
    <row r="1565" spans="3:9" ht="15.75" thickBot="1" x14ac:dyDescent="0.3">
      <c r="C1565" s="52" t="s">
        <v>39</v>
      </c>
      <c r="D1565" s="54">
        <v>4121</v>
      </c>
      <c r="E1565" s="54">
        <v>0</v>
      </c>
      <c r="F1565" s="54">
        <v>26000</v>
      </c>
      <c r="G1565" s="54">
        <v>23500</v>
      </c>
      <c r="H1565" s="54">
        <v>23500</v>
      </c>
      <c r="I1565" s="54">
        <v>0</v>
      </c>
    </row>
    <row r="1566" spans="3:9" ht="15.75" thickBot="1" x14ac:dyDescent="0.3">
      <c r="C1566" s="97" t="s">
        <v>40</v>
      </c>
      <c r="D1566" s="98">
        <v>439764</v>
      </c>
      <c r="E1566" s="98">
        <v>0</v>
      </c>
      <c r="F1566" s="98">
        <v>0</v>
      </c>
      <c r="G1566" s="98">
        <v>0</v>
      </c>
      <c r="H1566" s="98">
        <v>0</v>
      </c>
      <c r="I1566" s="98">
        <v>0</v>
      </c>
    </row>
    <row r="1567" spans="3:9" ht="15.75" thickBot="1" x14ac:dyDescent="0.3">
      <c r="C1567" s="286" t="s">
        <v>41</v>
      </c>
      <c r="D1567" s="287"/>
      <c r="E1567" s="287"/>
      <c r="F1567" s="277">
        <f>F1566+F1565</f>
        <v>26000</v>
      </c>
      <c r="G1567" s="277">
        <f>G1566+G1565</f>
        <v>23500</v>
      </c>
      <c r="H1567" s="277">
        <f>H1566+H1565</f>
        <v>23500</v>
      </c>
      <c r="I1567" s="277">
        <f>I1566+I1565</f>
        <v>0</v>
      </c>
    </row>
    <row r="1568" spans="3:9" s="92" customFormat="1" ht="15.75" thickBot="1" x14ac:dyDescent="0.3">
      <c r="C1568" s="251" t="s">
        <v>1162</v>
      </c>
      <c r="D1568" s="252"/>
      <c r="E1568" s="252"/>
      <c r="F1568" s="585" t="s">
        <v>1163</v>
      </c>
      <c r="G1568" s="586"/>
      <c r="H1568" s="586"/>
      <c r="I1568" s="587"/>
    </row>
    <row r="1569" spans="3:9" ht="15.75" thickBot="1" x14ac:dyDescent="0.3">
      <c r="C1569" s="46" t="s">
        <v>1164</v>
      </c>
      <c r="D1569" s="236"/>
      <c r="E1569" s="236"/>
      <c r="F1569" s="458" t="s">
        <v>1165</v>
      </c>
      <c r="G1569" s="459"/>
      <c r="H1569" s="459"/>
      <c r="I1569" s="460"/>
    </row>
    <row r="1570" spans="3:9" ht="15.75" thickBot="1" x14ac:dyDescent="0.3">
      <c r="C1570" s="36" t="s">
        <v>27</v>
      </c>
      <c r="D1570" s="84"/>
      <c r="E1570" s="84"/>
      <c r="F1570" s="437" t="s">
        <v>1166</v>
      </c>
      <c r="G1570" s="438"/>
      <c r="H1570" s="438"/>
      <c r="I1570" s="439"/>
    </row>
    <row r="1571" spans="3:9" ht="15.75" thickBot="1" x14ac:dyDescent="0.3">
      <c r="C1571" s="36" t="s">
        <v>29</v>
      </c>
      <c r="D1571" s="84"/>
      <c r="E1571" s="84"/>
      <c r="F1571" s="461" t="s">
        <v>1167</v>
      </c>
      <c r="G1571" s="462"/>
      <c r="H1571" s="462"/>
      <c r="I1571" s="463"/>
    </row>
    <row r="1572" spans="3:9" x14ac:dyDescent="0.25">
      <c r="C1572" s="432"/>
      <c r="D1572" s="33"/>
      <c r="E1572" s="33"/>
      <c r="F1572" s="47">
        <v>2018</v>
      </c>
      <c r="G1572" s="47">
        <v>2019</v>
      </c>
      <c r="H1572" s="47">
        <v>2020</v>
      </c>
      <c r="I1572" s="47">
        <v>2021</v>
      </c>
    </row>
    <row r="1573" spans="3:9" ht="15.75" thickBot="1" x14ac:dyDescent="0.3">
      <c r="C1573" s="433"/>
      <c r="D1573" s="34"/>
      <c r="E1573" s="34"/>
      <c r="F1573" s="48" t="s">
        <v>12</v>
      </c>
      <c r="G1573" s="48" t="s">
        <v>13</v>
      </c>
      <c r="H1573" s="48" t="s">
        <v>13</v>
      </c>
      <c r="I1573" s="48" t="s">
        <v>13</v>
      </c>
    </row>
    <row r="1574" spans="3:9" ht="15.75" thickBot="1" x14ac:dyDescent="0.3">
      <c r="C1574" s="36" t="s">
        <v>31</v>
      </c>
      <c r="D1574" s="36"/>
      <c r="E1574" s="36"/>
      <c r="F1574" s="49">
        <v>1</v>
      </c>
      <c r="G1574" s="49">
        <v>1</v>
      </c>
      <c r="H1574" s="49"/>
      <c r="I1574" s="49"/>
    </row>
    <row r="1575" spans="3:9" ht="15.75" thickBot="1" x14ac:dyDescent="0.3">
      <c r="C1575" s="36" t="s">
        <v>32</v>
      </c>
      <c r="D1575" s="36"/>
      <c r="E1575" s="36"/>
      <c r="F1575" s="49">
        <f>125940+3495+30000</f>
        <v>159435</v>
      </c>
      <c r="G1575" s="49">
        <v>6701</v>
      </c>
      <c r="H1575" s="49"/>
      <c r="I1575" s="49"/>
    </row>
    <row r="1576" spans="3:9" ht="15.75" thickBot="1" x14ac:dyDescent="0.3">
      <c r="C1576" s="36" t="s">
        <v>33</v>
      </c>
      <c r="D1576" s="36"/>
      <c r="E1576" s="36"/>
      <c r="F1576" s="49">
        <f>F1575/F1574</f>
        <v>159435</v>
      </c>
      <c r="G1576" s="49">
        <f t="shared" ref="G1576:I1576" si="171">G1575/G1574</f>
        <v>6701</v>
      </c>
      <c r="H1576" s="49" t="e">
        <f t="shared" si="171"/>
        <v>#DIV/0!</v>
      </c>
      <c r="I1576" s="49" t="e">
        <f t="shared" si="171"/>
        <v>#DIV/0!</v>
      </c>
    </row>
    <row r="1577" spans="3:9" ht="15.75" thickBot="1" x14ac:dyDescent="0.3">
      <c r="C1577" s="36" t="s">
        <v>34</v>
      </c>
      <c r="D1577" s="36"/>
      <c r="E1577" s="36"/>
      <c r="F1577" s="50" t="s">
        <v>35</v>
      </c>
      <c r="G1577" s="51">
        <f>G1574/F1574-1</f>
        <v>0</v>
      </c>
      <c r="H1577" s="51">
        <f t="shared" ref="H1577:I1579" si="172">H1574/G1574-1</f>
        <v>-1</v>
      </c>
      <c r="I1577" s="51" t="e">
        <f t="shared" si="172"/>
        <v>#DIV/0!</v>
      </c>
    </row>
    <row r="1578" spans="3:9" ht="15.75" thickBot="1" x14ac:dyDescent="0.3">
      <c r="C1578" s="36" t="s">
        <v>36</v>
      </c>
      <c r="D1578" s="36"/>
      <c r="E1578" s="36"/>
      <c r="F1578" s="50" t="s">
        <v>35</v>
      </c>
      <c r="G1578" s="51">
        <f>G1575/F1575-1</f>
        <v>-0.95797033273747922</v>
      </c>
      <c r="H1578" s="51">
        <f t="shared" si="172"/>
        <v>-1</v>
      </c>
      <c r="I1578" s="51" t="e">
        <f t="shared" si="172"/>
        <v>#DIV/0!</v>
      </c>
    </row>
    <row r="1579" spans="3:9" ht="15.75" thickBot="1" x14ac:dyDescent="0.3">
      <c r="C1579" s="36" t="s">
        <v>37</v>
      </c>
      <c r="D1579" s="36"/>
      <c r="E1579" s="36"/>
      <c r="F1579" s="50" t="s">
        <v>35</v>
      </c>
      <c r="G1579" s="51">
        <f>G1576/F1576-1</f>
        <v>-0.95797033273747922</v>
      </c>
      <c r="H1579" s="51" t="e">
        <f t="shared" si="172"/>
        <v>#DIV/0!</v>
      </c>
      <c r="I1579" s="51" t="e">
        <f t="shared" si="172"/>
        <v>#DIV/0!</v>
      </c>
    </row>
    <row r="1580" spans="3:9" ht="15.75" thickBot="1" x14ac:dyDescent="0.3">
      <c r="C1580" s="464" t="s">
        <v>38</v>
      </c>
      <c r="D1580" s="465"/>
      <c r="E1580" s="465"/>
      <c r="F1580" s="465"/>
      <c r="G1580" s="465"/>
      <c r="H1580" s="465"/>
      <c r="I1580" s="466"/>
    </row>
    <row r="1581" spans="3:9" x14ac:dyDescent="0.25">
      <c r="C1581" s="432"/>
      <c r="D1581" s="33"/>
      <c r="E1581" s="33"/>
      <c r="F1581" s="47">
        <v>2018</v>
      </c>
      <c r="G1581" s="47">
        <v>2019</v>
      </c>
      <c r="H1581" s="47">
        <v>2020</v>
      </c>
      <c r="I1581" s="47">
        <v>2021</v>
      </c>
    </row>
    <row r="1582" spans="3:9" ht="15.75" thickBot="1" x14ac:dyDescent="0.3">
      <c r="C1582" s="433"/>
      <c r="D1582" s="34"/>
      <c r="E1582" s="34"/>
      <c r="F1582" s="48" t="s">
        <v>12</v>
      </c>
      <c r="G1582" s="48" t="s">
        <v>13</v>
      </c>
      <c r="H1582" s="48" t="s">
        <v>13</v>
      </c>
      <c r="I1582" s="48" t="s">
        <v>13</v>
      </c>
    </row>
    <row r="1583" spans="3:9" ht="15.75" thickBot="1" x14ac:dyDescent="0.3">
      <c r="C1583" s="52" t="s">
        <v>39</v>
      </c>
      <c r="D1583" s="237"/>
      <c r="E1583" s="237"/>
      <c r="F1583" s="54"/>
      <c r="G1583" s="54">
        <v>0</v>
      </c>
      <c r="H1583" s="54">
        <v>0</v>
      </c>
      <c r="I1583" s="54">
        <v>0</v>
      </c>
    </row>
    <row r="1584" spans="3:9" ht="15.75" thickBot="1" x14ac:dyDescent="0.3">
      <c r="C1584" s="52" t="s">
        <v>40</v>
      </c>
      <c r="D1584" s="237"/>
      <c r="E1584" s="237"/>
      <c r="F1584" s="53">
        <f>F1575</f>
        <v>159435</v>
      </c>
      <c r="G1584" s="54">
        <f>G1575</f>
        <v>6701</v>
      </c>
      <c r="H1584" s="54">
        <v>0</v>
      </c>
      <c r="I1584" s="54">
        <v>0</v>
      </c>
    </row>
    <row r="1585" spans="3:9" ht="15.75" thickBot="1" x14ac:dyDescent="0.3">
      <c r="C1585" s="286" t="s">
        <v>41</v>
      </c>
      <c r="D1585" s="276"/>
      <c r="E1585" s="276"/>
      <c r="F1585" s="277">
        <f>F1583+F1584</f>
        <v>159435</v>
      </c>
      <c r="G1585" s="277">
        <f>G1584+G1583</f>
        <v>6701</v>
      </c>
      <c r="H1585" s="277">
        <f t="shared" ref="H1585:I1585" si="173">H1584+H1583</f>
        <v>0</v>
      </c>
      <c r="I1585" s="277">
        <f t="shared" si="173"/>
        <v>0</v>
      </c>
    </row>
    <row r="1586" spans="3:9" ht="15.75" thickBot="1" x14ac:dyDescent="0.3">
      <c r="C1586" s="46" t="s">
        <v>1168</v>
      </c>
      <c r="D1586" s="236"/>
      <c r="E1586" s="236"/>
      <c r="F1586" s="458" t="s">
        <v>1158</v>
      </c>
      <c r="G1586" s="459"/>
      <c r="H1586" s="459"/>
      <c r="I1586" s="460"/>
    </row>
    <row r="1587" spans="3:9" ht="15.75" thickBot="1" x14ac:dyDescent="0.3">
      <c r="C1587" s="36" t="s">
        <v>27</v>
      </c>
      <c r="D1587" s="84"/>
      <c r="E1587" s="84"/>
      <c r="F1587" s="588" t="s">
        <v>1169</v>
      </c>
      <c r="G1587" s="589"/>
      <c r="H1587" s="589"/>
      <c r="I1587" s="589"/>
    </row>
    <row r="1588" spans="3:9" ht="15.75" thickBot="1" x14ac:dyDescent="0.3">
      <c r="C1588" s="36" t="s">
        <v>29</v>
      </c>
      <c r="D1588" s="84"/>
      <c r="E1588" s="84"/>
      <c r="F1588" s="437" t="s">
        <v>1170</v>
      </c>
      <c r="G1588" s="438"/>
      <c r="H1588" s="438"/>
      <c r="I1588" s="439"/>
    </row>
    <row r="1589" spans="3:9" x14ac:dyDescent="0.25">
      <c r="C1589" s="432"/>
      <c r="D1589" s="33"/>
      <c r="E1589" s="33"/>
      <c r="F1589" s="47">
        <v>2018</v>
      </c>
      <c r="G1589" s="47">
        <v>2019</v>
      </c>
      <c r="H1589" s="47">
        <v>2020</v>
      </c>
      <c r="I1589" s="47">
        <v>2021</v>
      </c>
    </row>
    <row r="1590" spans="3:9" ht="15.75" thickBot="1" x14ac:dyDescent="0.3">
      <c r="C1590" s="433"/>
      <c r="D1590" s="34"/>
      <c r="E1590" s="34"/>
      <c r="F1590" s="48" t="s">
        <v>12</v>
      </c>
      <c r="G1590" s="48" t="s">
        <v>13</v>
      </c>
      <c r="H1590" s="48" t="s">
        <v>13</v>
      </c>
      <c r="I1590" s="48" t="s">
        <v>13</v>
      </c>
    </row>
    <row r="1591" spans="3:9" ht="15.75" thickBot="1" x14ac:dyDescent="0.3">
      <c r="C1591" s="36" t="s">
        <v>31</v>
      </c>
      <c r="D1591" s="36"/>
      <c r="E1591" s="36"/>
      <c r="F1591" s="49">
        <v>4048</v>
      </c>
      <c r="G1591" s="49">
        <v>0</v>
      </c>
      <c r="H1591" s="49">
        <v>0</v>
      </c>
      <c r="I1591" s="49">
        <v>0</v>
      </c>
    </row>
    <row r="1592" spans="3:9" ht="15.75" thickBot="1" x14ac:dyDescent="0.3">
      <c r="C1592" s="36" t="s">
        <v>32</v>
      </c>
      <c r="D1592" s="36"/>
      <c r="E1592" s="36"/>
      <c r="F1592" s="49">
        <v>8038</v>
      </c>
      <c r="G1592" s="49">
        <v>0</v>
      </c>
      <c r="H1592" s="49">
        <v>0</v>
      </c>
      <c r="I1592" s="49">
        <v>0</v>
      </c>
    </row>
    <row r="1593" spans="3:9" ht="15.75" thickBot="1" x14ac:dyDescent="0.3">
      <c r="C1593" s="36" t="s">
        <v>33</v>
      </c>
      <c r="D1593" s="36"/>
      <c r="E1593" s="36"/>
      <c r="F1593" s="49">
        <f>F1592/F1591</f>
        <v>1.9856719367588933</v>
      </c>
      <c r="G1593" s="49" t="e">
        <f t="shared" ref="G1593:I1593" si="174">G1592/G1591</f>
        <v>#DIV/0!</v>
      </c>
      <c r="H1593" s="49" t="e">
        <f t="shared" si="174"/>
        <v>#DIV/0!</v>
      </c>
      <c r="I1593" s="49" t="e">
        <f t="shared" si="174"/>
        <v>#DIV/0!</v>
      </c>
    </row>
    <row r="1594" spans="3:9" ht="15.75" thickBot="1" x14ac:dyDescent="0.3">
      <c r="C1594" s="36" t="s">
        <v>34</v>
      </c>
      <c r="D1594" s="36"/>
      <c r="E1594" s="36"/>
      <c r="F1594" s="50" t="s">
        <v>35</v>
      </c>
      <c r="G1594" s="51">
        <f>G1591/F1591-1</f>
        <v>-1</v>
      </c>
      <c r="H1594" s="51" t="e">
        <f t="shared" ref="H1594:I1596" si="175">H1591/G1591-1</f>
        <v>#DIV/0!</v>
      </c>
      <c r="I1594" s="51" t="e">
        <f t="shared" si="175"/>
        <v>#DIV/0!</v>
      </c>
    </row>
    <row r="1595" spans="3:9" ht="15.75" thickBot="1" x14ac:dyDescent="0.3">
      <c r="C1595" s="36" t="s">
        <v>36</v>
      </c>
      <c r="D1595" s="36"/>
      <c r="E1595" s="36"/>
      <c r="F1595" s="50" t="s">
        <v>35</v>
      </c>
      <c r="G1595" s="51">
        <f>G1592/F1592-1</f>
        <v>-1</v>
      </c>
      <c r="H1595" s="51" t="e">
        <f t="shared" si="175"/>
        <v>#DIV/0!</v>
      </c>
      <c r="I1595" s="51" t="e">
        <f t="shared" si="175"/>
        <v>#DIV/0!</v>
      </c>
    </row>
    <row r="1596" spans="3:9" ht="15.75" thickBot="1" x14ac:dyDescent="0.3">
      <c r="C1596" s="36" t="s">
        <v>37</v>
      </c>
      <c r="D1596" s="36"/>
      <c r="E1596" s="36"/>
      <c r="F1596" s="50" t="s">
        <v>35</v>
      </c>
      <c r="G1596" s="51" t="e">
        <f>G1593/F1593-1</f>
        <v>#DIV/0!</v>
      </c>
      <c r="H1596" s="51" t="e">
        <f t="shared" si="175"/>
        <v>#DIV/0!</v>
      </c>
      <c r="I1596" s="51" t="e">
        <f t="shared" si="175"/>
        <v>#DIV/0!</v>
      </c>
    </row>
    <row r="1597" spans="3:9" ht="15.75" thickBot="1" x14ac:dyDescent="0.3">
      <c r="C1597" s="464" t="s">
        <v>229</v>
      </c>
      <c r="D1597" s="465"/>
      <c r="E1597" s="465"/>
      <c r="F1597" s="465"/>
      <c r="G1597" s="465"/>
      <c r="H1597" s="465"/>
      <c r="I1597" s="466"/>
    </row>
    <row r="1598" spans="3:9" x14ac:dyDescent="0.25">
      <c r="C1598" s="432"/>
      <c r="D1598" s="33"/>
      <c r="E1598" s="33"/>
      <c r="F1598" s="47">
        <v>2018</v>
      </c>
      <c r="G1598" s="47">
        <v>2019</v>
      </c>
      <c r="H1598" s="47">
        <v>2020</v>
      </c>
      <c r="I1598" s="47">
        <v>2021</v>
      </c>
    </row>
    <row r="1599" spans="3:9" ht="15.75" thickBot="1" x14ac:dyDescent="0.3">
      <c r="C1599" s="433"/>
      <c r="D1599" s="34"/>
      <c r="E1599" s="34"/>
      <c r="F1599" s="48" t="s">
        <v>12</v>
      </c>
      <c r="G1599" s="48" t="s">
        <v>13</v>
      </c>
      <c r="H1599" s="48" t="s">
        <v>13</v>
      </c>
      <c r="I1599" s="48" t="s">
        <v>13</v>
      </c>
    </row>
    <row r="1600" spans="3:9" ht="15.75" thickBot="1" x14ac:dyDescent="0.3">
      <c r="C1600" s="52" t="s">
        <v>39</v>
      </c>
      <c r="D1600" s="237"/>
      <c r="E1600" s="237"/>
      <c r="F1600" s="54">
        <f>F1592</f>
        <v>8038</v>
      </c>
      <c r="G1600" s="54">
        <v>0</v>
      </c>
      <c r="H1600" s="54">
        <v>0</v>
      </c>
      <c r="I1600" s="54">
        <v>0</v>
      </c>
    </row>
    <row r="1601" spans="3:9" ht="15.75" thickBot="1" x14ac:dyDescent="0.3">
      <c r="C1601" s="52" t="s">
        <v>40</v>
      </c>
      <c r="D1601" s="237"/>
      <c r="E1601" s="237"/>
      <c r="F1601" s="53"/>
      <c r="G1601" s="54">
        <v>0</v>
      </c>
      <c r="H1601" s="54">
        <v>0</v>
      </c>
      <c r="I1601" s="54">
        <v>0</v>
      </c>
    </row>
    <row r="1602" spans="3:9" ht="15.75" thickBot="1" x14ac:dyDescent="0.3">
      <c r="C1602" s="286" t="s">
        <v>230</v>
      </c>
      <c r="D1602" s="276"/>
      <c r="E1602" s="276"/>
      <c r="F1602" s="277">
        <f>F1601+F1600</f>
        <v>8038</v>
      </c>
      <c r="G1602" s="277">
        <f>G1601+G1600</f>
        <v>0</v>
      </c>
      <c r="H1602" s="277">
        <f t="shared" ref="H1602:I1602" si="176">H1601+H1600</f>
        <v>0</v>
      </c>
      <c r="I1602" s="277">
        <f t="shared" si="176"/>
        <v>0</v>
      </c>
    </row>
    <row r="1603" spans="3:9" ht="15.75" thickBot="1" x14ac:dyDescent="0.3">
      <c r="C1603" s="251" t="s">
        <v>1171</v>
      </c>
      <c r="D1603" s="252"/>
      <c r="E1603" s="252"/>
      <c r="F1603" s="585" t="s">
        <v>1172</v>
      </c>
      <c r="G1603" s="586"/>
      <c r="H1603" s="586"/>
      <c r="I1603" s="587"/>
    </row>
    <row r="1604" spans="3:9" ht="15.75" thickBot="1" x14ac:dyDescent="0.3">
      <c r="C1604" s="46" t="s">
        <v>1164</v>
      </c>
      <c r="D1604" s="236"/>
      <c r="E1604" s="236"/>
      <c r="F1604" s="437" t="s">
        <v>1173</v>
      </c>
      <c r="G1604" s="438"/>
      <c r="H1604" s="438"/>
      <c r="I1604" s="439"/>
    </row>
    <row r="1605" spans="3:9" ht="15.75" thickBot="1" x14ac:dyDescent="0.3">
      <c r="C1605" s="36" t="s">
        <v>27</v>
      </c>
      <c r="D1605" s="84"/>
      <c r="E1605" s="84"/>
      <c r="F1605" s="437" t="s">
        <v>1174</v>
      </c>
      <c r="G1605" s="438"/>
      <c r="H1605" s="438"/>
      <c r="I1605" s="439"/>
    </row>
    <row r="1606" spans="3:9" ht="15.75" thickBot="1" x14ac:dyDescent="0.3">
      <c r="C1606" s="36" t="s">
        <v>29</v>
      </c>
      <c r="D1606" s="84"/>
      <c r="E1606" s="84"/>
      <c r="F1606" s="461" t="s">
        <v>901</v>
      </c>
      <c r="G1606" s="462"/>
      <c r="H1606" s="462"/>
      <c r="I1606" s="463"/>
    </row>
    <row r="1607" spans="3:9" x14ac:dyDescent="0.25">
      <c r="C1607" s="432"/>
      <c r="D1607" s="33"/>
      <c r="E1607" s="33"/>
      <c r="F1607" s="47">
        <v>2018</v>
      </c>
      <c r="G1607" s="47">
        <v>2019</v>
      </c>
      <c r="H1607" s="47">
        <v>2020</v>
      </c>
      <c r="I1607" s="47">
        <v>2021</v>
      </c>
    </row>
    <row r="1608" spans="3:9" ht="15.75" thickBot="1" x14ac:dyDescent="0.3">
      <c r="C1608" s="433"/>
      <c r="D1608" s="34"/>
      <c r="E1608" s="34"/>
      <c r="F1608" s="48" t="s">
        <v>12</v>
      </c>
      <c r="G1608" s="48" t="s">
        <v>13</v>
      </c>
      <c r="H1608" s="48" t="s">
        <v>13</v>
      </c>
      <c r="I1608" s="48" t="s">
        <v>13</v>
      </c>
    </row>
    <row r="1609" spans="3:9" ht="15.75" thickBot="1" x14ac:dyDescent="0.3">
      <c r="C1609" s="36" t="s">
        <v>31</v>
      </c>
      <c r="D1609" s="36"/>
      <c r="E1609" s="36"/>
      <c r="F1609" s="49">
        <v>1742</v>
      </c>
      <c r="G1609" s="49">
        <v>7488</v>
      </c>
      <c r="H1609" s="49">
        <v>7190</v>
      </c>
      <c r="I1609" s="49">
        <v>1000</v>
      </c>
    </row>
    <row r="1610" spans="3:9" ht="15.75" thickBot="1" x14ac:dyDescent="0.3">
      <c r="C1610" s="36" t="s">
        <v>32</v>
      </c>
      <c r="D1610" s="36"/>
      <c r="E1610" s="36"/>
      <c r="F1610" s="49">
        <f>294000+5000+75578</f>
        <v>374578</v>
      </c>
      <c r="G1610" s="49">
        <f>757649+150000</f>
        <v>907649</v>
      </c>
      <c r="H1610" s="49">
        <f>176199+35000</f>
        <v>211199</v>
      </c>
      <c r="I1610" s="49">
        <f>62808+12561</f>
        <v>75369</v>
      </c>
    </row>
    <row r="1611" spans="3:9" ht="15.75" thickBot="1" x14ac:dyDescent="0.3">
      <c r="C1611" s="36" t="s">
        <v>33</v>
      </c>
      <c r="D1611" s="36"/>
      <c r="E1611" s="36"/>
      <c r="F1611" s="49">
        <f>F1610/F1609</f>
        <v>215.02755453501723</v>
      </c>
      <c r="G1611" s="49">
        <f t="shared" ref="G1611:I1611" si="177">G1610/G1609</f>
        <v>121.21380876068376</v>
      </c>
      <c r="H1611" s="49">
        <f t="shared" si="177"/>
        <v>29.373991655076495</v>
      </c>
      <c r="I1611" s="49">
        <f t="shared" si="177"/>
        <v>75.369</v>
      </c>
    </row>
    <row r="1612" spans="3:9" ht="15.75" thickBot="1" x14ac:dyDescent="0.3">
      <c r="C1612" s="36" t="s">
        <v>34</v>
      </c>
      <c r="D1612" s="36"/>
      <c r="E1612" s="36"/>
      <c r="F1612" s="50" t="s">
        <v>35</v>
      </c>
      <c r="G1612" s="51">
        <f>G1609/F1609-1</f>
        <v>3.2985074626865671</v>
      </c>
      <c r="H1612" s="51">
        <f t="shared" ref="H1612:I1614" si="178">H1609/G1609-1</f>
        <v>-3.9797008547008517E-2</v>
      </c>
      <c r="I1612" s="51">
        <f t="shared" si="178"/>
        <v>-0.86091794158553547</v>
      </c>
    </row>
    <row r="1613" spans="3:9" ht="15.75" thickBot="1" x14ac:dyDescent="0.3">
      <c r="C1613" s="36" t="s">
        <v>36</v>
      </c>
      <c r="D1613" s="36"/>
      <c r="E1613" s="36"/>
      <c r="F1613" s="50" t="s">
        <v>35</v>
      </c>
      <c r="G1613" s="51">
        <f>G1610/F1610-1</f>
        <v>1.4231241557165664</v>
      </c>
      <c r="H1613" s="51">
        <f t="shared" si="178"/>
        <v>-0.76731203361651912</v>
      </c>
      <c r="I1613" s="51">
        <f t="shared" si="178"/>
        <v>-0.64313751485565751</v>
      </c>
    </row>
    <row r="1614" spans="3:9" ht="15.75" thickBot="1" x14ac:dyDescent="0.3">
      <c r="C1614" s="36" t="s">
        <v>37</v>
      </c>
      <c r="D1614" s="36"/>
      <c r="E1614" s="36"/>
      <c r="F1614" s="50" t="s">
        <v>35</v>
      </c>
      <c r="G1614" s="51">
        <f>G1611/F1611-1</f>
        <v>-0.43628708877427103</v>
      </c>
      <c r="H1614" s="51">
        <f t="shared" si="178"/>
        <v>-0.75766794265931792</v>
      </c>
      <c r="I1614" s="51">
        <f t="shared" si="178"/>
        <v>1.5658412681878229</v>
      </c>
    </row>
    <row r="1615" spans="3:9" x14ac:dyDescent="0.25">
      <c r="C1615" s="432"/>
      <c r="D1615" s="33"/>
      <c r="E1615" s="33"/>
      <c r="F1615" s="47">
        <v>2018</v>
      </c>
      <c r="G1615" s="47">
        <v>2019</v>
      </c>
      <c r="H1615" s="47">
        <v>2020</v>
      </c>
      <c r="I1615" s="47">
        <v>2021</v>
      </c>
    </row>
    <row r="1616" spans="3:9" ht="15.75" thickBot="1" x14ac:dyDescent="0.3">
      <c r="C1616" s="433"/>
      <c r="D1616" s="34"/>
      <c r="E1616" s="34"/>
      <c r="F1616" s="48" t="s">
        <v>12</v>
      </c>
      <c r="G1616" s="48" t="s">
        <v>13</v>
      </c>
      <c r="H1616" s="48" t="s">
        <v>13</v>
      </c>
      <c r="I1616" s="48" t="s">
        <v>13</v>
      </c>
    </row>
    <row r="1617" spans="3:9" ht="15.75" thickBot="1" x14ac:dyDescent="0.3">
      <c r="C1617" s="52" t="s">
        <v>39</v>
      </c>
      <c r="D1617" s="237"/>
      <c r="E1617" s="237"/>
      <c r="F1617" s="54"/>
      <c r="G1617" s="54"/>
      <c r="H1617" s="54"/>
      <c r="I1617" s="54"/>
    </row>
    <row r="1618" spans="3:9" ht="15.75" thickBot="1" x14ac:dyDescent="0.3">
      <c r="C1618" s="253" t="s">
        <v>40</v>
      </c>
      <c r="D1618" s="254"/>
      <c r="E1618" s="254"/>
      <c r="F1618" s="53">
        <f>F1610</f>
        <v>374578</v>
      </c>
      <c r="G1618" s="54">
        <f>G1610</f>
        <v>907649</v>
      </c>
      <c r="H1618" s="54">
        <f>H1610</f>
        <v>211199</v>
      </c>
      <c r="I1618" s="54">
        <f>I1610</f>
        <v>75369</v>
      </c>
    </row>
    <row r="1619" spans="3:9" ht="15.75" thickBot="1" x14ac:dyDescent="0.3">
      <c r="C1619" s="288" t="s">
        <v>41</v>
      </c>
      <c r="D1619" s="289"/>
      <c r="E1619" s="289"/>
      <c r="F1619" s="277">
        <f>F1618+F1617</f>
        <v>374578</v>
      </c>
      <c r="G1619" s="277">
        <f t="shared" ref="G1619:I1619" si="179">G1618+G1617</f>
        <v>907649</v>
      </c>
      <c r="H1619" s="277">
        <f t="shared" si="179"/>
        <v>211199</v>
      </c>
      <c r="I1619" s="277">
        <f t="shared" si="179"/>
        <v>75369</v>
      </c>
    </row>
    <row r="1620" spans="3:9" ht="15.75" thickBot="1" x14ac:dyDescent="0.3">
      <c r="C1620" s="290" t="s">
        <v>1168</v>
      </c>
      <c r="D1620" s="291"/>
      <c r="E1620" s="291"/>
      <c r="F1620" s="572" t="s">
        <v>1158</v>
      </c>
      <c r="G1620" s="583"/>
      <c r="H1620" s="583"/>
      <c r="I1620" s="584"/>
    </row>
    <row r="1621" spans="3:9" ht="15.75" thickBot="1" x14ac:dyDescent="0.3">
      <c r="C1621" s="36" t="s">
        <v>27</v>
      </c>
      <c r="D1621" s="84"/>
      <c r="E1621" s="84"/>
      <c r="F1621" s="437" t="s">
        <v>1169</v>
      </c>
      <c r="G1621" s="438"/>
      <c r="H1621" s="438"/>
      <c r="I1621" s="439"/>
    </row>
    <row r="1622" spans="3:9" ht="15.75" thickBot="1" x14ac:dyDescent="0.3">
      <c r="C1622" s="36" t="s">
        <v>29</v>
      </c>
      <c r="D1622" s="84"/>
      <c r="E1622" s="84"/>
      <c r="F1622" s="461" t="s">
        <v>1170</v>
      </c>
      <c r="G1622" s="462"/>
      <c r="H1622" s="462"/>
      <c r="I1622" s="463"/>
    </row>
    <row r="1623" spans="3:9" x14ac:dyDescent="0.25">
      <c r="C1623" s="432"/>
      <c r="D1623" s="33"/>
      <c r="E1623" s="33"/>
      <c r="F1623" s="47">
        <v>2018</v>
      </c>
      <c r="G1623" s="47">
        <v>2019</v>
      </c>
      <c r="H1623" s="47">
        <v>2020</v>
      </c>
      <c r="I1623" s="47">
        <v>2021</v>
      </c>
    </row>
    <row r="1624" spans="3:9" ht="15.75" thickBot="1" x14ac:dyDescent="0.3">
      <c r="C1624" s="433"/>
      <c r="D1624" s="34"/>
      <c r="E1624" s="34"/>
      <c r="F1624" s="48" t="s">
        <v>12</v>
      </c>
      <c r="G1624" s="48" t="s">
        <v>13</v>
      </c>
      <c r="H1624" s="48" t="s">
        <v>13</v>
      </c>
      <c r="I1624" s="48" t="s">
        <v>13</v>
      </c>
    </row>
    <row r="1625" spans="3:9" ht="15.75" thickBot="1" x14ac:dyDescent="0.3">
      <c r="C1625" s="36" t="s">
        <v>31</v>
      </c>
      <c r="D1625" s="36"/>
      <c r="E1625" s="36"/>
      <c r="F1625" s="49">
        <v>5880</v>
      </c>
      <c r="G1625" s="49">
        <v>10000</v>
      </c>
      <c r="H1625" s="49">
        <v>14000</v>
      </c>
      <c r="I1625" s="49">
        <v>0</v>
      </c>
    </row>
    <row r="1626" spans="3:9" ht="15.75" thickBot="1" x14ac:dyDescent="0.3">
      <c r="C1626" s="36" t="s">
        <v>32</v>
      </c>
      <c r="D1626" s="36"/>
      <c r="E1626" s="36"/>
      <c r="F1626" s="49">
        <f>56000+12000</f>
        <v>68000</v>
      </c>
      <c r="G1626" s="49">
        <f>80458+19703</f>
        <v>100161</v>
      </c>
      <c r="H1626" s="49">
        <f>15530+8346</f>
        <v>23876</v>
      </c>
      <c r="I1626" s="49">
        <v>0</v>
      </c>
    </row>
    <row r="1627" spans="3:9" ht="15.75" thickBot="1" x14ac:dyDescent="0.3">
      <c r="C1627" s="36" t="s">
        <v>33</v>
      </c>
      <c r="D1627" s="36"/>
      <c r="E1627" s="36"/>
      <c r="F1627" s="49">
        <f>F1626/F1625</f>
        <v>11.564625850340136</v>
      </c>
      <c r="G1627" s="49">
        <f t="shared" ref="G1627:I1627" si="180">G1626/G1625</f>
        <v>10.0161</v>
      </c>
      <c r="H1627" s="49">
        <f t="shared" si="180"/>
        <v>1.7054285714285715</v>
      </c>
      <c r="I1627" s="49" t="e">
        <f t="shared" si="180"/>
        <v>#DIV/0!</v>
      </c>
    </row>
    <row r="1628" spans="3:9" ht="15.75" thickBot="1" x14ac:dyDescent="0.3">
      <c r="C1628" s="36" t="s">
        <v>34</v>
      </c>
      <c r="D1628" s="36"/>
      <c r="E1628" s="36"/>
      <c r="F1628" s="50" t="s">
        <v>35</v>
      </c>
      <c r="G1628" s="51">
        <f>G1625/F1625-1</f>
        <v>0.70068027210884343</v>
      </c>
      <c r="H1628" s="51">
        <f t="shared" ref="H1628:I1630" si="181">H1625/G1625-1</f>
        <v>0.39999999999999991</v>
      </c>
      <c r="I1628" s="51">
        <f t="shared" si="181"/>
        <v>-1</v>
      </c>
    </row>
    <row r="1629" spans="3:9" ht="15.75" thickBot="1" x14ac:dyDescent="0.3">
      <c r="C1629" s="36" t="s">
        <v>36</v>
      </c>
      <c r="D1629" s="36"/>
      <c r="E1629" s="36"/>
      <c r="F1629" s="50" t="s">
        <v>35</v>
      </c>
      <c r="G1629" s="51">
        <f>G1626/F1626-1</f>
        <v>0.47295588235294117</v>
      </c>
      <c r="H1629" s="51">
        <f t="shared" si="181"/>
        <v>-0.76162378570501499</v>
      </c>
      <c r="I1629" s="51">
        <f t="shared" si="181"/>
        <v>-1</v>
      </c>
    </row>
    <row r="1630" spans="3:9" ht="15.75" thickBot="1" x14ac:dyDescent="0.3">
      <c r="C1630" s="36" t="s">
        <v>37</v>
      </c>
      <c r="D1630" s="36"/>
      <c r="E1630" s="36"/>
      <c r="F1630" s="50" t="s">
        <v>35</v>
      </c>
      <c r="G1630" s="51">
        <f>G1627/F1627-1</f>
        <v>-0.13390194117647058</v>
      </c>
      <c r="H1630" s="51">
        <f t="shared" si="181"/>
        <v>-0.82973127550358206</v>
      </c>
      <c r="I1630" s="51" t="e">
        <f t="shared" si="181"/>
        <v>#DIV/0!</v>
      </c>
    </row>
    <row r="1631" spans="3:9" x14ac:dyDescent="0.25">
      <c r="C1631" s="432"/>
      <c r="D1631" s="33"/>
      <c r="E1631" s="33"/>
      <c r="F1631" s="47">
        <v>2018</v>
      </c>
      <c r="G1631" s="47">
        <v>2019</v>
      </c>
      <c r="H1631" s="47">
        <v>2020</v>
      </c>
      <c r="I1631" s="47">
        <v>2021</v>
      </c>
    </row>
    <row r="1632" spans="3:9" ht="15.75" thickBot="1" x14ac:dyDescent="0.3">
      <c r="C1632" s="433"/>
      <c r="D1632" s="34"/>
      <c r="E1632" s="34"/>
      <c r="F1632" s="48" t="s">
        <v>12</v>
      </c>
      <c r="G1632" s="48" t="s">
        <v>13</v>
      </c>
      <c r="H1632" s="48" t="s">
        <v>13</v>
      </c>
      <c r="I1632" s="48" t="s">
        <v>13</v>
      </c>
    </row>
    <row r="1633" spans="3:9" ht="15.75" thickBot="1" x14ac:dyDescent="0.3">
      <c r="C1633" s="52" t="s">
        <v>39</v>
      </c>
      <c r="D1633" s="237"/>
      <c r="E1633" s="237"/>
      <c r="F1633" s="54">
        <f>F1626</f>
        <v>68000</v>
      </c>
      <c r="G1633" s="54">
        <f>G1626</f>
        <v>100161</v>
      </c>
      <c r="H1633" s="54">
        <f>H1626</f>
        <v>23876</v>
      </c>
      <c r="I1633" s="54">
        <f>I1626</f>
        <v>0</v>
      </c>
    </row>
    <row r="1634" spans="3:9" ht="15.75" thickBot="1" x14ac:dyDescent="0.3">
      <c r="C1634" s="52" t="s">
        <v>40</v>
      </c>
      <c r="D1634" s="237"/>
      <c r="E1634" s="237"/>
      <c r="F1634" s="53"/>
      <c r="G1634" s="54"/>
      <c r="H1634" s="54"/>
      <c r="I1634" s="54"/>
    </row>
    <row r="1635" spans="3:9" ht="15.75" thickBot="1" x14ac:dyDescent="0.3">
      <c r="C1635" s="55" t="s">
        <v>230</v>
      </c>
      <c r="D1635" s="238"/>
      <c r="E1635" s="238"/>
      <c r="F1635" s="53">
        <f>F1634+F1633</f>
        <v>68000</v>
      </c>
      <c r="G1635" s="53">
        <f t="shared" ref="G1635:I1635" si="182">G1634+G1633</f>
        <v>100161</v>
      </c>
      <c r="H1635" s="53">
        <f t="shared" si="182"/>
        <v>23876</v>
      </c>
      <c r="I1635" s="53">
        <f t="shared" si="182"/>
        <v>0</v>
      </c>
    </row>
    <row r="1636" spans="3:9" ht="15.75" thickBot="1" x14ac:dyDescent="0.3">
      <c r="C1636" s="251" t="s">
        <v>1175</v>
      </c>
      <c r="D1636" s="252"/>
      <c r="E1636" s="252"/>
      <c r="F1636" s="590" t="s">
        <v>1176</v>
      </c>
      <c r="G1636" s="591"/>
      <c r="H1636" s="591"/>
      <c r="I1636" s="592"/>
    </row>
    <row r="1637" spans="3:9" ht="15.75" thickBot="1" x14ac:dyDescent="0.3">
      <c r="C1637" s="46" t="s">
        <v>220</v>
      </c>
      <c r="D1637" s="236"/>
      <c r="E1637" s="236"/>
      <c r="F1637" s="458" t="s">
        <v>1177</v>
      </c>
      <c r="G1637" s="459"/>
      <c r="H1637" s="459"/>
      <c r="I1637" s="460"/>
    </row>
    <row r="1638" spans="3:9" ht="15.75" thickBot="1" x14ac:dyDescent="0.3">
      <c r="C1638" s="36" t="s">
        <v>27</v>
      </c>
      <c r="D1638" s="84"/>
      <c r="E1638" s="84"/>
      <c r="F1638" s="437" t="s">
        <v>1178</v>
      </c>
      <c r="G1638" s="438"/>
      <c r="H1638" s="438"/>
      <c r="I1638" s="439"/>
    </row>
    <row r="1639" spans="3:9" ht="15.75" thickBot="1" x14ac:dyDescent="0.3">
      <c r="C1639" s="36" t="s">
        <v>29</v>
      </c>
      <c r="D1639" s="84"/>
      <c r="E1639" s="84"/>
      <c r="F1639" s="461" t="s">
        <v>901</v>
      </c>
      <c r="G1639" s="462"/>
      <c r="H1639" s="462"/>
      <c r="I1639" s="463"/>
    </row>
    <row r="1640" spans="3:9" x14ac:dyDescent="0.25">
      <c r="C1640" s="432"/>
      <c r="D1640" s="33"/>
      <c r="E1640" s="33"/>
      <c r="F1640" s="47">
        <v>2018</v>
      </c>
      <c r="G1640" s="47">
        <v>2019</v>
      </c>
      <c r="H1640" s="47">
        <v>2020</v>
      </c>
      <c r="I1640" s="47">
        <v>2021</v>
      </c>
    </row>
    <row r="1641" spans="3:9" ht="15.75" thickBot="1" x14ac:dyDescent="0.3">
      <c r="C1641" s="433"/>
      <c r="D1641" s="34"/>
      <c r="E1641" s="34"/>
      <c r="F1641" s="48" t="s">
        <v>12</v>
      </c>
      <c r="G1641" s="48" t="s">
        <v>13</v>
      </c>
      <c r="H1641" s="48" t="s">
        <v>13</v>
      </c>
      <c r="I1641" s="48" t="s">
        <v>13</v>
      </c>
    </row>
    <row r="1642" spans="3:9" ht="15.75" thickBot="1" x14ac:dyDescent="0.3">
      <c r="C1642" s="36" t="s">
        <v>31</v>
      </c>
      <c r="D1642" s="36"/>
      <c r="E1642" s="36"/>
      <c r="F1642" s="49">
        <v>9875</v>
      </c>
      <c r="G1642" s="49">
        <v>3327</v>
      </c>
      <c r="H1642" s="49">
        <v>0</v>
      </c>
      <c r="I1642" s="49">
        <v>0</v>
      </c>
    </row>
    <row r="1643" spans="3:9" ht="15.75" thickBot="1" x14ac:dyDescent="0.3">
      <c r="C1643" s="36" t="s">
        <v>32</v>
      </c>
      <c r="D1643" s="36"/>
      <c r="E1643" s="36"/>
      <c r="F1643" s="49">
        <f>434000+390000</f>
        <v>824000</v>
      </c>
      <c r="G1643" s="49">
        <f>420000+90000</f>
        <v>510000</v>
      </c>
      <c r="H1643" s="49">
        <v>0</v>
      </c>
      <c r="I1643" s="49">
        <v>0</v>
      </c>
    </row>
    <row r="1644" spans="3:9" ht="15.75" thickBot="1" x14ac:dyDescent="0.3">
      <c r="C1644" s="36" t="s">
        <v>33</v>
      </c>
      <c r="D1644" s="36"/>
      <c r="E1644" s="36"/>
      <c r="F1644" s="49">
        <f>F1643/F1642</f>
        <v>83.443037974683548</v>
      </c>
      <c r="G1644" s="49">
        <f t="shared" ref="G1644:I1644" si="183">G1643/G1642</f>
        <v>153.2912533814247</v>
      </c>
      <c r="H1644" s="49" t="e">
        <f t="shared" si="183"/>
        <v>#DIV/0!</v>
      </c>
      <c r="I1644" s="49" t="e">
        <f t="shared" si="183"/>
        <v>#DIV/0!</v>
      </c>
    </row>
    <row r="1645" spans="3:9" ht="15.75" thickBot="1" x14ac:dyDescent="0.3">
      <c r="C1645" s="36" t="s">
        <v>34</v>
      </c>
      <c r="D1645" s="36"/>
      <c r="E1645" s="36"/>
      <c r="F1645" s="50" t="s">
        <v>35</v>
      </c>
      <c r="G1645" s="51">
        <f>G1642/F1642-1</f>
        <v>-0.66308860759493671</v>
      </c>
      <c r="H1645" s="51">
        <f t="shared" ref="H1645:I1647" si="184">H1642/G1642-1</f>
        <v>-1</v>
      </c>
      <c r="I1645" s="51" t="e">
        <f t="shared" si="184"/>
        <v>#DIV/0!</v>
      </c>
    </row>
    <row r="1646" spans="3:9" ht="15.75" thickBot="1" x14ac:dyDescent="0.3">
      <c r="C1646" s="36" t="s">
        <v>36</v>
      </c>
      <c r="D1646" s="36"/>
      <c r="E1646" s="36"/>
      <c r="F1646" s="50" t="s">
        <v>35</v>
      </c>
      <c r="G1646" s="51">
        <f>G1643/F1643-1</f>
        <v>-0.3810679611650486</v>
      </c>
      <c r="H1646" s="51">
        <f t="shared" si="184"/>
        <v>-1</v>
      </c>
      <c r="I1646" s="51" t="e">
        <f t="shared" si="184"/>
        <v>#DIV/0!</v>
      </c>
    </row>
    <row r="1647" spans="3:9" ht="15.75" thickBot="1" x14ac:dyDescent="0.3">
      <c r="C1647" s="36" t="s">
        <v>37</v>
      </c>
      <c r="D1647" s="36"/>
      <c r="E1647" s="36"/>
      <c r="F1647" s="50" t="s">
        <v>35</v>
      </c>
      <c r="G1647" s="51">
        <f>G1644/F1644-1</f>
        <v>0.83707661060869998</v>
      </c>
      <c r="H1647" s="51" t="e">
        <f t="shared" si="184"/>
        <v>#DIV/0!</v>
      </c>
      <c r="I1647" s="51" t="e">
        <f t="shared" si="184"/>
        <v>#DIV/0!</v>
      </c>
    </row>
    <row r="1648" spans="3:9" ht="15.75" thickBot="1" x14ac:dyDescent="0.3">
      <c r="C1648" s="464" t="s">
        <v>38</v>
      </c>
      <c r="D1648" s="465"/>
      <c r="E1648" s="465"/>
      <c r="F1648" s="465"/>
      <c r="G1648" s="465"/>
      <c r="H1648" s="465"/>
      <c r="I1648" s="466"/>
    </row>
    <row r="1649" spans="3:9" x14ac:dyDescent="0.25">
      <c r="C1649" s="432"/>
      <c r="D1649" s="33"/>
      <c r="E1649" s="33"/>
      <c r="F1649" s="47">
        <v>2018</v>
      </c>
      <c r="G1649" s="47">
        <v>2019</v>
      </c>
      <c r="H1649" s="47">
        <v>2020</v>
      </c>
      <c r="I1649" s="47">
        <v>2021</v>
      </c>
    </row>
    <row r="1650" spans="3:9" ht="15.75" thickBot="1" x14ac:dyDescent="0.3">
      <c r="C1650" s="433"/>
      <c r="D1650" s="34"/>
      <c r="E1650" s="34"/>
      <c r="F1650" s="48" t="s">
        <v>12</v>
      </c>
      <c r="G1650" s="48" t="s">
        <v>13</v>
      </c>
      <c r="H1650" s="48" t="s">
        <v>13</v>
      </c>
      <c r="I1650" s="48" t="s">
        <v>13</v>
      </c>
    </row>
    <row r="1651" spans="3:9" ht="15.75" thickBot="1" x14ac:dyDescent="0.3">
      <c r="C1651" s="52" t="s">
        <v>39</v>
      </c>
      <c r="D1651" s="237"/>
      <c r="E1651" s="237"/>
      <c r="F1651" s="54"/>
      <c r="G1651" s="54"/>
      <c r="H1651" s="54"/>
      <c r="I1651" s="54"/>
    </row>
    <row r="1652" spans="3:9" ht="15.75" thickBot="1" x14ac:dyDescent="0.3">
      <c r="C1652" s="52" t="s">
        <v>40</v>
      </c>
      <c r="D1652" s="237"/>
      <c r="E1652" s="237"/>
      <c r="F1652" s="53">
        <f>F1643</f>
        <v>824000</v>
      </c>
      <c r="G1652" s="54">
        <f>G1643</f>
        <v>510000</v>
      </c>
      <c r="H1652" s="54"/>
      <c r="I1652" s="54"/>
    </row>
    <row r="1653" spans="3:9" ht="15.75" thickBot="1" x14ac:dyDescent="0.3">
      <c r="C1653" s="55" t="s">
        <v>41</v>
      </c>
      <c r="D1653" s="238"/>
      <c r="E1653" s="238"/>
      <c r="F1653" s="53">
        <f>F1652+F1651</f>
        <v>824000</v>
      </c>
      <c r="G1653" s="53">
        <f t="shared" ref="G1653:I1653" si="185">G1652+G1651</f>
        <v>510000</v>
      </c>
      <c r="H1653" s="53">
        <f t="shared" si="185"/>
        <v>0</v>
      </c>
      <c r="I1653" s="53">
        <f t="shared" si="185"/>
        <v>0</v>
      </c>
    </row>
    <row r="1654" spans="3:9" ht="15.75" thickBot="1" x14ac:dyDescent="0.3">
      <c r="C1654" s="46" t="s">
        <v>418</v>
      </c>
      <c r="D1654" s="236"/>
      <c r="E1654" s="236"/>
      <c r="F1654" s="437" t="s">
        <v>1179</v>
      </c>
      <c r="G1654" s="438"/>
      <c r="H1654" s="438"/>
      <c r="I1654" s="439"/>
    </row>
    <row r="1655" spans="3:9" ht="15.75" thickBot="1" x14ac:dyDescent="0.3">
      <c r="C1655" s="36" t="s">
        <v>27</v>
      </c>
      <c r="D1655" s="84"/>
      <c r="E1655" s="84"/>
      <c r="F1655" s="437" t="s">
        <v>1180</v>
      </c>
      <c r="G1655" s="438"/>
      <c r="H1655" s="438"/>
      <c r="I1655" s="439"/>
    </row>
    <row r="1656" spans="3:9" ht="15.75" thickBot="1" x14ac:dyDescent="0.3">
      <c r="C1656" s="36" t="s">
        <v>29</v>
      </c>
      <c r="D1656" s="84"/>
      <c r="E1656" s="84"/>
      <c r="F1656" s="461" t="s">
        <v>1167</v>
      </c>
      <c r="G1656" s="462"/>
      <c r="H1656" s="462"/>
      <c r="I1656" s="463"/>
    </row>
    <row r="1657" spans="3:9" x14ac:dyDescent="0.25">
      <c r="C1657" s="432"/>
      <c r="D1657" s="33"/>
      <c r="E1657" s="33"/>
      <c r="F1657" s="47">
        <v>2018</v>
      </c>
      <c r="G1657" s="47">
        <v>2019</v>
      </c>
      <c r="H1657" s="47">
        <v>2020</v>
      </c>
      <c r="I1657" s="47">
        <v>2021</v>
      </c>
    </row>
    <row r="1658" spans="3:9" ht="15.75" thickBot="1" x14ac:dyDescent="0.3">
      <c r="C1658" s="433"/>
      <c r="D1658" s="34"/>
      <c r="E1658" s="34"/>
      <c r="F1658" s="48" t="s">
        <v>12</v>
      </c>
      <c r="G1658" s="48" t="s">
        <v>13</v>
      </c>
      <c r="H1658" s="48" t="s">
        <v>13</v>
      </c>
      <c r="I1658" s="48" t="s">
        <v>13</v>
      </c>
    </row>
    <row r="1659" spans="3:9" ht="15.75" thickBot="1" x14ac:dyDescent="0.3">
      <c r="C1659" s="36" t="s">
        <v>31</v>
      </c>
      <c r="D1659" s="36"/>
      <c r="E1659" s="36"/>
      <c r="F1659" s="49">
        <v>1</v>
      </c>
      <c r="G1659" s="49">
        <v>1</v>
      </c>
      <c r="H1659" s="49">
        <v>0</v>
      </c>
      <c r="I1659" s="49">
        <v>0</v>
      </c>
    </row>
    <row r="1660" spans="3:9" ht="15.75" thickBot="1" x14ac:dyDescent="0.3">
      <c r="C1660" s="36" t="s">
        <v>32</v>
      </c>
      <c r="D1660" s="36"/>
      <c r="E1660" s="36"/>
      <c r="F1660" s="49">
        <f>160320+37505+60000+10000</f>
        <v>267825</v>
      </c>
      <c r="G1660" s="49">
        <f>573665+429884+250000</f>
        <v>1253549</v>
      </c>
      <c r="H1660" s="49">
        <v>0</v>
      </c>
      <c r="I1660" s="49">
        <v>0</v>
      </c>
    </row>
    <row r="1661" spans="3:9" ht="15.75" thickBot="1" x14ac:dyDescent="0.3">
      <c r="C1661" s="36" t="s">
        <v>33</v>
      </c>
      <c r="D1661" s="36"/>
      <c r="E1661" s="36"/>
      <c r="F1661" s="49">
        <f>F1660/F1659</f>
        <v>267825</v>
      </c>
      <c r="G1661" s="49">
        <f t="shared" ref="G1661:I1661" si="186">G1660/G1659</f>
        <v>1253549</v>
      </c>
      <c r="H1661" s="49" t="e">
        <f t="shared" si="186"/>
        <v>#DIV/0!</v>
      </c>
      <c r="I1661" s="49" t="e">
        <f t="shared" si="186"/>
        <v>#DIV/0!</v>
      </c>
    </row>
    <row r="1662" spans="3:9" ht="15.75" thickBot="1" x14ac:dyDescent="0.3">
      <c r="C1662" s="36" t="s">
        <v>34</v>
      </c>
      <c r="D1662" s="36"/>
      <c r="E1662" s="36"/>
      <c r="F1662" s="50" t="s">
        <v>35</v>
      </c>
      <c r="G1662" s="51">
        <f>G1659/F1659-1</f>
        <v>0</v>
      </c>
      <c r="H1662" s="51">
        <f t="shared" ref="H1662:I1664" si="187">H1659/G1659-1</f>
        <v>-1</v>
      </c>
      <c r="I1662" s="51" t="e">
        <f t="shared" si="187"/>
        <v>#DIV/0!</v>
      </c>
    </row>
    <row r="1663" spans="3:9" ht="15.75" thickBot="1" x14ac:dyDescent="0.3">
      <c r="C1663" s="36" t="s">
        <v>36</v>
      </c>
      <c r="D1663" s="36"/>
      <c r="E1663" s="36"/>
      <c r="F1663" s="50" t="s">
        <v>35</v>
      </c>
      <c r="G1663" s="51">
        <f>G1660/F1660-1</f>
        <v>3.6804779240175485</v>
      </c>
      <c r="H1663" s="51">
        <f t="shared" si="187"/>
        <v>-1</v>
      </c>
      <c r="I1663" s="51" t="e">
        <f t="shared" si="187"/>
        <v>#DIV/0!</v>
      </c>
    </row>
    <row r="1664" spans="3:9" ht="15.75" thickBot="1" x14ac:dyDescent="0.3">
      <c r="C1664" s="36" t="s">
        <v>37</v>
      </c>
      <c r="D1664" s="36"/>
      <c r="E1664" s="36"/>
      <c r="F1664" s="50" t="s">
        <v>35</v>
      </c>
      <c r="G1664" s="51">
        <f>G1661/F1661-1</f>
        <v>3.6804779240175485</v>
      </c>
      <c r="H1664" s="51" t="e">
        <f t="shared" si="187"/>
        <v>#DIV/0!</v>
      </c>
      <c r="I1664" s="51" t="e">
        <f t="shared" si="187"/>
        <v>#DIV/0!</v>
      </c>
    </row>
    <row r="1665" spans="3:9" ht="15.75" thickBot="1" x14ac:dyDescent="0.3">
      <c r="C1665" s="464" t="s">
        <v>1181</v>
      </c>
      <c r="D1665" s="465"/>
      <c r="E1665" s="465"/>
      <c r="F1665" s="465"/>
      <c r="G1665" s="465"/>
      <c r="H1665" s="465"/>
      <c r="I1665" s="466"/>
    </row>
    <row r="1666" spans="3:9" x14ac:dyDescent="0.25">
      <c r="C1666" s="432"/>
      <c r="D1666" s="33"/>
      <c r="E1666" s="33"/>
      <c r="F1666" s="47">
        <v>2018</v>
      </c>
      <c r="G1666" s="47">
        <v>2019</v>
      </c>
      <c r="H1666" s="47">
        <v>2020</v>
      </c>
      <c r="I1666" s="47">
        <v>2021</v>
      </c>
    </row>
    <row r="1667" spans="3:9" ht="15.75" thickBot="1" x14ac:dyDescent="0.3">
      <c r="C1667" s="433"/>
      <c r="D1667" s="34"/>
      <c r="E1667" s="34"/>
      <c r="F1667" s="48" t="s">
        <v>12</v>
      </c>
      <c r="G1667" s="48" t="s">
        <v>13</v>
      </c>
      <c r="H1667" s="48" t="s">
        <v>13</v>
      </c>
      <c r="I1667" s="48" t="s">
        <v>13</v>
      </c>
    </row>
    <row r="1668" spans="3:9" ht="15.75" thickBot="1" x14ac:dyDescent="0.3">
      <c r="C1668" s="52" t="s">
        <v>39</v>
      </c>
      <c r="D1668" s="237"/>
      <c r="E1668" s="237"/>
      <c r="F1668" s="54"/>
      <c r="G1668" s="54"/>
      <c r="H1668" s="54"/>
      <c r="I1668" s="54"/>
    </row>
    <row r="1669" spans="3:9" ht="15.75" thickBot="1" x14ac:dyDescent="0.3">
      <c r="C1669" s="52" t="s">
        <v>40</v>
      </c>
      <c r="D1669" s="237"/>
      <c r="E1669" s="237"/>
      <c r="F1669" s="53">
        <f>F1660</f>
        <v>267825</v>
      </c>
      <c r="G1669" s="54">
        <f>G1660</f>
        <v>1253549</v>
      </c>
      <c r="H1669" s="54">
        <f>H1660</f>
        <v>0</v>
      </c>
      <c r="I1669" s="54"/>
    </row>
    <row r="1670" spans="3:9" ht="15.75" thickBot="1" x14ac:dyDescent="0.3">
      <c r="C1670" s="55" t="s">
        <v>230</v>
      </c>
      <c r="D1670" s="238"/>
      <c r="E1670" s="238"/>
      <c r="F1670" s="53">
        <f>F1669+F1668</f>
        <v>267825</v>
      </c>
      <c r="G1670" s="53">
        <f t="shared" ref="G1670:I1670" si="188">G1669+G1668</f>
        <v>1253549</v>
      </c>
      <c r="H1670" s="53">
        <f t="shared" si="188"/>
        <v>0</v>
      </c>
      <c r="I1670" s="53">
        <f t="shared" si="188"/>
        <v>0</v>
      </c>
    </row>
    <row r="1671" spans="3:9" ht="15.75" thickBot="1" x14ac:dyDescent="0.3">
      <c r="C1671" s="46" t="s">
        <v>424</v>
      </c>
      <c r="D1671" s="236"/>
      <c r="E1671" s="236"/>
      <c r="F1671" s="458" t="s">
        <v>1158</v>
      </c>
      <c r="G1671" s="459"/>
      <c r="H1671" s="459"/>
      <c r="I1671" s="460"/>
    </row>
    <row r="1672" spans="3:9" ht="15.75" thickBot="1" x14ac:dyDescent="0.3">
      <c r="C1672" s="36" t="s">
        <v>27</v>
      </c>
      <c r="D1672" s="84"/>
      <c r="E1672" s="84"/>
      <c r="F1672" s="437" t="s">
        <v>1182</v>
      </c>
      <c r="G1672" s="438"/>
      <c r="H1672" s="438"/>
      <c r="I1672" s="439"/>
    </row>
    <row r="1673" spans="3:9" ht="15.75" thickBot="1" x14ac:dyDescent="0.3">
      <c r="C1673" s="36" t="s">
        <v>29</v>
      </c>
      <c r="D1673" s="84"/>
      <c r="E1673" s="84"/>
      <c r="F1673" s="461" t="s">
        <v>1170</v>
      </c>
      <c r="G1673" s="462"/>
      <c r="H1673" s="462"/>
      <c r="I1673" s="463"/>
    </row>
    <row r="1674" spans="3:9" x14ac:dyDescent="0.25">
      <c r="C1674" s="432"/>
      <c r="D1674" s="33"/>
      <c r="E1674" s="33"/>
      <c r="F1674" s="47">
        <v>2018</v>
      </c>
      <c r="G1674" s="47">
        <v>2019</v>
      </c>
      <c r="H1674" s="47">
        <v>2020</v>
      </c>
      <c r="I1674" s="47">
        <v>2021</v>
      </c>
    </row>
    <row r="1675" spans="3:9" ht="15.75" thickBot="1" x14ac:dyDescent="0.3">
      <c r="C1675" s="433"/>
      <c r="D1675" s="34"/>
      <c r="E1675" s="34"/>
      <c r="F1675" s="48" t="s">
        <v>12</v>
      </c>
      <c r="G1675" s="48" t="s">
        <v>13</v>
      </c>
      <c r="H1675" s="48" t="s">
        <v>13</v>
      </c>
      <c r="I1675" s="48" t="s">
        <v>13</v>
      </c>
    </row>
    <row r="1676" spans="3:9" ht="15.75" thickBot="1" x14ac:dyDescent="0.3">
      <c r="C1676" s="36" t="s">
        <v>31</v>
      </c>
      <c r="D1676" s="36"/>
      <c r="E1676" s="36"/>
      <c r="F1676" s="49">
        <v>20112</v>
      </c>
      <c r="G1676" s="49">
        <v>1760</v>
      </c>
      <c r="H1676" s="49">
        <v>0</v>
      </c>
      <c r="I1676" s="49">
        <v>0</v>
      </c>
    </row>
    <row r="1677" spans="3:9" ht="15.75" thickBot="1" x14ac:dyDescent="0.3">
      <c r="C1677" s="36" t="s">
        <v>32</v>
      </c>
      <c r="D1677" s="36"/>
      <c r="E1677" s="36"/>
      <c r="F1677" s="49">
        <f>67000+6680+10000</f>
        <v>83680</v>
      </c>
      <c r="G1677" s="49">
        <f>56000+8550</f>
        <v>64550</v>
      </c>
      <c r="H1677" s="49">
        <v>0</v>
      </c>
      <c r="I1677" s="49">
        <v>0</v>
      </c>
    </row>
    <row r="1678" spans="3:9" ht="15.75" thickBot="1" x14ac:dyDescent="0.3">
      <c r="C1678" s="36" t="s">
        <v>33</v>
      </c>
      <c r="D1678" s="36"/>
      <c r="E1678" s="36"/>
      <c r="F1678" s="49">
        <f>F1677/F1676</f>
        <v>4.1607000795544948</v>
      </c>
      <c r="G1678" s="49">
        <f t="shared" ref="G1678:I1678" si="189">G1677/G1676</f>
        <v>36.676136363636367</v>
      </c>
      <c r="H1678" s="49" t="e">
        <f t="shared" si="189"/>
        <v>#DIV/0!</v>
      </c>
      <c r="I1678" s="49" t="e">
        <f t="shared" si="189"/>
        <v>#DIV/0!</v>
      </c>
    </row>
    <row r="1679" spans="3:9" ht="15.75" thickBot="1" x14ac:dyDescent="0.3">
      <c r="C1679" s="36" t="s">
        <v>34</v>
      </c>
      <c r="D1679" s="36"/>
      <c r="E1679" s="36"/>
      <c r="F1679" s="50" t="s">
        <v>35</v>
      </c>
      <c r="G1679" s="51">
        <f>G1676/F1676-1</f>
        <v>-0.91249005568814634</v>
      </c>
      <c r="H1679" s="51">
        <f t="shared" ref="H1679:I1681" si="190">H1676/G1676-1</f>
        <v>-1</v>
      </c>
      <c r="I1679" s="51" t="e">
        <f t="shared" si="190"/>
        <v>#DIV/0!</v>
      </c>
    </row>
    <row r="1680" spans="3:9" ht="15.75" thickBot="1" x14ac:dyDescent="0.3">
      <c r="C1680" s="36" t="s">
        <v>36</v>
      </c>
      <c r="D1680" s="36"/>
      <c r="E1680" s="36"/>
      <c r="F1680" s="50" t="s">
        <v>35</v>
      </c>
      <c r="G1680" s="51">
        <f>G1677/F1677-1</f>
        <v>-0.22860898661567874</v>
      </c>
      <c r="H1680" s="51">
        <f t="shared" si="190"/>
        <v>-1</v>
      </c>
      <c r="I1680" s="51" t="e">
        <f t="shared" si="190"/>
        <v>#DIV/0!</v>
      </c>
    </row>
    <row r="1681" spans="3:9" ht="15.75" thickBot="1" x14ac:dyDescent="0.3">
      <c r="C1681" s="36" t="s">
        <v>37</v>
      </c>
      <c r="D1681" s="36"/>
      <c r="E1681" s="36"/>
      <c r="F1681" s="50" t="s">
        <v>35</v>
      </c>
      <c r="G1681" s="51">
        <f>G1678/F1678-1</f>
        <v>7.8148954893099258</v>
      </c>
      <c r="H1681" s="51" t="e">
        <f t="shared" si="190"/>
        <v>#DIV/0!</v>
      </c>
      <c r="I1681" s="51" t="e">
        <f t="shared" si="190"/>
        <v>#DIV/0!</v>
      </c>
    </row>
    <row r="1682" spans="3:9" ht="15.75" thickBot="1" x14ac:dyDescent="0.3">
      <c r="C1682" s="464" t="s">
        <v>238</v>
      </c>
      <c r="D1682" s="465"/>
      <c r="E1682" s="465"/>
      <c r="F1682" s="465"/>
      <c r="G1682" s="465"/>
      <c r="H1682" s="465"/>
      <c r="I1682" s="466"/>
    </row>
    <row r="1683" spans="3:9" x14ac:dyDescent="0.25">
      <c r="C1683" s="432"/>
      <c r="D1683" s="33"/>
      <c r="E1683" s="33"/>
      <c r="F1683" s="47">
        <v>2018</v>
      </c>
      <c r="G1683" s="47">
        <v>2019</v>
      </c>
      <c r="H1683" s="47">
        <v>2020</v>
      </c>
      <c r="I1683" s="47">
        <v>2021</v>
      </c>
    </row>
    <row r="1684" spans="3:9" ht="15.75" thickBot="1" x14ac:dyDescent="0.3">
      <c r="C1684" s="433"/>
      <c r="D1684" s="34"/>
      <c r="E1684" s="34"/>
      <c r="F1684" s="48" t="s">
        <v>12</v>
      </c>
      <c r="G1684" s="48" t="s">
        <v>13</v>
      </c>
      <c r="H1684" s="48" t="s">
        <v>13</v>
      </c>
      <c r="I1684" s="48" t="s">
        <v>13</v>
      </c>
    </row>
    <row r="1685" spans="3:9" ht="15.75" thickBot="1" x14ac:dyDescent="0.3">
      <c r="C1685" s="52" t="s">
        <v>39</v>
      </c>
      <c r="D1685" s="237"/>
      <c r="E1685" s="237"/>
      <c r="F1685" s="54"/>
      <c r="G1685" s="54"/>
      <c r="H1685" s="54"/>
      <c r="I1685" s="54"/>
    </row>
    <row r="1686" spans="3:9" ht="15.75" thickBot="1" x14ac:dyDescent="0.3">
      <c r="C1686" s="52" t="s">
        <v>40</v>
      </c>
      <c r="D1686" s="237"/>
      <c r="E1686" s="237"/>
      <c r="F1686" s="53">
        <f>F1677</f>
        <v>83680</v>
      </c>
      <c r="G1686" s="54">
        <f>G1677</f>
        <v>64550</v>
      </c>
      <c r="H1686" s="54"/>
      <c r="I1686" s="54"/>
    </row>
    <row r="1687" spans="3:9" ht="15.75" thickBot="1" x14ac:dyDescent="0.3">
      <c r="C1687" s="55" t="s">
        <v>239</v>
      </c>
      <c r="D1687" s="238"/>
      <c r="E1687" s="238"/>
      <c r="F1687" s="53">
        <f>F1686+F1685</f>
        <v>83680</v>
      </c>
      <c r="G1687" s="53">
        <f t="shared" ref="G1687:I1687" si="191">G1686+G1685</f>
        <v>64550</v>
      </c>
      <c r="H1687" s="53">
        <f t="shared" si="191"/>
        <v>0</v>
      </c>
      <c r="I1687" s="53">
        <f t="shared" si="191"/>
        <v>0</v>
      </c>
    </row>
    <row r="1688" spans="3:9" ht="15.75" thickBot="1" x14ac:dyDescent="0.3">
      <c r="C1688" s="251" t="s">
        <v>1183</v>
      </c>
      <c r="D1688" s="252"/>
      <c r="E1688" s="252"/>
      <c r="F1688" s="455" t="s">
        <v>1184</v>
      </c>
      <c r="G1688" s="456"/>
      <c r="H1688" s="456"/>
      <c r="I1688" s="457"/>
    </row>
    <row r="1689" spans="3:9" ht="15.75" thickBot="1" x14ac:dyDescent="0.3">
      <c r="C1689" s="46" t="s">
        <v>1164</v>
      </c>
      <c r="D1689" s="236"/>
      <c r="E1689" s="236"/>
      <c r="F1689" s="458" t="s">
        <v>1185</v>
      </c>
      <c r="G1689" s="459"/>
      <c r="H1689" s="459"/>
      <c r="I1689" s="460"/>
    </row>
    <row r="1690" spans="3:9" ht="15.75" thickBot="1" x14ac:dyDescent="0.3">
      <c r="C1690" s="36" t="s">
        <v>27</v>
      </c>
      <c r="D1690" s="84"/>
      <c r="E1690" s="84"/>
      <c r="F1690" s="437" t="s">
        <v>1186</v>
      </c>
      <c r="G1690" s="438"/>
      <c r="H1690" s="438"/>
      <c r="I1690" s="439"/>
    </row>
    <row r="1691" spans="3:9" ht="15.75" thickBot="1" x14ac:dyDescent="0.3">
      <c r="C1691" s="36" t="s">
        <v>29</v>
      </c>
      <c r="D1691" s="84"/>
      <c r="E1691" s="84"/>
      <c r="F1691" s="461" t="s">
        <v>901</v>
      </c>
      <c r="G1691" s="462"/>
      <c r="H1691" s="462"/>
      <c r="I1691" s="463"/>
    </row>
    <row r="1692" spans="3:9" x14ac:dyDescent="0.25">
      <c r="C1692" s="432"/>
      <c r="D1692" s="33"/>
      <c r="E1692" s="33"/>
      <c r="F1692" s="47">
        <v>2018</v>
      </c>
      <c r="G1692" s="47">
        <v>2019</v>
      </c>
      <c r="H1692" s="47">
        <v>2020</v>
      </c>
      <c r="I1692" s="47">
        <v>2021</v>
      </c>
    </row>
    <row r="1693" spans="3:9" ht="15.75" thickBot="1" x14ac:dyDescent="0.3">
      <c r="C1693" s="433"/>
      <c r="D1693" s="34"/>
      <c r="E1693" s="34"/>
      <c r="F1693" s="48" t="s">
        <v>12</v>
      </c>
      <c r="G1693" s="48" t="s">
        <v>13</v>
      </c>
      <c r="H1693" s="48" t="s">
        <v>13</v>
      </c>
      <c r="I1693" s="48" t="s">
        <v>13</v>
      </c>
    </row>
    <row r="1694" spans="3:9" ht="15.75" thickBot="1" x14ac:dyDescent="0.3">
      <c r="C1694" s="36" t="s">
        <v>31</v>
      </c>
      <c r="D1694" s="36"/>
      <c r="E1694" s="36"/>
      <c r="F1694" s="49">
        <v>300</v>
      </c>
      <c r="G1694" s="49">
        <v>0</v>
      </c>
      <c r="H1694" s="49">
        <v>0</v>
      </c>
      <c r="I1694" s="49">
        <v>0</v>
      </c>
    </row>
    <row r="1695" spans="3:9" ht="15.75" thickBot="1" x14ac:dyDescent="0.3">
      <c r="C1695" s="36" t="s">
        <v>32</v>
      </c>
      <c r="D1695" s="36"/>
      <c r="E1695" s="36"/>
      <c r="F1695" s="49">
        <f>30000+8000+19600</f>
        <v>57600</v>
      </c>
      <c r="G1695" s="49">
        <v>0</v>
      </c>
      <c r="H1695" s="49">
        <v>0</v>
      </c>
      <c r="I1695" s="49">
        <v>0</v>
      </c>
    </row>
    <row r="1696" spans="3:9" ht="15.75" thickBot="1" x14ac:dyDescent="0.3">
      <c r="C1696" s="36" t="s">
        <v>33</v>
      </c>
      <c r="D1696" s="36"/>
      <c r="E1696" s="36"/>
      <c r="F1696" s="49">
        <f>F1695/F1694</f>
        <v>192</v>
      </c>
      <c r="G1696" s="49" t="e">
        <f t="shared" ref="G1696:I1696" si="192">G1695/G1694</f>
        <v>#DIV/0!</v>
      </c>
      <c r="H1696" s="49" t="e">
        <f t="shared" si="192"/>
        <v>#DIV/0!</v>
      </c>
      <c r="I1696" s="49" t="e">
        <f t="shared" si="192"/>
        <v>#DIV/0!</v>
      </c>
    </row>
    <row r="1697" spans="3:9" ht="15.75" thickBot="1" x14ac:dyDescent="0.3">
      <c r="C1697" s="36" t="s">
        <v>34</v>
      </c>
      <c r="D1697" s="36"/>
      <c r="E1697" s="36"/>
      <c r="F1697" s="50" t="s">
        <v>35</v>
      </c>
      <c r="G1697" s="51">
        <f>G1694/F1694-1</f>
        <v>-1</v>
      </c>
      <c r="H1697" s="51" t="e">
        <f t="shared" ref="H1697:I1699" si="193">H1694/G1694-1</f>
        <v>#DIV/0!</v>
      </c>
      <c r="I1697" s="51" t="e">
        <f t="shared" si="193"/>
        <v>#DIV/0!</v>
      </c>
    </row>
    <row r="1698" spans="3:9" ht="15.75" thickBot="1" x14ac:dyDescent="0.3">
      <c r="C1698" s="36" t="s">
        <v>36</v>
      </c>
      <c r="D1698" s="36"/>
      <c r="E1698" s="36"/>
      <c r="F1698" s="50" t="s">
        <v>35</v>
      </c>
      <c r="G1698" s="51">
        <f>G1695/F1695-1</f>
        <v>-1</v>
      </c>
      <c r="H1698" s="51" t="e">
        <f t="shared" si="193"/>
        <v>#DIV/0!</v>
      </c>
      <c r="I1698" s="51" t="e">
        <f t="shared" si="193"/>
        <v>#DIV/0!</v>
      </c>
    </row>
    <row r="1699" spans="3:9" ht="15.75" thickBot="1" x14ac:dyDescent="0.3">
      <c r="C1699" s="36" t="s">
        <v>37</v>
      </c>
      <c r="D1699" s="36"/>
      <c r="E1699" s="36"/>
      <c r="F1699" s="50" t="s">
        <v>35</v>
      </c>
      <c r="G1699" s="51" t="e">
        <f>G1696/F1696-1</f>
        <v>#DIV/0!</v>
      </c>
      <c r="H1699" s="51" t="e">
        <f t="shared" si="193"/>
        <v>#DIV/0!</v>
      </c>
      <c r="I1699" s="51" t="e">
        <f t="shared" si="193"/>
        <v>#DIV/0!</v>
      </c>
    </row>
    <row r="1700" spans="3:9" ht="15.75" thickBot="1" x14ac:dyDescent="0.3">
      <c r="C1700" s="464" t="s">
        <v>38</v>
      </c>
      <c r="D1700" s="465"/>
      <c r="E1700" s="465"/>
      <c r="F1700" s="465"/>
      <c r="G1700" s="465"/>
      <c r="H1700" s="465"/>
      <c r="I1700" s="466"/>
    </row>
    <row r="1701" spans="3:9" x14ac:dyDescent="0.25">
      <c r="C1701" s="432"/>
      <c r="D1701" s="33"/>
      <c r="E1701" s="33"/>
      <c r="F1701" s="47">
        <v>2018</v>
      </c>
      <c r="G1701" s="47">
        <v>2019</v>
      </c>
      <c r="H1701" s="47">
        <v>2020</v>
      </c>
      <c r="I1701" s="47">
        <v>2021</v>
      </c>
    </row>
    <row r="1702" spans="3:9" ht="15.75" thickBot="1" x14ac:dyDescent="0.3">
      <c r="C1702" s="433"/>
      <c r="D1702" s="34"/>
      <c r="E1702" s="34"/>
      <c r="F1702" s="48" t="s">
        <v>12</v>
      </c>
      <c r="G1702" s="48" t="s">
        <v>13</v>
      </c>
      <c r="H1702" s="48" t="s">
        <v>13</v>
      </c>
      <c r="I1702" s="48" t="s">
        <v>13</v>
      </c>
    </row>
    <row r="1703" spans="3:9" ht="15.75" thickBot="1" x14ac:dyDescent="0.3">
      <c r="C1703" s="52" t="s">
        <v>39</v>
      </c>
      <c r="D1703" s="237"/>
      <c r="E1703" s="237"/>
      <c r="F1703" s="54">
        <v>0</v>
      </c>
      <c r="G1703" s="54">
        <v>0</v>
      </c>
      <c r="H1703" s="54">
        <v>0</v>
      </c>
      <c r="I1703" s="54">
        <v>0</v>
      </c>
    </row>
    <row r="1704" spans="3:9" ht="15.75" thickBot="1" x14ac:dyDescent="0.3">
      <c r="C1704" s="52" t="s">
        <v>40</v>
      </c>
      <c r="D1704" s="237"/>
      <c r="E1704" s="237"/>
      <c r="F1704" s="53">
        <f>F1695</f>
        <v>57600</v>
      </c>
      <c r="G1704" s="54">
        <v>0</v>
      </c>
      <c r="H1704" s="54">
        <v>0</v>
      </c>
      <c r="I1704" s="54">
        <v>0</v>
      </c>
    </row>
    <row r="1705" spans="3:9" ht="15.75" thickBot="1" x14ac:dyDescent="0.3">
      <c r="C1705" s="55" t="s">
        <v>41</v>
      </c>
      <c r="D1705" s="238"/>
      <c r="E1705" s="238"/>
      <c r="F1705" s="53">
        <f>F1704+F1703</f>
        <v>57600</v>
      </c>
      <c r="G1705" s="53">
        <f t="shared" ref="G1705:I1705" si="194">G1704+G1703</f>
        <v>0</v>
      </c>
      <c r="H1705" s="53">
        <f t="shared" si="194"/>
        <v>0</v>
      </c>
      <c r="I1705" s="53">
        <f t="shared" si="194"/>
        <v>0</v>
      </c>
    </row>
    <row r="1706" spans="3:9" ht="15.75" thickBot="1" x14ac:dyDescent="0.3">
      <c r="C1706" s="251" t="s">
        <v>1187</v>
      </c>
      <c r="D1706" s="252"/>
      <c r="E1706" s="252"/>
      <c r="F1706" s="455" t="s">
        <v>1188</v>
      </c>
      <c r="G1706" s="456"/>
      <c r="H1706" s="456"/>
      <c r="I1706" s="457"/>
    </row>
    <row r="1707" spans="3:9" ht="15.75" thickBot="1" x14ac:dyDescent="0.3">
      <c r="C1707" s="46" t="s">
        <v>1168</v>
      </c>
      <c r="D1707" s="236"/>
      <c r="E1707" s="236"/>
      <c r="F1707" s="458" t="s">
        <v>1158</v>
      </c>
      <c r="G1707" s="459"/>
      <c r="H1707" s="459"/>
      <c r="I1707" s="460"/>
    </row>
    <row r="1708" spans="3:9" ht="15.75" thickBot="1" x14ac:dyDescent="0.3">
      <c r="C1708" s="36" t="s">
        <v>27</v>
      </c>
      <c r="D1708" s="84"/>
      <c r="E1708" s="84"/>
      <c r="F1708" s="437" t="s">
        <v>1189</v>
      </c>
      <c r="G1708" s="438"/>
      <c r="H1708" s="438"/>
      <c r="I1708" s="439"/>
    </row>
    <row r="1709" spans="3:9" ht="15.75" thickBot="1" x14ac:dyDescent="0.3">
      <c r="C1709" s="36" t="s">
        <v>29</v>
      </c>
      <c r="D1709" s="84"/>
      <c r="E1709" s="84"/>
      <c r="F1709" s="461" t="s">
        <v>1170</v>
      </c>
      <c r="G1709" s="462"/>
      <c r="H1709" s="462"/>
      <c r="I1709" s="463"/>
    </row>
    <row r="1710" spans="3:9" x14ac:dyDescent="0.25">
      <c r="C1710" s="432"/>
      <c r="D1710" s="33"/>
      <c r="E1710" s="33"/>
      <c r="F1710" s="47">
        <v>2018</v>
      </c>
      <c r="G1710" s="47">
        <v>2019</v>
      </c>
      <c r="H1710" s="47">
        <v>2020</v>
      </c>
      <c r="I1710" s="47">
        <v>2021</v>
      </c>
    </row>
    <row r="1711" spans="3:9" ht="15.75" thickBot="1" x14ac:dyDescent="0.3">
      <c r="C1711" s="433"/>
      <c r="D1711" s="34"/>
      <c r="E1711" s="34"/>
      <c r="F1711" s="48" t="s">
        <v>12</v>
      </c>
      <c r="G1711" s="48" t="s">
        <v>13</v>
      </c>
      <c r="H1711" s="48" t="s">
        <v>13</v>
      </c>
      <c r="I1711" s="48" t="s">
        <v>13</v>
      </c>
    </row>
    <row r="1712" spans="3:9" ht="15.75" thickBot="1" x14ac:dyDescent="0.3">
      <c r="C1712" s="36" t="s">
        <v>31</v>
      </c>
      <c r="D1712" s="36"/>
      <c r="E1712" s="36"/>
      <c r="F1712" s="49">
        <v>352</v>
      </c>
      <c r="G1712" s="49">
        <v>0</v>
      </c>
      <c r="H1712" s="49">
        <v>0</v>
      </c>
      <c r="I1712" s="49">
        <v>0</v>
      </c>
    </row>
    <row r="1713" spans="3:9" ht="15.75" thickBot="1" x14ac:dyDescent="0.3">
      <c r="C1713" s="36" t="s">
        <v>32</v>
      </c>
      <c r="D1713" s="36"/>
      <c r="E1713" s="36"/>
      <c r="F1713" s="49">
        <f>50000+10000</f>
        <v>60000</v>
      </c>
      <c r="G1713" s="49">
        <v>0</v>
      </c>
      <c r="H1713" s="49">
        <v>0</v>
      </c>
      <c r="I1713" s="49">
        <v>0</v>
      </c>
    </row>
    <row r="1714" spans="3:9" ht="15.75" thickBot="1" x14ac:dyDescent="0.3">
      <c r="C1714" s="36" t="s">
        <v>33</v>
      </c>
      <c r="D1714" s="36"/>
      <c r="E1714" s="36"/>
      <c r="F1714" s="49">
        <f>F1713/F1712</f>
        <v>170.45454545454547</v>
      </c>
      <c r="G1714" s="49" t="e">
        <f t="shared" ref="G1714:I1714" si="195">G1713/G1712</f>
        <v>#DIV/0!</v>
      </c>
      <c r="H1714" s="49" t="e">
        <f t="shared" si="195"/>
        <v>#DIV/0!</v>
      </c>
      <c r="I1714" s="49" t="e">
        <f t="shared" si="195"/>
        <v>#DIV/0!</v>
      </c>
    </row>
    <row r="1715" spans="3:9" ht="15.75" thickBot="1" x14ac:dyDescent="0.3">
      <c r="C1715" s="36" t="s">
        <v>34</v>
      </c>
      <c r="D1715" s="36"/>
      <c r="E1715" s="36"/>
      <c r="F1715" s="50" t="s">
        <v>35</v>
      </c>
      <c r="G1715" s="51">
        <f>G1712/F1712-1</f>
        <v>-1</v>
      </c>
      <c r="H1715" s="51" t="e">
        <f t="shared" ref="H1715:I1717" si="196">H1712/G1712-1</f>
        <v>#DIV/0!</v>
      </c>
      <c r="I1715" s="51" t="e">
        <f t="shared" si="196"/>
        <v>#DIV/0!</v>
      </c>
    </row>
    <row r="1716" spans="3:9" ht="15.75" thickBot="1" x14ac:dyDescent="0.3">
      <c r="C1716" s="36" t="s">
        <v>36</v>
      </c>
      <c r="D1716" s="36"/>
      <c r="E1716" s="36"/>
      <c r="F1716" s="50" t="s">
        <v>35</v>
      </c>
      <c r="G1716" s="51">
        <f>G1713/F1713-1</f>
        <v>-1</v>
      </c>
      <c r="H1716" s="51" t="e">
        <f t="shared" si="196"/>
        <v>#DIV/0!</v>
      </c>
      <c r="I1716" s="51" t="e">
        <f t="shared" si="196"/>
        <v>#DIV/0!</v>
      </c>
    </row>
    <row r="1717" spans="3:9" ht="15.75" thickBot="1" x14ac:dyDescent="0.3">
      <c r="C1717" s="36" t="s">
        <v>37</v>
      </c>
      <c r="D1717" s="36"/>
      <c r="E1717" s="36"/>
      <c r="F1717" s="50" t="s">
        <v>35</v>
      </c>
      <c r="G1717" s="51" t="e">
        <f>G1714/F1714-1</f>
        <v>#DIV/0!</v>
      </c>
      <c r="H1717" s="51" t="e">
        <f t="shared" si="196"/>
        <v>#DIV/0!</v>
      </c>
      <c r="I1717" s="51" t="e">
        <f t="shared" si="196"/>
        <v>#DIV/0!</v>
      </c>
    </row>
    <row r="1718" spans="3:9" ht="15.75" thickBot="1" x14ac:dyDescent="0.3">
      <c r="C1718" s="464" t="s">
        <v>1181</v>
      </c>
      <c r="D1718" s="465"/>
      <c r="E1718" s="465"/>
      <c r="F1718" s="465"/>
      <c r="G1718" s="465"/>
      <c r="H1718" s="465"/>
      <c r="I1718" s="466"/>
    </row>
    <row r="1719" spans="3:9" x14ac:dyDescent="0.25">
      <c r="C1719" s="432"/>
      <c r="D1719" s="33"/>
      <c r="E1719" s="33"/>
      <c r="F1719" s="47">
        <v>2018</v>
      </c>
      <c r="G1719" s="47">
        <v>2019</v>
      </c>
      <c r="H1719" s="47">
        <v>2020</v>
      </c>
      <c r="I1719" s="47">
        <v>2021</v>
      </c>
    </row>
    <row r="1720" spans="3:9" ht="15.75" thickBot="1" x14ac:dyDescent="0.3">
      <c r="C1720" s="433"/>
      <c r="D1720" s="34"/>
      <c r="E1720" s="34"/>
      <c r="F1720" s="48" t="s">
        <v>12</v>
      </c>
      <c r="G1720" s="48" t="s">
        <v>13</v>
      </c>
      <c r="H1720" s="48" t="s">
        <v>13</v>
      </c>
      <c r="I1720" s="48" t="s">
        <v>13</v>
      </c>
    </row>
    <row r="1721" spans="3:9" ht="15.75" thickBot="1" x14ac:dyDescent="0.3">
      <c r="C1721" s="52" t="s">
        <v>39</v>
      </c>
      <c r="D1721" s="237"/>
      <c r="E1721" s="237"/>
      <c r="F1721" s="54">
        <f>F1713</f>
        <v>60000</v>
      </c>
      <c r="G1721" s="54">
        <v>0</v>
      </c>
      <c r="H1721" s="54">
        <v>0</v>
      </c>
      <c r="I1721" s="54">
        <v>0</v>
      </c>
    </row>
    <row r="1722" spans="3:9" ht="15.75" thickBot="1" x14ac:dyDescent="0.3">
      <c r="C1722" s="52" t="s">
        <v>40</v>
      </c>
      <c r="D1722" s="237"/>
      <c r="E1722" s="237"/>
      <c r="F1722" s="53">
        <v>0</v>
      </c>
      <c r="G1722" s="54">
        <v>0</v>
      </c>
      <c r="H1722" s="54">
        <v>0</v>
      </c>
      <c r="I1722" s="54">
        <v>0</v>
      </c>
    </row>
    <row r="1723" spans="3:9" ht="15.75" thickBot="1" x14ac:dyDescent="0.3">
      <c r="C1723" s="55" t="s">
        <v>41</v>
      </c>
      <c r="D1723" s="238"/>
      <c r="E1723" s="238"/>
      <c r="F1723" s="53">
        <f>F1722+F1721</f>
        <v>60000</v>
      </c>
      <c r="G1723" s="53">
        <f t="shared" ref="G1723:I1723" si="197">G1722+G1721</f>
        <v>0</v>
      </c>
      <c r="H1723" s="53">
        <f t="shared" si="197"/>
        <v>0</v>
      </c>
      <c r="I1723" s="53">
        <f t="shared" si="197"/>
        <v>0</v>
      </c>
    </row>
    <row r="1724" spans="3:9" ht="15.75" thickBot="1" x14ac:dyDescent="0.3">
      <c r="C1724" s="251" t="s">
        <v>1190</v>
      </c>
      <c r="D1724" s="252"/>
      <c r="E1724" s="252"/>
      <c r="F1724" s="455" t="s">
        <v>1191</v>
      </c>
      <c r="G1724" s="456"/>
      <c r="H1724" s="456"/>
      <c r="I1724" s="457"/>
    </row>
    <row r="1725" spans="3:9" ht="15.75" thickBot="1" x14ac:dyDescent="0.3">
      <c r="C1725" s="46" t="s">
        <v>1192</v>
      </c>
      <c r="D1725" s="236"/>
      <c r="E1725" s="236"/>
      <c r="F1725" s="458" t="s">
        <v>1158</v>
      </c>
      <c r="G1725" s="459"/>
      <c r="H1725" s="459"/>
      <c r="I1725" s="460"/>
    </row>
    <row r="1726" spans="3:9" ht="15.75" thickBot="1" x14ac:dyDescent="0.3">
      <c r="C1726" s="36" t="s">
        <v>27</v>
      </c>
      <c r="D1726" s="84"/>
      <c r="E1726" s="84"/>
      <c r="F1726" s="437" t="s">
        <v>1193</v>
      </c>
      <c r="G1726" s="438"/>
      <c r="H1726" s="438"/>
      <c r="I1726" s="439"/>
    </row>
    <row r="1727" spans="3:9" ht="15.75" thickBot="1" x14ac:dyDescent="0.3">
      <c r="C1727" s="36" t="s">
        <v>29</v>
      </c>
      <c r="D1727" s="84"/>
      <c r="E1727" s="84"/>
      <c r="F1727" s="461" t="s">
        <v>1170</v>
      </c>
      <c r="G1727" s="462"/>
      <c r="H1727" s="462"/>
      <c r="I1727" s="463"/>
    </row>
    <row r="1728" spans="3:9" x14ac:dyDescent="0.25">
      <c r="C1728" s="432"/>
      <c r="D1728" s="33"/>
      <c r="E1728" s="33"/>
      <c r="F1728" s="47">
        <v>2018</v>
      </c>
      <c r="G1728" s="47">
        <v>2019</v>
      </c>
      <c r="H1728" s="47">
        <v>2020</v>
      </c>
      <c r="I1728" s="47">
        <v>2021</v>
      </c>
    </row>
    <row r="1729" spans="3:9" ht="15.75" thickBot="1" x14ac:dyDescent="0.3">
      <c r="C1729" s="433"/>
      <c r="D1729" s="34"/>
      <c r="E1729" s="34"/>
      <c r="F1729" s="48" t="s">
        <v>12</v>
      </c>
      <c r="G1729" s="48" t="s">
        <v>13</v>
      </c>
      <c r="H1729" s="48" t="s">
        <v>13</v>
      </c>
      <c r="I1729" s="48" t="s">
        <v>13</v>
      </c>
    </row>
    <row r="1730" spans="3:9" ht="15.75" thickBot="1" x14ac:dyDescent="0.3">
      <c r="C1730" s="36" t="s">
        <v>31</v>
      </c>
      <c r="D1730" s="36"/>
      <c r="E1730" s="36"/>
      <c r="F1730" s="49">
        <v>528</v>
      </c>
      <c r="G1730" s="49">
        <v>0</v>
      </c>
      <c r="H1730" s="49">
        <v>0</v>
      </c>
      <c r="I1730" s="49">
        <v>0</v>
      </c>
    </row>
    <row r="1731" spans="3:9" ht="15.75" thickBot="1" x14ac:dyDescent="0.3">
      <c r="C1731" s="36" t="s">
        <v>32</v>
      </c>
      <c r="D1731" s="36"/>
      <c r="E1731" s="36"/>
      <c r="F1731" s="49">
        <f>500000+10000</f>
        <v>510000</v>
      </c>
      <c r="G1731" s="49">
        <v>0</v>
      </c>
      <c r="H1731" s="49">
        <v>0</v>
      </c>
      <c r="I1731" s="49">
        <v>0</v>
      </c>
    </row>
    <row r="1732" spans="3:9" ht="15.75" thickBot="1" x14ac:dyDescent="0.3">
      <c r="C1732" s="36" t="s">
        <v>33</v>
      </c>
      <c r="D1732" s="36"/>
      <c r="E1732" s="36"/>
      <c r="F1732" s="49">
        <f>F1731/F1730</f>
        <v>965.90909090909088</v>
      </c>
      <c r="G1732" s="49" t="e">
        <f t="shared" ref="G1732:I1732" si="198">G1731/G1730</f>
        <v>#DIV/0!</v>
      </c>
      <c r="H1732" s="49" t="e">
        <f t="shared" si="198"/>
        <v>#DIV/0!</v>
      </c>
      <c r="I1732" s="49" t="e">
        <f t="shared" si="198"/>
        <v>#DIV/0!</v>
      </c>
    </row>
    <row r="1733" spans="3:9" ht="15.75" thickBot="1" x14ac:dyDescent="0.3">
      <c r="C1733" s="36" t="s">
        <v>34</v>
      </c>
      <c r="D1733" s="36"/>
      <c r="E1733" s="36"/>
      <c r="F1733" s="50" t="s">
        <v>35</v>
      </c>
      <c r="G1733" s="51">
        <f>G1730/F1730-1</f>
        <v>-1</v>
      </c>
      <c r="H1733" s="51" t="e">
        <f t="shared" ref="H1733:I1735" si="199">H1730/G1730-1</f>
        <v>#DIV/0!</v>
      </c>
      <c r="I1733" s="51" t="e">
        <f t="shared" si="199"/>
        <v>#DIV/0!</v>
      </c>
    </row>
    <row r="1734" spans="3:9" ht="15.75" thickBot="1" x14ac:dyDescent="0.3">
      <c r="C1734" s="36" t="s">
        <v>36</v>
      </c>
      <c r="D1734" s="36"/>
      <c r="E1734" s="36"/>
      <c r="F1734" s="50" t="s">
        <v>35</v>
      </c>
      <c r="G1734" s="51">
        <f>G1731/F1731-1</f>
        <v>-1</v>
      </c>
      <c r="H1734" s="51" t="e">
        <f t="shared" si="199"/>
        <v>#DIV/0!</v>
      </c>
      <c r="I1734" s="51" t="e">
        <f t="shared" si="199"/>
        <v>#DIV/0!</v>
      </c>
    </row>
    <row r="1735" spans="3:9" ht="15.75" thickBot="1" x14ac:dyDescent="0.3">
      <c r="C1735" s="36" t="s">
        <v>37</v>
      </c>
      <c r="D1735" s="36"/>
      <c r="E1735" s="36"/>
      <c r="F1735" s="50" t="s">
        <v>35</v>
      </c>
      <c r="G1735" s="51" t="e">
        <f>G1732/F1732-1</f>
        <v>#DIV/0!</v>
      </c>
      <c r="H1735" s="51" t="e">
        <f t="shared" si="199"/>
        <v>#DIV/0!</v>
      </c>
      <c r="I1735" s="51" t="e">
        <f t="shared" si="199"/>
        <v>#DIV/0!</v>
      </c>
    </row>
    <row r="1736" spans="3:9" ht="15.75" thickBot="1" x14ac:dyDescent="0.3">
      <c r="C1736" s="464" t="s">
        <v>38</v>
      </c>
      <c r="D1736" s="465"/>
      <c r="E1736" s="465"/>
      <c r="F1736" s="465"/>
      <c r="G1736" s="465"/>
      <c r="H1736" s="465"/>
      <c r="I1736" s="466"/>
    </row>
    <row r="1737" spans="3:9" x14ac:dyDescent="0.25">
      <c r="C1737" s="432"/>
      <c r="D1737" s="33"/>
      <c r="E1737" s="33"/>
      <c r="F1737" s="47">
        <v>2018</v>
      </c>
      <c r="G1737" s="47">
        <v>2019</v>
      </c>
      <c r="H1737" s="47">
        <v>2020</v>
      </c>
      <c r="I1737" s="47">
        <v>2021</v>
      </c>
    </row>
    <row r="1738" spans="3:9" ht="15.75" thickBot="1" x14ac:dyDescent="0.3">
      <c r="C1738" s="433"/>
      <c r="D1738" s="34"/>
      <c r="E1738" s="34"/>
      <c r="F1738" s="48" t="s">
        <v>12</v>
      </c>
      <c r="G1738" s="48" t="s">
        <v>13</v>
      </c>
      <c r="H1738" s="48" t="s">
        <v>13</v>
      </c>
      <c r="I1738" s="48" t="s">
        <v>13</v>
      </c>
    </row>
    <row r="1739" spans="3:9" ht="15.75" thickBot="1" x14ac:dyDescent="0.3">
      <c r="C1739" s="52" t="s">
        <v>39</v>
      </c>
      <c r="D1739" s="237"/>
      <c r="E1739" s="237"/>
      <c r="F1739" s="54">
        <f>F1731</f>
        <v>510000</v>
      </c>
      <c r="G1739" s="54"/>
      <c r="H1739" s="54"/>
      <c r="I1739" s="54"/>
    </row>
    <row r="1740" spans="3:9" ht="15.75" thickBot="1" x14ac:dyDescent="0.3">
      <c r="C1740" s="52" t="s">
        <v>40</v>
      </c>
      <c r="D1740" s="237"/>
      <c r="E1740" s="237"/>
      <c r="F1740" s="53"/>
      <c r="G1740" s="54"/>
      <c r="H1740" s="54"/>
      <c r="I1740" s="54"/>
    </row>
    <row r="1741" spans="3:9" ht="15.75" thickBot="1" x14ac:dyDescent="0.3">
      <c r="C1741" s="55" t="s">
        <v>41</v>
      </c>
      <c r="D1741" s="238"/>
      <c r="E1741" s="238"/>
      <c r="F1741" s="53">
        <f>F1740+F1739</f>
        <v>510000</v>
      </c>
      <c r="G1741" s="53">
        <f t="shared" ref="G1741:I1741" si="200">G1740+G1739</f>
        <v>0</v>
      </c>
      <c r="H1741" s="53">
        <f t="shared" si="200"/>
        <v>0</v>
      </c>
      <c r="I1741" s="53">
        <f t="shared" si="200"/>
        <v>0</v>
      </c>
    </row>
    <row r="1742" spans="3:9" ht="15.75" thickBot="1" x14ac:dyDescent="0.3">
      <c r="C1742" s="251" t="s">
        <v>1194</v>
      </c>
      <c r="D1742" s="252"/>
      <c r="E1742" s="252"/>
      <c r="F1742" s="455" t="s">
        <v>1195</v>
      </c>
      <c r="G1742" s="456"/>
      <c r="H1742" s="456"/>
      <c r="I1742" s="457"/>
    </row>
    <row r="1743" spans="3:9" ht="15.75" thickBot="1" x14ac:dyDescent="0.3">
      <c r="C1743" s="46" t="s">
        <v>220</v>
      </c>
      <c r="D1743" s="236"/>
      <c r="E1743" s="236"/>
      <c r="F1743" s="458" t="s">
        <v>1158</v>
      </c>
      <c r="G1743" s="459"/>
      <c r="H1743" s="459"/>
      <c r="I1743" s="460"/>
    </row>
    <row r="1744" spans="3:9" ht="15.75" thickBot="1" x14ac:dyDescent="0.3">
      <c r="C1744" s="36" t="s">
        <v>27</v>
      </c>
      <c r="D1744" s="84"/>
      <c r="E1744" s="84"/>
      <c r="F1744" s="437" t="s">
        <v>1196</v>
      </c>
      <c r="G1744" s="438"/>
      <c r="H1744" s="438"/>
      <c r="I1744" s="439"/>
    </row>
    <row r="1745" spans="3:9" ht="15.75" thickBot="1" x14ac:dyDescent="0.3">
      <c r="C1745" s="36" t="s">
        <v>29</v>
      </c>
      <c r="D1745" s="84"/>
      <c r="E1745" s="84"/>
      <c r="F1745" s="461" t="s">
        <v>1170</v>
      </c>
      <c r="G1745" s="462"/>
      <c r="H1745" s="462"/>
      <c r="I1745" s="463"/>
    </row>
    <row r="1746" spans="3:9" x14ac:dyDescent="0.25">
      <c r="C1746" s="432"/>
      <c r="D1746" s="33"/>
      <c r="E1746" s="33"/>
      <c r="F1746" s="47">
        <v>2018</v>
      </c>
      <c r="G1746" s="47">
        <v>2019</v>
      </c>
      <c r="H1746" s="47">
        <v>2020</v>
      </c>
      <c r="I1746" s="47">
        <v>2021</v>
      </c>
    </row>
    <row r="1747" spans="3:9" ht="15.75" thickBot="1" x14ac:dyDescent="0.3">
      <c r="C1747" s="433"/>
      <c r="D1747" s="34"/>
      <c r="E1747" s="34"/>
      <c r="F1747" s="48" t="s">
        <v>12</v>
      </c>
      <c r="G1747" s="48" t="s">
        <v>13</v>
      </c>
      <c r="H1747" s="48" t="s">
        <v>13</v>
      </c>
      <c r="I1747" s="48" t="s">
        <v>13</v>
      </c>
    </row>
    <row r="1748" spans="3:9" ht="15.75" thickBot="1" x14ac:dyDescent="0.3">
      <c r="C1748" s="36" t="s">
        <v>31</v>
      </c>
      <c r="D1748" s="36"/>
      <c r="E1748" s="36"/>
      <c r="F1748" s="49">
        <v>528</v>
      </c>
      <c r="G1748" s="49">
        <v>0</v>
      </c>
      <c r="H1748" s="49">
        <v>0</v>
      </c>
      <c r="I1748" s="49">
        <v>0</v>
      </c>
    </row>
    <row r="1749" spans="3:9" ht="15.75" thickBot="1" x14ac:dyDescent="0.3">
      <c r="C1749" s="36" t="s">
        <v>32</v>
      </c>
      <c r="D1749" s="36"/>
      <c r="E1749" s="36"/>
      <c r="F1749" s="49">
        <f>165614+15000</f>
        <v>180614</v>
      </c>
      <c r="G1749" s="49">
        <v>0</v>
      </c>
      <c r="H1749" s="49">
        <v>0</v>
      </c>
      <c r="I1749" s="49">
        <v>0</v>
      </c>
    </row>
    <row r="1750" spans="3:9" ht="15.75" thickBot="1" x14ac:dyDescent="0.3">
      <c r="C1750" s="36" t="s">
        <v>33</v>
      </c>
      <c r="D1750" s="36"/>
      <c r="E1750" s="36"/>
      <c r="F1750" s="49">
        <f>F1749/F1748</f>
        <v>342.07196969696969</v>
      </c>
      <c r="G1750" s="49" t="e">
        <f t="shared" ref="G1750:I1750" si="201">G1749/G1748</f>
        <v>#DIV/0!</v>
      </c>
      <c r="H1750" s="49" t="e">
        <f t="shared" si="201"/>
        <v>#DIV/0!</v>
      </c>
      <c r="I1750" s="49" t="e">
        <f t="shared" si="201"/>
        <v>#DIV/0!</v>
      </c>
    </row>
    <row r="1751" spans="3:9" ht="15.75" thickBot="1" x14ac:dyDescent="0.3">
      <c r="C1751" s="36" t="s">
        <v>34</v>
      </c>
      <c r="D1751" s="36"/>
      <c r="E1751" s="36"/>
      <c r="F1751" s="50" t="s">
        <v>35</v>
      </c>
      <c r="G1751" s="51">
        <f>G1748/F1748-1</f>
        <v>-1</v>
      </c>
      <c r="H1751" s="51" t="e">
        <f t="shared" ref="H1751:I1753" si="202">H1748/G1748-1</f>
        <v>#DIV/0!</v>
      </c>
      <c r="I1751" s="51" t="e">
        <f t="shared" si="202"/>
        <v>#DIV/0!</v>
      </c>
    </row>
    <row r="1752" spans="3:9" ht="15.75" thickBot="1" x14ac:dyDescent="0.3">
      <c r="C1752" s="36" t="s">
        <v>36</v>
      </c>
      <c r="D1752" s="36"/>
      <c r="E1752" s="36"/>
      <c r="F1752" s="50" t="s">
        <v>35</v>
      </c>
      <c r="G1752" s="51">
        <f>G1749/F1749-1</f>
        <v>-1</v>
      </c>
      <c r="H1752" s="51" t="e">
        <f t="shared" si="202"/>
        <v>#DIV/0!</v>
      </c>
      <c r="I1752" s="51" t="e">
        <f t="shared" si="202"/>
        <v>#DIV/0!</v>
      </c>
    </row>
    <row r="1753" spans="3:9" ht="15.75" thickBot="1" x14ac:dyDescent="0.3">
      <c r="C1753" s="36" t="s">
        <v>37</v>
      </c>
      <c r="D1753" s="36"/>
      <c r="E1753" s="36"/>
      <c r="F1753" s="50" t="s">
        <v>35</v>
      </c>
      <c r="G1753" s="51" t="e">
        <f>G1750/F1750-1</f>
        <v>#DIV/0!</v>
      </c>
      <c r="H1753" s="51" t="e">
        <f t="shared" si="202"/>
        <v>#DIV/0!</v>
      </c>
      <c r="I1753" s="51" t="e">
        <f t="shared" si="202"/>
        <v>#DIV/0!</v>
      </c>
    </row>
    <row r="1754" spans="3:9" ht="15.75" thickBot="1" x14ac:dyDescent="0.3">
      <c r="C1754" s="464" t="s">
        <v>38</v>
      </c>
      <c r="D1754" s="465"/>
      <c r="E1754" s="465"/>
      <c r="F1754" s="465"/>
      <c r="G1754" s="465"/>
      <c r="H1754" s="465"/>
      <c r="I1754" s="466"/>
    </row>
    <row r="1755" spans="3:9" x14ac:dyDescent="0.25">
      <c r="C1755" s="432"/>
      <c r="D1755" s="33"/>
      <c r="E1755" s="33"/>
      <c r="F1755" s="47">
        <v>2018</v>
      </c>
      <c r="G1755" s="47">
        <v>2019</v>
      </c>
      <c r="H1755" s="47">
        <v>2020</v>
      </c>
      <c r="I1755" s="47">
        <v>2021</v>
      </c>
    </row>
    <row r="1756" spans="3:9" ht="15.75" thickBot="1" x14ac:dyDescent="0.3">
      <c r="C1756" s="433"/>
      <c r="D1756" s="34"/>
      <c r="E1756" s="34"/>
      <c r="F1756" s="48" t="s">
        <v>12</v>
      </c>
      <c r="G1756" s="48" t="s">
        <v>13</v>
      </c>
      <c r="H1756" s="48" t="s">
        <v>13</v>
      </c>
      <c r="I1756" s="48" t="s">
        <v>13</v>
      </c>
    </row>
    <row r="1757" spans="3:9" ht="15.75" thickBot="1" x14ac:dyDescent="0.3">
      <c r="C1757" s="52" t="s">
        <v>39</v>
      </c>
      <c r="D1757" s="237"/>
      <c r="E1757" s="237"/>
      <c r="F1757" s="54">
        <f>F1749</f>
        <v>180614</v>
      </c>
      <c r="G1757" s="54"/>
      <c r="H1757" s="54"/>
      <c r="I1757" s="54"/>
    </row>
    <row r="1758" spans="3:9" ht="15.75" thickBot="1" x14ac:dyDescent="0.3">
      <c r="C1758" s="52" t="s">
        <v>40</v>
      </c>
      <c r="D1758" s="237"/>
      <c r="E1758" s="237"/>
      <c r="F1758" s="53"/>
      <c r="G1758" s="54"/>
      <c r="H1758" s="54"/>
      <c r="I1758" s="54"/>
    </row>
    <row r="1759" spans="3:9" ht="15.75" thickBot="1" x14ac:dyDescent="0.3">
      <c r="C1759" s="55" t="s">
        <v>41</v>
      </c>
      <c r="D1759" s="238"/>
      <c r="E1759" s="238"/>
      <c r="F1759" s="53">
        <f>F1758+F1757</f>
        <v>180614</v>
      </c>
      <c r="G1759" s="53">
        <f t="shared" ref="G1759:I1759" si="203">G1758+G1757</f>
        <v>0</v>
      </c>
      <c r="H1759" s="53">
        <f t="shared" si="203"/>
        <v>0</v>
      </c>
      <c r="I1759" s="53">
        <f t="shared" si="203"/>
        <v>0</v>
      </c>
    </row>
    <row r="1760" spans="3:9" ht="15.75" thickBot="1" x14ac:dyDescent="0.3">
      <c r="C1760" s="251" t="s">
        <v>1197</v>
      </c>
      <c r="D1760" s="252"/>
      <c r="E1760" s="252"/>
      <c r="F1760" s="455" t="s">
        <v>1198</v>
      </c>
      <c r="G1760" s="456"/>
      <c r="H1760" s="456"/>
      <c r="I1760" s="457"/>
    </row>
    <row r="1761" spans="3:9" ht="15.75" thickBot="1" x14ac:dyDescent="0.3">
      <c r="C1761" s="46" t="s">
        <v>1164</v>
      </c>
      <c r="D1761" s="236"/>
      <c r="E1761" s="236"/>
      <c r="F1761" s="458" t="s">
        <v>1199</v>
      </c>
      <c r="G1761" s="459"/>
      <c r="H1761" s="459"/>
      <c r="I1761" s="460"/>
    </row>
    <row r="1762" spans="3:9" ht="15.75" thickBot="1" x14ac:dyDescent="0.3">
      <c r="C1762" s="36" t="s">
        <v>27</v>
      </c>
      <c r="D1762" s="84"/>
      <c r="E1762" s="84"/>
      <c r="F1762" s="437" t="s">
        <v>1200</v>
      </c>
      <c r="G1762" s="438"/>
      <c r="H1762" s="438"/>
      <c r="I1762" s="439"/>
    </row>
    <row r="1763" spans="3:9" ht="15.75" thickBot="1" x14ac:dyDescent="0.3">
      <c r="C1763" s="36" t="s">
        <v>29</v>
      </c>
      <c r="D1763" s="84"/>
      <c r="E1763" s="84"/>
      <c r="F1763" s="461" t="s">
        <v>1167</v>
      </c>
      <c r="G1763" s="462"/>
      <c r="H1763" s="462"/>
      <c r="I1763" s="463"/>
    </row>
    <row r="1764" spans="3:9" x14ac:dyDescent="0.25">
      <c r="C1764" s="432"/>
      <c r="D1764" s="33"/>
      <c r="E1764" s="33"/>
      <c r="F1764" s="47">
        <v>2018</v>
      </c>
      <c r="G1764" s="47">
        <v>2019</v>
      </c>
      <c r="H1764" s="47">
        <v>2020</v>
      </c>
      <c r="I1764" s="47">
        <v>2021</v>
      </c>
    </row>
    <row r="1765" spans="3:9" ht="15.75" thickBot="1" x14ac:dyDescent="0.3">
      <c r="C1765" s="433"/>
      <c r="D1765" s="34"/>
      <c r="E1765" s="34"/>
      <c r="F1765" s="48" t="s">
        <v>12</v>
      </c>
      <c r="G1765" s="48" t="s">
        <v>13</v>
      </c>
      <c r="H1765" s="48" t="s">
        <v>13</v>
      </c>
      <c r="I1765" s="48" t="s">
        <v>13</v>
      </c>
    </row>
    <row r="1766" spans="3:9" ht="15.75" thickBot="1" x14ac:dyDescent="0.3">
      <c r="C1766" s="36" t="s">
        <v>31</v>
      </c>
      <c r="D1766" s="36"/>
      <c r="E1766" s="36"/>
      <c r="F1766" s="49">
        <v>1</v>
      </c>
      <c r="G1766" s="49">
        <v>0</v>
      </c>
      <c r="H1766" s="49">
        <v>0</v>
      </c>
      <c r="I1766" s="49">
        <v>0</v>
      </c>
    </row>
    <row r="1767" spans="3:9" ht="15.75" thickBot="1" x14ac:dyDescent="0.3">
      <c r="C1767" s="36" t="s">
        <v>32</v>
      </c>
      <c r="D1767" s="36"/>
      <c r="E1767" s="36"/>
      <c r="F1767" s="49">
        <f>665000+161787+22000</f>
        <v>848787</v>
      </c>
      <c r="G1767" s="49">
        <v>0</v>
      </c>
      <c r="H1767" s="49">
        <v>0</v>
      </c>
      <c r="I1767" s="49">
        <v>0</v>
      </c>
    </row>
    <row r="1768" spans="3:9" ht="15.75" thickBot="1" x14ac:dyDescent="0.3">
      <c r="C1768" s="36" t="s">
        <v>33</v>
      </c>
      <c r="D1768" s="36"/>
      <c r="E1768" s="36"/>
      <c r="F1768" s="49">
        <f>F1767/F1766</f>
        <v>848787</v>
      </c>
      <c r="G1768" s="49" t="e">
        <f t="shared" ref="G1768:I1768" si="204">G1767/G1766</f>
        <v>#DIV/0!</v>
      </c>
      <c r="H1768" s="49" t="e">
        <f t="shared" si="204"/>
        <v>#DIV/0!</v>
      </c>
      <c r="I1768" s="49" t="e">
        <f t="shared" si="204"/>
        <v>#DIV/0!</v>
      </c>
    </row>
    <row r="1769" spans="3:9" ht="15.75" thickBot="1" x14ac:dyDescent="0.3">
      <c r="C1769" s="36" t="s">
        <v>34</v>
      </c>
      <c r="D1769" s="36"/>
      <c r="E1769" s="36"/>
      <c r="F1769" s="50" t="s">
        <v>35</v>
      </c>
      <c r="G1769" s="51">
        <f>G1766/F1766-1</f>
        <v>-1</v>
      </c>
      <c r="H1769" s="51" t="e">
        <f t="shared" ref="H1769:I1771" si="205">H1766/G1766-1</f>
        <v>#DIV/0!</v>
      </c>
      <c r="I1769" s="51" t="e">
        <f t="shared" si="205"/>
        <v>#DIV/0!</v>
      </c>
    </row>
    <row r="1770" spans="3:9" ht="15.75" thickBot="1" x14ac:dyDescent="0.3">
      <c r="C1770" s="36" t="s">
        <v>36</v>
      </c>
      <c r="D1770" s="36"/>
      <c r="E1770" s="36"/>
      <c r="F1770" s="50" t="s">
        <v>35</v>
      </c>
      <c r="G1770" s="51">
        <f>G1767/F1767-1</f>
        <v>-1</v>
      </c>
      <c r="H1770" s="51" t="e">
        <f t="shared" si="205"/>
        <v>#DIV/0!</v>
      </c>
      <c r="I1770" s="51" t="e">
        <f t="shared" si="205"/>
        <v>#DIV/0!</v>
      </c>
    </row>
    <row r="1771" spans="3:9" ht="15.75" thickBot="1" x14ac:dyDescent="0.3">
      <c r="C1771" s="36" t="s">
        <v>37</v>
      </c>
      <c r="D1771" s="36"/>
      <c r="E1771" s="36"/>
      <c r="F1771" s="50" t="s">
        <v>35</v>
      </c>
      <c r="G1771" s="51" t="e">
        <f>G1768/F1768-1</f>
        <v>#DIV/0!</v>
      </c>
      <c r="H1771" s="51" t="e">
        <f t="shared" si="205"/>
        <v>#DIV/0!</v>
      </c>
      <c r="I1771" s="51" t="e">
        <f t="shared" si="205"/>
        <v>#DIV/0!</v>
      </c>
    </row>
    <row r="1772" spans="3:9" ht="15.75" thickBot="1" x14ac:dyDescent="0.3">
      <c r="C1772" s="464" t="s">
        <v>38</v>
      </c>
      <c r="D1772" s="465"/>
      <c r="E1772" s="465"/>
      <c r="F1772" s="465"/>
      <c r="G1772" s="465"/>
      <c r="H1772" s="465"/>
      <c r="I1772" s="466"/>
    </row>
    <row r="1773" spans="3:9" x14ac:dyDescent="0.25">
      <c r="C1773" s="432"/>
      <c r="D1773" s="33"/>
      <c r="E1773" s="33"/>
      <c r="F1773" s="47">
        <v>2018</v>
      </c>
      <c r="G1773" s="47">
        <v>2019</v>
      </c>
      <c r="H1773" s="47">
        <v>2020</v>
      </c>
      <c r="I1773" s="47">
        <v>2021</v>
      </c>
    </row>
    <row r="1774" spans="3:9" ht="15.75" thickBot="1" x14ac:dyDescent="0.3">
      <c r="C1774" s="433"/>
      <c r="D1774" s="34"/>
      <c r="E1774" s="34"/>
      <c r="F1774" s="48" t="s">
        <v>12</v>
      </c>
      <c r="G1774" s="48" t="s">
        <v>13</v>
      </c>
      <c r="H1774" s="48" t="s">
        <v>13</v>
      </c>
      <c r="I1774" s="48" t="s">
        <v>13</v>
      </c>
    </row>
    <row r="1775" spans="3:9" ht="15.75" thickBot="1" x14ac:dyDescent="0.3">
      <c r="C1775" s="52" t="s">
        <v>39</v>
      </c>
      <c r="D1775" s="237"/>
      <c r="E1775" s="237"/>
      <c r="F1775" s="54"/>
      <c r="G1775" s="54">
        <v>0</v>
      </c>
      <c r="H1775" s="54">
        <v>0</v>
      </c>
      <c r="I1775" s="54">
        <v>0</v>
      </c>
    </row>
    <row r="1776" spans="3:9" ht="15.75" thickBot="1" x14ac:dyDescent="0.3">
      <c r="C1776" s="52" t="s">
        <v>40</v>
      </c>
      <c r="D1776" s="237"/>
      <c r="E1776" s="237"/>
      <c r="F1776" s="53">
        <f>F1767</f>
        <v>848787</v>
      </c>
      <c r="G1776" s="54">
        <v>0</v>
      </c>
      <c r="H1776" s="54">
        <v>0</v>
      </c>
      <c r="I1776" s="54">
        <v>0</v>
      </c>
    </row>
    <row r="1777" spans="3:9" ht="15.75" thickBot="1" x14ac:dyDescent="0.3">
      <c r="C1777" s="55" t="s">
        <v>41</v>
      </c>
      <c r="D1777" s="238"/>
      <c r="E1777" s="238"/>
      <c r="F1777" s="53">
        <f>F1776+F1775</f>
        <v>848787</v>
      </c>
      <c r="G1777" s="53">
        <f t="shared" ref="G1777:I1777" si="206">G1776+G1775</f>
        <v>0</v>
      </c>
      <c r="H1777" s="53">
        <f t="shared" si="206"/>
        <v>0</v>
      </c>
      <c r="I1777" s="53">
        <f t="shared" si="206"/>
        <v>0</v>
      </c>
    </row>
    <row r="1778" spans="3:9" ht="15.75" thickBot="1" x14ac:dyDescent="0.3">
      <c r="C1778" s="251" t="s">
        <v>1201</v>
      </c>
      <c r="D1778" s="252"/>
      <c r="E1778" s="252"/>
      <c r="F1778" s="455" t="s">
        <v>1202</v>
      </c>
      <c r="G1778" s="456"/>
      <c r="H1778" s="456"/>
      <c r="I1778" s="457"/>
    </row>
    <row r="1779" spans="3:9" ht="15.75" thickBot="1" x14ac:dyDescent="0.3">
      <c r="C1779" s="46" t="s">
        <v>1164</v>
      </c>
      <c r="D1779" s="236"/>
      <c r="E1779" s="236"/>
      <c r="F1779" s="458" t="s">
        <v>1203</v>
      </c>
      <c r="G1779" s="459"/>
      <c r="H1779" s="459"/>
      <c r="I1779" s="460"/>
    </row>
    <row r="1780" spans="3:9" ht="15.75" thickBot="1" x14ac:dyDescent="0.3">
      <c r="C1780" s="36" t="s">
        <v>27</v>
      </c>
      <c r="D1780" s="84"/>
      <c r="E1780" s="84"/>
      <c r="F1780" s="437" t="s">
        <v>1204</v>
      </c>
      <c r="G1780" s="438"/>
      <c r="H1780" s="438"/>
      <c r="I1780" s="439"/>
    </row>
    <row r="1781" spans="3:9" ht="15.75" thickBot="1" x14ac:dyDescent="0.3">
      <c r="C1781" s="36" t="s">
        <v>29</v>
      </c>
      <c r="D1781" s="84"/>
      <c r="E1781" s="84"/>
      <c r="F1781" s="461" t="s">
        <v>901</v>
      </c>
      <c r="G1781" s="462"/>
      <c r="H1781" s="462"/>
      <c r="I1781" s="463"/>
    </row>
    <row r="1782" spans="3:9" x14ac:dyDescent="0.25">
      <c r="C1782" s="432"/>
      <c r="D1782" s="33"/>
      <c r="E1782" s="33"/>
      <c r="F1782" s="47">
        <v>2018</v>
      </c>
      <c r="G1782" s="47">
        <v>2019</v>
      </c>
      <c r="H1782" s="47">
        <v>2020</v>
      </c>
      <c r="I1782" s="47">
        <v>2021</v>
      </c>
    </row>
    <row r="1783" spans="3:9" ht="15.75" thickBot="1" x14ac:dyDescent="0.3">
      <c r="C1783" s="433"/>
      <c r="D1783" s="34"/>
      <c r="E1783" s="34"/>
      <c r="F1783" s="48" t="s">
        <v>12</v>
      </c>
      <c r="G1783" s="48" t="s">
        <v>13</v>
      </c>
      <c r="H1783" s="48" t="s">
        <v>13</v>
      </c>
      <c r="I1783" s="48" t="s">
        <v>13</v>
      </c>
    </row>
    <row r="1784" spans="3:9" ht="15.75" thickBot="1" x14ac:dyDescent="0.3">
      <c r="C1784" s="36" t="s">
        <v>31</v>
      </c>
      <c r="D1784" s="36"/>
      <c r="E1784" s="36"/>
      <c r="F1784" s="49">
        <v>20000</v>
      </c>
      <c r="G1784" s="49">
        <v>15000</v>
      </c>
      <c r="H1784" s="49">
        <v>7500</v>
      </c>
      <c r="I1784" s="49">
        <v>0</v>
      </c>
    </row>
    <row r="1785" spans="3:9" ht="15.75" thickBot="1" x14ac:dyDescent="0.3">
      <c r="C1785" s="36" t="s">
        <v>32</v>
      </c>
      <c r="D1785" s="36"/>
      <c r="E1785" s="36"/>
      <c r="F1785" s="49">
        <f>1221727+17000</f>
        <v>1238727</v>
      </c>
      <c r="G1785" s="49">
        <f>995460+1450</f>
        <v>996910</v>
      </c>
      <c r="H1785" s="49">
        <v>650000</v>
      </c>
      <c r="I1785" s="49">
        <v>0</v>
      </c>
    </row>
    <row r="1786" spans="3:9" ht="15.75" thickBot="1" x14ac:dyDescent="0.3">
      <c r="C1786" s="36" t="s">
        <v>33</v>
      </c>
      <c r="D1786" s="36"/>
      <c r="E1786" s="36"/>
      <c r="F1786" s="49">
        <f>F1785/F1784</f>
        <v>61.936349999999997</v>
      </c>
      <c r="G1786" s="49">
        <f t="shared" ref="G1786:I1786" si="207">G1785/G1784</f>
        <v>66.460666666666668</v>
      </c>
      <c r="H1786" s="49">
        <f t="shared" si="207"/>
        <v>86.666666666666671</v>
      </c>
      <c r="I1786" s="49" t="e">
        <f t="shared" si="207"/>
        <v>#DIV/0!</v>
      </c>
    </row>
    <row r="1787" spans="3:9" ht="15.75" thickBot="1" x14ac:dyDescent="0.3">
      <c r="C1787" s="36" t="s">
        <v>34</v>
      </c>
      <c r="D1787" s="36"/>
      <c r="E1787" s="36"/>
      <c r="F1787" s="50" t="s">
        <v>35</v>
      </c>
      <c r="G1787" s="51">
        <f>G1784/F1784-1</f>
        <v>-0.25</v>
      </c>
      <c r="H1787" s="51">
        <f t="shared" ref="H1787:I1789" si="208">H1784/G1784-1</f>
        <v>-0.5</v>
      </c>
      <c r="I1787" s="51">
        <f t="shared" si="208"/>
        <v>-1</v>
      </c>
    </row>
    <row r="1788" spans="3:9" ht="15.75" thickBot="1" x14ac:dyDescent="0.3">
      <c r="C1788" s="36" t="s">
        <v>36</v>
      </c>
      <c r="D1788" s="36"/>
      <c r="E1788" s="36"/>
      <c r="F1788" s="50" t="s">
        <v>35</v>
      </c>
      <c r="G1788" s="51">
        <f>G1785/F1785-1</f>
        <v>-0.19521411901088781</v>
      </c>
      <c r="H1788" s="51">
        <f t="shared" si="208"/>
        <v>-0.34798527449819938</v>
      </c>
      <c r="I1788" s="51">
        <f>I1785/H1785-1</f>
        <v>-1</v>
      </c>
    </row>
    <row r="1789" spans="3:9" ht="15.75" thickBot="1" x14ac:dyDescent="0.3">
      <c r="C1789" s="36" t="s">
        <v>37</v>
      </c>
      <c r="D1789" s="36"/>
      <c r="E1789" s="36"/>
      <c r="F1789" s="50" t="s">
        <v>35</v>
      </c>
      <c r="G1789" s="51">
        <f>G1786/F1786-1</f>
        <v>7.3047841318816253E-2</v>
      </c>
      <c r="H1789" s="51">
        <f t="shared" si="208"/>
        <v>0.30402945100360124</v>
      </c>
      <c r="I1789" s="51" t="e">
        <f t="shared" si="208"/>
        <v>#DIV/0!</v>
      </c>
    </row>
    <row r="1790" spans="3:9" ht="15.75" thickBot="1" x14ac:dyDescent="0.3">
      <c r="C1790" s="464" t="s">
        <v>229</v>
      </c>
      <c r="D1790" s="465"/>
      <c r="E1790" s="465"/>
      <c r="F1790" s="465"/>
      <c r="G1790" s="465"/>
      <c r="H1790" s="465"/>
      <c r="I1790" s="466"/>
    </row>
    <row r="1791" spans="3:9" x14ac:dyDescent="0.25">
      <c r="C1791" s="432"/>
      <c r="D1791" s="33"/>
      <c r="E1791" s="33"/>
      <c r="F1791" s="47">
        <v>2018</v>
      </c>
      <c r="G1791" s="47">
        <v>2019</v>
      </c>
      <c r="H1791" s="47">
        <v>2020</v>
      </c>
      <c r="I1791" s="47">
        <v>2021</v>
      </c>
    </row>
    <row r="1792" spans="3:9" ht="15.75" thickBot="1" x14ac:dyDescent="0.3">
      <c r="C1792" s="433"/>
      <c r="D1792" s="34"/>
      <c r="E1792" s="34"/>
      <c r="F1792" s="48" t="s">
        <v>12</v>
      </c>
      <c r="G1792" s="48" t="s">
        <v>13</v>
      </c>
      <c r="H1792" s="48" t="s">
        <v>13</v>
      </c>
      <c r="I1792" s="48" t="s">
        <v>13</v>
      </c>
    </row>
    <row r="1793" spans="3:9" ht="15.75" thickBot="1" x14ac:dyDescent="0.3">
      <c r="C1793" s="52" t="s">
        <v>39</v>
      </c>
      <c r="D1793" s="237"/>
      <c r="E1793" s="237"/>
      <c r="F1793" s="54"/>
      <c r="G1793" s="54">
        <v>0</v>
      </c>
      <c r="H1793" s="54">
        <v>0</v>
      </c>
      <c r="I1793" s="54">
        <v>0</v>
      </c>
    </row>
    <row r="1794" spans="3:9" ht="15.75" thickBot="1" x14ac:dyDescent="0.3">
      <c r="C1794" s="253" t="s">
        <v>40</v>
      </c>
      <c r="D1794" s="254"/>
      <c r="E1794" s="254"/>
      <c r="F1794" s="53">
        <f>F1785</f>
        <v>1238727</v>
      </c>
      <c r="G1794" s="54">
        <f>G1785</f>
        <v>996910</v>
      </c>
      <c r="H1794" s="54">
        <f>H1785</f>
        <v>650000</v>
      </c>
      <c r="I1794" s="54">
        <f>I1785</f>
        <v>0</v>
      </c>
    </row>
    <row r="1795" spans="3:9" ht="15.75" thickBot="1" x14ac:dyDescent="0.3">
      <c r="C1795" s="255" t="s">
        <v>41</v>
      </c>
      <c r="D1795" s="256"/>
      <c r="E1795" s="256"/>
      <c r="F1795" s="53">
        <f>F1794+F1793</f>
        <v>1238727</v>
      </c>
      <c r="G1795" s="53">
        <f t="shared" ref="G1795:H1795" si="209">G1794+G1793</f>
        <v>996910</v>
      </c>
      <c r="H1795" s="53">
        <f t="shared" si="209"/>
        <v>650000</v>
      </c>
      <c r="I1795" s="53">
        <f>I1785</f>
        <v>0</v>
      </c>
    </row>
    <row r="1796" spans="3:9" ht="15.75" thickBot="1" x14ac:dyDescent="0.3">
      <c r="C1796" s="46" t="s">
        <v>1205</v>
      </c>
      <c r="D1796" s="236"/>
      <c r="E1796" s="236"/>
      <c r="F1796" s="458" t="s">
        <v>1185</v>
      </c>
      <c r="G1796" s="459"/>
      <c r="H1796" s="459"/>
      <c r="I1796" s="460"/>
    </row>
    <row r="1797" spans="3:9" ht="15.75" thickBot="1" x14ac:dyDescent="0.3">
      <c r="C1797" s="36" t="s">
        <v>27</v>
      </c>
      <c r="D1797" s="84"/>
      <c r="E1797" s="84"/>
      <c r="F1797" s="458" t="s">
        <v>1206</v>
      </c>
      <c r="G1797" s="459"/>
      <c r="H1797" s="459"/>
      <c r="I1797" s="460"/>
    </row>
    <row r="1798" spans="3:9" ht="15.75" thickBot="1" x14ac:dyDescent="0.3">
      <c r="C1798" s="36" t="s">
        <v>29</v>
      </c>
      <c r="D1798" s="84"/>
      <c r="E1798" s="84"/>
      <c r="F1798" s="461" t="s">
        <v>901</v>
      </c>
      <c r="G1798" s="462"/>
      <c r="H1798" s="462"/>
      <c r="I1798" s="463"/>
    </row>
    <row r="1799" spans="3:9" x14ac:dyDescent="0.25">
      <c r="C1799" s="432"/>
      <c r="D1799" s="33"/>
      <c r="E1799" s="33"/>
      <c r="F1799" s="47">
        <v>2018</v>
      </c>
      <c r="G1799" s="47">
        <v>2019</v>
      </c>
      <c r="H1799" s="47">
        <v>2020</v>
      </c>
      <c r="I1799" s="47">
        <v>2021</v>
      </c>
    </row>
    <row r="1800" spans="3:9" ht="15.75" thickBot="1" x14ac:dyDescent="0.3">
      <c r="C1800" s="433"/>
      <c r="D1800" s="34"/>
      <c r="E1800" s="34"/>
      <c r="F1800" s="48" t="s">
        <v>12</v>
      </c>
      <c r="G1800" s="48" t="s">
        <v>13</v>
      </c>
      <c r="H1800" s="48" t="s">
        <v>13</v>
      </c>
      <c r="I1800" s="48" t="s">
        <v>13</v>
      </c>
    </row>
    <row r="1801" spans="3:9" ht="15.75" thickBot="1" x14ac:dyDescent="0.3">
      <c r="C1801" s="36" t="s">
        <v>31</v>
      </c>
      <c r="D1801" s="36"/>
      <c r="E1801" s="36"/>
      <c r="F1801" s="49">
        <v>6000</v>
      </c>
      <c r="G1801" s="49">
        <v>0</v>
      </c>
      <c r="H1801" s="49">
        <v>0</v>
      </c>
      <c r="I1801" s="49">
        <v>0</v>
      </c>
    </row>
    <row r="1802" spans="3:9" ht="15.75" thickBot="1" x14ac:dyDescent="0.3">
      <c r="C1802" s="36" t="s">
        <v>32</v>
      </c>
      <c r="D1802" s="36"/>
      <c r="E1802" s="36"/>
      <c r="F1802" s="49">
        <v>352202</v>
      </c>
      <c r="G1802" s="49"/>
      <c r="H1802" s="49">
        <v>0</v>
      </c>
      <c r="I1802" s="49">
        <v>1816137</v>
      </c>
    </row>
    <row r="1803" spans="3:9" ht="15.75" thickBot="1" x14ac:dyDescent="0.3">
      <c r="C1803" s="36" t="s">
        <v>33</v>
      </c>
      <c r="D1803" s="36"/>
      <c r="E1803" s="36"/>
      <c r="F1803" s="49">
        <f>F1802/F1801</f>
        <v>58.700333333333333</v>
      </c>
      <c r="G1803" s="49" t="s">
        <v>35</v>
      </c>
      <c r="H1803" s="49" t="e">
        <f t="shared" ref="H1803:I1803" si="210">H1802/H1801</f>
        <v>#DIV/0!</v>
      </c>
      <c r="I1803" s="49" t="e">
        <f t="shared" si="210"/>
        <v>#DIV/0!</v>
      </c>
    </row>
    <row r="1804" spans="3:9" ht="15.75" thickBot="1" x14ac:dyDescent="0.3">
      <c r="C1804" s="36" t="s">
        <v>34</v>
      </c>
      <c r="D1804" s="36"/>
      <c r="E1804" s="36"/>
      <c r="F1804" s="50" t="s">
        <v>35</v>
      </c>
      <c r="G1804" s="51">
        <f>G1801/F1801-1</f>
        <v>-1</v>
      </c>
      <c r="H1804" s="51" t="e">
        <f t="shared" ref="H1804:I1806" si="211">H1801/G1801-1</f>
        <v>#DIV/0!</v>
      </c>
      <c r="I1804" s="51" t="e">
        <f t="shared" si="211"/>
        <v>#DIV/0!</v>
      </c>
    </row>
    <row r="1805" spans="3:9" ht="15.75" thickBot="1" x14ac:dyDescent="0.3">
      <c r="C1805" s="36" t="s">
        <v>36</v>
      </c>
      <c r="D1805" s="36"/>
      <c r="E1805" s="36"/>
      <c r="F1805" s="50" t="s">
        <v>35</v>
      </c>
      <c r="G1805" s="51">
        <f>G1802/F1802-1</f>
        <v>-1</v>
      </c>
      <c r="H1805" s="51" t="e">
        <f t="shared" si="211"/>
        <v>#DIV/0!</v>
      </c>
      <c r="I1805" s="51" t="e">
        <f>I1802/H1802-1</f>
        <v>#DIV/0!</v>
      </c>
    </row>
    <row r="1806" spans="3:9" ht="15.75" thickBot="1" x14ac:dyDescent="0.3">
      <c r="C1806" s="36" t="s">
        <v>37</v>
      </c>
      <c r="D1806" s="36"/>
      <c r="E1806" s="36"/>
      <c r="F1806" s="50" t="s">
        <v>35</v>
      </c>
      <c r="G1806" s="51" t="e">
        <f>G1803/F1803-1</f>
        <v>#VALUE!</v>
      </c>
      <c r="H1806" s="51" t="e">
        <f t="shared" si="211"/>
        <v>#DIV/0!</v>
      </c>
      <c r="I1806" s="51" t="e">
        <f t="shared" si="211"/>
        <v>#DIV/0!</v>
      </c>
    </row>
    <row r="1807" spans="3:9" ht="15.75" thickBot="1" x14ac:dyDescent="0.3">
      <c r="C1807" s="464" t="s">
        <v>238</v>
      </c>
      <c r="D1807" s="465"/>
      <c r="E1807" s="465"/>
      <c r="F1807" s="465"/>
      <c r="G1807" s="465"/>
      <c r="H1807" s="465"/>
      <c r="I1807" s="466"/>
    </row>
    <row r="1808" spans="3:9" x14ac:dyDescent="0.25">
      <c r="C1808" s="432"/>
      <c r="D1808" s="33"/>
      <c r="E1808" s="33"/>
      <c r="F1808" s="47">
        <v>2018</v>
      </c>
      <c r="G1808" s="47">
        <v>2019</v>
      </c>
      <c r="H1808" s="47">
        <v>2020</v>
      </c>
      <c r="I1808" s="47">
        <v>2021</v>
      </c>
    </row>
    <row r="1809" spans="3:9" ht="15.75" thickBot="1" x14ac:dyDescent="0.3">
      <c r="C1809" s="433"/>
      <c r="D1809" s="34"/>
      <c r="E1809" s="34"/>
      <c r="F1809" s="48" t="s">
        <v>12</v>
      </c>
      <c r="G1809" s="48" t="s">
        <v>13</v>
      </c>
      <c r="H1809" s="48" t="s">
        <v>13</v>
      </c>
      <c r="I1809" s="48" t="s">
        <v>13</v>
      </c>
    </row>
    <row r="1810" spans="3:9" ht="15.75" thickBot="1" x14ac:dyDescent="0.3">
      <c r="C1810" s="52" t="s">
        <v>39</v>
      </c>
      <c r="D1810" s="237"/>
      <c r="E1810" s="237"/>
      <c r="F1810" s="54"/>
      <c r="G1810" s="54">
        <v>0</v>
      </c>
      <c r="H1810" s="54">
        <v>0</v>
      </c>
      <c r="I1810" s="54">
        <v>0</v>
      </c>
    </row>
    <row r="1811" spans="3:9" ht="15.75" thickBot="1" x14ac:dyDescent="0.3">
      <c r="C1811" s="52" t="s">
        <v>40</v>
      </c>
      <c r="D1811" s="237"/>
      <c r="E1811" s="237"/>
      <c r="F1811" s="53">
        <f>F1802</f>
        <v>352202</v>
      </c>
      <c r="G1811" s="54">
        <v>0</v>
      </c>
      <c r="H1811" s="54">
        <f>H1802</f>
        <v>0</v>
      </c>
      <c r="I1811" s="54">
        <f>I1802</f>
        <v>1816137</v>
      </c>
    </row>
    <row r="1812" spans="3:9" ht="15.75" thickBot="1" x14ac:dyDescent="0.3">
      <c r="C1812" s="55" t="s">
        <v>230</v>
      </c>
      <c r="D1812" s="238"/>
      <c r="E1812" s="238"/>
      <c r="F1812" s="53">
        <f>F1811+F1810</f>
        <v>352202</v>
      </c>
      <c r="G1812" s="53">
        <f t="shared" ref="G1812:I1812" si="212">G1811+G1810</f>
        <v>0</v>
      </c>
      <c r="H1812" s="53">
        <f t="shared" si="212"/>
        <v>0</v>
      </c>
      <c r="I1812" s="53">
        <f t="shared" si="212"/>
        <v>1816137</v>
      </c>
    </row>
    <row r="1813" spans="3:9" ht="15.75" thickBot="1" x14ac:dyDescent="0.3">
      <c r="C1813" s="46" t="s">
        <v>1207</v>
      </c>
      <c r="D1813" s="236"/>
      <c r="E1813" s="236"/>
      <c r="F1813" s="458" t="s">
        <v>1158</v>
      </c>
      <c r="G1813" s="459"/>
      <c r="H1813" s="459"/>
      <c r="I1813" s="460"/>
    </row>
    <row r="1814" spans="3:9" ht="15.75" thickBot="1" x14ac:dyDescent="0.3">
      <c r="C1814" s="36" t="s">
        <v>27</v>
      </c>
      <c r="D1814" s="84"/>
      <c r="E1814" s="84"/>
      <c r="F1814" s="437" t="s">
        <v>1208</v>
      </c>
      <c r="G1814" s="438"/>
      <c r="H1814" s="438"/>
      <c r="I1814" s="439"/>
    </row>
    <row r="1815" spans="3:9" ht="15.75" thickBot="1" x14ac:dyDescent="0.3">
      <c r="C1815" s="36" t="s">
        <v>29</v>
      </c>
      <c r="D1815" s="84"/>
      <c r="E1815" s="84"/>
      <c r="F1815" s="461" t="s">
        <v>1170</v>
      </c>
      <c r="G1815" s="462"/>
      <c r="H1815" s="462"/>
      <c r="I1815" s="463"/>
    </row>
    <row r="1816" spans="3:9" x14ac:dyDescent="0.25">
      <c r="C1816" s="432"/>
      <c r="D1816" s="33"/>
      <c r="E1816" s="33"/>
      <c r="F1816" s="47">
        <v>2018</v>
      </c>
      <c r="G1816" s="47">
        <v>2019</v>
      </c>
      <c r="H1816" s="47">
        <v>2020</v>
      </c>
      <c r="I1816" s="47">
        <v>2021</v>
      </c>
    </row>
    <row r="1817" spans="3:9" ht="15.75" thickBot="1" x14ac:dyDescent="0.3">
      <c r="C1817" s="433"/>
      <c r="D1817" s="34"/>
      <c r="E1817" s="34"/>
      <c r="F1817" s="48" t="s">
        <v>12</v>
      </c>
      <c r="G1817" s="48" t="s">
        <v>13</v>
      </c>
      <c r="H1817" s="48" t="s">
        <v>13</v>
      </c>
      <c r="I1817" s="48" t="s">
        <v>13</v>
      </c>
    </row>
    <row r="1818" spans="3:9" ht="15.75" thickBot="1" x14ac:dyDescent="0.3">
      <c r="C1818" s="36" t="s">
        <v>31</v>
      </c>
      <c r="D1818" s="36"/>
      <c r="E1818" s="36"/>
      <c r="F1818" s="49">
        <v>27800</v>
      </c>
      <c r="G1818" s="49">
        <v>9400</v>
      </c>
      <c r="H1818" s="49">
        <v>0</v>
      </c>
      <c r="I1818" s="49">
        <v>0</v>
      </c>
    </row>
    <row r="1819" spans="3:9" ht="15.75" thickBot="1" x14ac:dyDescent="0.3">
      <c r="C1819" s="36" t="s">
        <v>32</v>
      </c>
      <c r="D1819" s="36"/>
      <c r="E1819" s="36"/>
      <c r="F1819" s="49">
        <v>96600</v>
      </c>
      <c r="G1819" s="49">
        <v>30000</v>
      </c>
      <c r="H1819" s="49">
        <v>0</v>
      </c>
      <c r="I1819" s="49">
        <v>0</v>
      </c>
    </row>
    <row r="1820" spans="3:9" ht="15.75" thickBot="1" x14ac:dyDescent="0.3">
      <c r="C1820" s="36" t="s">
        <v>33</v>
      </c>
      <c r="D1820" s="36"/>
      <c r="E1820" s="36"/>
      <c r="F1820" s="49">
        <f>F1819/F1818</f>
        <v>3.4748201438848922</v>
      </c>
      <c r="G1820" s="49">
        <f t="shared" ref="G1820:I1820" si="213">G1819/G1818</f>
        <v>3.1914893617021276</v>
      </c>
      <c r="H1820" s="49" t="e">
        <f t="shared" si="213"/>
        <v>#DIV/0!</v>
      </c>
      <c r="I1820" s="49" t="e">
        <f t="shared" si="213"/>
        <v>#DIV/0!</v>
      </c>
    </row>
    <row r="1821" spans="3:9" ht="15.75" thickBot="1" x14ac:dyDescent="0.3">
      <c r="C1821" s="36" t="s">
        <v>34</v>
      </c>
      <c r="D1821" s="36"/>
      <c r="E1821" s="36"/>
      <c r="F1821" s="50" t="s">
        <v>35</v>
      </c>
      <c r="G1821" s="51">
        <f>G1818/F1818-1</f>
        <v>-0.66187050359712229</v>
      </c>
      <c r="H1821" s="51">
        <f t="shared" ref="H1821:I1823" si="214">H1818/G1818-1</f>
        <v>-1</v>
      </c>
      <c r="I1821" s="51" t="e">
        <f t="shared" si="214"/>
        <v>#DIV/0!</v>
      </c>
    </row>
    <row r="1822" spans="3:9" ht="15.75" thickBot="1" x14ac:dyDescent="0.3">
      <c r="C1822" s="36" t="s">
        <v>36</v>
      </c>
      <c r="D1822" s="36"/>
      <c r="E1822" s="36"/>
      <c r="F1822" s="50" t="s">
        <v>35</v>
      </c>
      <c r="G1822" s="51">
        <f>G1819/F1819-1</f>
        <v>-0.68944099378881996</v>
      </c>
      <c r="H1822" s="51">
        <f t="shared" si="214"/>
        <v>-1</v>
      </c>
      <c r="I1822" s="51" t="e">
        <f>I1819/H1819-1</f>
        <v>#DIV/0!</v>
      </c>
    </row>
    <row r="1823" spans="3:9" ht="15.75" thickBot="1" x14ac:dyDescent="0.3">
      <c r="C1823" s="36" t="s">
        <v>37</v>
      </c>
      <c r="D1823" s="36"/>
      <c r="E1823" s="36"/>
      <c r="F1823" s="50" t="s">
        <v>35</v>
      </c>
      <c r="G1823" s="51">
        <f>G1820/F1820-1</f>
        <v>-8.1538258226509952E-2</v>
      </c>
      <c r="H1823" s="51" t="e">
        <f t="shared" si="214"/>
        <v>#DIV/0!</v>
      </c>
      <c r="I1823" s="51" t="e">
        <f t="shared" si="214"/>
        <v>#DIV/0!</v>
      </c>
    </row>
    <row r="1824" spans="3:9" x14ac:dyDescent="0.25">
      <c r="C1824" s="432"/>
      <c r="D1824" s="33"/>
      <c r="E1824" s="33"/>
      <c r="F1824" s="47">
        <v>2018</v>
      </c>
      <c r="G1824" s="47">
        <v>2019</v>
      </c>
      <c r="H1824" s="47">
        <v>2020</v>
      </c>
      <c r="I1824" s="47">
        <v>2021</v>
      </c>
    </row>
    <row r="1825" spans="3:9" ht="15.75" thickBot="1" x14ac:dyDescent="0.3">
      <c r="C1825" s="433"/>
      <c r="D1825" s="34"/>
      <c r="E1825" s="34"/>
      <c r="F1825" s="48" t="s">
        <v>12</v>
      </c>
      <c r="G1825" s="48" t="s">
        <v>13</v>
      </c>
      <c r="H1825" s="48" t="s">
        <v>13</v>
      </c>
      <c r="I1825" s="48" t="s">
        <v>13</v>
      </c>
    </row>
    <row r="1826" spans="3:9" ht="15.75" thickBot="1" x14ac:dyDescent="0.3">
      <c r="C1826" s="52" t="s">
        <v>39</v>
      </c>
      <c r="D1826" s="237"/>
      <c r="E1826" s="237"/>
      <c r="F1826" s="54">
        <f>F1819</f>
        <v>96600</v>
      </c>
      <c r="G1826" s="54">
        <f t="shared" ref="G1826:H1826" si="215">G1819</f>
        <v>30000</v>
      </c>
      <c r="H1826" s="54">
        <f t="shared" si="215"/>
        <v>0</v>
      </c>
      <c r="I1826" s="54">
        <f>I1818</f>
        <v>0</v>
      </c>
    </row>
    <row r="1827" spans="3:9" ht="15.75" thickBot="1" x14ac:dyDescent="0.3">
      <c r="C1827" s="52" t="s">
        <v>40</v>
      </c>
      <c r="D1827" s="237"/>
      <c r="E1827" s="237"/>
      <c r="F1827" s="53"/>
      <c r="G1827" s="54">
        <v>0</v>
      </c>
      <c r="H1827" s="54">
        <v>0</v>
      </c>
      <c r="I1827" s="54">
        <v>0</v>
      </c>
    </row>
    <row r="1828" spans="3:9" ht="15.75" thickBot="1" x14ac:dyDescent="0.3">
      <c r="C1828" s="55" t="s">
        <v>239</v>
      </c>
      <c r="D1828" s="238"/>
      <c r="E1828" s="238"/>
      <c r="F1828" s="53">
        <f>F1827+F1826</f>
        <v>96600</v>
      </c>
      <c r="G1828" s="53">
        <f t="shared" ref="G1828:I1828" si="216">G1827+G1826</f>
        <v>30000</v>
      </c>
      <c r="H1828" s="53">
        <f t="shared" si="216"/>
        <v>0</v>
      </c>
      <c r="I1828" s="53">
        <f t="shared" si="216"/>
        <v>0</v>
      </c>
    </row>
    <row r="1829" spans="3:9" ht="15.75" thickBot="1" x14ac:dyDescent="0.3">
      <c r="C1829" s="251" t="s">
        <v>1209</v>
      </c>
      <c r="D1829" s="252"/>
      <c r="E1829" s="252"/>
      <c r="F1829" s="455" t="s">
        <v>1210</v>
      </c>
      <c r="G1829" s="456"/>
      <c r="H1829" s="456"/>
      <c r="I1829" s="457"/>
    </row>
    <row r="1830" spans="3:9" ht="15.75" thickBot="1" x14ac:dyDescent="0.3">
      <c r="C1830" s="46" t="s">
        <v>1192</v>
      </c>
      <c r="D1830" s="236"/>
      <c r="E1830" s="236"/>
      <c r="F1830" s="458" t="s">
        <v>1173</v>
      </c>
      <c r="G1830" s="459"/>
      <c r="H1830" s="459"/>
      <c r="I1830" s="460"/>
    </row>
    <row r="1831" spans="3:9" ht="15.75" thickBot="1" x14ac:dyDescent="0.3">
      <c r="C1831" s="36" t="s">
        <v>27</v>
      </c>
      <c r="D1831" s="84"/>
      <c r="E1831" s="84"/>
      <c r="F1831" s="437" t="s">
        <v>1211</v>
      </c>
      <c r="G1831" s="438"/>
      <c r="H1831" s="438"/>
      <c r="I1831" s="439"/>
    </row>
    <row r="1832" spans="3:9" ht="15.75" thickBot="1" x14ac:dyDescent="0.3">
      <c r="C1832" s="36" t="s">
        <v>29</v>
      </c>
      <c r="D1832" s="84"/>
      <c r="E1832" s="84"/>
      <c r="F1832" s="461" t="s">
        <v>901</v>
      </c>
      <c r="G1832" s="462"/>
      <c r="H1832" s="462"/>
      <c r="I1832" s="463"/>
    </row>
    <row r="1833" spans="3:9" x14ac:dyDescent="0.25">
      <c r="C1833" s="593"/>
      <c r="D1833" s="257"/>
      <c r="E1833" s="257"/>
      <c r="F1833" s="47">
        <v>2018</v>
      </c>
      <c r="G1833" s="47">
        <v>2019</v>
      </c>
      <c r="H1833" s="47">
        <v>2020</v>
      </c>
      <c r="I1833" s="47">
        <v>2021</v>
      </c>
    </row>
    <row r="1834" spans="3:9" ht="15.75" thickBot="1" x14ac:dyDescent="0.3">
      <c r="C1834" s="433"/>
      <c r="D1834" s="34"/>
      <c r="E1834" s="34"/>
      <c r="F1834" s="48" t="s">
        <v>12</v>
      </c>
      <c r="G1834" s="48" t="s">
        <v>13</v>
      </c>
      <c r="H1834" s="48" t="s">
        <v>13</v>
      </c>
      <c r="I1834" s="48" t="s">
        <v>13</v>
      </c>
    </row>
    <row r="1835" spans="3:9" ht="15.75" thickBot="1" x14ac:dyDescent="0.3">
      <c r="C1835" s="36" t="s">
        <v>31</v>
      </c>
      <c r="D1835" s="36"/>
      <c r="E1835" s="36"/>
      <c r="F1835" s="49"/>
      <c r="G1835" s="49">
        <v>90000</v>
      </c>
      <c r="H1835" s="49">
        <v>117000</v>
      </c>
      <c r="I1835" s="49">
        <v>0</v>
      </c>
    </row>
    <row r="1836" spans="3:9" ht="15.75" thickBot="1" x14ac:dyDescent="0.3">
      <c r="C1836" s="36" t="s">
        <v>32</v>
      </c>
      <c r="D1836" s="36"/>
      <c r="E1836" s="36"/>
      <c r="F1836" s="49">
        <f>767963+100000</f>
        <v>867963</v>
      </c>
      <c r="G1836" s="49">
        <f>1524979+332202+300000</f>
        <v>2157181</v>
      </c>
      <c r="H1836" s="49">
        <f>1500000+300000+59076</f>
        <v>1859076</v>
      </c>
      <c r="I1836" s="49">
        <v>601618</v>
      </c>
    </row>
    <row r="1837" spans="3:9" ht="15.75" thickBot="1" x14ac:dyDescent="0.3">
      <c r="C1837" s="36" t="s">
        <v>33</v>
      </c>
      <c r="D1837" s="36"/>
      <c r="E1837" s="36"/>
      <c r="F1837" s="49" t="e">
        <f>F1836/F1835</f>
        <v>#DIV/0!</v>
      </c>
      <c r="G1837" s="49">
        <f t="shared" ref="G1837:I1837" si="217">G1836/G1835</f>
        <v>23.968677777777778</v>
      </c>
      <c r="H1837" s="49">
        <f t="shared" si="217"/>
        <v>15.889538461538461</v>
      </c>
      <c r="I1837" s="49" t="e">
        <f t="shared" si="217"/>
        <v>#DIV/0!</v>
      </c>
    </row>
    <row r="1838" spans="3:9" ht="15.75" thickBot="1" x14ac:dyDescent="0.3">
      <c r="C1838" s="36" t="s">
        <v>34</v>
      </c>
      <c r="D1838" s="36"/>
      <c r="E1838" s="36"/>
      <c r="F1838" s="50" t="s">
        <v>35</v>
      </c>
      <c r="G1838" s="51" t="e">
        <f>G1835/F1835-1</f>
        <v>#DIV/0!</v>
      </c>
      <c r="H1838" s="51">
        <f t="shared" ref="H1838:I1840" si="218">H1835/G1835-1</f>
        <v>0.30000000000000004</v>
      </c>
      <c r="I1838" s="51">
        <f t="shared" si="218"/>
        <v>-1</v>
      </c>
    </row>
    <row r="1839" spans="3:9" ht="15.75" thickBot="1" x14ac:dyDescent="0.3">
      <c r="C1839" s="36" t="s">
        <v>36</v>
      </c>
      <c r="D1839" s="36"/>
      <c r="E1839" s="36"/>
      <c r="F1839" s="50" t="s">
        <v>35</v>
      </c>
      <c r="G1839" s="51">
        <f>G1836/F1836-1</f>
        <v>1.4853375086265199</v>
      </c>
      <c r="H1839" s="51">
        <f t="shared" si="218"/>
        <v>-0.1381919273347948</v>
      </c>
      <c r="I1839" s="51">
        <f t="shared" si="218"/>
        <v>-0.67638870062332046</v>
      </c>
    </row>
    <row r="1840" spans="3:9" ht="15.75" thickBot="1" x14ac:dyDescent="0.3">
      <c r="C1840" s="36" t="s">
        <v>37</v>
      </c>
      <c r="D1840" s="36"/>
      <c r="E1840" s="36"/>
      <c r="F1840" s="50" t="s">
        <v>35</v>
      </c>
      <c r="G1840" s="51" t="e">
        <f>G1837/F1837-1</f>
        <v>#DIV/0!</v>
      </c>
      <c r="H1840" s="51">
        <f t="shared" si="218"/>
        <v>-0.33707071333445759</v>
      </c>
      <c r="I1840" s="51" t="e">
        <f t="shared" si="218"/>
        <v>#DIV/0!</v>
      </c>
    </row>
    <row r="1841" spans="3:9" ht="15.75" thickBot="1" x14ac:dyDescent="0.3">
      <c r="C1841" s="464" t="s">
        <v>38</v>
      </c>
      <c r="D1841" s="465"/>
      <c r="E1841" s="465"/>
      <c r="F1841" s="465"/>
      <c r="G1841" s="465"/>
      <c r="H1841" s="465"/>
      <c r="I1841" s="466"/>
    </row>
    <row r="1842" spans="3:9" x14ac:dyDescent="0.25">
      <c r="C1842" s="432"/>
      <c r="D1842" s="33"/>
      <c r="E1842" s="33"/>
      <c r="F1842" s="47">
        <v>2018</v>
      </c>
      <c r="G1842" s="47">
        <v>2019</v>
      </c>
      <c r="H1842" s="47">
        <v>2020</v>
      </c>
      <c r="I1842" s="47">
        <v>2021</v>
      </c>
    </row>
    <row r="1843" spans="3:9" ht="15.75" thickBot="1" x14ac:dyDescent="0.3">
      <c r="C1843" s="433"/>
      <c r="D1843" s="34"/>
      <c r="E1843" s="34"/>
      <c r="F1843" s="48" t="s">
        <v>12</v>
      </c>
      <c r="G1843" s="48" t="s">
        <v>13</v>
      </c>
      <c r="H1843" s="48" t="s">
        <v>13</v>
      </c>
      <c r="I1843" s="48" t="s">
        <v>13</v>
      </c>
    </row>
    <row r="1844" spans="3:9" ht="15.75" thickBot="1" x14ac:dyDescent="0.3">
      <c r="C1844" s="52" t="s">
        <v>39</v>
      </c>
      <c r="D1844" s="237"/>
      <c r="E1844" s="237"/>
      <c r="F1844" s="54"/>
      <c r="G1844" s="54"/>
      <c r="H1844" s="54"/>
      <c r="I1844" s="54"/>
    </row>
    <row r="1845" spans="3:9" ht="15.75" thickBot="1" x14ac:dyDescent="0.3">
      <c r="C1845" s="52" t="s">
        <v>40</v>
      </c>
      <c r="D1845" s="237"/>
      <c r="E1845" s="237"/>
      <c r="F1845" s="53">
        <f>F1836</f>
        <v>867963</v>
      </c>
      <c r="G1845" s="53">
        <f t="shared" ref="G1845:I1845" si="219">G1836</f>
        <v>2157181</v>
      </c>
      <c r="H1845" s="53">
        <f t="shared" si="219"/>
        <v>1859076</v>
      </c>
      <c r="I1845" s="53">
        <f t="shared" si="219"/>
        <v>601618</v>
      </c>
    </row>
    <row r="1846" spans="3:9" ht="15.75" thickBot="1" x14ac:dyDescent="0.3">
      <c r="C1846" s="55" t="s">
        <v>41</v>
      </c>
      <c r="D1846" s="238"/>
      <c r="E1846" s="238"/>
      <c r="F1846" s="53">
        <f>F1845+F1844</f>
        <v>867963</v>
      </c>
      <c r="G1846" s="53">
        <f t="shared" ref="G1846:I1846" si="220">G1845+G1844</f>
        <v>2157181</v>
      </c>
      <c r="H1846" s="53">
        <f t="shared" si="220"/>
        <v>1859076</v>
      </c>
      <c r="I1846" s="53">
        <f t="shared" si="220"/>
        <v>601618</v>
      </c>
    </row>
    <row r="1847" spans="3:9" ht="15.75" thickBot="1" x14ac:dyDescent="0.3">
      <c r="C1847" s="46" t="s">
        <v>418</v>
      </c>
      <c r="D1847" s="236"/>
      <c r="E1847" s="236"/>
      <c r="F1847" s="458" t="s">
        <v>1212</v>
      </c>
      <c r="G1847" s="459"/>
      <c r="H1847" s="459"/>
      <c r="I1847" s="460"/>
    </row>
    <row r="1848" spans="3:9" ht="15.75" thickBot="1" x14ac:dyDescent="0.3">
      <c r="C1848" s="36" t="s">
        <v>27</v>
      </c>
      <c r="D1848" s="84"/>
      <c r="E1848" s="84"/>
      <c r="F1848" s="437" t="s">
        <v>1213</v>
      </c>
      <c r="G1848" s="438"/>
      <c r="H1848" s="438"/>
      <c r="I1848" s="439"/>
    </row>
    <row r="1849" spans="3:9" ht="15.75" thickBot="1" x14ac:dyDescent="0.3">
      <c r="C1849" s="36" t="s">
        <v>29</v>
      </c>
      <c r="D1849" s="84"/>
      <c r="E1849" s="84"/>
      <c r="F1849" s="461" t="s">
        <v>901</v>
      </c>
      <c r="G1849" s="462"/>
      <c r="H1849" s="462"/>
      <c r="I1849" s="463"/>
    </row>
    <row r="1850" spans="3:9" x14ac:dyDescent="0.25">
      <c r="C1850" s="432"/>
      <c r="D1850" s="33"/>
      <c r="E1850" s="33"/>
      <c r="F1850" s="47">
        <v>2018</v>
      </c>
      <c r="G1850" s="47">
        <v>2019</v>
      </c>
      <c r="H1850" s="47">
        <v>2020</v>
      </c>
      <c r="I1850" s="47">
        <v>2021</v>
      </c>
    </row>
    <row r="1851" spans="3:9" ht="15.75" thickBot="1" x14ac:dyDescent="0.3">
      <c r="C1851" s="433"/>
      <c r="D1851" s="34"/>
      <c r="E1851" s="34"/>
      <c r="F1851" s="48" t="s">
        <v>12</v>
      </c>
      <c r="G1851" s="48" t="s">
        <v>13</v>
      </c>
      <c r="H1851" s="48" t="s">
        <v>13</v>
      </c>
      <c r="I1851" s="48" t="s">
        <v>13</v>
      </c>
    </row>
    <row r="1852" spans="3:9" ht="15.75" thickBot="1" x14ac:dyDescent="0.3">
      <c r="C1852" s="36" t="s">
        <v>31</v>
      </c>
      <c r="D1852" s="36"/>
      <c r="E1852" s="36"/>
      <c r="F1852" s="49"/>
      <c r="G1852" s="49">
        <v>9500</v>
      </c>
      <c r="H1852" s="49">
        <v>12800</v>
      </c>
      <c r="I1852" s="49">
        <v>0</v>
      </c>
    </row>
    <row r="1853" spans="3:9" ht="15.75" thickBot="1" x14ac:dyDescent="0.3">
      <c r="C1853" s="36" t="s">
        <v>32</v>
      </c>
      <c r="D1853" s="36"/>
      <c r="E1853" s="36"/>
      <c r="F1853" s="49">
        <f>249240+55000</f>
        <v>304240</v>
      </c>
      <c r="G1853" s="49">
        <f>519920+115284</f>
        <v>635204</v>
      </c>
      <c r="H1853" s="49">
        <f>250000+50000</f>
        <v>300000</v>
      </c>
      <c r="I1853" s="49">
        <v>0</v>
      </c>
    </row>
    <row r="1854" spans="3:9" ht="15.75" thickBot="1" x14ac:dyDescent="0.3">
      <c r="C1854" s="36" t="s">
        <v>33</v>
      </c>
      <c r="D1854" s="36"/>
      <c r="E1854" s="36"/>
      <c r="F1854" s="49" t="e">
        <f>F1853/F1852</f>
        <v>#DIV/0!</v>
      </c>
      <c r="G1854" s="49">
        <f t="shared" ref="G1854:I1854" si="221">G1853/G1852</f>
        <v>66.863578947368424</v>
      </c>
      <c r="H1854" s="49">
        <f t="shared" si="221"/>
        <v>23.4375</v>
      </c>
      <c r="I1854" s="49" t="e">
        <f t="shared" si="221"/>
        <v>#DIV/0!</v>
      </c>
    </row>
    <row r="1855" spans="3:9" ht="15.75" thickBot="1" x14ac:dyDescent="0.3">
      <c r="C1855" s="36" t="s">
        <v>34</v>
      </c>
      <c r="D1855" s="36"/>
      <c r="E1855" s="36"/>
      <c r="F1855" s="50" t="s">
        <v>35</v>
      </c>
      <c r="G1855" s="51" t="e">
        <f>G1852/F1852-1</f>
        <v>#DIV/0!</v>
      </c>
      <c r="H1855" s="51">
        <f t="shared" ref="H1855:I1857" si="222">H1852/G1852-1</f>
        <v>0.34736842105263155</v>
      </c>
      <c r="I1855" s="51">
        <f t="shared" si="222"/>
        <v>-1</v>
      </c>
    </row>
    <row r="1856" spans="3:9" ht="15.75" thickBot="1" x14ac:dyDescent="0.3">
      <c r="C1856" s="36" t="s">
        <v>36</v>
      </c>
      <c r="D1856" s="36"/>
      <c r="E1856" s="36"/>
      <c r="F1856" s="50" t="s">
        <v>35</v>
      </c>
      <c r="G1856" s="51">
        <f>G1853/F1853-1</f>
        <v>1.0878385485143309</v>
      </c>
      <c r="H1856" s="51">
        <f t="shared" si="222"/>
        <v>-0.527710782677691</v>
      </c>
      <c r="I1856" s="51">
        <f t="shared" si="222"/>
        <v>-1</v>
      </c>
    </row>
    <row r="1857" spans="3:9" ht="15.75" thickBot="1" x14ac:dyDescent="0.3">
      <c r="C1857" s="36" t="s">
        <v>37</v>
      </c>
      <c r="D1857" s="36"/>
      <c r="E1857" s="36"/>
      <c r="F1857" s="50" t="s">
        <v>35</v>
      </c>
      <c r="G1857" s="51" t="e">
        <f>G1854/F1854-1</f>
        <v>#DIV/0!</v>
      </c>
      <c r="H1857" s="51">
        <f t="shared" si="222"/>
        <v>-0.64947284651859882</v>
      </c>
      <c r="I1857" s="51" t="e">
        <f t="shared" si="222"/>
        <v>#DIV/0!</v>
      </c>
    </row>
    <row r="1858" spans="3:9" ht="15.75" thickBot="1" x14ac:dyDescent="0.3">
      <c r="C1858" s="464" t="s">
        <v>229</v>
      </c>
      <c r="D1858" s="465"/>
      <c r="E1858" s="465"/>
      <c r="F1858" s="465"/>
      <c r="G1858" s="465"/>
      <c r="H1858" s="465"/>
      <c r="I1858" s="466"/>
    </row>
    <row r="1859" spans="3:9" x14ac:dyDescent="0.25">
      <c r="C1859" s="432"/>
      <c r="D1859" s="33"/>
      <c r="E1859" s="33"/>
      <c r="F1859" s="47">
        <v>2018</v>
      </c>
      <c r="G1859" s="47">
        <v>2019</v>
      </c>
      <c r="H1859" s="47">
        <v>2020</v>
      </c>
      <c r="I1859" s="47">
        <v>2021</v>
      </c>
    </row>
    <row r="1860" spans="3:9" ht="15.75" thickBot="1" x14ac:dyDescent="0.3">
      <c r="C1860" s="433"/>
      <c r="D1860" s="34"/>
      <c r="E1860" s="34"/>
      <c r="F1860" s="48" t="s">
        <v>12</v>
      </c>
      <c r="G1860" s="48" t="s">
        <v>13</v>
      </c>
      <c r="H1860" s="48" t="s">
        <v>13</v>
      </c>
      <c r="I1860" s="48" t="s">
        <v>13</v>
      </c>
    </row>
    <row r="1861" spans="3:9" ht="15.75" thickBot="1" x14ac:dyDescent="0.3">
      <c r="C1861" s="52" t="s">
        <v>39</v>
      </c>
      <c r="D1861" s="237"/>
      <c r="E1861" s="237"/>
      <c r="F1861" s="54"/>
      <c r="G1861" s="54"/>
      <c r="H1861" s="54"/>
      <c r="I1861" s="54"/>
    </row>
    <row r="1862" spans="3:9" ht="15.75" thickBot="1" x14ac:dyDescent="0.3">
      <c r="C1862" s="52" t="s">
        <v>40</v>
      </c>
      <c r="D1862" s="237"/>
      <c r="E1862" s="237"/>
      <c r="F1862" s="53">
        <f>F1853</f>
        <v>304240</v>
      </c>
      <c r="G1862" s="53">
        <f t="shared" ref="G1862:I1862" si="223">G1853</f>
        <v>635204</v>
      </c>
      <c r="H1862" s="53">
        <f t="shared" si="223"/>
        <v>300000</v>
      </c>
      <c r="I1862" s="53">
        <f t="shared" si="223"/>
        <v>0</v>
      </c>
    </row>
    <row r="1863" spans="3:9" ht="15.75" thickBot="1" x14ac:dyDescent="0.3">
      <c r="C1863" s="55" t="s">
        <v>230</v>
      </c>
      <c r="D1863" s="238"/>
      <c r="E1863" s="238"/>
      <c r="F1863" s="53">
        <f>F1862+F1861</f>
        <v>304240</v>
      </c>
      <c r="G1863" s="53">
        <f t="shared" ref="G1863:I1863" si="224">G1862+G1861</f>
        <v>635204</v>
      </c>
      <c r="H1863" s="53">
        <f t="shared" si="224"/>
        <v>300000</v>
      </c>
      <c r="I1863" s="53">
        <f t="shared" si="224"/>
        <v>0</v>
      </c>
    </row>
    <row r="1864" spans="3:9" ht="15.75" thickBot="1" x14ac:dyDescent="0.3">
      <c r="C1864" s="46" t="s">
        <v>424</v>
      </c>
      <c r="D1864" s="236"/>
      <c r="E1864" s="236"/>
      <c r="F1864" s="458" t="s">
        <v>1158</v>
      </c>
      <c r="G1864" s="459"/>
      <c r="H1864" s="459"/>
      <c r="I1864" s="460"/>
    </row>
    <row r="1865" spans="3:9" ht="24" customHeight="1" thickBot="1" x14ac:dyDescent="0.3">
      <c r="C1865" s="36" t="s">
        <v>27</v>
      </c>
      <c r="D1865" s="84"/>
      <c r="E1865" s="84"/>
      <c r="F1865" s="437" t="s">
        <v>1214</v>
      </c>
      <c r="G1865" s="438"/>
      <c r="H1865" s="438"/>
      <c r="I1865" s="439"/>
    </row>
    <row r="1866" spans="3:9" ht="15.75" thickBot="1" x14ac:dyDescent="0.3">
      <c r="C1866" s="36" t="s">
        <v>29</v>
      </c>
      <c r="D1866" s="84"/>
      <c r="E1866" s="84"/>
      <c r="F1866" s="461" t="s">
        <v>1170</v>
      </c>
      <c r="G1866" s="462"/>
      <c r="H1866" s="462"/>
      <c r="I1866" s="463"/>
    </row>
    <row r="1867" spans="3:9" x14ac:dyDescent="0.25">
      <c r="C1867" s="432"/>
      <c r="D1867" s="33"/>
      <c r="E1867" s="33"/>
      <c r="F1867" s="47">
        <v>2018</v>
      </c>
      <c r="G1867" s="47">
        <v>2019</v>
      </c>
      <c r="H1867" s="47">
        <v>2020</v>
      </c>
      <c r="I1867" s="47">
        <v>2021</v>
      </c>
    </row>
    <row r="1868" spans="3:9" ht="15.75" thickBot="1" x14ac:dyDescent="0.3">
      <c r="C1868" s="433"/>
      <c r="D1868" s="34"/>
      <c r="E1868" s="34"/>
      <c r="F1868" s="48" t="s">
        <v>12</v>
      </c>
      <c r="G1868" s="48" t="s">
        <v>13</v>
      </c>
      <c r="H1868" s="48" t="s">
        <v>13</v>
      </c>
      <c r="I1868" s="48" t="s">
        <v>13</v>
      </c>
    </row>
    <row r="1869" spans="3:9" ht="15.75" thickBot="1" x14ac:dyDescent="0.3">
      <c r="C1869" s="36" t="s">
        <v>31</v>
      </c>
      <c r="D1869" s="36"/>
      <c r="E1869" s="36"/>
      <c r="F1869" s="49">
        <v>5673</v>
      </c>
      <c r="G1869" s="49">
        <v>4347</v>
      </c>
      <c r="H1869" s="49">
        <v>3667</v>
      </c>
      <c r="I1869" s="49">
        <v>0</v>
      </c>
    </row>
    <row r="1870" spans="3:9" ht="15.75" thickBot="1" x14ac:dyDescent="0.3">
      <c r="C1870" s="36" t="s">
        <v>32</v>
      </c>
      <c r="D1870" s="36"/>
      <c r="E1870" s="36"/>
      <c r="F1870" s="49">
        <f>284183+55000</f>
        <v>339183</v>
      </c>
      <c r="G1870" s="49">
        <v>231770</v>
      </c>
      <c r="H1870" s="49">
        <f>255119+50000</f>
        <v>305119</v>
      </c>
      <c r="I1870" s="49">
        <v>0</v>
      </c>
    </row>
    <row r="1871" spans="3:9" ht="15.75" thickBot="1" x14ac:dyDescent="0.3">
      <c r="C1871" s="36" t="s">
        <v>33</v>
      </c>
      <c r="D1871" s="36"/>
      <c r="E1871" s="36"/>
      <c r="F1871" s="49">
        <f>F1870/F1869</f>
        <v>59.789000528820729</v>
      </c>
      <c r="G1871" s="49">
        <f t="shared" ref="G1871:I1871" si="225">G1870/G1869</f>
        <v>53.31723027375201</v>
      </c>
      <c r="H1871" s="49">
        <f t="shared" si="225"/>
        <v>83.206708481047173</v>
      </c>
      <c r="I1871" s="49" t="e">
        <f t="shared" si="225"/>
        <v>#DIV/0!</v>
      </c>
    </row>
    <row r="1872" spans="3:9" ht="15.75" thickBot="1" x14ac:dyDescent="0.3">
      <c r="C1872" s="36" t="s">
        <v>34</v>
      </c>
      <c r="D1872" s="36"/>
      <c r="E1872" s="36"/>
      <c r="F1872" s="50" t="s">
        <v>35</v>
      </c>
      <c r="G1872" s="51">
        <f>G1869/F1869-1</f>
        <v>-0.23373876255949233</v>
      </c>
      <c r="H1872" s="51">
        <f t="shared" ref="H1872:I1874" si="226">H1869/G1869-1</f>
        <v>-0.156429721647113</v>
      </c>
      <c r="I1872" s="51">
        <f t="shared" si="226"/>
        <v>-1</v>
      </c>
    </row>
    <row r="1873" spans="3:9" ht="15.75" thickBot="1" x14ac:dyDescent="0.3">
      <c r="C1873" s="36" t="s">
        <v>36</v>
      </c>
      <c r="D1873" s="36"/>
      <c r="E1873" s="36"/>
      <c r="F1873" s="50" t="s">
        <v>35</v>
      </c>
      <c r="G1873" s="51">
        <f>G1870/F1870-1</f>
        <v>-0.31668155538455645</v>
      </c>
      <c r="H1873" s="51">
        <f t="shared" si="226"/>
        <v>0.31647322776890885</v>
      </c>
      <c r="I1873" s="51">
        <f t="shared" si="226"/>
        <v>-1</v>
      </c>
    </row>
    <row r="1874" spans="3:9" ht="15.75" thickBot="1" x14ac:dyDescent="0.3">
      <c r="C1874" s="36" t="s">
        <v>37</v>
      </c>
      <c r="D1874" s="36"/>
      <c r="E1874" s="36"/>
      <c r="F1874" s="50" t="s">
        <v>35</v>
      </c>
      <c r="G1874" s="51">
        <f>G1871/F1871-1</f>
        <v>-0.10824349291386903</v>
      </c>
      <c r="H1874" s="51">
        <f t="shared" si="226"/>
        <v>0.56059697875959813</v>
      </c>
      <c r="I1874" s="51" t="e">
        <f t="shared" si="226"/>
        <v>#DIV/0!</v>
      </c>
    </row>
    <row r="1875" spans="3:9" ht="15.75" thickBot="1" x14ac:dyDescent="0.3">
      <c r="C1875" s="464" t="s">
        <v>238</v>
      </c>
      <c r="D1875" s="465"/>
      <c r="E1875" s="465"/>
      <c r="F1875" s="465"/>
      <c r="G1875" s="465"/>
      <c r="H1875" s="465"/>
      <c r="I1875" s="466"/>
    </row>
    <row r="1876" spans="3:9" x14ac:dyDescent="0.25">
      <c r="C1876" s="432"/>
      <c r="D1876" s="33"/>
      <c r="E1876" s="33"/>
      <c r="F1876" s="47">
        <v>2018</v>
      </c>
      <c r="G1876" s="47">
        <v>2019</v>
      </c>
      <c r="H1876" s="47">
        <v>2020</v>
      </c>
      <c r="I1876" s="47">
        <v>2021</v>
      </c>
    </row>
    <row r="1877" spans="3:9" ht="15.75" thickBot="1" x14ac:dyDescent="0.3">
      <c r="C1877" s="433"/>
      <c r="D1877" s="34"/>
      <c r="E1877" s="34"/>
      <c r="F1877" s="48" t="s">
        <v>12</v>
      </c>
      <c r="G1877" s="48" t="s">
        <v>13</v>
      </c>
      <c r="H1877" s="48" t="s">
        <v>13</v>
      </c>
      <c r="I1877" s="48" t="s">
        <v>13</v>
      </c>
    </row>
    <row r="1878" spans="3:9" ht="15.75" thickBot="1" x14ac:dyDescent="0.3">
      <c r="C1878" s="52" t="s">
        <v>39</v>
      </c>
      <c r="D1878" s="237"/>
      <c r="E1878" s="237"/>
      <c r="F1878" s="54">
        <f>F1870</f>
        <v>339183</v>
      </c>
      <c r="G1878" s="54">
        <f t="shared" ref="G1878:I1878" si="227">G1870</f>
        <v>231770</v>
      </c>
      <c r="H1878" s="54">
        <f t="shared" si="227"/>
        <v>305119</v>
      </c>
      <c r="I1878" s="54">
        <f t="shared" si="227"/>
        <v>0</v>
      </c>
    </row>
    <row r="1879" spans="3:9" ht="15.75" thickBot="1" x14ac:dyDescent="0.3">
      <c r="C1879" s="52" t="s">
        <v>40</v>
      </c>
      <c r="D1879" s="237"/>
      <c r="E1879" s="237"/>
      <c r="F1879" s="53"/>
      <c r="G1879" s="53"/>
      <c r="H1879" s="53"/>
      <c r="I1879" s="53"/>
    </row>
    <row r="1880" spans="3:9" ht="15.75" thickBot="1" x14ac:dyDescent="0.3">
      <c r="C1880" s="55" t="s">
        <v>239</v>
      </c>
      <c r="D1880" s="238"/>
      <c r="E1880" s="238"/>
      <c r="F1880" s="53">
        <f>F1879+F1878</f>
        <v>339183</v>
      </c>
      <c r="G1880" s="53">
        <f t="shared" ref="G1880:I1880" si="228">G1879+G1878</f>
        <v>231770</v>
      </c>
      <c r="H1880" s="53">
        <f t="shared" si="228"/>
        <v>305119</v>
      </c>
      <c r="I1880" s="53">
        <f t="shared" si="228"/>
        <v>0</v>
      </c>
    </row>
    <row r="1881" spans="3:9" ht="15.75" thickBot="1" x14ac:dyDescent="0.3">
      <c r="C1881" s="251" t="s">
        <v>1215</v>
      </c>
      <c r="D1881" s="252"/>
      <c r="E1881" s="252"/>
      <c r="F1881" s="455" t="s">
        <v>1216</v>
      </c>
      <c r="G1881" s="456"/>
      <c r="H1881" s="456"/>
      <c r="I1881" s="457"/>
    </row>
    <row r="1882" spans="3:9" ht="15.75" thickBot="1" x14ac:dyDescent="0.3">
      <c r="C1882" s="46" t="s">
        <v>1192</v>
      </c>
      <c r="D1882" s="236"/>
      <c r="E1882" s="236"/>
      <c r="F1882" s="458" t="s">
        <v>1217</v>
      </c>
      <c r="G1882" s="459"/>
      <c r="H1882" s="459"/>
      <c r="I1882" s="460"/>
    </row>
    <row r="1883" spans="3:9" ht="15.75" thickBot="1" x14ac:dyDescent="0.3">
      <c r="C1883" s="36" t="s">
        <v>27</v>
      </c>
      <c r="D1883" s="84"/>
      <c r="E1883" s="84"/>
      <c r="F1883" s="437" t="s">
        <v>1218</v>
      </c>
      <c r="G1883" s="438"/>
      <c r="H1883" s="438"/>
      <c r="I1883" s="439"/>
    </row>
    <row r="1884" spans="3:9" ht="15.75" thickBot="1" x14ac:dyDescent="0.3">
      <c r="C1884" s="36" t="s">
        <v>29</v>
      </c>
      <c r="D1884" s="84"/>
      <c r="E1884" s="84"/>
      <c r="F1884" s="461" t="s">
        <v>1219</v>
      </c>
      <c r="G1884" s="462"/>
      <c r="H1884" s="462"/>
      <c r="I1884" s="463"/>
    </row>
    <row r="1885" spans="3:9" x14ac:dyDescent="0.25">
      <c r="C1885" s="432"/>
      <c r="D1885" s="33"/>
      <c r="E1885" s="33"/>
      <c r="F1885" s="47">
        <v>2018</v>
      </c>
      <c r="G1885" s="47">
        <v>2019</v>
      </c>
      <c r="H1885" s="47">
        <v>2020</v>
      </c>
      <c r="I1885" s="47">
        <v>2021</v>
      </c>
    </row>
    <row r="1886" spans="3:9" ht="15.75" thickBot="1" x14ac:dyDescent="0.3">
      <c r="C1886" s="433"/>
      <c r="D1886" s="34"/>
      <c r="E1886" s="34"/>
      <c r="F1886" s="48" t="s">
        <v>12</v>
      </c>
      <c r="G1886" s="48" t="s">
        <v>13</v>
      </c>
      <c r="H1886" s="48" t="s">
        <v>13</v>
      </c>
      <c r="I1886" s="48" t="s">
        <v>13</v>
      </c>
    </row>
    <row r="1887" spans="3:9" ht="15.75" thickBot="1" x14ac:dyDescent="0.3">
      <c r="C1887" s="36" t="s">
        <v>31</v>
      </c>
      <c r="D1887" s="36"/>
      <c r="E1887" s="36"/>
      <c r="F1887" s="49">
        <v>20162</v>
      </c>
      <c r="G1887" s="49">
        <v>0</v>
      </c>
      <c r="H1887" s="49">
        <v>0</v>
      </c>
      <c r="I1887" s="49">
        <v>0</v>
      </c>
    </row>
    <row r="1888" spans="3:9" ht="15.75" thickBot="1" x14ac:dyDescent="0.3">
      <c r="C1888" s="36" t="s">
        <v>32</v>
      </c>
      <c r="D1888" s="36"/>
      <c r="E1888" s="36"/>
      <c r="F1888" s="49">
        <f>85637+21823</f>
        <v>107460</v>
      </c>
      <c r="G1888" s="49">
        <f>25067+5013</f>
        <v>30080</v>
      </c>
      <c r="H1888" s="49">
        <v>0</v>
      </c>
      <c r="I1888" s="49">
        <v>0</v>
      </c>
    </row>
    <row r="1889" spans="3:9" ht="15.75" thickBot="1" x14ac:dyDescent="0.3">
      <c r="C1889" s="36" t="s">
        <v>33</v>
      </c>
      <c r="D1889" s="36"/>
      <c r="E1889" s="36"/>
      <c r="F1889" s="49">
        <f>F1888/F1887</f>
        <v>5.3298283900406709</v>
      </c>
      <c r="G1889" s="49" t="e">
        <f t="shared" ref="G1889:I1889" si="229">G1888/G1887</f>
        <v>#DIV/0!</v>
      </c>
      <c r="H1889" s="49" t="e">
        <f t="shared" si="229"/>
        <v>#DIV/0!</v>
      </c>
      <c r="I1889" s="49" t="e">
        <f t="shared" si="229"/>
        <v>#DIV/0!</v>
      </c>
    </row>
    <row r="1890" spans="3:9" ht="15.75" thickBot="1" x14ac:dyDescent="0.3">
      <c r="C1890" s="36" t="s">
        <v>34</v>
      </c>
      <c r="D1890" s="36"/>
      <c r="E1890" s="36"/>
      <c r="F1890" s="50" t="s">
        <v>35</v>
      </c>
      <c r="G1890" s="51">
        <f>G1887/F1887-1</f>
        <v>-1</v>
      </c>
      <c r="H1890" s="51" t="e">
        <f t="shared" ref="H1890:I1892" si="230">H1887/G1887-1</f>
        <v>#DIV/0!</v>
      </c>
      <c r="I1890" s="51" t="e">
        <f t="shared" si="230"/>
        <v>#DIV/0!</v>
      </c>
    </row>
    <row r="1891" spans="3:9" ht="15.75" thickBot="1" x14ac:dyDescent="0.3">
      <c r="C1891" s="36" t="s">
        <v>36</v>
      </c>
      <c r="D1891" s="36"/>
      <c r="E1891" s="36"/>
      <c r="F1891" s="50" t="s">
        <v>35</v>
      </c>
      <c r="G1891" s="51">
        <f>G1888/F1888-1</f>
        <v>-0.72008189093616237</v>
      </c>
      <c r="H1891" s="51">
        <f t="shared" si="230"/>
        <v>-1</v>
      </c>
      <c r="I1891" s="51" t="e">
        <f t="shared" si="230"/>
        <v>#DIV/0!</v>
      </c>
    </row>
    <row r="1892" spans="3:9" ht="15.75" thickBot="1" x14ac:dyDescent="0.3">
      <c r="C1892" s="36" t="s">
        <v>37</v>
      </c>
      <c r="D1892" s="36"/>
      <c r="E1892" s="36"/>
      <c r="F1892" s="50" t="s">
        <v>35</v>
      </c>
      <c r="G1892" s="51" t="e">
        <f>G1889/F1889-1</f>
        <v>#DIV/0!</v>
      </c>
      <c r="H1892" s="51" t="e">
        <f t="shared" si="230"/>
        <v>#DIV/0!</v>
      </c>
      <c r="I1892" s="51" t="e">
        <f t="shared" si="230"/>
        <v>#DIV/0!</v>
      </c>
    </row>
    <row r="1893" spans="3:9" ht="15.75" thickBot="1" x14ac:dyDescent="0.3">
      <c r="C1893" s="464" t="s">
        <v>671</v>
      </c>
      <c r="D1893" s="465"/>
      <c r="E1893" s="465"/>
      <c r="F1893" s="465"/>
      <c r="G1893" s="465"/>
      <c r="H1893" s="465"/>
      <c r="I1893" s="466"/>
    </row>
    <row r="1894" spans="3:9" x14ac:dyDescent="0.25">
      <c r="C1894" s="432"/>
      <c r="D1894" s="33"/>
      <c r="E1894" s="33"/>
      <c r="F1894" s="47">
        <v>2018</v>
      </c>
      <c r="G1894" s="47">
        <v>2019</v>
      </c>
      <c r="H1894" s="47">
        <v>2020</v>
      </c>
      <c r="I1894" s="47">
        <v>2021</v>
      </c>
    </row>
    <row r="1895" spans="3:9" ht="15.75" thickBot="1" x14ac:dyDescent="0.3">
      <c r="C1895" s="433"/>
      <c r="D1895" s="34"/>
      <c r="E1895" s="34"/>
      <c r="F1895" s="48" t="s">
        <v>12</v>
      </c>
      <c r="G1895" s="48" t="s">
        <v>13</v>
      </c>
      <c r="H1895" s="48" t="s">
        <v>13</v>
      </c>
      <c r="I1895" s="48" t="s">
        <v>13</v>
      </c>
    </row>
    <row r="1896" spans="3:9" ht="15.75" thickBot="1" x14ac:dyDescent="0.3">
      <c r="C1896" s="52" t="s">
        <v>39</v>
      </c>
      <c r="D1896" s="237"/>
      <c r="E1896" s="237"/>
      <c r="F1896" s="54">
        <v>0</v>
      </c>
      <c r="G1896" s="54">
        <v>0</v>
      </c>
      <c r="H1896" s="54">
        <v>0</v>
      </c>
      <c r="I1896" s="54">
        <v>0</v>
      </c>
    </row>
    <row r="1897" spans="3:9" ht="15.75" thickBot="1" x14ac:dyDescent="0.3">
      <c r="C1897" s="52" t="s">
        <v>40</v>
      </c>
      <c r="D1897" s="237"/>
      <c r="E1897" s="237"/>
      <c r="F1897" s="53">
        <f>F1888</f>
        <v>107460</v>
      </c>
      <c r="G1897" s="54">
        <f>G1888</f>
        <v>30080</v>
      </c>
      <c r="H1897" s="54">
        <v>0</v>
      </c>
      <c r="I1897" s="54">
        <v>0</v>
      </c>
    </row>
    <row r="1898" spans="3:9" ht="15.75" thickBot="1" x14ac:dyDescent="0.3">
      <c r="C1898" s="55" t="s">
        <v>41</v>
      </c>
      <c r="D1898" s="238"/>
      <c r="E1898" s="238"/>
      <c r="F1898" s="53">
        <f>F1897+F1896</f>
        <v>107460</v>
      </c>
      <c r="G1898" s="53">
        <f t="shared" ref="G1898:I1898" si="231">G1897+G1896</f>
        <v>30080</v>
      </c>
      <c r="H1898" s="53">
        <f t="shared" si="231"/>
        <v>0</v>
      </c>
      <c r="I1898" s="53">
        <f t="shared" si="231"/>
        <v>0</v>
      </c>
    </row>
    <row r="1899" spans="3:9" ht="15.75" thickBot="1" x14ac:dyDescent="0.3">
      <c r="C1899" s="46" t="s">
        <v>418</v>
      </c>
      <c r="D1899" s="236"/>
      <c r="E1899" s="236"/>
      <c r="F1899" s="458" t="s">
        <v>1158</v>
      </c>
      <c r="G1899" s="459"/>
      <c r="H1899" s="459"/>
      <c r="I1899" s="460"/>
    </row>
    <row r="1900" spans="3:9" ht="15.75" thickBot="1" x14ac:dyDescent="0.3">
      <c r="C1900" s="36" t="s">
        <v>27</v>
      </c>
      <c r="D1900" s="84"/>
      <c r="E1900" s="84"/>
      <c r="F1900" s="437" t="s">
        <v>1169</v>
      </c>
      <c r="G1900" s="438"/>
      <c r="H1900" s="438"/>
      <c r="I1900" s="439"/>
    </row>
    <row r="1901" spans="3:9" ht="15.75" thickBot="1" x14ac:dyDescent="0.3">
      <c r="C1901" s="36" t="s">
        <v>29</v>
      </c>
      <c r="D1901" s="84"/>
      <c r="E1901" s="84"/>
      <c r="F1901" s="461" t="s">
        <v>1170</v>
      </c>
      <c r="G1901" s="462"/>
      <c r="H1901" s="462"/>
      <c r="I1901" s="463"/>
    </row>
    <row r="1902" spans="3:9" x14ac:dyDescent="0.25">
      <c r="C1902" s="432"/>
      <c r="D1902" s="33"/>
      <c r="E1902" s="33"/>
      <c r="F1902" s="47">
        <v>2018</v>
      </c>
      <c r="G1902" s="47">
        <v>2019</v>
      </c>
      <c r="H1902" s="47">
        <v>2020</v>
      </c>
      <c r="I1902" s="47">
        <v>2021</v>
      </c>
    </row>
    <row r="1903" spans="3:9" ht="15.75" thickBot="1" x14ac:dyDescent="0.3">
      <c r="C1903" s="433"/>
      <c r="D1903" s="34"/>
      <c r="E1903" s="34"/>
      <c r="F1903" s="48" t="s">
        <v>12</v>
      </c>
      <c r="G1903" s="48" t="s">
        <v>13</v>
      </c>
      <c r="H1903" s="48" t="s">
        <v>13</v>
      </c>
      <c r="I1903" s="48" t="s">
        <v>13</v>
      </c>
    </row>
    <row r="1904" spans="3:9" ht="15.75" thickBot="1" x14ac:dyDescent="0.3">
      <c r="C1904" s="36" t="s">
        <v>31</v>
      </c>
      <c r="D1904" s="36"/>
      <c r="E1904" s="36"/>
      <c r="F1904" s="49">
        <v>200</v>
      </c>
      <c r="G1904" s="49">
        <v>0</v>
      </c>
      <c r="H1904" s="49">
        <v>0</v>
      </c>
      <c r="I1904" s="49">
        <v>0</v>
      </c>
    </row>
    <row r="1905" spans="3:9" ht="15.75" thickBot="1" x14ac:dyDescent="0.3">
      <c r="C1905" s="36" t="s">
        <v>32</v>
      </c>
      <c r="D1905" s="36"/>
      <c r="E1905" s="36"/>
      <c r="F1905" s="49">
        <v>1656</v>
      </c>
      <c r="G1905" s="49">
        <v>0</v>
      </c>
      <c r="H1905" s="49">
        <v>0</v>
      </c>
      <c r="I1905" s="49">
        <v>0</v>
      </c>
    </row>
    <row r="1906" spans="3:9" ht="15.75" thickBot="1" x14ac:dyDescent="0.3">
      <c r="C1906" s="36" t="s">
        <v>33</v>
      </c>
      <c r="D1906" s="36"/>
      <c r="E1906" s="36"/>
      <c r="F1906" s="49">
        <f>F1905/F1904</f>
        <v>8.2799999999999994</v>
      </c>
      <c r="G1906" s="49" t="e">
        <f t="shared" ref="G1906:I1906" si="232">G1905/G1904</f>
        <v>#DIV/0!</v>
      </c>
      <c r="H1906" s="49" t="e">
        <f t="shared" si="232"/>
        <v>#DIV/0!</v>
      </c>
      <c r="I1906" s="49" t="e">
        <f t="shared" si="232"/>
        <v>#DIV/0!</v>
      </c>
    </row>
    <row r="1907" spans="3:9" ht="15.75" thickBot="1" x14ac:dyDescent="0.3">
      <c r="C1907" s="36" t="s">
        <v>34</v>
      </c>
      <c r="D1907" s="36"/>
      <c r="E1907" s="36"/>
      <c r="F1907" s="50" t="s">
        <v>35</v>
      </c>
      <c r="G1907" s="51">
        <f>G1904/F1904-1</f>
        <v>-1</v>
      </c>
      <c r="H1907" s="51" t="e">
        <f t="shared" ref="H1907:I1909" si="233">H1904/G1904-1</f>
        <v>#DIV/0!</v>
      </c>
      <c r="I1907" s="51" t="e">
        <f t="shared" si="233"/>
        <v>#DIV/0!</v>
      </c>
    </row>
    <row r="1908" spans="3:9" ht="15.75" thickBot="1" x14ac:dyDescent="0.3">
      <c r="C1908" s="36" t="s">
        <v>36</v>
      </c>
      <c r="D1908" s="36"/>
      <c r="E1908" s="36"/>
      <c r="F1908" s="50" t="s">
        <v>35</v>
      </c>
      <c r="G1908" s="51">
        <f>G1905/F1905-1</f>
        <v>-1</v>
      </c>
      <c r="H1908" s="51" t="e">
        <f t="shared" si="233"/>
        <v>#DIV/0!</v>
      </c>
      <c r="I1908" s="51" t="e">
        <f t="shared" si="233"/>
        <v>#DIV/0!</v>
      </c>
    </row>
    <row r="1909" spans="3:9" ht="15.75" thickBot="1" x14ac:dyDescent="0.3">
      <c r="C1909" s="36" t="s">
        <v>37</v>
      </c>
      <c r="D1909" s="36"/>
      <c r="E1909" s="36"/>
      <c r="F1909" s="50" t="s">
        <v>35</v>
      </c>
      <c r="G1909" s="51" t="e">
        <f>G1906/F1906-1</f>
        <v>#DIV/0!</v>
      </c>
      <c r="H1909" s="51" t="e">
        <f t="shared" si="233"/>
        <v>#DIV/0!</v>
      </c>
      <c r="I1909" s="51" t="e">
        <f t="shared" si="233"/>
        <v>#DIV/0!</v>
      </c>
    </row>
    <row r="1910" spans="3:9" ht="15.75" thickBot="1" x14ac:dyDescent="0.3">
      <c r="C1910" s="464" t="s">
        <v>229</v>
      </c>
      <c r="D1910" s="465"/>
      <c r="E1910" s="465"/>
      <c r="F1910" s="465"/>
      <c r="G1910" s="465"/>
      <c r="H1910" s="465"/>
      <c r="I1910" s="466"/>
    </row>
    <row r="1911" spans="3:9" x14ac:dyDescent="0.25">
      <c r="C1911" s="432"/>
      <c r="D1911" s="33"/>
      <c r="E1911" s="33"/>
      <c r="F1911" s="47">
        <v>2018</v>
      </c>
      <c r="G1911" s="47">
        <v>2019</v>
      </c>
      <c r="H1911" s="47">
        <v>2020</v>
      </c>
      <c r="I1911" s="47">
        <v>2021</v>
      </c>
    </row>
    <row r="1912" spans="3:9" ht="15.75" thickBot="1" x14ac:dyDescent="0.3">
      <c r="C1912" s="433"/>
      <c r="D1912" s="34"/>
      <c r="E1912" s="34"/>
      <c r="F1912" s="48" t="s">
        <v>12</v>
      </c>
      <c r="G1912" s="48" t="s">
        <v>13</v>
      </c>
      <c r="H1912" s="48" t="s">
        <v>13</v>
      </c>
      <c r="I1912" s="48" t="s">
        <v>13</v>
      </c>
    </row>
    <row r="1913" spans="3:9" ht="15.75" thickBot="1" x14ac:dyDescent="0.3">
      <c r="C1913" s="52" t="s">
        <v>39</v>
      </c>
      <c r="D1913" s="237"/>
      <c r="E1913" s="237"/>
      <c r="F1913" s="54">
        <f>F1905</f>
        <v>1656</v>
      </c>
      <c r="G1913" s="54">
        <v>0</v>
      </c>
      <c r="H1913" s="54">
        <v>0</v>
      </c>
      <c r="I1913" s="54">
        <v>0</v>
      </c>
    </row>
    <row r="1914" spans="3:9" ht="15.75" thickBot="1" x14ac:dyDescent="0.3">
      <c r="C1914" s="52" t="s">
        <v>40</v>
      </c>
      <c r="D1914" s="237"/>
      <c r="E1914" s="237"/>
      <c r="F1914" s="53">
        <v>0</v>
      </c>
      <c r="G1914" s="54">
        <v>0</v>
      </c>
      <c r="H1914" s="54">
        <v>0</v>
      </c>
      <c r="I1914" s="54">
        <v>0</v>
      </c>
    </row>
    <row r="1915" spans="3:9" ht="15.75" thickBot="1" x14ac:dyDescent="0.3">
      <c r="C1915" s="55" t="s">
        <v>230</v>
      </c>
      <c r="D1915" s="238"/>
      <c r="E1915" s="238"/>
      <c r="F1915" s="53">
        <f>F1914+F1913</f>
        <v>1656</v>
      </c>
      <c r="G1915" s="53">
        <f t="shared" ref="G1915:I1915" si="234">G1914+G1913</f>
        <v>0</v>
      </c>
      <c r="H1915" s="53">
        <f t="shared" si="234"/>
        <v>0</v>
      </c>
      <c r="I1915" s="53">
        <f t="shared" si="234"/>
        <v>0</v>
      </c>
    </row>
    <row r="1916" spans="3:9" ht="16.5" thickBot="1" x14ac:dyDescent="0.3">
      <c r="C1916" s="258" t="s">
        <v>1220</v>
      </c>
      <c r="D1916" s="259"/>
      <c r="E1916" s="259"/>
      <c r="F1916" s="455" t="s">
        <v>1221</v>
      </c>
      <c r="G1916" s="456"/>
      <c r="H1916" s="456"/>
      <c r="I1916" s="457"/>
    </row>
    <row r="1917" spans="3:9" ht="49.5" customHeight="1" thickBot="1" x14ac:dyDescent="0.3">
      <c r="C1917" s="46" t="s">
        <v>650</v>
      </c>
      <c r="D1917" s="236"/>
      <c r="E1917" s="236"/>
      <c r="F1917" s="458" t="s">
        <v>1222</v>
      </c>
      <c r="G1917" s="459"/>
      <c r="H1917" s="459"/>
      <c r="I1917" s="460"/>
    </row>
    <row r="1918" spans="3:9" ht="15.75" thickBot="1" x14ac:dyDescent="0.3">
      <c r="C1918" s="36" t="s">
        <v>27</v>
      </c>
      <c r="D1918" s="84"/>
      <c r="E1918" s="84"/>
      <c r="F1918" s="437" t="s">
        <v>385</v>
      </c>
      <c r="G1918" s="438"/>
      <c r="H1918" s="438"/>
      <c r="I1918" s="439"/>
    </row>
    <row r="1919" spans="3:9" ht="15.75" thickBot="1" x14ac:dyDescent="0.3">
      <c r="C1919" s="36" t="s">
        <v>29</v>
      </c>
      <c r="D1919" s="84"/>
      <c r="E1919" s="84"/>
      <c r="F1919" s="461" t="s">
        <v>385</v>
      </c>
      <c r="G1919" s="462"/>
      <c r="H1919" s="462"/>
      <c r="I1919" s="463"/>
    </row>
    <row r="1920" spans="3:9" x14ac:dyDescent="0.25">
      <c r="C1920" s="432"/>
      <c r="D1920" s="33"/>
      <c r="E1920" s="33"/>
      <c r="F1920" s="47">
        <v>2018</v>
      </c>
      <c r="G1920" s="47">
        <v>2019</v>
      </c>
      <c r="H1920" s="47">
        <v>2020</v>
      </c>
      <c r="I1920" s="47">
        <v>2021</v>
      </c>
    </row>
    <row r="1921" spans="3:9" ht="15.75" thickBot="1" x14ac:dyDescent="0.3">
      <c r="C1921" s="433"/>
      <c r="D1921" s="34"/>
      <c r="E1921" s="34"/>
      <c r="F1921" s="48" t="s">
        <v>12</v>
      </c>
      <c r="G1921" s="48" t="s">
        <v>13</v>
      </c>
      <c r="H1921" s="48" t="s">
        <v>13</v>
      </c>
      <c r="I1921" s="48" t="s">
        <v>13</v>
      </c>
    </row>
    <row r="1922" spans="3:9" ht="47.25" customHeight="1" thickBot="1" x14ac:dyDescent="0.3">
      <c r="C1922" s="36" t="s">
        <v>31</v>
      </c>
      <c r="D1922" s="84"/>
      <c r="E1922" s="84"/>
      <c r="F1922" s="594" t="s">
        <v>1223</v>
      </c>
      <c r="G1922" s="595"/>
      <c r="H1922" s="595"/>
      <c r="I1922" s="596"/>
    </row>
    <row r="1923" spans="3:9" ht="15.75" thickBot="1" x14ac:dyDescent="0.3">
      <c r="C1923" s="36" t="s">
        <v>32</v>
      </c>
      <c r="D1923" s="36"/>
      <c r="E1923" s="36"/>
      <c r="F1923" s="49">
        <f>250000+42000+10000</f>
        <v>302000</v>
      </c>
      <c r="G1923" s="49">
        <f>516245+50000</f>
        <v>566245</v>
      </c>
      <c r="H1923" s="49">
        <f>3653152+487578</f>
        <v>4140730</v>
      </c>
      <c r="I1923" s="49">
        <f>4119706+887170</f>
        <v>5006876</v>
      </c>
    </row>
    <row r="1924" spans="3:9" ht="15.75" thickBot="1" x14ac:dyDescent="0.3">
      <c r="C1924" s="36" t="s">
        <v>33</v>
      </c>
      <c r="D1924" s="36"/>
      <c r="E1924" s="36"/>
      <c r="F1924" s="49" t="e">
        <f>F1923/F1922</f>
        <v>#VALUE!</v>
      </c>
      <c r="G1924" s="49" t="e">
        <f t="shared" ref="G1924:I1924" si="235">G1923/G1922</f>
        <v>#DIV/0!</v>
      </c>
      <c r="H1924" s="49" t="e">
        <f t="shared" si="235"/>
        <v>#DIV/0!</v>
      </c>
      <c r="I1924" s="49" t="e">
        <f t="shared" si="235"/>
        <v>#DIV/0!</v>
      </c>
    </row>
    <row r="1925" spans="3:9" ht="15.75" thickBot="1" x14ac:dyDescent="0.3">
      <c r="C1925" s="36" t="s">
        <v>34</v>
      </c>
      <c r="D1925" s="36"/>
      <c r="E1925" s="36"/>
      <c r="F1925" s="50" t="s">
        <v>35</v>
      </c>
      <c r="G1925" s="51" t="e">
        <f>G1922/F1922-1</f>
        <v>#VALUE!</v>
      </c>
      <c r="H1925" s="51" t="e">
        <f t="shared" ref="H1925:I1927" si="236">H1922/G1922-1</f>
        <v>#DIV/0!</v>
      </c>
      <c r="I1925" s="51" t="e">
        <f t="shared" si="236"/>
        <v>#DIV/0!</v>
      </c>
    </row>
    <row r="1926" spans="3:9" ht="15.75" thickBot="1" x14ac:dyDescent="0.3">
      <c r="C1926" s="36" t="s">
        <v>36</v>
      </c>
      <c r="D1926" s="36"/>
      <c r="E1926" s="36"/>
      <c r="F1926" s="50" t="s">
        <v>35</v>
      </c>
      <c r="G1926" s="51">
        <f>G1923/F1923-1</f>
        <v>0.87498344370860925</v>
      </c>
      <c r="H1926" s="51">
        <f t="shared" si="236"/>
        <v>6.3126120318943215</v>
      </c>
      <c r="I1926" s="51">
        <f t="shared" si="236"/>
        <v>0.2091771257725088</v>
      </c>
    </row>
    <row r="1927" spans="3:9" ht="15.75" thickBot="1" x14ac:dyDescent="0.3">
      <c r="C1927" s="36" t="s">
        <v>37</v>
      </c>
      <c r="D1927" s="36"/>
      <c r="E1927" s="36"/>
      <c r="F1927" s="50" t="s">
        <v>35</v>
      </c>
      <c r="G1927" s="51" t="e">
        <f>G1924/F1924-1</f>
        <v>#DIV/0!</v>
      </c>
      <c r="H1927" s="51" t="e">
        <f t="shared" si="236"/>
        <v>#DIV/0!</v>
      </c>
      <c r="I1927" s="51" t="e">
        <f t="shared" si="236"/>
        <v>#DIV/0!</v>
      </c>
    </row>
    <row r="1928" spans="3:9" ht="15.75" thickBot="1" x14ac:dyDescent="0.3">
      <c r="C1928" s="464" t="s">
        <v>671</v>
      </c>
      <c r="D1928" s="465"/>
      <c r="E1928" s="465"/>
      <c r="F1928" s="465"/>
      <c r="G1928" s="465"/>
      <c r="H1928" s="465"/>
      <c r="I1928" s="466"/>
    </row>
    <row r="1929" spans="3:9" x14ac:dyDescent="0.25">
      <c r="C1929" s="432"/>
      <c r="D1929" s="33"/>
      <c r="E1929" s="33"/>
      <c r="F1929" s="47">
        <v>2018</v>
      </c>
      <c r="G1929" s="47">
        <v>2019</v>
      </c>
      <c r="H1929" s="47">
        <v>2020</v>
      </c>
      <c r="I1929" s="47"/>
    </row>
    <row r="1930" spans="3:9" ht="15.75" thickBot="1" x14ac:dyDescent="0.3">
      <c r="C1930" s="433"/>
      <c r="D1930" s="34"/>
      <c r="E1930" s="34"/>
      <c r="F1930" s="48" t="s">
        <v>12</v>
      </c>
      <c r="G1930" s="48" t="s">
        <v>13</v>
      </c>
      <c r="H1930" s="48" t="s">
        <v>13</v>
      </c>
      <c r="I1930" s="48" t="s">
        <v>13</v>
      </c>
    </row>
    <row r="1931" spans="3:9" ht="15.75" thickBot="1" x14ac:dyDescent="0.3">
      <c r="C1931" s="52" t="s">
        <v>39</v>
      </c>
      <c r="D1931" s="237"/>
      <c r="E1931" s="237"/>
      <c r="F1931" s="54">
        <f>F1923</f>
        <v>302000</v>
      </c>
      <c r="G1931" s="54">
        <f>G1923</f>
        <v>566245</v>
      </c>
      <c r="H1931" s="54">
        <f>H1923</f>
        <v>4140730</v>
      </c>
      <c r="I1931" s="54">
        <f>I1923</f>
        <v>5006876</v>
      </c>
    </row>
    <row r="1932" spans="3:9" ht="15.75" thickBot="1" x14ac:dyDescent="0.3">
      <c r="C1932" s="52" t="s">
        <v>40</v>
      </c>
      <c r="D1932" s="237"/>
      <c r="E1932" s="237"/>
      <c r="F1932" s="53"/>
      <c r="G1932" s="54"/>
      <c r="H1932" s="54"/>
      <c r="I1932" s="54">
        <v>0</v>
      </c>
    </row>
    <row r="1933" spans="3:9" ht="15.75" thickBot="1" x14ac:dyDescent="0.3">
      <c r="C1933" s="55" t="s">
        <v>612</v>
      </c>
      <c r="D1933" s="238"/>
      <c r="E1933" s="238"/>
      <c r="F1933" s="53">
        <f>F1932+F1931</f>
        <v>302000</v>
      </c>
      <c r="G1933" s="53">
        <f>G1923</f>
        <v>566245</v>
      </c>
      <c r="H1933" s="53">
        <f>H1923</f>
        <v>4140730</v>
      </c>
      <c r="I1933" s="53">
        <f>I1923</f>
        <v>5006876</v>
      </c>
    </row>
    <row r="1934" spans="3:9" ht="16.5" thickBot="1" x14ac:dyDescent="0.3">
      <c r="C1934" s="258" t="s">
        <v>1224</v>
      </c>
      <c r="D1934" s="259"/>
      <c r="E1934" s="259"/>
      <c r="F1934" s="455" t="s">
        <v>1225</v>
      </c>
      <c r="G1934" s="456"/>
      <c r="H1934" s="456"/>
      <c r="I1934" s="457"/>
    </row>
    <row r="1935" spans="3:9" ht="15.75" thickBot="1" x14ac:dyDescent="0.3">
      <c r="C1935" s="46" t="s">
        <v>1164</v>
      </c>
      <c r="D1935" s="236"/>
      <c r="E1935" s="236"/>
      <c r="F1935" s="458"/>
      <c r="G1935" s="459"/>
      <c r="H1935" s="459"/>
      <c r="I1935" s="460"/>
    </row>
    <row r="1936" spans="3:9" ht="15.75" thickBot="1" x14ac:dyDescent="0.3">
      <c r="C1936" s="36" t="s">
        <v>27</v>
      </c>
      <c r="D1936" s="84"/>
      <c r="E1936" s="84"/>
      <c r="F1936" s="458" t="s">
        <v>1226</v>
      </c>
      <c r="G1936" s="459"/>
      <c r="H1936" s="459"/>
      <c r="I1936" s="460"/>
    </row>
    <row r="1937" spans="3:9" ht="15.75" thickBot="1" x14ac:dyDescent="0.3">
      <c r="C1937" s="36" t="s">
        <v>29</v>
      </c>
      <c r="D1937" s="84"/>
      <c r="E1937" s="84"/>
      <c r="F1937" s="461" t="s">
        <v>385</v>
      </c>
      <c r="G1937" s="462"/>
      <c r="H1937" s="462"/>
      <c r="I1937" s="463"/>
    </row>
    <row r="1938" spans="3:9" x14ac:dyDescent="0.25">
      <c r="C1938" s="432"/>
      <c r="D1938" s="33"/>
      <c r="E1938" s="33"/>
      <c r="F1938" s="47">
        <v>2018</v>
      </c>
      <c r="G1938" s="47">
        <v>2019</v>
      </c>
      <c r="H1938" s="47">
        <v>2020</v>
      </c>
      <c r="I1938" s="47">
        <v>2021</v>
      </c>
    </row>
    <row r="1939" spans="3:9" ht="15.75" thickBot="1" x14ac:dyDescent="0.3">
      <c r="C1939" s="433"/>
      <c r="D1939" s="34"/>
      <c r="E1939" s="34"/>
      <c r="F1939" s="48" t="s">
        <v>12</v>
      </c>
      <c r="G1939" s="48" t="s">
        <v>13</v>
      </c>
      <c r="H1939" s="48" t="s">
        <v>13</v>
      </c>
      <c r="I1939" s="48" t="s">
        <v>13</v>
      </c>
    </row>
    <row r="1940" spans="3:9" ht="15.75" thickBot="1" x14ac:dyDescent="0.3">
      <c r="C1940" s="36" t="s">
        <v>31</v>
      </c>
      <c r="D1940" s="84"/>
      <c r="E1940" s="84"/>
      <c r="F1940" s="594"/>
      <c r="G1940" s="595"/>
      <c r="H1940" s="595"/>
      <c r="I1940" s="596"/>
    </row>
    <row r="1941" spans="3:9" ht="15.75" thickBot="1" x14ac:dyDescent="0.3">
      <c r="C1941" s="36" t="s">
        <v>32</v>
      </c>
      <c r="D1941" s="36"/>
      <c r="E1941" s="36"/>
      <c r="F1941" s="49">
        <v>5000</v>
      </c>
      <c r="G1941" s="49">
        <v>10000</v>
      </c>
      <c r="H1941" s="49">
        <v>10000</v>
      </c>
      <c r="I1941" s="49">
        <v>0</v>
      </c>
    </row>
    <row r="1942" spans="3:9" ht="15.75" thickBot="1" x14ac:dyDescent="0.3">
      <c r="C1942" s="36" t="s">
        <v>33</v>
      </c>
      <c r="D1942" s="36"/>
      <c r="E1942" s="36"/>
      <c r="F1942" s="49" t="e">
        <f>F1941/F1940</f>
        <v>#DIV/0!</v>
      </c>
      <c r="G1942" s="49" t="e">
        <f t="shared" ref="G1942:I1942" si="237">G1941/G1940</f>
        <v>#DIV/0!</v>
      </c>
      <c r="H1942" s="49" t="e">
        <f t="shared" si="237"/>
        <v>#DIV/0!</v>
      </c>
      <c r="I1942" s="49" t="e">
        <f t="shared" si="237"/>
        <v>#DIV/0!</v>
      </c>
    </row>
    <row r="1943" spans="3:9" ht="15.75" thickBot="1" x14ac:dyDescent="0.3">
      <c r="C1943" s="36" t="s">
        <v>34</v>
      </c>
      <c r="D1943" s="36"/>
      <c r="E1943" s="36"/>
      <c r="F1943" s="50" t="s">
        <v>35</v>
      </c>
      <c r="G1943" s="51" t="e">
        <f>G1940/F1940-1</f>
        <v>#DIV/0!</v>
      </c>
      <c r="H1943" s="51" t="e">
        <f t="shared" ref="H1943:I1945" si="238">H1940/G1940-1</f>
        <v>#DIV/0!</v>
      </c>
      <c r="I1943" s="51" t="e">
        <f t="shared" si="238"/>
        <v>#DIV/0!</v>
      </c>
    </row>
    <row r="1944" spans="3:9" ht="15.75" thickBot="1" x14ac:dyDescent="0.3">
      <c r="C1944" s="36" t="s">
        <v>36</v>
      </c>
      <c r="D1944" s="36"/>
      <c r="E1944" s="36"/>
      <c r="F1944" s="50" t="s">
        <v>35</v>
      </c>
      <c r="G1944" s="51">
        <f>G1941/F1941-1</f>
        <v>1</v>
      </c>
      <c r="H1944" s="51">
        <f t="shared" si="238"/>
        <v>0</v>
      </c>
      <c r="I1944" s="51">
        <f t="shared" si="238"/>
        <v>-1</v>
      </c>
    </row>
    <row r="1945" spans="3:9" ht="15.75" thickBot="1" x14ac:dyDescent="0.3">
      <c r="C1945" s="36" t="s">
        <v>37</v>
      </c>
      <c r="D1945" s="36"/>
      <c r="E1945" s="36"/>
      <c r="F1945" s="50" t="s">
        <v>35</v>
      </c>
      <c r="G1945" s="51" t="e">
        <f>G1942/F1942-1</f>
        <v>#DIV/0!</v>
      </c>
      <c r="H1945" s="51" t="e">
        <f t="shared" si="238"/>
        <v>#DIV/0!</v>
      </c>
      <c r="I1945" s="51" t="e">
        <f t="shared" si="238"/>
        <v>#DIV/0!</v>
      </c>
    </row>
    <row r="1946" spans="3:9" ht="15.75" thickBot="1" x14ac:dyDescent="0.3">
      <c r="C1946" s="464" t="s">
        <v>671</v>
      </c>
      <c r="D1946" s="465"/>
      <c r="E1946" s="465"/>
      <c r="F1946" s="465"/>
      <c r="G1946" s="465"/>
      <c r="H1946" s="465"/>
      <c r="I1946" s="466"/>
    </row>
    <row r="1947" spans="3:9" x14ac:dyDescent="0.25">
      <c r="C1947" s="432"/>
      <c r="D1947" s="33"/>
      <c r="E1947" s="33"/>
      <c r="F1947" s="47">
        <v>2018</v>
      </c>
      <c r="G1947" s="47">
        <v>2019</v>
      </c>
      <c r="H1947" s="47">
        <v>2020</v>
      </c>
      <c r="I1947" s="47"/>
    </row>
    <row r="1948" spans="3:9" ht="15.75" thickBot="1" x14ac:dyDescent="0.3">
      <c r="C1948" s="433"/>
      <c r="D1948" s="34"/>
      <c r="E1948" s="34"/>
      <c r="F1948" s="48" t="s">
        <v>12</v>
      </c>
      <c r="G1948" s="48" t="s">
        <v>13</v>
      </c>
      <c r="H1948" s="48" t="s">
        <v>13</v>
      </c>
      <c r="I1948" s="48" t="s">
        <v>13</v>
      </c>
    </row>
    <row r="1949" spans="3:9" ht="15.75" thickBot="1" x14ac:dyDescent="0.3">
      <c r="C1949" s="52" t="s">
        <v>39</v>
      </c>
      <c r="D1949" s="237"/>
      <c r="E1949" s="237"/>
      <c r="F1949" s="54">
        <f>F1941</f>
        <v>5000</v>
      </c>
      <c r="G1949" s="54">
        <f t="shared" ref="G1949:I1949" si="239">G1941</f>
        <v>10000</v>
      </c>
      <c r="H1949" s="54">
        <f t="shared" si="239"/>
        <v>10000</v>
      </c>
      <c r="I1949" s="54">
        <f t="shared" si="239"/>
        <v>0</v>
      </c>
    </row>
    <row r="1950" spans="3:9" ht="15.75" thickBot="1" x14ac:dyDescent="0.3">
      <c r="C1950" s="52" t="s">
        <v>40</v>
      </c>
      <c r="D1950" s="237"/>
      <c r="E1950" s="237"/>
      <c r="F1950" s="53"/>
      <c r="G1950" s="54"/>
      <c r="H1950" s="54"/>
      <c r="I1950" s="54"/>
    </row>
    <row r="1951" spans="3:9" ht="15.75" thickBot="1" x14ac:dyDescent="0.3">
      <c r="C1951" s="55" t="s">
        <v>612</v>
      </c>
      <c r="D1951" s="238"/>
      <c r="E1951" s="238"/>
      <c r="F1951" s="53">
        <f>F1950+F1949</f>
        <v>5000</v>
      </c>
      <c r="G1951" s="53">
        <f>G1941</f>
        <v>10000</v>
      </c>
      <c r="H1951" s="53">
        <f>H1941</f>
        <v>10000</v>
      </c>
      <c r="I1951" s="53">
        <f>I1941</f>
        <v>0</v>
      </c>
    </row>
    <row r="1952" spans="3:9" ht="16.5" thickBot="1" x14ac:dyDescent="0.3">
      <c r="C1952" s="258" t="s">
        <v>1227</v>
      </c>
      <c r="D1952" s="259"/>
      <c r="E1952" s="259"/>
      <c r="F1952" s="455" t="s">
        <v>1228</v>
      </c>
      <c r="G1952" s="456"/>
      <c r="H1952" s="456"/>
      <c r="I1952" s="457"/>
    </row>
    <row r="1953" spans="3:9" ht="36.75" customHeight="1" thickBot="1" x14ac:dyDescent="0.3">
      <c r="C1953" s="46" t="s">
        <v>650</v>
      </c>
      <c r="D1953" s="236"/>
      <c r="E1953" s="236"/>
      <c r="F1953" s="458"/>
      <c r="G1953" s="459"/>
      <c r="H1953" s="459"/>
      <c r="I1953" s="460"/>
    </row>
    <row r="1954" spans="3:9" ht="15.75" thickBot="1" x14ac:dyDescent="0.3">
      <c r="C1954" s="36" t="s">
        <v>27</v>
      </c>
      <c r="D1954" s="84"/>
      <c r="E1954" s="84"/>
      <c r="F1954" s="437" t="s">
        <v>1229</v>
      </c>
      <c r="G1954" s="438"/>
      <c r="H1954" s="438"/>
      <c r="I1954" s="439"/>
    </row>
    <row r="1955" spans="3:9" ht="15.75" thickBot="1" x14ac:dyDescent="0.3">
      <c r="C1955" s="36" t="s">
        <v>29</v>
      </c>
      <c r="D1955" s="84"/>
      <c r="E1955" s="84"/>
      <c r="F1955" s="461" t="s">
        <v>385</v>
      </c>
      <c r="G1955" s="462"/>
      <c r="H1955" s="462"/>
      <c r="I1955" s="463"/>
    </row>
    <row r="1956" spans="3:9" x14ac:dyDescent="0.25">
      <c r="C1956" s="432"/>
      <c r="D1956" s="33"/>
      <c r="E1956" s="33"/>
      <c r="F1956" s="47">
        <v>2018</v>
      </c>
      <c r="G1956" s="47">
        <v>2019</v>
      </c>
      <c r="H1956" s="47">
        <v>2020</v>
      </c>
      <c r="I1956" s="47">
        <v>2021</v>
      </c>
    </row>
    <row r="1957" spans="3:9" ht="15.75" thickBot="1" x14ac:dyDescent="0.3">
      <c r="C1957" s="433"/>
      <c r="D1957" s="34"/>
      <c r="E1957" s="34"/>
      <c r="F1957" s="48" t="s">
        <v>12</v>
      </c>
      <c r="G1957" s="48" t="s">
        <v>13</v>
      </c>
      <c r="H1957" s="48" t="s">
        <v>13</v>
      </c>
      <c r="I1957" s="48" t="s">
        <v>13</v>
      </c>
    </row>
    <row r="1958" spans="3:9" ht="15.75" thickBot="1" x14ac:dyDescent="0.3">
      <c r="C1958" s="36" t="s">
        <v>31</v>
      </c>
      <c r="D1958" s="84"/>
      <c r="E1958" s="84"/>
      <c r="F1958" s="594"/>
      <c r="G1958" s="595"/>
      <c r="H1958" s="595"/>
      <c r="I1958" s="596"/>
    </row>
    <row r="1959" spans="3:9" ht="15.75" thickBot="1" x14ac:dyDescent="0.3">
      <c r="C1959" s="36" t="s">
        <v>32</v>
      </c>
      <c r="D1959" s="36"/>
      <c r="E1959" s="36"/>
      <c r="F1959" s="49">
        <v>30000</v>
      </c>
      <c r="G1959" s="49">
        <v>0</v>
      </c>
      <c r="H1959" s="49">
        <v>0</v>
      </c>
      <c r="I1959" s="49">
        <v>0</v>
      </c>
    </row>
    <row r="1960" spans="3:9" ht="15.75" thickBot="1" x14ac:dyDescent="0.3">
      <c r="C1960" s="36" t="s">
        <v>33</v>
      </c>
      <c r="D1960" s="36"/>
      <c r="E1960" s="36"/>
      <c r="F1960" s="49" t="e">
        <f>F1959/F1958</f>
        <v>#DIV/0!</v>
      </c>
      <c r="G1960" s="49" t="e">
        <f t="shared" ref="G1960:I1960" si="240">G1959/G1958</f>
        <v>#DIV/0!</v>
      </c>
      <c r="H1960" s="49" t="e">
        <f t="shared" si="240"/>
        <v>#DIV/0!</v>
      </c>
      <c r="I1960" s="49" t="e">
        <f t="shared" si="240"/>
        <v>#DIV/0!</v>
      </c>
    </row>
    <row r="1961" spans="3:9" ht="15.75" thickBot="1" x14ac:dyDescent="0.3">
      <c r="C1961" s="36" t="s">
        <v>34</v>
      </c>
      <c r="D1961" s="36"/>
      <c r="E1961" s="36"/>
      <c r="F1961" s="50" t="s">
        <v>35</v>
      </c>
      <c r="G1961" s="51" t="e">
        <f>G1958/F1958-1</f>
        <v>#DIV/0!</v>
      </c>
      <c r="H1961" s="51" t="e">
        <f t="shared" ref="H1961:I1963" si="241">H1958/G1958-1</f>
        <v>#DIV/0!</v>
      </c>
      <c r="I1961" s="51" t="e">
        <f t="shared" si="241"/>
        <v>#DIV/0!</v>
      </c>
    </row>
    <row r="1962" spans="3:9" ht="15.75" thickBot="1" x14ac:dyDescent="0.3">
      <c r="C1962" s="36" t="s">
        <v>36</v>
      </c>
      <c r="D1962" s="36"/>
      <c r="E1962" s="36"/>
      <c r="F1962" s="50" t="s">
        <v>35</v>
      </c>
      <c r="G1962" s="51">
        <f>G1959/F1959-1</f>
        <v>-1</v>
      </c>
      <c r="H1962" s="51" t="e">
        <f t="shared" si="241"/>
        <v>#DIV/0!</v>
      </c>
      <c r="I1962" s="51" t="e">
        <f t="shared" si="241"/>
        <v>#DIV/0!</v>
      </c>
    </row>
    <row r="1963" spans="3:9" ht="15.75" thickBot="1" x14ac:dyDescent="0.3">
      <c r="C1963" s="36" t="s">
        <v>37</v>
      </c>
      <c r="D1963" s="36"/>
      <c r="E1963" s="36"/>
      <c r="F1963" s="50" t="s">
        <v>35</v>
      </c>
      <c r="G1963" s="51" t="e">
        <f>G1960/F1960-1</f>
        <v>#DIV/0!</v>
      </c>
      <c r="H1963" s="51" t="e">
        <f t="shared" si="241"/>
        <v>#DIV/0!</v>
      </c>
      <c r="I1963" s="51" t="e">
        <f t="shared" si="241"/>
        <v>#DIV/0!</v>
      </c>
    </row>
    <row r="1964" spans="3:9" ht="15.75" thickBot="1" x14ac:dyDescent="0.3">
      <c r="C1964" s="464" t="s">
        <v>671</v>
      </c>
      <c r="D1964" s="465"/>
      <c r="E1964" s="465"/>
      <c r="F1964" s="465"/>
      <c r="G1964" s="465"/>
      <c r="H1964" s="465"/>
      <c r="I1964" s="466"/>
    </row>
    <row r="1965" spans="3:9" x14ac:dyDescent="0.25">
      <c r="C1965" s="432"/>
      <c r="D1965" s="33"/>
      <c r="E1965" s="33"/>
      <c r="F1965" s="47">
        <v>2018</v>
      </c>
      <c r="G1965" s="47">
        <v>2019</v>
      </c>
      <c r="H1965" s="47">
        <v>2020</v>
      </c>
      <c r="I1965" s="47"/>
    </row>
    <row r="1966" spans="3:9" ht="15.75" thickBot="1" x14ac:dyDescent="0.3">
      <c r="C1966" s="433"/>
      <c r="D1966" s="34"/>
      <c r="E1966" s="34"/>
      <c r="F1966" s="48" t="s">
        <v>12</v>
      </c>
      <c r="G1966" s="48" t="s">
        <v>13</v>
      </c>
      <c r="H1966" s="48" t="s">
        <v>13</v>
      </c>
      <c r="I1966" s="48" t="s">
        <v>13</v>
      </c>
    </row>
    <row r="1967" spans="3:9" ht="15.75" thickBot="1" x14ac:dyDescent="0.3">
      <c r="C1967" s="52" t="s">
        <v>39</v>
      </c>
      <c r="D1967" s="237"/>
      <c r="E1967" s="237"/>
      <c r="F1967" s="54"/>
      <c r="G1967" s="54"/>
      <c r="H1967" s="54"/>
      <c r="I1967" s="54"/>
    </row>
    <row r="1968" spans="3:9" ht="15.75" thickBot="1" x14ac:dyDescent="0.3">
      <c r="C1968" s="52" t="s">
        <v>40</v>
      </c>
      <c r="D1968" s="237"/>
      <c r="E1968" s="237"/>
      <c r="F1968" s="53">
        <f>F1959</f>
        <v>30000</v>
      </c>
      <c r="G1968" s="54"/>
      <c r="H1968" s="54"/>
      <c r="I1968" s="54"/>
    </row>
    <row r="1969" spans="3:9" ht="15.75" thickBot="1" x14ac:dyDescent="0.3">
      <c r="C1969" s="55" t="s">
        <v>612</v>
      </c>
      <c r="D1969" s="238"/>
      <c r="E1969" s="238"/>
      <c r="F1969" s="53">
        <f>F1968+F1967</f>
        <v>30000</v>
      </c>
      <c r="G1969" s="53">
        <f>G1959</f>
        <v>0</v>
      </c>
      <c r="H1969" s="53">
        <f>H1959</f>
        <v>0</v>
      </c>
      <c r="I1969" s="53">
        <f>I1959</f>
        <v>0</v>
      </c>
    </row>
    <row r="1970" spans="3:9" ht="15.75" thickBot="1" x14ac:dyDescent="0.3">
      <c r="C1970" s="102"/>
      <c r="D1970" s="292"/>
      <c r="E1970" s="292"/>
      <c r="F1970" s="101"/>
      <c r="G1970" s="101"/>
      <c r="H1970" s="101"/>
      <c r="I1970" s="101"/>
    </row>
    <row r="1971" spans="3:9" ht="44.25" customHeight="1" thickBot="1" x14ac:dyDescent="0.3">
      <c r="C1971" s="21" t="s">
        <v>182</v>
      </c>
      <c r="D1971" s="260"/>
      <c r="E1971" s="260"/>
      <c r="F1971" s="69">
        <f>F70+F89+F107+F125+F143+F161+F179+F197+F215+F233+F251+F269+F287+F305+F323+F341+F359+F377+F395+F413+F431+F449+F467+F485+F503+F521+F539+F557+F575+F593+F611+F629+F647+F665+F683+F701+F719+F737+F755+F773+F791+F808+F827+F845+F863+F881+F899+F917+F935+F953+F971+F989+F1007+F1025+F1043+F1061+F1079+F1097+F1115+F1133+F1151+F1169+F1187+F1205+F1223+F1241+F1258+F1277+F1295+F1313+F1331+F1349+F1367+F1385+F1403+F1421+F1440+F1459+F1477+F1495+F1513+F1531+F1585+F1602+F1619+F1635+F1653+F1670+F1687+F1705+F1723+F1741+F1759+F1777+F1795+F1812+F1828+F1846+F1863+F1880+F1898+F1915+F1933+F1951+F1969+F49+F1549+F1567</f>
        <v>10620738</v>
      </c>
      <c r="G1971" s="69">
        <f>G70+G89+G107+G125+G143+G161+G179+G197+G215+G233+G251+G269+G287+G305+G323+G341+G359+G377+G395+G413+G431+G449+G467+G485+G503+G521+G539+G557+G575+G593+G611+G629+G647+G665+G683+G701+G719+G737+G755+G773+G791+G808+G827+G845+G863+G881+G899+G917+G935+G953+G971+G989+G1007+G1025+G1043+G1061+G1079+G1097+G1115+G1133+G1151+G1169+G1187+G1205+G1223+G1241+G1258+G1277+G1295+G1313+G1331+G1349+G1367+G1385+G1403+G1421+G1440+G1459+G1477+G1495+G1513+G1531+G1585+G1602+G1619+G1635+G1653+G1670+G1687+G1705+G1723+G1741+G1759+G1777+G1795+G1812+G1828+G1846+G1863+G1880+G1898+G1915+G1933+G1951+G1969+G49+G1549+G1567</f>
        <v>11799989</v>
      </c>
      <c r="H1971" s="69">
        <f>H70+H89+H107+H125+H143+H161+H179+H197+H215+H233+H251+H269+H287+H305+H323+H341+H359+H377+H395+H413+H431+H449+H467+H485+H503+H521+H539+H557+H575+H593+H611+H629+H647+H665+H683+H701+H719+H737+H755+H773+H791+H808+H827+H845+H863+H881+H899+H917+H935+H953+H971+H989+H1007+H1025+H1043+H1061+H1079+H1097+H1115+H1133+H1151+H1169+H1187+H1205+H1223+H1241+H1258+H1277+H1295+H1313+H1331+H1349+H1367+H1385+H1403+H1421+H1440+H1459+H1477+H1495+H1513+H1531+H1585+H1602+H1619+H1635+H1653+H1670+H1687+H1705+H1723+H1741+H1759+H1777+H1795+H1812+H1828+H1846+H1863+H1880+H1898+H1915+H1933+H1951+H1969+H49+H1549+H1567</f>
        <v>12440000.4</v>
      </c>
      <c r="I1971" s="69">
        <f>I70+I89+I107+I125+I143+I161+I179+I197+I215+I233+I251+I269+I287+I305+I323+I341+I359+I377+I395+I413+I431+I449+I467+I485+I503+I521+I539+I557+I575+I593+I611+I629+I647+I665+I683+I701+I719+I737+I755+I773+I791+I808+I827+I845+I863+I881+I899+I917+I935+I953+I971+I989+I1007+I1025+I1043+I1061+I1079+I1097+I1115+I1133+I1151+I1169+I1187+I1205+I1223+I1241+I1258+I1277+I1295+I1313+I1331+I1349+I1367+I1385+I1403+I1421+I1440+I1459+I1477+I1495+I1513+I1531+I1585+I1602+I1619+I1635+I1653+I1670+I1687+I1705+I1723+I1741+I1759+I1777+I1795+I1812+I1828+I1846+I1863+I1880+I1898+I1915+I1933+I1951+I1969+I49+I1549+I1567</f>
        <v>12249999</v>
      </c>
    </row>
    <row r="1972" spans="3:9" ht="44.25" customHeight="1" thickBot="1" x14ac:dyDescent="0.3">
      <c r="C1972" s="21" t="s">
        <v>183</v>
      </c>
      <c r="D1972" s="260"/>
      <c r="E1972" s="260"/>
      <c r="F1972" s="69">
        <f>F1988+F1990+F1974+F1976+F1978+F1986+F1980</f>
        <v>10620738</v>
      </c>
      <c r="G1972" s="69">
        <f t="shared" ref="G1972:I1972" si="242">G1988+G1990+G1974+G1976+G1978+G1986+G1980</f>
        <v>11799989</v>
      </c>
      <c r="H1972" s="69">
        <f t="shared" si="242"/>
        <v>12440000.4</v>
      </c>
      <c r="I1972" s="69">
        <f t="shared" si="242"/>
        <v>12249999</v>
      </c>
    </row>
    <row r="1973" spans="3:9" ht="38.25" customHeight="1" thickBot="1" x14ac:dyDescent="0.3">
      <c r="C1973" s="22" t="s">
        <v>184</v>
      </c>
      <c r="D1973" s="261"/>
      <c r="E1973" s="261"/>
      <c r="F1973" s="70"/>
      <c r="G1973" s="71">
        <f>G1972/F1972-1</f>
        <v>0.11103286796077638</v>
      </c>
      <c r="H1973" s="71">
        <f>H1972/G1972-1</f>
        <v>5.4238304798419845E-2</v>
      </c>
      <c r="I1973" s="71">
        <f>I1972/H1972-1</f>
        <v>-1.5273423946192133E-2</v>
      </c>
    </row>
    <row r="1974" spans="3:9" ht="44.25" customHeight="1" thickBot="1" x14ac:dyDescent="0.3">
      <c r="C1974" s="52" t="s">
        <v>101</v>
      </c>
      <c r="D1974" s="237"/>
      <c r="E1974" s="237"/>
      <c r="F1974" s="54">
        <f>F42</f>
        <v>40500</v>
      </c>
      <c r="G1974" s="54">
        <f>G42</f>
        <v>52000</v>
      </c>
      <c r="H1974" s="54">
        <f>H42</f>
        <v>52000</v>
      </c>
      <c r="I1974" s="54">
        <f>I42</f>
        <v>52000</v>
      </c>
    </row>
    <row r="1975" spans="3:9" ht="44.25" customHeight="1" thickBot="1" x14ac:dyDescent="0.3">
      <c r="C1975" s="72" t="s">
        <v>185</v>
      </c>
      <c r="D1975" s="262"/>
      <c r="E1975" s="262"/>
      <c r="F1975" s="53"/>
      <c r="G1975" s="73">
        <f>G1974/F1974-1</f>
        <v>0.28395061728395055</v>
      </c>
      <c r="H1975" s="73">
        <f>H1974/G1974-1</f>
        <v>0</v>
      </c>
      <c r="I1975" s="73">
        <f>I1974/H1974-1</f>
        <v>0</v>
      </c>
    </row>
    <row r="1976" spans="3:9" ht="44.25" customHeight="1" thickBot="1" x14ac:dyDescent="0.3">
      <c r="C1976" s="52" t="s">
        <v>102</v>
      </c>
      <c r="D1976" s="237"/>
      <c r="E1976" s="237"/>
      <c r="F1976" s="54">
        <f>SUM(F43)</f>
        <v>8500</v>
      </c>
      <c r="G1976" s="54">
        <f>SUM(G43)</f>
        <v>8100</v>
      </c>
      <c r="H1976" s="54">
        <f>SUM(H43)</f>
        <v>8100</v>
      </c>
      <c r="I1976" s="54">
        <f>SUM(I43)</f>
        <v>8200</v>
      </c>
    </row>
    <row r="1977" spans="3:9" ht="44.25" customHeight="1" thickBot="1" x14ac:dyDescent="0.3">
      <c r="C1977" s="72" t="s">
        <v>186</v>
      </c>
      <c r="D1977" s="262"/>
      <c r="E1977" s="262"/>
      <c r="F1977" s="53"/>
      <c r="G1977" s="73">
        <f>G1976/F1976-1</f>
        <v>-4.705882352941182E-2</v>
      </c>
      <c r="H1977" s="73">
        <f>H1976/G1976-1</f>
        <v>0</v>
      </c>
      <c r="I1977" s="73">
        <f>I1976/H1976-1</f>
        <v>1.2345679012345734E-2</v>
      </c>
    </row>
    <row r="1978" spans="3:9" ht="44.25" customHeight="1" thickBot="1" x14ac:dyDescent="0.3">
      <c r="C1978" s="52" t="s">
        <v>103</v>
      </c>
      <c r="D1978" s="237"/>
      <c r="E1978" s="237"/>
      <c r="F1978" s="54">
        <f>F44</f>
        <v>13780</v>
      </c>
      <c r="G1978" s="54">
        <f>G44</f>
        <v>21400</v>
      </c>
      <c r="H1978" s="54">
        <f>H44</f>
        <v>41400</v>
      </c>
      <c r="I1978" s="54">
        <f>I44</f>
        <v>39800</v>
      </c>
    </row>
    <row r="1979" spans="3:9" ht="44.25" customHeight="1" thickBot="1" x14ac:dyDescent="0.3">
      <c r="C1979" s="72" t="s">
        <v>187</v>
      </c>
      <c r="D1979" s="262"/>
      <c r="E1979" s="262"/>
      <c r="F1979" s="53"/>
      <c r="G1979" s="73">
        <f>G1978/F1978-1</f>
        <v>0.55297532656023218</v>
      </c>
      <c r="H1979" s="73">
        <f>H1978/G1978-1</f>
        <v>0.93457943925233655</v>
      </c>
      <c r="I1979" s="73">
        <f>I1978/H1978-1</f>
        <v>-3.8647342995169032E-2</v>
      </c>
    </row>
    <row r="1980" spans="3:9" ht="44.25" customHeight="1" thickBot="1" x14ac:dyDescent="0.3">
      <c r="C1980" s="52" t="s">
        <v>104</v>
      </c>
      <c r="D1980" s="237"/>
      <c r="E1980" s="237"/>
      <c r="F1980" s="54">
        <f>SUM(F45)</f>
        <v>1000000</v>
      </c>
      <c r="G1980" s="54">
        <f>SUM(G45)</f>
        <v>1218500</v>
      </c>
      <c r="H1980" s="54">
        <f>SUM(H45)</f>
        <v>1238500</v>
      </c>
      <c r="I1980" s="54">
        <f>SUM(I45)</f>
        <v>1250000</v>
      </c>
    </row>
    <row r="1981" spans="3:9" ht="44.25" customHeight="1" thickBot="1" x14ac:dyDescent="0.3">
      <c r="C1981" s="72" t="s">
        <v>188</v>
      </c>
      <c r="D1981" s="262"/>
      <c r="E1981" s="262"/>
      <c r="F1981" s="53"/>
      <c r="G1981" s="73">
        <f>G1980/F1980-1</f>
        <v>0.21849999999999992</v>
      </c>
      <c r="H1981" s="73">
        <f>H1980/G1980-1</f>
        <v>1.6413623307345082E-2</v>
      </c>
      <c r="I1981" s="73">
        <f>I1980/H1980-1</f>
        <v>9.28542591844983E-3</v>
      </c>
    </row>
    <row r="1982" spans="3:9" ht="44.25" customHeight="1" thickBot="1" x14ac:dyDescent="0.3">
      <c r="C1982" s="52" t="s">
        <v>105</v>
      </c>
      <c r="D1982" s="237"/>
      <c r="E1982" s="237"/>
      <c r="F1982" s="54" t="e">
        <f>#REF!+#REF!+#REF!+F46</f>
        <v>#REF!</v>
      </c>
      <c r="G1982" s="54" t="e">
        <f>#REF!+#REF!+#REF!+G46</f>
        <v>#REF!</v>
      </c>
      <c r="H1982" s="54" t="e">
        <f>#REF!+#REF!+#REF!+H46</f>
        <v>#REF!</v>
      </c>
      <c r="I1982" s="54" t="e">
        <f>#REF!+#REF!+#REF!+I46</f>
        <v>#REF!</v>
      </c>
    </row>
    <row r="1983" spans="3:9" ht="44.25" customHeight="1" thickBot="1" x14ac:dyDescent="0.3">
      <c r="C1983" s="72" t="s">
        <v>189</v>
      </c>
      <c r="D1983" s="262"/>
      <c r="E1983" s="262"/>
      <c r="F1983" s="53"/>
      <c r="G1983" s="73" t="e">
        <f>G1982/F1982-1</f>
        <v>#REF!</v>
      </c>
      <c r="H1983" s="73" t="e">
        <f>H1982/G1982-1</f>
        <v>#REF!</v>
      </c>
      <c r="I1983" s="73" t="e">
        <f>I1982/H1982-1</f>
        <v>#REF!</v>
      </c>
    </row>
    <row r="1984" spans="3:9" ht="44.25" customHeight="1" thickBot="1" x14ac:dyDescent="0.3">
      <c r="C1984" s="52" t="s">
        <v>106</v>
      </c>
      <c r="D1984" s="237"/>
      <c r="E1984" s="237"/>
      <c r="F1984" s="54" t="e">
        <f>#REF!+#REF!+#REF!+F47</f>
        <v>#REF!</v>
      </c>
      <c r="G1984" s="54" t="e">
        <f>#REF!+#REF!+#REF!+G47</f>
        <v>#REF!</v>
      </c>
      <c r="H1984" s="54" t="e">
        <f>#REF!+#REF!+#REF!+H47</f>
        <v>#REF!</v>
      </c>
      <c r="I1984" s="54" t="e">
        <f>#REF!+#REF!+#REF!+I47</f>
        <v>#REF!</v>
      </c>
    </row>
    <row r="1985" spans="3:9" ht="44.25" customHeight="1" thickBot="1" x14ac:dyDescent="0.3">
      <c r="C1985" s="72" t="s">
        <v>190</v>
      </c>
      <c r="D1985" s="262"/>
      <c r="E1985" s="262"/>
      <c r="F1985" s="53"/>
      <c r="G1985" s="73" t="e">
        <f>G1984/F1984-1</f>
        <v>#REF!</v>
      </c>
      <c r="H1985" s="73" t="e">
        <f>H1984/G1984-1</f>
        <v>#REF!</v>
      </c>
      <c r="I1985" s="73" t="e">
        <f>I1984/H1984-1</f>
        <v>#REF!</v>
      </c>
    </row>
    <row r="1986" spans="3:9" ht="44.25" customHeight="1" thickBot="1" x14ac:dyDescent="0.3">
      <c r="C1986" s="52" t="s">
        <v>107</v>
      </c>
      <c r="D1986" s="237"/>
      <c r="E1986" s="237"/>
      <c r="F1986" s="54">
        <v>0</v>
      </c>
      <c r="G1986" s="54">
        <v>0</v>
      </c>
      <c r="H1986" s="54">
        <v>0</v>
      </c>
      <c r="I1986" s="54">
        <v>0</v>
      </c>
    </row>
    <row r="1987" spans="3:9" ht="44.25" customHeight="1" thickBot="1" x14ac:dyDescent="0.3">
      <c r="C1987" s="72" t="s">
        <v>191</v>
      </c>
      <c r="D1987" s="262"/>
      <c r="E1987" s="262"/>
      <c r="F1987" s="53"/>
      <c r="G1987" s="73" t="e">
        <f>G1986/F1986-1</f>
        <v>#DIV/0!</v>
      </c>
      <c r="H1987" s="73" t="e">
        <f>H1986/G1986-1</f>
        <v>#DIV/0!</v>
      </c>
      <c r="I1987" s="73" t="e">
        <f>I1986/H1986-1</f>
        <v>#DIV/0!</v>
      </c>
    </row>
    <row r="1988" spans="3:9" ht="44.25" customHeight="1" thickBot="1" x14ac:dyDescent="0.3">
      <c r="C1988" s="52" t="s">
        <v>192</v>
      </c>
      <c r="D1988" s="237"/>
      <c r="E1988" s="237"/>
      <c r="F1988" s="54">
        <f>F1547+F1565</f>
        <v>79163</v>
      </c>
      <c r="G1988" s="54">
        <f t="shared" ref="G1988:I1988" si="243">G1547+G1565</f>
        <v>75618</v>
      </c>
      <c r="H1988" s="54">
        <f t="shared" si="243"/>
        <v>88500</v>
      </c>
      <c r="I1988" s="54">
        <f t="shared" si="243"/>
        <v>25000</v>
      </c>
    </row>
    <row r="1989" spans="3:9" ht="44.25" customHeight="1" thickBot="1" x14ac:dyDescent="0.3">
      <c r="C1989" s="72" t="s">
        <v>193</v>
      </c>
      <c r="D1989" s="262"/>
      <c r="E1989" s="262"/>
      <c r="F1989" s="53"/>
      <c r="G1989" s="73">
        <f>G1988/F1988-1</f>
        <v>-4.4781021436782309E-2</v>
      </c>
      <c r="H1989" s="73">
        <f>H1988/G1988-1</f>
        <v>0.17035626438149643</v>
      </c>
      <c r="I1989" s="73">
        <f>I1988/H1988-1</f>
        <v>-0.71751412429378525</v>
      </c>
    </row>
    <row r="1990" spans="3:9" ht="44.25" customHeight="1" thickBot="1" x14ac:dyDescent="0.3">
      <c r="C1990" s="52" t="s">
        <v>194</v>
      </c>
      <c r="D1990" s="237"/>
      <c r="E1990" s="237"/>
      <c r="F1990" s="54">
        <f>F69+F88+F106+F124+F142+F160+F178+F196+F214+F232+F250+F268+F286+F304+F322+F340+F358+F376+F394+F412+F430+F448+F466+F484+F502+F520+F538+F556+F574+F592+F610+F628+F646+F664+F682+F700+F718+F736+F754+F772+F790+F807+F826+F844+F862+F880+F898+F916+F934+F952+F970+F988+F1006+F1024+F1042+F1060+F1078+F1096+F1114+F1132+F1150+F1168+F1186+F1204+F1222+F1240+F1257+F1276+F1294+F1312+F1330+F1348+F1366+F1384+F1402+F1420+F1439+F1458+F1476+F1494+F1512+F1530+F1584+F1601+F1618+F1634+F1652+F1669+F1686+F1704+F1722+F1740+F1758+F1776+F1794+F1811+F1827+F1845+F1862+F1879+F1897+F1914+F1932+F1950+F1968+F68+F87+F105+F123+F141+F159+F177+F195+F213+F231+F249+F267+F285+F303+F321+F339+F357+F393+F411+F429+F447+F465+F483+F519+F501+F537+F555+F573+F591+F609+F627+F645+F663+F681+F699+F717+F735+F753+F771+F789+F806+F825+F843+F861+F879+F897+F915+F933+F951+F969+F987+F1005+F1023+F1041+F1059+F1077+F1095+F1113+F1131+F1149+F1167+F1185+F1203+F1221+F1239+F1256+F1275+F1293+F1311++F1329+F1347+F1365+F1383+F1401+F1419+F1438+F1457+F1475+F1493+F1511+F1529+F375+F1583+F1600+F1617+F1633+F1651+F1668+F1685+F1703+F1721+F1739+F1757+F1775+F1793+F1810+F1826+F1844+F1861+F1878+F1896+F1913+F1931+F1949+F1967</f>
        <v>9478795</v>
      </c>
      <c r="G1990" s="54">
        <f>G69+G88+G106+G124+G142+G160+G178+G196+G214+G232+G250+G268+G286+G304+G322+G340+G358+G376+G394+G412+G430+G448+G466+G484+G502+G520+G538+G556+G574+G592+G610+G628+G646+G664+G682+G700+G718+G736+G754+G772+G790+G807+G826+G844+G862+G880+G898+G916+G934+G952+G970+G988+G1006+G1024+G1042+G1060+G1078+G1096+G1114+G1132+G1150+G1168+G1186+G1204+G1222+G1240+G1257+G1276+G1294+G1312+G1330+G1348+G1366+G1384+G1402+G1420+G1439+G1458+G1476+G1494+G1512+G1530+G1584+G1601+G1618+G1634+G1652+G1669+G1686+G1704+G1722+G1740+G1758+G1776+G1794+G1811+G1827+G1845+G1862+G1879+G1897+G1914+G1932+G1950+G1968+G68+G87+G105+G123+G141+G159+G177+G195+G213+G231+G249+G267+G285+G303+G321+G339+G357+G393+G411+G429+G447+G465+G483+G519+G501+G537+G555+G573+G591+G609+G627+G645+G663+G681+G699+G717+G735+G753+G771+G789+G806+G825+G843+G861+G879+G897+G915+G933+G951+G969+G987+G1005+G1023+G1041+G1059+G1077+G1095+G1113+G1131+G1149+G1167+G1185+G1203+G1221+G1239+G1256+G1275+G1293+G1311++G1329+G1347+G1365+G1383+G1401+G1419+G1438+G1457+G1475+G1493+G1511+G1529+G375+G1583+G1600+G1617+G1633+G1651+G1668+G1685+G1703+G1721+G1739+G1757+G1775+G1793+G1810+G1826+G1844+G1861+G1878+G1896+G1913+G1931+G1949+G1967</f>
        <v>10424371</v>
      </c>
      <c r="H1990" s="54">
        <f>H69+H88+H106+H124+H142+H160+H178+H196+H214+H232+H250+H268+H286+H304+H322+H340+H358+H376+H394+H412+H430+H448+H466+H484+H502+H520+H538+H556+H574+H592+H610+H628+H646+H664+H682+H700+H718+H736+H754+H772+H790+H807+H826+H844+H862+H880+H898+H916+H934+H952+H970+H988+H1006+H1024+H1042+H1060+H1078+H1096+H1114+H1132+H1150+H1168+H1186+H1204+H1222+H1240+H1257+H1276+H1294+H1312+H1330+H1348+H1366+H1384+H1402+H1420+H1439+H1458+H1476+H1494+H1512+H1530+H1584+H1601+H1618+H1634+H1652+H1669+H1686+H1704+H1722+H1740+H1758+H1776+H1794+H1811+H1827+H1845+H1862+H1879+H1897+H1914+H1932+H1950+H1968+H68+H87+H105+H123+H141+H159+H177+H195+H213+H231+H249+H267+H285+H303+H321+H339+H357+H393+H411+H429+H447+H465+H483+H519+H501+H537+H555+H573+H591+H609+H627+H645+H663+H681+H699+H717+H735+H753+H771+H789+H806+H825+H843+H861+H879+H897+H915+H933+H951+H969+H987+H1005+H1023+H1041+H1059+H1077+H1095+H1113+H1131+H1149+H1167+H1185+H1203+H1221+H1239+H1256+H1275+H1293+H1311++H1329+H1347+H1365+H1383+H1401+H1419+H1438+H1457+H1475+H1493+H1511+H1529+H375+H1583+H1600+H1617+H1633+H1651+H1668+H1685+H1703+H1721+H1739+H1757+H1775+H1793+H1810+H1826+H1844+H1861+H1878+H1896+H1913+H1931+H1949+H1967</f>
        <v>11011500.4</v>
      </c>
      <c r="I1990" s="54">
        <f>I69+I88+I106+I124+I142+I160+I178+I196+I214+I232+I250+I268+I286+I304+I322+I340+I358+I376+I394+I412+I430+I448+I466+I484+I502+I520+I538+I556+I574+I592+I610+I628+I646+I664+I682+I700+I718+I736+I754+I772+I790+I807+I826+I844+I862+I880+I898+I916+I934+I952+I970+I988+I1006+I1024+I1042+I1060+I1078+I1096+I1114+I1132+I1150+I1168+I1186+I1204+I1222+I1240+I1257+I1276+I1294+I1312+I1330+I1348+I1366+I1384+I1402+I1420+I1439+I1458+I1476+I1494+I1512+I1530+I1584+I1601+I1618+I1634+I1652+I1669+I1686+I1704+I1722+I1740+I1758+I1776+I1794+I1811+I1827+I1845+I1862+I1879+I1897+I1914+I1932+I1950+I1968+I68+I87+I105+I123+I141+I159+I177+I195+I213+I231+I249+I267+I285+I303+I321+I339+I357+I393+I411+I429+I447+I465+I483+I519+I501+I537+I555+I573+I591+I609+I627+I645+I663+I681+I699+I717+I735+I753+I771+I789+I806+I825+I843+I861+I879+I897+I915+I933+I951+I969+I987+I1005+I1023+I1041+I1059+I1077+I1095+I1113+I1131+I1149+I1167+I1185+I1203+I1221+I1239+I1256+I1275+I1293+I1311++I1329+I1347+I1365+I1383+I1401+I1419+I1438+I1457+I1475+I1493+I1511+I1529+I375+I1583+I1600+I1617+I1633+I1651+I1668+I1685+I1703+I1721+I1739+I1757+I1775+I1793+I1810+I1826+I1844+I1861+I1878+I1896+I1913+I1931+I1949+I1967</f>
        <v>10874999</v>
      </c>
    </row>
    <row r="1991" spans="3:9" ht="44.25" customHeight="1" thickBot="1" x14ac:dyDescent="0.3">
      <c r="C1991" s="72" t="s">
        <v>195</v>
      </c>
      <c r="D1991" s="262"/>
      <c r="E1991" s="262"/>
      <c r="F1991" s="53"/>
      <c r="G1991" s="73">
        <f>G1990/F1990-1</f>
        <v>9.975698387822507E-2</v>
      </c>
      <c r="H1991" s="73">
        <f>H1990/G1990-1</f>
        <v>5.6322765181707313E-2</v>
      </c>
      <c r="I1991" s="73">
        <f>I1990/H1990-1</f>
        <v>-1.2396258006765359E-2</v>
      </c>
    </row>
    <row r="1992" spans="3:9" ht="15.75" thickBot="1" x14ac:dyDescent="0.3">
      <c r="C1992" s="17" t="s">
        <v>109</v>
      </c>
      <c r="D1992" s="239"/>
      <c r="E1992" s="239"/>
      <c r="F1992" s="66">
        <f>IF(F1972-F1971=0,0,"Error")</f>
        <v>0</v>
      </c>
      <c r="G1992" s="66">
        <f>IF(G1972-G1971=0,0,"Error")</f>
        <v>0</v>
      </c>
      <c r="H1992" s="66">
        <f>IF(H1972-H1971=0,0,"Error")</f>
        <v>0</v>
      </c>
      <c r="I1992" s="66">
        <f>IF(I1972-I1971=0,0,"Error")</f>
        <v>0</v>
      </c>
    </row>
    <row r="1993" spans="3:9" ht="35.25" customHeight="1" thickBot="1" x14ac:dyDescent="0.3">
      <c r="C1993" s="74" t="s">
        <v>197</v>
      </c>
      <c r="D1993" s="263"/>
      <c r="E1993" s="263"/>
      <c r="F1993" s="54">
        <f>F33</f>
        <v>50</v>
      </c>
      <c r="G1993" s="54">
        <f t="shared" ref="G1993:I1993" si="244">G33</f>
        <v>50</v>
      </c>
      <c r="H1993" s="54">
        <f t="shared" si="244"/>
        <v>50</v>
      </c>
      <c r="I1993" s="54">
        <f t="shared" si="244"/>
        <v>50</v>
      </c>
    </row>
    <row r="1994" spans="3:9" ht="35.25" customHeight="1" thickBot="1" x14ac:dyDescent="0.3">
      <c r="C1994" s="74" t="s">
        <v>198</v>
      </c>
      <c r="D1994" s="263"/>
      <c r="E1994" s="263"/>
      <c r="F1994" s="54" t="s">
        <v>35</v>
      </c>
      <c r="G1994" s="54" t="s">
        <v>35</v>
      </c>
      <c r="H1994" s="54" t="s">
        <v>35</v>
      </c>
      <c r="I1994" s="54" t="s">
        <v>35</v>
      </c>
    </row>
    <row r="1995" spans="3:9" ht="35.25" customHeight="1" x14ac:dyDescent="0.25">
      <c r="C1995" s="75"/>
      <c r="D1995" s="75"/>
      <c r="E1995" s="75"/>
      <c r="F1995" s="76"/>
      <c r="G1995" s="76"/>
      <c r="H1995" s="76"/>
      <c r="I1995" s="76"/>
    </row>
  </sheetData>
  <autoFilter ref="A2:A1995"/>
  <mergeCells count="932">
    <mergeCell ref="C1965:C1966"/>
    <mergeCell ref="F1953:I1953"/>
    <mergeCell ref="F1954:I1954"/>
    <mergeCell ref="F1955:I1955"/>
    <mergeCell ref="C1956:C1957"/>
    <mergeCell ref="F1958:I1958"/>
    <mergeCell ref="C1964:I1964"/>
    <mergeCell ref="F1937:I1937"/>
    <mergeCell ref="C1938:C1939"/>
    <mergeCell ref="F1940:I1940"/>
    <mergeCell ref="C1946:I1946"/>
    <mergeCell ref="C1947:C1948"/>
    <mergeCell ref="F1952:I1952"/>
    <mergeCell ref="F1922:I1922"/>
    <mergeCell ref="C1928:I1928"/>
    <mergeCell ref="C1929:C1930"/>
    <mergeCell ref="F1934:I1934"/>
    <mergeCell ref="F1935:I1935"/>
    <mergeCell ref="F1936:I1936"/>
    <mergeCell ref="C1911:C1912"/>
    <mergeCell ref="F1916:I1916"/>
    <mergeCell ref="F1917:I1917"/>
    <mergeCell ref="F1918:I1918"/>
    <mergeCell ref="F1919:I1919"/>
    <mergeCell ref="C1920:C1921"/>
    <mergeCell ref="C1894:C1895"/>
    <mergeCell ref="F1899:I1899"/>
    <mergeCell ref="F1900:I1900"/>
    <mergeCell ref="F1901:I1901"/>
    <mergeCell ref="C1902:C1903"/>
    <mergeCell ref="C1910:I1910"/>
    <mergeCell ref="F1881:I1881"/>
    <mergeCell ref="F1882:I1882"/>
    <mergeCell ref="F1883:I1883"/>
    <mergeCell ref="F1884:I1884"/>
    <mergeCell ref="C1885:C1886"/>
    <mergeCell ref="C1893:I1893"/>
    <mergeCell ref="F1864:I1864"/>
    <mergeCell ref="F1865:I1865"/>
    <mergeCell ref="F1866:I1866"/>
    <mergeCell ref="C1867:C1868"/>
    <mergeCell ref="C1875:I1875"/>
    <mergeCell ref="C1876:C1877"/>
    <mergeCell ref="F1847:I1847"/>
    <mergeCell ref="F1848:I1848"/>
    <mergeCell ref="F1849:I1849"/>
    <mergeCell ref="C1850:C1851"/>
    <mergeCell ref="C1858:I1858"/>
    <mergeCell ref="C1859:C1860"/>
    <mergeCell ref="F1830:I1830"/>
    <mergeCell ref="F1831:I1831"/>
    <mergeCell ref="F1832:I1832"/>
    <mergeCell ref="C1833:C1834"/>
    <mergeCell ref="C1841:I1841"/>
    <mergeCell ref="C1842:C1843"/>
    <mergeCell ref="F1813:I1813"/>
    <mergeCell ref="F1814:I1814"/>
    <mergeCell ref="F1815:I1815"/>
    <mergeCell ref="C1816:C1817"/>
    <mergeCell ref="C1824:C1825"/>
    <mergeCell ref="F1829:I1829"/>
    <mergeCell ref="F1796:I1796"/>
    <mergeCell ref="F1797:I1797"/>
    <mergeCell ref="F1798:I1798"/>
    <mergeCell ref="C1799:C1800"/>
    <mergeCell ref="C1807:I1807"/>
    <mergeCell ref="C1808:C1809"/>
    <mergeCell ref="F1779:I1779"/>
    <mergeCell ref="F1780:I1780"/>
    <mergeCell ref="F1781:I1781"/>
    <mergeCell ref="C1782:C1783"/>
    <mergeCell ref="C1790:I1790"/>
    <mergeCell ref="C1791:C1792"/>
    <mergeCell ref="F1762:I1762"/>
    <mergeCell ref="F1763:I1763"/>
    <mergeCell ref="C1764:C1765"/>
    <mergeCell ref="C1772:I1772"/>
    <mergeCell ref="C1773:C1774"/>
    <mergeCell ref="F1778:I1778"/>
    <mergeCell ref="F1745:I1745"/>
    <mergeCell ref="C1746:C1747"/>
    <mergeCell ref="C1754:I1754"/>
    <mergeCell ref="C1755:C1756"/>
    <mergeCell ref="F1760:I1760"/>
    <mergeCell ref="F1761:I1761"/>
    <mergeCell ref="C1728:C1729"/>
    <mergeCell ref="C1736:I1736"/>
    <mergeCell ref="C1737:C1738"/>
    <mergeCell ref="F1742:I1742"/>
    <mergeCell ref="F1743:I1743"/>
    <mergeCell ref="F1744:I1744"/>
    <mergeCell ref="C1718:I1718"/>
    <mergeCell ref="C1719:C1720"/>
    <mergeCell ref="F1724:I1724"/>
    <mergeCell ref="F1725:I1725"/>
    <mergeCell ref="F1726:I1726"/>
    <mergeCell ref="F1727:I1727"/>
    <mergeCell ref="C1701:C1702"/>
    <mergeCell ref="F1706:I1706"/>
    <mergeCell ref="F1707:I1707"/>
    <mergeCell ref="F1708:I1708"/>
    <mergeCell ref="F1709:I1709"/>
    <mergeCell ref="C1710:C1711"/>
    <mergeCell ref="F1688:I1688"/>
    <mergeCell ref="F1689:I1689"/>
    <mergeCell ref="F1690:I1690"/>
    <mergeCell ref="F1691:I1691"/>
    <mergeCell ref="C1692:C1693"/>
    <mergeCell ref="C1700:I1700"/>
    <mergeCell ref="F1671:I1671"/>
    <mergeCell ref="F1672:I1672"/>
    <mergeCell ref="F1673:I1673"/>
    <mergeCell ref="C1674:C1675"/>
    <mergeCell ref="C1682:I1682"/>
    <mergeCell ref="C1683:C1684"/>
    <mergeCell ref="F1654:I1654"/>
    <mergeCell ref="F1655:I1655"/>
    <mergeCell ref="F1656:I1656"/>
    <mergeCell ref="C1657:C1658"/>
    <mergeCell ref="C1665:I1665"/>
    <mergeCell ref="C1666:C1667"/>
    <mergeCell ref="F1637:I1637"/>
    <mergeCell ref="F1638:I1638"/>
    <mergeCell ref="F1639:I1639"/>
    <mergeCell ref="C1640:C1641"/>
    <mergeCell ref="C1648:I1648"/>
    <mergeCell ref="C1649:C1650"/>
    <mergeCell ref="F1620:I1620"/>
    <mergeCell ref="F1621:I1621"/>
    <mergeCell ref="F1622:I1622"/>
    <mergeCell ref="C1623:C1624"/>
    <mergeCell ref="C1631:C1632"/>
    <mergeCell ref="F1636:I1636"/>
    <mergeCell ref="F1603:I1603"/>
    <mergeCell ref="F1604:I1604"/>
    <mergeCell ref="F1605:I1605"/>
    <mergeCell ref="F1606:I1606"/>
    <mergeCell ref="C1607:C1608"/>
    <mergeCell ref="C1615:C1616"/>
    <mergeCell ref="F1586:I1586"/>
    <mergeCell ref="F1587:I1587"/>
    <mergeCell ref="F1588:I1588"/>
    <mergeCell ref="C1589:C1590"/>
    <mergeCell ref="C1597:I1597"/>
    <mergeCell ref="C1598:C1599"/>
    <mergeCell ref="F1569:I1569"/>
    <mergeCell ref="F1570:I1570"/>
    <mergeCell ref="F1571:I1571"/>
    <mergeCell ref="C1572:C1573"/>
    <mergeCell ref="C1580:I1580"/>
    <mergeCell ref="C1581:C1582"/>
    <mergeCell ref="C1554:C1555"/>
    <mergeCell ref="D1554:D1555"/>
    <mergeCell ref="E1554:E1555"/>
    <mergeCell ref="C1562:I1562"/>
    <mergeCell ref="C1563:C1564"/>
    <mergeCell ref="F1568:I1568"/>
    <mergeCell ref="C1544:I1544"/>
    <mergeCell ref="C1545:C1546"/>
    <mergeCell ref="F1550:I1550"/>
    <mergeCell ref="F1551:I1551"/>
    <mergeCell ref="F1552:I1552"/>
    <mergeCell ref="F1553:I1553"/>
    <mergeCell ref="F1533:I1533"/>
    <mergeCell ref="F1534:I1534"/>
    <mergeCell ref="F1535:I1535"/>
    <mergeCell ref="C1536:C1537"/>
    <mergeCell ref="D1536:D1537"/>
    <mergeCell ref="E1536:E1537"/>
    <mergeCell ref="C1518:C1519"/>
    <mergeCell ref="D1518:D1519"/>
    <mergeCell ref="E1518:E1519"/>
    <mergeCell ref="C1526:I1526"/>
    <mergeCell ref="C1527:C1528"/>
    <mergeCell ref="F1532:I1532"/>
    <mergeCell ref="C1508:I1508"/>
    <mergeCell ref="C1509:C1510"/>
    <mergeCell ref="F1514:I1514"/>
    <mergeCell ref="F1515:I1515"/>
    <mergeCell ref="F1516:I1516"/>
    <mergeCell ref="F1517:I1517"/>
    <mergeCell ref="F1497:I1497"/>
    <mergeCell ref="F1498:I1498"/>
    <mergeCell ref="F1499:I1499"/>
    <mergeCell ref="C1500:C1501"/>
    <mergeCell ref="D1500:D1501"/>
    <mergeCell ref="E1500:E1501"/>
    <mergeCell ref="C1482:C1483"/>
    <mergeCell ref="D1482:D1483"/>
    <mergeCell ref="E1482:E1483"/>
    <mergeCell ref="C1490:I1490"/>
    <mergeCell ref="C1491:C1492"/>
    <mergeCell ref="F1496:I1496"/>
    <mergeCell ref="C1472:I1472"/>
    <mergeCell ref="C1473:C1474"/>
    <mergeCell ref="F1478:I1478"/>
    <mergeCell ref="F1479:I1479"/>
    <mergeCell ref="F1480:I1480"/>
    <mergeCell ref="F1481:I1481"/>
    <mergeCell ref="F1461:I1461"/>
    <mergeCell ref="F1462:I1462"/>
    <mergeCell ref="F1463:I1463"/>
    <mergeCell ref="C1464:C1465"/>
    <mergeCell ref="D1464:D1465"/>
    <mergeCell ref="E1464:E1465"/>
    <mergeCell ref="C1446:C1447"/>
    <mergeCell ref="D1446:D1447"/>
    <mergeCell ref="E1446:E1447"/>
    <mergeCell ref="C1454:I1454"/>
    <mergeCell ref="C1455:C1456"/>
    <mergeCell ref="F1460:I1460"/>
    <mergeCell ref="C1435:I1435"/>
    <mergeCell ref="C1436:C1437"/>
    <mergeCell ref="F1442:I1442"/>
    <mergeCell ref="F1443:I1443"/>
    <mergeCell ref="F1444:I1444"/>
    <mergeCell ref="F1445:I1445"/>
    <mergeCell ref="F1424:I1424"/>
    <mergeCell ref="F1425:I1425"/>
    <mergeCell ref="F1426:I1426"/>
    <mergeCell ref="C1427:C1428"/>
    <mergeCell ref="D1427:D1428"/>
    <mergeCell ref="E1427:E1428"/>
    <mergeCell ref="C1408:C1409"/>
    <mergeCell ref="D1408:D1409"/>
    <mergeCell ref="E1408:E1409"/>
    <mergeCell ref="C1416:I1416"/>
    <mergeCell ref="C1417:C1418"/>
    <mergeCell ref="F1423:I1423"/>
    <mergeCell ref="C1398:I1398"/>
    <mergeCell ref="C1399:C1400"/>
    <mergeCell ref="F1404:I1404"/>
    <mergeCell ref="F1405:I1405"/>
    <mergeCell ref="F1406:I1406"/>
    <mergeCell ref="F1407:I1407"/>
    <mergeCell ref="F1387:I1387"/>
    <mergeCell ref="F1388:I1388"/>
    <mergeCell ref="F1389:I1389"/>
    <mergeCell ref="C1390:C1391"/>
    <mergeCell ref="D1390:D1391"/>
    <mergeCell ref="E1390:E1391"/>
    <mergeCell ref="C1372:C1373"/>
    <mergeCell ref="D1372:D1373"/>
    <mergeCell ref="E1372:E1373"/>
    <mergeCell ref="C1380:I1380"/>
    <mergeCell ref="C1381:C1382"/>
    <mergeCell ref="F1386:I1386"/>
    <mergeCell ref="C1362:I1362"/>
    <mergeCell ref="C1363:C1364"/>
    <mergeCell ref="F1368:I1368"/>
    <mergeCell ref="F1369:I1369"/>
    <mergeCell ref="F1370:I1370"/>
    <mergeCell ref="F1371:I1371"/>
    <mergeCell ref="F1351:I1351"/>
    <mergeCell ref="F1352:I1352"/>
    <mergeCell ref="F1353:I1353"/>
    <mergeCell ref="C1354:C1355"/>
    <mergeCell ref="D1354:D1355"/>
    <mergeCell ref="E1354:E1355"/>
    <mergeCell ref="C1336:C1337"/>
    <mergeCell ref="D1336:D1337"/>
    <mergeCell ref="E1336:E1337"/>
    <mergeCell ref="C1344:I1344"/>
    <mergeCell ref="C1345:C1346"/>
    <mergeCell ref="F1350:I1350"/>
    <mergeCell ref="C1326:I1326"/>
    <mergeCell ref="C1327:C1328"/>
    <mergeCell ref="F1332:I1332"/>
    <mergeCell ref="F1333:I1333"/>
    <mergeCell ref="F1334:I1334"/>
    <mergeCell ref="F1335:I1335"/>
    <mergeCell ref="F1315:I1315"/>
    <mergeCell ref="F1316:I1316"/>
    <mergeCell ref="F1317:I1317"/>
    <mergeCell ref="C1318:C1319"/>
    <mergeCell ref="D1318:D1319"/>
    <mergeCell ref="E1318:E1319"/>
    <mergeCell ref="C1300:C1301"/>
    <mergeCell ref="D1300:D1301"/>
    <mergeCell ref="E1300:E1301"/>
    <mergeCell ref="C1308:I1308"/>
    <mergeCell ref="C1309:C1310"/>
    <mergeCell ref="F1314:I1314"/>
    <mergeCell ref="C1290:I1290"/>
    <mergeCell ref="C1291:C1292"/>
    <mergeCell ref="F1296:I1296"/>
    <mergeCell ref="F1297:I1297"/>
    <mergeCell ref="F1298:I1298"/>
    <mergeCell ref="F1299:I1299"/>
    <mergeCell ref="F1279:I1279"/>
    <mergeCell ref="F1280:I1280"/>
    <mergeCell ref="F1281:I1281"/>
    <mergeCell ref="C1282:C1283"/>
    <mergeCell ref="D1282:D1283"/>
    <mergeCell ref="E1282:E1283"/>
    <mergeCell ref="C1264:C1265"/>
    <mergeCell ref="D1264:D1265"/>
    <mergeCell ref="E1264:E1265"/>
    <mergeCell ref="C1272:I1272"/>
    <mergeCell ref="C1273:C1274"/>
    <mergeCell ref="F1278:I1278"/>
    <mergeCell ref="C1253:I1253"/>
    <mergeCell ref="C1254:C1255"/>
    <mergeCell ref="F1260:I1260"/>
    <mergeCell ref="F1261:I1261"/>
    <mergeCell ref="F1262:I1262"/>
    <mergeCell ref="F1263:I1263"/>
    <mergeCell ref="C1236:I1236"/>
    <mergeCell ref="C1237:C1238"/>
    <mergeCell ref="F1242:I1242"/>
    <mergeCell ref="F1243:I1243"/>
    <mergeCell ref="F1244:I1244"/>
    <mergeCell ref="C1245:C1246"/>
    <mergeCell ref="D1245:D1246"/>
    <mergeCell ref="E1245:E1246"/>
    <mergeCell ref="F1225:I1225"/>
    <mergeCell ref="F1226:I1226"/>
    <mergeCell ref="F1227:I1227"/>
    <mergeCell ref="C1228:C1229"/>
    <mergeCell ref="D1228:D1229"/>
    <mergeCell ref="E1228:E1229"/>
    <mergeCell ref="C1210:C1211"/>
    <mergeCell ref="D1210:D1211"/>
    <mergeCell ref="E1210:E1211"/>
    <mergeCell ref="C1218:I1218"/>
    <mergeCell ref="C1219:C1220"/>
    <mergeCell ref="F1224:I1224"/>
    <mergeCell ref="C1200:I1200"/>
    <mergeCell ref="C1201:C1202"/>
    <mergeCell ref="F1206:I1206"/>
    <mergeCell ref="F1207:I1207"/>
    <mergeCell ref="F1208:I1208"/>
    <mergeCell ref="F1209:I1209"/>
    <mergeCell ref="F1189:I1189"/>
    <mergeCell ref="F1190:I1190"/>
    <mergeCell ref="F1191:I1191"/>
    <mergeCell ref="C1192:C1193"/>
    <mergeCell ref="D1192:D1193"/>
    <mergeCell ref="E1192:E1193"/>
    <mergeCell ref="C1174:C1175"/>
    <mergeCell ref="D1174:D1175"/>
    <mergeCell ref="E1174:E1175"/>
    <mergeCell ref="C1182:I1182"/>
    <mergeCell ref="C1183:C1184"/>
    <mergeCell ref="F1188:I1188"/>
    <mergeCell ref="C1164:I1164"/>
    <mergeCell ref="C1165:C1166"/>
    <mergeCell ref="F1170:I1170"/>
    <mergeCell ref="F1171:I1171"/>
    <mergeCell ref="F1172:I1172"/>
    <mergeCell ref="F1173:I1173"/>
    <mergeCell ref="F1153:I1153"/>
    <mergeCell ref="F1154:I1154"/>
    <mergeCell ref="F1155:I1155"/>
    <mergeCell ref="C1156:C1157"/>
    <mergeCell ref="D1156:D1157"/>
    <mergeCell ref="E1156:E1157"/>
    <mergeCell ref="C1138:C1139"/>
    <mergeCell ref="D1138:D1139"/>
    <mergeCell ref="E1138:E1139"/>
    <mergeCell ref="C1146:I1146"/>
    <mergeCell ref="C1147:C1148"/>
    <mergeCell ref="F1152:I1152"/>
    <mergeCell ref="C1128:I1128"/>
    <mergeCell ref="C1129:C1130"/>
    <mergeCell ref="F1134:I1134"/>
    <mergeCell ref="F1135:I1135"/>
    <mergeCell ref="F1136:I1136"/>
    <mergeCell ref="F1137:I1137"/>
    <mergeCell ref="F1117:I1117"/>
    <mergeCell ref="F1118:I1118"/>
    <mergeCell ref="F1119:I1119"/>
    <mergeCell ref="C1120:C1121"/>
    <mergeCell ref="D1120:D1121"/>
    <mergeCell ref="E1120:E1121"/>
    <mergeCell ref="C1102:C1103"/>
    <mergeCell ref="D1102:D1103"/>
    <mergeCell ref="E1102:E1103"/>
    <mergeCell ref="C1110:I1110"/>
    <mergeCell ref="C1111:C1112"/>
    <mergeCell ref="F1116:I1116"/>
    <mergeCell ref="C1092:I1092"/>
    <mergeCell ref="C1093:C1094"/>
    <mergeCell ref="F1098:I1098"/>
    <mergeCell ref="F1099:I1099"/>
    <mergeCell ref="F1100:I1100"/>
    <mergeCell ref="F1101:I1101"/>
    <mergeCell ref="F1081:I1081"/>
    <mergeCell ref="F1082:I1082"/>
    <mergeCell ref="F1083:I1083"/>
    <mergeCell ref="C1084:C1085"/>
    <mergeCell ref="D1084:D1085"/>
    <mergeCell ref="E1084:E1085"/>
    <mergeCell ref="C1066:C1067"/>
    <mergeCell ref="D1066:D1067"/>
    <mergeCell ref="E1066:E1067"/>
    <mergeCell ref="C1074:I1074"/>
    <mergeCell ref="C1075:C1076"/>
    <mergeCell ref="F1080:I1080"/>
    <mergeCell ref="C1056:I1056"/>
    <mergeCell ref="C1057:C1058"/>
    <mergeCell ref="F1062:I1062"/>
    <mergeCell ref="F1063:I1063"/>
    <mergeCell ref="F1064:I1064"/>
    <mergeCell ref="F1065:I1065"/>
    <mergeCell ref="F1045:I1045"/>
    <mergeCell ref="F1046:I1046"/>
    <mergeCell ref="F1047:I1047"/>
    <mergeCell ref="C1048:C1049"/>
    <mergeCell ref="D1048:D1049"/>
    <mergeCell ref="E1048:E1049"/>
    <mergeCell ref="C1030:C1031"/>
    <mergeCell ref="D1030:D1031"/>
    <mergeCell ref="E1030:E1031"/>
    <mergeCell ref="C1038:I1038"/>
    <mergeCell ref="C1039:C1040"/>
    <mergeCell ref="F1044:I1044"/>
    <mergeCell ref="C1020:I1020"/>
    <mergeCell ref="C1021:C1022"/>
    <mergeCell ref="F1026:I1026"/>
    <mergeCell ref="F1027:I1027"/>
    <mergeCell ref="F1028:I1028"/>
    <mergeCell ref="F1029:I1029"/>
    <mergeCell ref="F1009:I1009"/>
    <mergeCell ref="F1010:I1010"/>
    <mergeCell ref="F1011:I1011"/>
    <mergeCell ref="C1012:C1013"/>
    <mergeCell ref="D1012:D1013"/>
    <mergeCell ref="E1012:E1013"/>
    <mergeCell ref="C994:C995"/>
    <mergeCell ref="D994:D995"/>
    <mergeCell ref="E994:E995"/>
    <mergeCell ref="C1002:I1002"/>
    <mergeCell ref="C1003:C1004"/>
    <mergeCell ref="F1008:I1008"/>
    <mergeCell ref="C984:I984"/>
    <mergeCell ref="C985:C986"/>
    <mergeCell ref="F990:I990"/>
    <mergeCell ref="F991:I991"/>
    <mergeCell ref="F992:I992"/>
    <mergeCell ref="F993:I993"/>
    <mergeCell ref="F973:I973"/>
    <mergeCell ref="F974:I974"/>
    <mergeCell ref="F975:I975"/>
    <mergeCell ref="C976:C977"/>
    <mergeCell ref="D976:D977"/>
    <mergeCell ref="E976:E977"/>
    <mergeCell ref="C958:C959"/>
    <mergeCell ref="D958:D959"/>
    <mergeCell ref="E958:E959"/>
    <mergeCell ref="C966:I966"/>
    <mergeCell ref="C967:C968"/>
    <mergeCell ref="F972:I972"/>
    <mergeCell ref="C948:I948"/>
    <mergeCell ref="C949:C950"/>
    <mergeCell ref="F954:I954"/>
    <mergeCell ref="F955:I955"/>
    <mergeCell ref="F956:I956"/>
    <mergeCell ref="F957:I957"/>
    <mergeCell ref="F937:I937"/>
    <mergeCell ref="F938:I938"/>
    <mergeCell ref="F939:I939"/>
    <mergeCell ref="C940:C941"/>
    <mergeCell ref="D940:D941"/>
    <mergeCell ref="E940:E941"/>
    <mergeCell ref="C922:C923"/>
    <mergeCell ref="D922:D923"/>
    <mergeCell ref="E922:E923"/>
    <mergeCell ref="C930:I930"/>
    <mergeCell ref="C931:C932"/>
    <mergeCell ref="F936:I936"/>
    <mergeCell ref="C912:I912"/>
    <mergeCell ref="C913:C914"/>
    <mergeCell ref="F918:I918"/>
    <mergeCell ref="F919:I919"/>
    <mergeCell ref="F920:I920"/>
    <mergeCell ref="F921:I921"/>
    <mergeCell ref="F901:I901"/>
    <mergeCell ref="F902:I902"/>
    <mergeCell ref="F903:I903"/>
    <mergeCell ref="C904:C905"/>
    <mergeCell ref="D904:D905"/>
    <mergeCell ref="E904:E905"/>
    <mergeCell ref="C886:C887"/>
    <mergeCell ref="D886:D887"/>
    <mergeCell ref="E886:E887"/>
    <mergeCell ref="C894:I894"/>
    <mergeCell ref="C895:C896"/>
    <mergeCell ref="F900:I900"/>
    <mergeCell ref="C876:I876"/>
    <mergeCell ref="C877:C878"/>
    <mergeCell ref="F882:I882"/>
    <mergeCell ref="F883:I883"/>
    <mergeCell ref="F884:I884"/>
    <mergeCell ref="F885:I885"/>
    <mergeCell ref="F865:I865"/>
    <mergeCell ref="F866:I866"/>
    <mergeCell ref="F867:I867"/>
    <mergeCell ref="C868:C869"/>
    <mergeCell ref="D868:D869"/>
    <mergeCell ref="E868:E869"/>
    <mergeCell ref="C850:C851"/>
    <mergeCell ref="D850:D851"/>
    <mergeCell ref="E850:E851"/>
    <mergeCell ref="C858:I858"/>
    <mergeCell ref="C859:C860"/>
    <mergeCell ref="F864:I864"/>
    <mergeCell ref="C840:I840"/>
    <mergeCell ref="C841:C842"/>
    <mergeCell ref="F846:I846"/>
    <mergeCell ref="F847:I847"/>
    <mergeCell ref="F848:I848"/>
    <mergeCell ref="F849:I849"/>
    <mergeCell ref="F829:I829"/>
    <mergeCell ref="F830:I830"/>
    <mergeCell ref="F831:I831"/>
    <mergeCell ref="C832:C833"/>
    <mergeCell ref="D832:D833"/>
    <mergeCell ref="E832:E833"/>
    <mergeCell ref="C814:C815"/>
    <mergeCell ref="D814:D815"/>
    <mergeCell ref="E814:E815"/>
    <mergeCell ref="C822:I822"/>
    <mergeCell ref="C823:C824"/>
    <mergeCell ref="F828:I828"/>
    <mergeCell ref="C803:I803"/>
    <mergeCell ref="C804:C805"/>
    <mergeCell ref="F810:I810"/>
    <mergeCell ref="F811:I811"/>
    <mergeCell ref="F812:I812"/>
    <mergeCell ref="F813:I813"/>
    <mergeCell ref="C786:I786"/>
    <mergeCell ref="C787:C788"/>
    <mergeCell ref="F792:I792"/>
    <mergeCell ref="F793:I793"/>
    <mergeCell ref="F794:I794"/>
    <mergeCell ref="C795:C796"/>
    <mergeCell ref="D795:D796"/>
    <mergeCell ref="E795:E796"/>
    <mergeCell ref="F775:I775"/>
    <mergeCell ref="F776:I776"/>
    <mergeCell ref="F777:I777"/>
    <mergeCell ref="C778:C779"/>
    <mergeCell ref="D778:D779"/>
    <mergeCell ref="E778:E779"/>
    <mergeCell ref="C760:C761"/>
    <mergeCell ref="D760:D761"/>
    <mergeCell ref="E760:E761"/>
    <mergeCell ref="C768:I768"/>
    <mergeCell ref="C769:C770"/>
    <mergeCell ref="F774:I774"/>
    <mergeCell ref="C750:I750"/>
    <mergeCell ref="C751:C752"/>
    <mergeCell ref="F756:I756"/>
    <mergeCell ref="F757:I757"/>
    <mergeCell ref="F758:I758"/>
    <mergeCell ref="F759:I759"/>
    <mergeCell ref="F739:I739"/>
    <mergeCell ref="F740:I740"/>
    <mergeCell ref="F741:I741"/>
    <mergeCell ref="C742:C743"/>
    <mergeCell ref="D742:D743"/>
    <mergeCell ref="E742:E743"/>
    <mergeCell ref="C724:C725"/>
    <mergeCell ref="D724:D725"/>
    <mergeCell ref="E724:E725"/>
    <mergeCell ref="C732:I732"/>
    <mergeCell ref="C733:C734"/>
    <mergeCell ref="F738:I738"/>
    <mergeCell ref="C714:I714"/>
    <mergeCell ref="C715:C716"/>
    <mergeCell ref="F720:I720"/>
    <mergeCell ref="F721:I721"/>
    <mergeCell ref="F722:I722"/>
    <mergeCell ref="F723:I723"/>
    <mergeCell ref="F703:I703"/>
    <mergeCell ref="F704:I704"/>
    <mergeCell ref="F705:I705"/>
    <mergeCell ref="C706:C707"/>
    <mergeCell ref="D706:D707"/>
    <mergeCell ref="E706:E707"/>
    <mergeCell ref="C688:C689"/>
    <mergeCell ref="D688:D689"/>
    <mergeCell ref="E688:E689"/>
    <mergeCell ref="C696:I696"/>
    <mergeCell ref="C697:C698"/>
    <mergeCell ref="F702:I702"/>
    <mergeCell ref="C678:I678"/>
    <mergeCell ref="C679:C680"/>
    <mergeCell ref="F684:I684"/>
    <mergeCell ref="F685:I685"/>
    <mergeCell ref="F686:I686"/>
    <mergeCell ref="F687:I687"/>
    <mergeCell ref="F667:I667"/>
    <mergeCell ref="F668:I668"/>
    <mergeCell ref="F669:I669"/>
    <mergeCell ref="C670:C671"/>
    <mergeCell ref="D670:D671"/>
    <mergeCell ref="E670:E671"/>
    <mergeCell ref="C652:C653"/>
    <mergeCell ref="D652:D653"/>
    <mergeCell ref="E652:E653"/>
    <mergeCell ref="C660:I660"/>
    <mergeCell ref="C661:C662"/>
    <mergeCell ref="F666:I666"/>
    <mergeCell ref="C642:I642"/>
    <mergeCell ref="C643:C644"/>
    <mergeCell ref="F648:I648"/>
    <mergeCell ref="F649:I649"/>
    <mergeCell ref="F650:I650"/>
    <mergeCell ref="F651:I651"/>
    <mergeCell ref="F631:I631"/>
    <mergeCell ref="F632:I632"/>
    <mergeCell ref="F633:I633"/>
    <mergeCell ref="C634:C635"/>
    <mergeCell ref="D634:D635"/>
    <mergeCell ref="E634:E635"/>
    <mergeCell ref="C616:C617"/>
    <mergeCell ref="D616:D617"/>
    <mergeCell ref="E616:E617"/>
    <mergeCell ref="C624:I624"/>
    <mergeCell ref="C625:C626"/>
    <mergeCell ref="F630:I630"/>
    <mergeCell ref="C606:I606"/>
    <mergeCell ref="C607:C608"/>
    <mergeCell ref="F612:I612"/>
    <mergeCell ref="F613:I613"/>
    <mergeCell ref="F614:I614"/>
    <mergeCell ref="F615:I615"/>
    <mergeCell ref="F595:I595"/>
    <mergeCell ref="F596:I596"/>
    <mergeCell ref="F597:I597"/>
    <mergeCell ref="C598:C599"/>
    <mergeCell ref="D598:D599"/>
    <mergeCell ref="E598:E599"/>
    <mergeCell ref="C580:C581"/>
    <mergeCell ref="D580:D581"/>
    <mergeCell ref="E580:E581"/>
    <mergeCell ref="C588:I588"/>
    <mergeCell ref="C589:C590"/>
    <mergeCell ref="F594:I594"/>
    <mergeCell ref="C570:I570"/>
    <mergeCell ref="C571:C572"/>
    <mergeCell ref="F576:I576"/>
    <mergeCell ref="F577:I577"/>
    <mergeCell ref="F578:I578"/>
    <mergeCell ref="F579:I579"/>
    <mergeCell ref="F559:I559"/>
    <mergeCell ref="F560:I560"/>
    <mergeCell ref="F561:I561"/>
    <mergeCell ref="C562:C563"/>
    <mergeCell ref="D562:D563"/>
    <mergeCell ref="E562:E563"/>
    <mergeCell ref="C544:C545"/>
    <mergeCell ref="D544:D545"/>
    <mergeCell ref="E544:E545"/>
    <mergeCell ref="C552:I552"/>
    <mergeCell ref="C553:C554"/>
    <mergeCell ref="F558:I558"/>
    <mergeCell ref="C534:I534"/>
    <mergeCell ref="C535:C536"/>
    <mergeCell ref="F540:I540"/>
    <mergeCell ref="F541:I541"/>
    <mergeCell ref="F542:I542"/>
    <mergeCell ref="F543:I543"/>
    <mergeCell ref="F523:I523"/>
    <mergeCell ref="F524:I524"/>
    <mergeCell ref="F525:I525"/>
    <mergeCell ref="C526:C527"/>
    <mergeCell ref="D526:D527"/>
    <mergeCell ref="E526:E527"/>
    <mergeCell ref="C508:C509"/>
    <mergeCell ref="D508:D509"/>
    <mergeCell ref="E508:E509"/>
    <mergeCell ref="C516:I516"/>
    <mergeCell ref="C517:C518"/>
    <mergeCell ref="F522:I522"/>
    <mergeCell ref="C498:I498"/>
    <mergeCell ref="C499:C500"/>
    <mergeCell ref="F504:I504"/>
    <mergeCell ref="F505:I505"/>
    <mergeCell ref="F506:I506"/>
    <mergeCell ref="F507:I507"/>
    <mergeCell ref="F487:I487"/>
    <mergeCell ref="F488:I488"/>
    <mergeCell ref="F489:I489"/>
    <mergeCell ref="C490:C491"/>
    <mergeCell ref="D490:D491"/>
    <mergeCell ref="E490:E491"/>
    <mergeCell ref="C472:C473"/>
    <mergeCell ref="D472:D473"/>
    <mergeCell ref="E472:E473"/>
    <mergeCell ref="C480:I480"/>
    <mergeCell ref="C481:C482"/>
    <mergeCell ref="F486:I486"/>
    <mergeCell ref="C462:I462"/>
    <mergeCell ref="C463:C464"/>
    <mergeCell ref="F468:I468"/>
    <mergeCell ref="F469:I469"/>
    <mergeCell ref="F470:I470"/>
    <mergeCell ref="F471:I471"/>
    <mergeCell ref="F451:I451"/>
    <mergeCell ref="F452:I452"/>
    <mergeCell ref="F453:I453"/>
    <mergeCell ref="C454:C455"/>
    <mergeCell ref="D454:D455"/>
    <mergeCell ref="E454:E455"/>
    <mergeCell ref="C436:C437"/>
    <mergeCell ref="D436:D437"/>
    <mergeCell ref="E436:E437"/>
    <mergeCell ref="C444:I444"/>
    <mergeCell ref="C445:C446"/>
    <mergeCell ref="F450:I450"/>
    <mergeCell ref="C426:I426"/>
    <mergeCell ref="C427:C428"/>
    <mergeCell ref="F432:I432"/>
    <mergeCell ref="F433:I433"/>
    <mergeCell ref="F434:I434"/>
    <mergeCell ref="F435:I435"/>
    <mergeCell ref="F415:I415"/>
    <mergeCell ref="F416:I416"/>
    <mergeCell ref="F417:I417"/>
    <mergeCell ref="C418:C419"/>
    <mergeCell ref="D418:D419"/>
    <mergeCell ref="E418:E419"/>
    <mergeCell ref="C400:C401"/>
    <mergeCell ref="D400:D401"/>
    <mergeCell ref="E400:E401"/>
    <mergeCell ref="C408:I408"/>
    <mergeCell ref="C409:C410"/>
    <mergeCell ref="F414:I414"/>
    <mergeCell ref="C390:I390"/>
    <mergeCell ref="C391:C392"/>
    <mergeCell ref="F396:I396"/>
    <mergeCell ref="F397:I397"/>
    <mergeCell ref="F398:I398"/>
    <mergeCell ref="F399:I399"/>
    <mergeCell ref="F379:I379"/>
    <mergeCell ref="F380:I380"/>
    <mergeCell ref="F381:I381"/>
    <mergeCell ref="C382:C383"/>
    <mergeCell ref="D382:D383"/>
    <mergeCell ref="E382:E383"/>
    <mergeCell ref="C364:C365"/>
    <mergeCell ref="D364:D365"/>
    <mergeCell ref="E364:E365"/>
    <mergeCell ref="C372:I372"/>
    <mergeCell ref="C373:C374"/>
    <mergeCell ref="F378:I378"/>
    <mergeCell ref="C354:I354"/>
    <mergeCell ref="C355:C356"/>
    <mergeCell ref="F360:I360"/>
    <mergeCell ref="F361:I361"/>
    <mergeCell ref="F362:I362"/>
    <mergeCell ref="F363:I363"/>
    <mergeCell ref="F343:I343"/>
    <mergeCell ref="F344:I344"/>
    <mergeCell ref="F345:I345"/>
    <mergeCell ref="C346:C347"/>
    <mergeCell ref="D346:D347"/>
    <mergeCell ref="E346:E347"/>
    <mergeCell ref="C328:C329"/>
    <mergeCell ref="D328:D329"/>
    <mergeCell ref="E328:E329"/>
    <mergeCell ref="C336:I336"/>
    <mergeCell ref="C337:C338"/>
    <mergeCell ref="F342:I342"/>
    <mergeCell ref="C318:I318"/>
    <mergeCell ref="C319:C320"/>
    <mergeCell ref="F324:I324"/>
    <mergeCell ref="F325:I325"/>
    <mergeCell ref="F326:I326"/>
    <mergeCell ref="F327:I327"/>
    <mergeCell ref="F307:I307"/>
    <mergeCell ref="F308:I308"/>
    <mergeCell ref="F309:I309"/>
    <mergeCell ref="C310:C311"/>
    <mergeCell ref="D310:D311"/>
    <mergeCell ref="E310:E311"/>
    <mergeCell ref="C292:C293"/>
    <mergeCell ref="D292:D293"/>
    <mergeCell ref="E292:E293"/>
    <mergeCell ref="C300:I300"/>
    <mergeCell ref="C301:C302"/>
    <mergeCell ref="F306:I306"/>
    <mergeCell ref="C282:I282"/>
    <mergeCell ref="C283:C284"/>
    <mergeCell ref="F288:I288"/>
    <mergeCell ref="F289:I289"/>
    <mergeCell ref="F290:I290"/>
    <mergeCell ref="F291:I291"/>
    <mergeCell ref="F271:I271"/>
    <mergeCell ref="F272:I272"/>
    <mergeCell ref="F273:I273"/>
    <mergeCell ref="C274:C275"/>
    <mergeCell ref="D274:D275"/>
    <mergeCell ref="E274:E275"/>
    <mergeCell ref="C256:C257"/>
    <mergeCell ref="D256:D257"/>
    <mergeCell ref="E256:E257"/>
    <mergeCell ref="C264:I264"/>
    <mergeCell ref="C265:C266"/>
    <mergeCell ref="F270:I270"/>
    <mergeCell ref="C246:I246"/>
    <mergeCell ref="C247:C248"/>
    <mergeCell ref="F252:I252"/>
    <mergeCell ref="F253:I253"/>
    <mergeCell ref="F254:I254"/>
    <mergeCell ref="F255:I255"/>
    <mergeCell ref="F235:I235"/>
    <mergeCell ref="F236:I236"/>
    <mergeCell ref="F237:I237"/>
    <mergeCell ref="C238:C239"/>
    <mergeCell ref="D238:D239"/>
    <mergeCell ref="E238:E239"/>
    <mergeCell ref="C220:C221"/>
    <mergeCell ref="D220:D221"/>
    <mergeCell ref="E220:E221"/>
    <mergeCell ref="C228:I228"/>
    <mergeCell ref="C229:C230"/>
    <mergeCell ref="F234:I234"/>
    <mergeCell ref="C210:I210"/>
    <mergeCell ref="C211:C212"/>
    <mergeCell ref="F216:I216"/>
    <mergeCell ref="F217:I217"/>
    <mergeCell ref="F218:I218"/>
    <mergeCell ref="F219:I219"/>
    <mergeCell ref="F199:I199"/>
    <mergeCell ref="F200:I200"/>
    <mergeCell ref="F201:I201"/>
    <mergeCell ref="C202:C203"/>
    <mergeCell ref="D202:D203"/>
    <mergeCell ref="E202:E203"/>
    <mergeCell ref="C184:C185"/>
    <mergeCell ref="D184:D185"/>
    <mergeCell ref="E184:E185"/>
    <mergeCell ref="C192:I192"/>
    <mergeCell ref="C193:C194"/>
    <mergeCell ref="F198:I198"/>
    <mergeCell ref="C174:I174"/>
    <mergeCell ref="C175:C176"/>
    <mergeCell ref="F180:I180"/>
    <mergeCell ref="F181:I181"/>
    <mergeCell ref="F182:I182"/>
    <mergeCell ref="F183:I183"/>
    <mergeCell ref="F163:I163"/>
    <mergeCell ref="F164:I164"/>
    <mergeCell ref="F165:I165"/>
    <mergeCell ref="C166:C167"/>
    <mergeCell ref="D166:D167"/>
    <mergeCell ref="E166:E167"/>
    <mergeCell ref="C148:C149"/>
    <mergeCell ref="D148:D149"/>
    <mergeCell ref="E148:E149"/>
    <mergeCell ref="C156:I156"/>
    <mergeCell ref="C157:C158"/>
    <mergeCell ref="F162:I162"/>
    <mergeCell ref="C138:I138"/>
    <mergeCell ref="C139:C140"/>
    <mergeCell ref="F144:I144"/>
    <mergeCell ref="F145:I145"/>
    <mergeCell ref="F146:I146"/>
    <mergeCell ref="F147:I147"/>
    <mergeCell ref="F127:I127"/>
    <mergeCell ref="F128:I128"/>
    <mergeCell ref="F129:I129"/>
    <mergeCell ref="C130:C131"/>
    <mergeCell ref="D130:D131"/>
    <mergeCell ref="E130:E131"/>
    <mergeCell ref="C112:C113"/>
    <mergeCell ref="D112:D113"/>
    <mergeCell ref="E112:E113"/>
    <mergeCell ref="C120:I120"/>
    <mergeCell ref="C121:C122"/>
    <mergeCell ref="F126:I126"/>
    <mergeCell ref="C102:I102"/>
    <mergeCell ref="C103:C104"/>
    <mergeCell ref="F108:I108"/>
    <mergeCell ref="F109:I109"/>
    <mergeCell ref="F110:I110"/>
    <mergeCell ref="F111:I111"/>
    <mergeCell ref="F90:I90"/>
    <mergeCell ref="F91:I91"/>
    <mergeCell ref="F92:I92"/>
    <mergeCell ref="F93:I93"/>
    <mergeCell ref="C94:C95"/>
    <mergeCell ref="D94:D95"/>
    <mergeCell ref="E94:E95"/>
    <mergeCell ref="F75:I75"/>
    <mergeCell ref="C76:C77"/>
    <mergeCell ref="D76:D77"/>
    <mergeCell ref="E76:E77"/>
    <mergeCell ref="C84:I84"/>
    <mergeCell ref="C85:C86"/>
    <mergeCell ref="C65:I65"/>
    <mergeCell ref="C66:C67"/>
    <mergeCell ref="C71:I71"/>
    <mergeCell ref="F72:I72"/>
    <mergeCell ref="F73:I73"/>
    <mergeCell ref="F74:I74"/>
    <mergeCell ref="C52:I52"/>
    <mergeCell ref="F53:I53"/>
    <mergeCell ref="F54:I54"/>
    <mergeCell ref="F55:I55"/>
    <mergeCell ref="F56:I56"/>
    <mergeCell ref="C57:C58"/>
    <mergeCell ref="D57:D58"/>
    <mergeCell ref="E57:E58"/>
    <mergeCell ref="F29:I29"/>
    <mergeCell ref="F30:I30"/>
    <mergeCell ref="C31:C32"/>
    <mergeCell ref="C39:I39"/>
    <mergeCell ref="C40:C41"/>
    <mergeCell ref="C51:I51"/>
    <mergeCell ref="C19:I19"/>
    <mergeCell ref="F22:I22"/>
    <mergeCell ref="C23:I23"/>
    <mergeCell ref="C26:I26"/>
    <mergeCell ref="C27:I27"/>
    <mergeCell ref="F28:I28"/>
    <mergeCell ref="C49:I49"/>
    <mergeCell ref="C8:I8"/>
    <mergeCell ref="F9:I9"/>
    <mergeCell ref="C10:C11"/>
    <mergeCell ref="F15:I15"/>
    <mergeCell ref="C16:I16"/>
    <mergeCell ref="F18:I18"/>
    <mergeCell ref="C2:I2"/>
    <mergeCell ref="F4:I4"/>
    <mergeCell ref="F5:I5"/>
    <mergeCell ref="F6:I6"/>
    <mergeCell ref="C7:I7"/>
  </mergeCells>
  <printOptions horizontalCentered="1" verticalCentered="1"/>
  <pageMargins left="0.25" right="0" top="0" bottom="0" header="0" footer="0"/>
  <pageSetup paperSize="9" scale="75" orientation="portrait" r:id="rId1"/>
  <rowBreaks count="4" manualBreakCount="4">
    <brk id="64" max="16383" man="1"/>
    <brk id="111" max="10" man="1"/>
    <brk id="159" max="10" man="1"/>
    <brk id="295" max="10" man="1"/>
  </rowBreaks>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787"/>
  <sheetViews>
    <sheetView topLeftCell="A763" zoomScale="140" zoomScaleNormal="140" workbookViewId="0">
      <selection activeCell="D169" sqref="D169"/>
    </sheetView>
  </sheetViews>
  <sheetFormatPr defaultRowHeight="15.75" x14ac:dyDescent="0.25"/>
  <cols>
    <col min="1" max="1" width="12.85546875" style="203" customWidth="1"/>
    <col min="2" max="2" width="27.28515625" style="203" customWidth="1"/>
    <col min="3" max="3" width="21" style="203" customWidth="1"/>
    <col min="4" max="4" width="22" style="203" customWidth="1"/>
    <col min="5" max="5" width="17.42578125" style="203" customWidth="1"/>
    <col min="6" max="6" width="21.7109375" style="203" customWidth="1"/>
    <col min="7" max="16384" width="9.140625" style="203"/>
  </cols>
  <sheetData>
    <row r="2" spans="2:6" ht="18" customHeight="1" x14ac:dyDescent="0.25">
      <c r="B2" s="600" t="s">
        <v>0</v>
      </c>
      <c r="C2" s="600"/>
      <c r="D2" s="600"/>
      <c r="E2" s="600"/>
      <c r="F2" s="600"/>
    </row>
    <row r="3" spans="2:6" ht="16.5" thickBot="1" x14ac:dyDescent="0.3"/>
    <row r="4" spans="2:6" ht="32.25" thickBot="1" x14ac:dyDescent="0.3">
      <c r="B4" s="204" t="s">
        <v>1</v>
      </c>
      <c r="C4" s="601" t="s">
        <v>723</v>
      </c>
      <c r="D4" s="601"/>
      <c r="E4" s="601"/>
      <c r="F4" s="601"/>
    </row>
    <row r="5" spans="2:6" ht="16.5" thickBot="1" x14ac:dyDescent="0.3">
      <c r="B5" s="204" t="s">
        <v>3</v>
      </c>
      <c r="C5" s="602" t="s">
        <v>724</v>
      </c>
      <c r="D5" s="603"/>
      <c r="E5" s="603"/>
      <c r="F5" s="604"/>
    </row>
    <row r="6" spans="2:6" ht="32.25" thickBot="1" x14ac:dyDescent="0.3">
      <c r="B6" s="204" t="s">
        <v>5</v>
      </c>
      <c r="C6" s="605" t="s">
        <v>6</v>
      </c>
      <c r="D6" s="606"/>
      <c r="E6" s="606"/>
      <c r="F6" s="607"/>
    </row>
    <row r="7" spans="2:6" s="123" customFormat="1" ht="16.5" thickBot="1" x14ac:dyDescent="0.3">
      <c r="B7" s="500" t="s">
        <v>7</v>
      </c>
      <c r="C7" s="501"/>
      <c r="D7" s="501"/>
      <c r="E7" s="501"/>
      <c r="F7" s="502"/>
    </row>
    <row r="8" spans="2:6" s="123" customFormat="1" x14ac:dyDescent="0.25">
      <c r="B8" s="631" t="s">
        <v>725</v>
      </c>
      <c r="C8" s="632"/>
      <c r="D8" s="632"/>
      <c r="E8" s="632"/>
      <c r="F8" s="633"/>
    </row>
    <row r="9" spans="2:6" s="123" customFormat="1" ht="15" customHeight="1" x14ac:dyDescent="0.25">
      <c r="B9" s="634"/>
      <c r="C9" s="635"/>
      <c r="D9" s="635"/>
      <c r="E9" s="635"/>
      <c r="F9" s="636"/>
    </row>
    <row r="10" spans="2:6" s="123" customFormat="1" ht="81.75" customHeight="1" thickBot="1" x14ac:dyDescent="0.3">
      <c r="B10" s="637"/>
      <c r="C10" s="638"/>
      <c r="D10" s="638"/>
      <c r="E10" s="638"/>
      <c r="F10" s="639"/>
    </row>
    <row r="11" spans="2:6" s="123" customFormat="1" ht="137.25" customHeight="1" thickBot="1" x14ac:dyDescent="0.3">
      <c r="B11" s="127" t="s">
        <v>9</v>
      </c>
      <c r="C11" s="608" t="s">
        <v>726</v>
      </c>
      <c r="D11" s="640"/>
      <c r="E11" s="640"/>
      <c r="F11" s="641"/>
    </row>
    <row r="12" spans="2:6" s="123" customFormat="1" ht="23.25" customHeight="1" x14ac:dyDescent="0.25">
      <c r="B12" s="487" t="s">
        <v>11</v>
      </c>
      <c r="C12" s="128">
        <v>2018</v>
      </c>
      <c r="D12" s="128">
        <v>2019</v>
      </c>
      <c r="E12" s="128">
        <v>2020</v>
      </c>
      <c r="F12" s="128">
        <v>2021</v>
      </c>
    </row>
    <row r="13" spans="2:6" s="123" customFormat="1" ht="16.5" thickBot="1" x14ac:dyDescent="0.3">
      <c r="B13" s="488"/>
      <c r="C13" s="129" t="s">
        <v>12</v>
      </c>
      <c r="D13" s="129" t="s">
        <v>13</v>
      </c>
      <c r="E13" s="129" t="s">
        <v>13</v>
      </c>
      <c r="F13" s="129" t="s">
        <v>13</v>
      </c>
    </row>
    <row r="14" spans="2:6" s="123" customFormat="1" ht="31.5" customHeight="1" thickBot="1" x14ac:dyDescent="0.3">
      <c r="B14" s="130" t="s">
        <v>727</v>
      </c>
      <c r="C14" s="139">
        <v>1596365</v>
      </c>
      <c r="D14" s="139">
        <v>2148688</v>
      </c>
      <c r="E14" s="139">
        <v>2240653</v>
      </c>
      <c r="F14" s="139">
        <v>2328646</v>
      </c>
    </row>
    <row r="15" spans="2:6" s="123" customFormat="1" ht="30" customHeight="1" thickBot="1" x14ac:dyDescent="0.3">
      <c r="B15" s="132" t="s">
        <v>728</v>
      </c>
      <c r="C15" s="205">
        <v>15155041</v>
      </c>
      <c r="D15" s="205">
        <v>14447601</v>
      </c>
      <c r="E15" s="205">
        <v>13203839</v>
      </c>
      <c r="F15" s="205">
        <v>18583839</v>
      </c>
    </row>
    <row r="16" spans="2:6" s="123" customFormat="1" ht="48.75" customHeight="1" thickBot="1" x14ac:dyDescent="0.3">
      <c r="B16" s="133" t="s">
        <v>19</v>
      </c>
      <c r="C16" s="608" t="s">
        <v>729</v>
      </c>
      <c r="D16" s="609"/>
      <c r="E16" s="609"/>
      <c r="F16" s="610"/>
    </row>
    <row r="17" spans="2:6" s="123" customFormat="1" ht="23.25" customHeight="1" thickBot="1" x14ac:dyDescent="0.3">
      <c r="B17" s="491" t="s">
        <v>21</v>
      </c>
      <c r="C17" s="492"/>
      <c r="D17" s="492"/>
      <c r="E17" s="492"/>
      <c r="F17" s="493"/>
    </row>
    <row r="18" spans="2:6" s="123" customFormat="1" ht="16.5" thickBot="1" x14ac:dyDescent="0.3">
      <c r="B18" s="130" t="s">
        <v>14</v>
      </c>
      <c r="C18" s="131" t="s">
        <v>15</v>
      </c>
      <c r="D18" s="131" t="s">
        <v>16</v>
      </c>
      <c r="E18" s="131" t="s">
        <v>16</v>
      </c>
      <c r="F18" s="131" t="s">
        <v>16</v>
      </c>
    </row>
    <row r="19" spans="2:6" s="123" customFormat="1" ht="95.25" thickBot="1" x14ac:dyDescent="0.3">
      <c r="B19" s="130" t="s">
        <v>730</v>
      </c>
      <c r="C19" s="139">
        <v>1596365</v>
      </c>
      <c r="D19" s="139">
        <v>2148688</v>
      </c>
      <c r="E19" s="139">
        <v>2240653</v>
      </c>
      <c r="F19" s="139">
        <v>2328646</v>
      </c>
    </row>
    <row r="20" spans="2:6" s="123" customFormat="1" ht="63.75" customHeight="1" thickBot="1" x14ac:dyDescent="0.3">
      <c r="B20" s="133" t="s">
        <v>91</v>
      </c>
      <c r="C20" s="608" t="s">
        <v>731</v>
      </c>
      <c r="D20" s="609"/>
      <c r="E20" s="609"/>
      <c r="F20" s="610"/>
    </row>
    <row r="21" spans="2:6" s="123" customFormat="1" ht="32.25" thickBot="1" x14ac:dyDescent="0.3">
      <c r="B21" s="130" t="s">
        <v>732</v>
      </c>
      <c r="C21" s="206">
        <v>10569999.135000002</v>
      </c>
      <c r="D21" s="155">
        <v>7726210.1999999993</v>
      </c>
      <c r="E21" s="155">
        <v>5913868.6380000003</v>
      </c>
      <c r="F21" s="155">
        <v>11820339</v>
      </c>
    </row>
    <row r="22" spans="2:6" s="123" customFormat="1" ht="45" customHeight="1" thickBot="1" x14ac:dyDescent="0.3">
      <c r="B22" s="133" t="s">
        <v>145</v>
      </c>
      <c r="C22" s="608" t="s">
        <v>733</v>
      </c>
      <c r="D22" s="609"/>
      <c r="E22" s="609"/>
      <c r="F22" s="610"/>
    </row>
    <row r="23" spans="2:6" s="123" customFormat="1" ht="48" thickBot="1" x14ac:dyDescent="0.3">
      <c r="B23" s="130" t="s">
        <v>734</v>
      </c>
      <c r="C23" s="206">
        <v>203944.04499999998</v>
      </c>
      <c r="D23" s="155">
        <v>176551.8</v>
      </c>
      <c r="E23" s="155">
        <v>176551.8</v>
      </c>
      <c r="F23" s="155">
        <v>340000</v>
      </c>
    </row>
    <row r="24" spans="2:6" ht="16.5" thickBot="1" x14ac:dyDescent="0.3">
      <c r="B24" s="611" t="s">
        <v>22</v>
      </c>
      <c r="C24" s="612"/>
      <c r="D24" s="612"/>
      <c r="E24" s="612"/>
      <c r="F24" s="613"/>
    </row>
    <row r="25" spans="2:6" ht="16.5" thickBot="1" x14ac:dyDescent="0.3">
      <c r="B25" s="614" t="s">
        <v>412</v>
      </c>
      <c r="C25" s="615"/>
      <c r="D25" s="615"/>
      <c r="E25" s="615"/>
      <c r="F25" s="616"/>
    </row>
    <row r="26" spans="2:6" ht="23.25" customHeight="1" thickBot="1" x14ac:dyDescent="0.3">
      <c r="B26" s="207" t="s">
        <v>220</v>
      </c>
      <c r="C26" s="617" t="s">
        <v>735</v>
      </c>
      <c r="D26" s="618"/>
      <c r="E26" s="618"/>
      <c r="F26" s="619"/>
    </row>
    <row r="27" spans="2:6" ht="30" customHeight="1" thickBot="1" x14ac:dyDescent="0.3">
      <c r="B27" s="293" t="s">
        <v>27</v>
      </c>
      <c r="C27" s="628" t="s">
        <v>736</v>
      </c>
      <c r="D27" s="629"/>
      <c r="E27" s="629"/>
      <c r="F27" s="630"/>
    </row>
    <row r="28" spans="2:6" ht="22.5" customHeight="1" thickBot="1" x14ac:dyDescent="0.3">
      <c r="B28" s="208" t="s">
        <v>29</v>
      </c>
      <c r="C28" s="597" t="s">
        <v>737</v>
      </c>
      <c r="D28" s="598"/>
      <c r="E28" s="598"/>
      <c r="F28" s="599"/>
    </row>
    <row r="29" spans="2:6" ht="12.75" customHeight="1" x14ac:dyDescent="0.25">
      <c r="B29" s="620"/>
      <c r="C29" s="209">
        <v>2018</v>
      </c>
      <c r="D29" s="209">
        <v>2019</v>
      </c>
      <c r="E29" s="209">
        <v>2020</v>
      </c>
      <c r="F29" s="209">
        <v>2021</v>
      </c>
    </row>
    <row r="30" spans="2:6" ht="27" customHeight="1" thickBot="1" x14ac:dyDescent="0.3">
      <c r="B30" s="621"/>
      <c r="C30" s="210" t="s">
        <v>12</v>
      </c>
      <c r="D30" s="210" t="s">
        <v>13</v>
      </c>
      <c r="E30" s="210" t="s">
        <v>13</v>
      </c>
      <c r="F30" s="210" t="s">
        <v>13</v>
      </c>
    </row>
    <row r="31" spans="2:6" ht="28.5" customHeight="1" thickBot="1" x14ac:dyDescent="0.3">
      <c r="B31" s="208" t="s">
        <v>31</v>
      </c>
      <c r="C31" s="211">
        <v>754.37</v>
      </c>
      <c r="D31" s="211">
        <v>754.37</v>
      </c>
      <c r="E31" s="211">
        <v>754.37</v>
      </c>
      <c r="F31" s="211">
        <v>754.37</v>
      </c>
    </row>
    <row r="32" spans="2:6" ht="28.5" customHeight="1" thickBot="1" x14ac:dyDescent="0.3">
      <c r="B32" s="208" t="s">
        <v>32</v>
      </c>
      <c r="C32" s="294">
        <v>799770</v>
      </c>
      <c r="D32" s="294">
        <f>D47</f>
        <v>1044429</v>
      </c>
      <c r="E32" s="294">
        <f>E47</f>
        <v>1097750</v>
      </c>
      <c r="F32" s="390">
        <f>F47</f>
        <v>892676</v>
      </c>
    </row>
    <row r="33" spans="2:6" ht="31.5" customHeight="1" thickBot="1" x14ac:dyDescent="0.3">
      <c r="B33" s="208" t="s">
        <v>33</v>
      </c>
      <c r="C33" s="212">
        <f>C32/C31</f>
        <v>1060.1826689820646</v>
      </c>
      <c r="D33" s="212">
        <f>D32/D31</f>
        <v>1384.5049511512918</v>
      </c>
      <c r="E33" s="212">
        <f>E32/E31</f>
        <v>1455.1877725784429</v>
      </c>
      <c r="F33" s="212">
        <f>F32/F31</f>
        <v>1183.3397404456698</v>
      </c>
    </row>
    <row r="34" spans="2:6" ht="30" customHeight="1" thickBot="1" x14ac:dyDescent="0.3">
      <c r="B34" s="208" t="s">
        <v>34</v>
      </c>
      <c r="C34" s="213" t="s">
        <v>35</v>
      </c>
      <c r="D34" s="214">
        <f t="shared" ref="D34:F36" si="0">D31/C31-1</f>
        <v>0</v>
      </c>
      <c r="E34" s="214">
        <f t="shared" si="0"/>
        <v>0</v>
      </c>
      <c r="F34" s="214">
        <f t="shared" si="0"/>
        <v>0</v>
      </c>
    </row>
    <row r="35" spans="2:6" ht="32.25" thickBot="1" x14ac:dyDescent="0.3">
      <c r="B35" s="208" t="s">
        <v>36</v>
      </c>
      <c r="C35" s="213" t="s">
        <v>35</v>
      </c>
      <c r="D35" s="214">
        <f t="shared" si="0"/>
        <v>0.30591169961363884</v>
      </c>
      <c r="E35" s="214">
        <f t="shared" si="0"/>
        <v>5.105277620594606E-2</v>
      </c>
      <c r="F35" s="214">
        <f t="shared" si="0"/>
        <v>-0.18681302664541111</v>
      </c>
    </row>
    <row r="36" spans="2:6" ht="32.25" thickBot="1" x14ac:dyDescent="0.3">
      <c r="B36" s="208" t="s">
        <v>37</v>
      </c>
      <c r="C36" s="213" t="s">
        <v>35</v>
      </c>
      <c r="D36" s="214">
        <f t="shared" si="0"/>
        <v>0.30591169961363884</v>
      </c>
      <c r="E36" s="214">
        <f t="shared" si="0"/>
        <v>5.105277620594606E-2</v>
      </c>
      <c r="F36" s="214">
        <f t="shared" si="0"/>
        <v>-0.18681302664541111</v>
      </c>
    </row>
    <row r="37" spans="2:6" ht="22.5" customHeight="1" thickBot="1" x14ac:dyDescent="0.3">
      <c r="B37" s="622" t="s">
        <v>738</v>
      </c>
      <c r="C37" s="623"/>
      <c r="D37" s="623"/>
      <c r="E37" s="623"/>
      <c r="F37" s="624"/>
    </row>
    <row r="38" spans="2:6" ht="12.75" customHeight="1" x14ac:dyDescent="0.25">
      <c r="B38" s="620"/>
      <c r="C38" s="209">
        <v>2018</v>
      </c>
      <c r="D38" s="209">
        <v>2019</v>
      </c>
      <c r="E38" s="209">
        <v>2020</v>
      </c>
      <c r="F38" s="209">
        <v>2021</v>
      </c>
    </row>
    <row r="39" spans="2:6" ht="26.25" customHeight="1" thickBot="1" x14ac:dyDescent="0.3">
      <c r="B39" s="621"/>
      <c r="C39" s="210" t="s">
        <v>12</v>
      </c>
      <c r="D39" s="210" t="s">
        <v>13</v>
      </c>
      <c r="E39" s="210" t="s">
        <v>13</v>
      </c>
      <c r="F39" s="210" t="s">
        <v>13</v>
      </c>
    </row>
    <row r="40" spans="2:6" ht="45.75" customHeight="1" thickBot="1" x14ac:dyDescent="0.3">
      <c r="B40" s="215" t="s">
        <v>101</v>
      </c>
      <c r="C40" s="216">
        <v>16500</v>
      </c>
      <c r="D40" s="216">
        <v>17381</v>
      </c>
      <c r="E40" s="216">
        <v>17902</v>
      </c>
      <c r="F40" s="217">
        <v>18439</v>
      </c>
    </row>
    <row r="41" spans="2:6" ht="31.5" customHeight="1" thickBot="1" x14ac:dyDescent="0.3">
      <c r="B41" s="215" t="s">
        <v>102</v>
      </c>
      <c r="C41" s="216">
        <v>2848</v>
      </c>
      <c r="D41" s="216">
        <v>2903</v>
      </c>
      <c r="E41" s="216">
        <v>2990</v>
      </c>
      <c r="F41" s="217">
        <v>3079</v>
      </c>
    </row>
    <row r="42" spans="2:6" ht="58.5" customHeight="1" thickBot="1" x14ac:dyDescent="0.3">
      <c r="B42" s="215" t="s">
        <v>103</v>
      </c>
      <c r="C42" s="218">
        <v>780422</v>
      </c>
      <c r="D42" s="212">
        <v>1024145</v>
      </c>
      <c r="E42" s="212">
        <v>1076858</v>
      </c>
      <c r="F42" s="212">
        <v>871158</v>
      </c>
    </row>
    <row r="43" spans="2:6" ht="26.25" customHeight="1" thickBot="1" x14ac:dyDescent="0.3">
      <c r="B43" s="215" t="s">
        <v>104</v>
      </c>
      <c r="C43" s="218"/>
      <c r="D43" s="216"/>
      <c r="E43" s="216"/>
      <c r="F43" s="216"/>
    </row>
    <row r="44" spans="2:6" ht="32.25" thickBot="1" x14ac:dyDescent="0.3">
      <c r="B44" s="215" t="s">
        <v>105</v>
      </c>
      <c r="C44" s="218"/>
      <c r="D44" s="216"/>
      <c r="E44" s="216"/>
      <c r="F44" s="216"/>
    </row>
    <row r="45" spans="2:6" ht="30.75" customHeight="1" thickBot="1" x14ac:dyDescent="0.3">
      <c r="B45" s="215" t="s">
        <v>106</v>
      </c>
      <c r="C45" s="218"/>
      <c r="D45" s="216"/>
      <c r="E45" s="216"/>
      <c r="F45" s="216"/>
    </row>
    <row r="46" spans="2:6" ht="32.25" thickBot="1" x14ac:dyDescent="0.3">
      <c r="B46" s="215" t="s">
        <v>107</v>
      </c>
      <c r="C46" s="218"/>
      <c r="D46" s="216"/>
      <c r="E46" s="216"/>
      <c r="F46" s="216"/>
    </row>
    <row r="47" spans="2:6" ht="32.25" thickBot="1" x14ac:dyDescent="0.3">
      <c r="B47" s="219" t="s">
        <v>41</v>
      </c>
      <c r="C47" s="218">
        <f>C46+C45+C44+C43+C42+C41+C40</f>
        <v>799770</v>
      </c>
      <c r="D47" s="218">
        <f>D46+D45+D44+D43+D42+D41+D40</f>
        <v>1044429</v>
      </c>
      <c r="E47" s="218">
        <f>E46+E45+E44+E43+E42+E41+E40</f>
        <v>1097750</v>
      </c>
      <c r="F47" s="218">
        <f>F46+F45+F44+F43+F42+F41+F40</f>
        <v>892676</v>
      </c>
    </row>
    <row r="48" spans="2:6" ht="16.5" thickBot="1" x14ac:dyDescent="0.3">
      <c r="B48" s="220" t="s">
        <v>109</v>
      </c>
      <c r="C48" s="221">
        <f>IF(C47-C32=0,0,"Error")</f>
        <v>0</v>
      </c>
      <c r="D48" s="221">
        <f>IF(D47-D32=0,0,"Error")</f>
        <v>0</v>
      </c>
      <c r="E48" s="221">
        <f>IF(E47-E32=0,0,"Error")</f>
        <v>0</v>
      </c>
      <c r="F48" s="221">
        <f>IF(F47-F32=0,0,"Error")</f>
        <v>0</v>
      </c>
    </row>
    <row r="49" spans="2:6" ht="25.5" customHeight="1" thickBot="1" x14ac:dyDescent="0.3">
      <c r="B49" s="614" t="s">
        <v>412</v>
      </c>
      <c r="C49" s="615"/>
      <c r="D49" s="615"/>
      <c r="E49" s="615"/>
      <c r="F49" s="616"/>
    </row>
    <row r="50" spans="2:6" ht="30" customHeight="1" thickBot="1" x14ac:dyDescent="0.3">
      <c r="B50" s="207" t="s">
        <v>418</v>
      </c>
      <c r="C50" s="617" t="s">
        <v>735</v>
      </c>
      <c r="D50" s="618"/>
      <c r="E50" s="618"/>
      <c r="F50" s="619"/>
    </row>
    <row r="51" spans="2:6" ht="26.25" customHeight="1" thickBot="1" x14ac:dyDescent="0.3">
      <c r="B51" s="208" t="s">
        <v>27</v>
      </c>
      <c r="C51" s="625" t="s">
        <v>739</v>
      </c>
      <c r="D51" s="626"/>
      <c r="E51" s="626"/>
      <c r="F51" s="627"/>
    </row>
    <row r="52" spans="2:6" ht="16.5" thickBot="1" x14ac:dyDescent="0.3">
      <c r="B52" s="208" t="s">
        <v>29</v>
      </c>
      <c r="C52" s="597" t="s">
        <v>737</v>
      </c>
      <c r="D52" s="598"/>
      <c r="E52" s="598"/>
      <c r="F52" s="599"/>
    </row>
    <row r="53" spans="2:6" ht="12.75" customHeight="1" x14ac:dyDescent="0.25">
      <c r="B53" s="620"/>
      <c r="C53" s="209">
        <v>2018</v>
      </c>
      <c r="D53" s="209">
        <v>2019</v>
      </c>
      <c r="E53" s="209">
        <v>2020</v>
      </c>
      <c r="F53" s="209">
        <v>2021</v>
      </c>
    </row>
    <row r="54" spans="2:6" ht="19.5" customHeight="1" thickBot="1" x14ac:dyDescent="0.3">
      <c r="B54" s="621"/>
      <c r="C54" s="210" t="s">
        <v>12</v>
      </c>
      <c r="D54" s="210" t="s">
        <v>13</v>
      </c>
      <c r="E54" s="210" t="s">
        <v>13</v>
      </c>
      <c r="F54" s="210" t="s">
        <v>13</v>
      </c>
    </row>
    <row r="55" spans="2:6" ht="33" customHeight="1" thickBot="1" x14ac:dyDescent="0.3">
      <c r="B55" s="208" t="s">
        <v>31</v>
      </c>
      <c r="C55" s="212">
        <v>630</v>
      </c>
      <c r="D55" s="212">
        <v>630</v>
      </c>
      <c r="E55" s="212">
        <v>630</v>
      </c>
      <c r="F55" s="212">
        <v>630</v>
      </c>
    </row>
    <row r="56" spans="2:6" ht="16.5" thickBot="1" x14ac:dyDescent="0.3">
      <c r="B56" s="208" t="s">
        <v>32</v>
      </c>
      <c r="C56" s="212">
        <f>C71</f>
        <v>348778</v>
      </c>
      <c r="D56" s="212">
        <f>D71</f>
        <v>436948</v>
      </c>
      <c r="E56" s="212">
        <f t="shared" ref="E56:F56" si="1">E71</f>
        <v>459394</v>
      </c>
      <c r="F56" s="212">
        <f t="shared" si="1"/>
        <v>593239</v>
      </c>
    </row>
    <row r="57" spans="2:6" ht="16.5" thickBot="1" x14ac:dyDescent="0.3">
      <c r="B57" s="208" t="s">
        <v>33</v>
      </c>
      <c r="C57" s="212">
        <f>C56/C55</f>
        <v>553.61587301587304</v>
      </c>
      <c r="D57" s="212">
        <f>D56/D55</f>
        <v>693.568253968254</v>
      </c>
      <c r="E57" s="212">
        <f>E56/E55</f>
        <v>729.19682539682537</v>
      </c>
      <c r="F57" s="212">
        <f>F56/F55</f>
        <v>941.64920634920634</v>
      </c>
    </row>
    <row r="58" spans="2:6" ht="27.75" customHeight="1" thickBot="1" x14ac:dyDescent="0.3">
      <c r="B58" s="208" t="s">
        <v>34</v>
      </c>
      <c r="C58" s="213" t="s">
        <v>35</v>
      </c>
      <c r="D58" s="214">
        <f t="shared" ref="D58:F60" si="2">D55/C55-1</f>
        <v>0</v>
      </c>
      <c r="E58" s="214">
        <f t="shared" si="2"/>
        <v>0</v>
      </c>
      <c r="F58" s="214">
        <f t="shared" si="2"/>
        <v>0</v>
      </c>
    </row>
    <row r="59" spans="2:6" ht="32.25" thickBot="1" x14ac:dyDescent="0.3">
      <c r="B59" s="208" t="s">
        <v>36</v>
      </c>
      <c r="C59" s="213" t="s">
        <v>35</v>
      </c>
      <c r="D59" s="214">
        <f t="shared" si="2"/>
        <v>0.25279690806186172</v>
      </c>
      <c r="E59" s="214">
        <f t="shared" si="2"/>
        <v>5.1369957065829253E-2</v>
      </c>
      <c r="F59" s="214">
        <f t="shared" si="2"/>
        <v>0.29135121486131732</v>
      </c>
    </row>
    <row r="60" spans="2:6" ht="32.25" thickBot="1" x14ac:dyDescent="0.3">
      <c r="B60" s="208" t="s">
        <v>37</v>
      </c>
      <c r="C60" s="213" t="s">
        <v>35</v>
      </c>
      <c r="D60" s="214">
        <f t="shared" si="2"/>
        <v>0.25279690806186172</v>
      </c>
      <c r="E60" s="214">
        <f t="shared" si="2"/>
        <v>5.1369957065829253E-2</v>
      </c>
      <c r="F60" s="214">
        <f t="shared" si="2"/>
        <v>0.29135121486131732</v>
      </c>
    </row>
    <row r="61" spans="2:6" ht="22.5" customHeight="1" thickBot="1" x14ac:dyDescent="0.3">
      <c r="B61" s="622" t="s">
        <v>740</v>
      </c>
      <c r="C61" s="623"/>
      <c r="D61" s="623"/>
      <c r="E61" s="623"/>
      <c r="F61" s="624"/>
    </row>
    <row r="62" spans="2:6" ht="12.75" customHeight="1" x14ac:dyDescent="0.25">
      <c r="B62" s="620"/>
      <c r="C62" s="209">
        <v>2018</v>
      </c>
      <c r="D62" s="209">
        <v>2019</v>
      </c>
      <c r="E62" s="209">
        <v>2020</v>
      </c>
      <c r="F62" s="209">
        <v>2021</v>
      </c>
    </row>
    <row r="63" spans="2:6" ht="28.5" customHeight="1" thickBot="1" x14ac:dyDescent="0.3">
      <c r="B63" s="621"/>
      <c r="C63" s="210" t="s">
        <v>12</v>
      </c>
      <c r="D63" s="210" t="s">
        <v>13</v>
      </c>
      <c r="E63" s="210" t="s">
        <v>13</v>
      </c>
      <c r="F63" s="210" t="s">
        <v>13</v>
      </c>
    </row>
    <row r="64" spans="2:6" ht="44.25" customHeight="1" thickBot="1" x14ac:dyDescent="0.3">
      <c r="B64" s="215" t="s">
        <v>101</v>
      </c>
      <c r="C64" s="216">
        <v>16500</v>
      </c>
      <c r="D64" s="216">
        <v>17381</v>
      </c>
      <c r="E64" s="216">
        <v>17902</v>
      </c>
      <c r="F64" s="217">
        <v>18439</v>
      </c>
    </row>
    <row r="65" spans="2:6" ht="32.25" thickBot="1" x14ac:dyDescent="0.3">
      <c r="B65" s="215" t="s">
        <v>102</v>
      </c>
      <c r="C65" s="216">
        <v>2848</v>
      </c>
      <c r="D65" s="216">
        <v>2903</v>
      </c>
      <c r="E65" s="216">
        <v>2990</v>
      </c>
      <c r="F65" s="217">
        <v>3079</v>
      </c>
    </row>
    <row r="66" spans="2:6" ht="36.75" customHeight="1" thickBot="1" x14ac:dyDescent="0.3">
      <c r="B66" s="297" t="s">
        <v>103</v>
      </c>
      <c r="C66" s="296">
        <v>329430</v>
      </c>
      <c r="D66" s="295">
        <v>416664</v>
      </c>
      <c r="E66" s="295">
        <v>438502</v>
      </c>
      <c r="F66" s="295">
        <v>571721</v>
      </c>
    </row>
    <row r="67" spans="2:6" ht="16.5" thickBot="1" x14ac:dyDescent="0.3">
      <c r="B67" s="215" t="s">
        <v>104</v>
      </c>
      <c r="C67" s="218"/>
      <c r="D67" s="216"/>
      <c r="E67" s="216"/>
      <c r="F67" s="216"/>
    </row>
    <row r="68" spans="2:6" ht="32.25" thickBot="1" x14ac:dyDescent="0.3">
      <c r="B68" s="215" t="s">
        <v>105</v>
      </c>
      <c r="C68" s="218"/>
      <c r="D68" s="216"/>
      <c r="E68" s="216"/>
      <c r="F68" s="216"/>
    </row>
    <row r="69" spans="2:6" ht="16.5" thickBot="1" x14ac:dyDescent="0.3">
      <c r="B69" s="215" t="s">
        <v>106</v>
      </c>
      <c r="C69" s="218"/>
      <c r="D69" s="216"/>
      <c r="E69" s="216"/>
      <c r="F69" s="216"/>
    </row>
    <row r="70" spans="2:6" ht="32.25" thickBot="1" x14ac:dyDescent="0.3">
      <c r="B70" s="215" t="s">
        <v>107</v>
      </c>
      <c r="C70" s="218"/>
      <c r="D70" s="216"/>
      <c r="E70" s="216"/>
      <c r="F70" s="216"/>
    </row>
    <row r="71" spans="2:6" ht="32.25" thickBot="1" x14ac:dyDescent="0.3">
      <c r="B71" s="219" t="s">
        <v>230</v>
      </c>
      <c r="C71" s="218">
        <f>C70+C69+C68+C67+C66+C65+C64</f>
        <v>348778</v>
      </c>
      <c r="D71" s="218">
        <f>D70+D69+D68+D67+D66+D65+D64</f>
        <v>436948</v>
      </c>
      <c r="E71" s="218">
        <f>E70+E69+E68+E67+E66+E65+E64</f>
        <v>459394</v>
      </c>
      <c r="F71" s="218">
        <f>F70+F69+F68+F67+F66+F65+F64</f>
        <v>593239</v>
      </c>
    </row>
    <row r="72" spans="2:6" ht="16.5" thickBot="1" x14ac:dyDescent="0.3">
      <c r="B72" s="220" t="s">
        <v>109</v>
      </c>
      <c r="C72" s="221">
        <f>IF(C71-C56=0,0,"Error")</f>
        <v>0</v>
      </c>
      <c r="D72" s="221">
        <f>IF(D71-D56=0,0,"Error")</f>
        <v>0</v>
      </c>
      <c r="E72" s="221">
        <f>IF(E71-E56=0,0,"Error")</f>
        <v>0</v>
      </c>
      <c r="F72" s="221">
        <f>IF(F71-F56=0,0,"Error")</f>
        <v>0</v>
      </c>
    </row>
    <row r="73" spans="2:6" ht="16.5" thickBot="1" x14ac:dyDescent="0.3">
      <c r="B73" s="614" t="s">
        <v>412</v>
      </c>
      <c r="C73" s="615"/>
      <c r="D73" s="615"/>
      <c r="E73" s="615"/>
      <c r="F73" s="616"/>
    </row>
    <row r="74" spans="2:6" ht="29.25" customHeight="1" thickBot="1" x14ac:dyDescent="0.3">
      <c r="B74" s="207" t="s">
        <v>424</v>
      </c>
      <c r="C74" s="617" t="s">
        <v>735</v>
      </c>
      <c r="D74" s="618"/>
      <c r="E74" s="618"/>
      <c r="F74" s="619"/>
    </row>
    <row r="75" spans="2:6" ht="31.5" customHeight="1" thickBot="1" x14ac:dyDescent="0.3">
      <c r="B75" s="208" t="s">
        <v>27</v>
      </c>
      <c r="C75" s="625" t="s">
        <v>741</v>
      </c>
      <c r="D75" s="626"/>
      <c r="E75" s="626"/>
      <c r="F75" s="627"/>
    </row>
    <row r="76" spans="2:6" ht="16.5" thickBot="1" x14ac:dyDescent="0.3">
      <c r="B76" s="208" t="s">
        <v>29</v>
      </c>
      <c r="C76" s="597" t="s">
        <v>737</v>
      </c>
      <c r="D76" s="598"/>
      <c r="E76" s="598"/>
      <c r="F76" s="599"/>
    </row>
    <row r="77" spans="2:6" ht="12.75" customHeight="1" x14ac:dyDescent="0.25">
      <c r="B77" s="620"/>
      <c r="C77" s="209">
        <v>2018</v>
      </c>
      <c r="D77" s="209">
        <v>2019</v>
      </c>
      <c r="E77" s="209">
        <v>2020</v>
      </c>
      <c r="F77" s="209">
        <v>2021</v>
      </c>
    </row>
    <row r="78" spans="2:6" ht="21.75" customHeight="1" thickBot="1" x14ac:dyDescent="0.3">
      <c r="B78" s="621"/>
      <c r="C78" s="210" t="s">
        <v>12</v>
      </c>
      <c r="D78" s="210" t="s">
        <v>13</v>
      </c>
      <c r="E78" s="210" t="s">
        <v>13</v>
      </c>
      <c r="F78" s="210" t="s">
        <v>13</v>
      </c>
    </row>
    <row r="79" spans="2:6" ht="26.25" customHeight="1" thickBot="1" x14ac:dyDescent="0.3">
      <c r="B79" s="208" t="s">
        <v>31</v>
      </c>
      <c r="C79" s="222">
        <v>767.7</v>
      </c>
      <c r="D79" s="222">
        <v>767.7</v>
      </c>
      <c r="E79" s="222">
        <v>767.7</v>
      </c>
      <c r="F79" s="222">
        <v>767.7</v>
      </c>
    </row>
    <row r="80" spans="2:6" ht="36" customHeight="1" thickBot="1" x14ac:dyDescent="0.3">
      <c r="B80" s="208" t="s">
        <v>32</v>
      </c>
      <c r="C80" s="212">
        <f>C95</f>
        <v>228239</v>
      </c>
      <c r="D80" s="212">
        <f t="shared" ref="D80:F80" si="3">D95</f>
        <v>356798</v>
      </c>
      <c r="E80" s="212">
        <f t="shared" si="3"/>
        <v>592597</v>
      </c>
      <c r="F80" s="212">
        <f t="shared" si="3"/>
        <v>804729</v>
      </c>
    </row>
    <row r="81" spans="2:6" ht="22.5" customHeight="1" thickBot="1" x14ac:dyDescent="0.3">
      <c r="B81" s="208" t="s">
        <v>33</v>
      </c>
      <c r="C81" s="212">
        <f>C80/C79</f>
        <v>297.30233163996348</v>
      </c>
      <c r="D81" s="212">
        <f>D80/D79</f>
        <v>464.76227693109286</v>
      </c>
      <c r="E81" s="212">
        <f>E80/E79</f>
        <v>771.91220528852409</v>
      </c>
      <c r="F81" s="212">
        <f>F80/F79</f>
        <v>1048.233685033216</v>
      </c>
    </row>
    <row r="82" spans="2:6" ht="16.5" thickBot="1" x14ac:dyDescent="0.3">
      <c r="B82" s="208" t="s">
        <v>34</v>
      </c>
      <c r="C82" s="213" t="s">
        <v>35</v>
      </c>
      <c r="D82" s="214">
        <f t="shared" ref="D82:F84" si="4">D79/C79-1</f>
        <v>0</v>
      </c>
      <c r="E82" s="214">
        <f t="shared" si="4"/>
        <v>0</v>
      </c>
      <c r="F82" s="214">
        <f t="shared" si="4"/>
        <v>0</v>
      </c>
    </row>
    <row r="83" spans="2:6" ht="32.25" thickBot="1" x14ac:dyDescent="0.3">
      <c r="B83" s="208" t="s">
        <v>36</v>
      </c>
      <c r="C83" s="213" t="s">
        <v>35</v>
      </c>
      <c r="D83" s="214">
        <f t="shared" si="4"/>
        <v>0.56326482327735405</v>
      </c>
      <c r="E83" s="214">
        <f t="shared" si="4"/>
        <v>0.66087534122949121</v>
      </c>
      <c r="F83" s="214">
        <f t="shared" si="4"/>
        <v>0.3579700875974734</v>
      </c>
    </row>
    <row r="84" spans="2:6" ht="32.25" thickBot="1" x14ac:dyDescent="0.3">
      <c r="B84" s="208" t="s">
        <v>37</v>
      </c>
      <c r="C84" s="213" t="s">
        <v>35</v>
      </c>
      <c r="D84" s="214">
        <f t="shared" si="4"/>
        <v>0.56326482327735428</v>
      </c>
      <c r="E84" s="214">
        <f t="shared" si="4"/>
        <v>0.66087534122949121</v>
      </c>
      <c r="F84" s="214">
        <f t="shared" si="4"/>
        <v>0.35797008759747362</v>
      </c>
    </row>
    <row r="85" spans="2:6" ht="22.5" customHeight="1" thickBot="1" x14ac:dyDescent="0.3">
      <c r="B85" s="622" t="s">
        <v>742</v>
      </c>
      <c r="C85" s="623"/>
      <c r="D85" s="623"/>
      <c r="E85" s="623"/>
      <c r="F85" s="624"/>
    </row>
    <row r="86" spans="2:6" ht="12.75" customHeight="1" x14ac:dyDescent="0.25">
      <c r="B86" s="620"/>
      <c r="C86" s="209">
        <v>2018</v>
      </c>
      <c r="D86" s="209">
        <v>2019</v>
      </c>
      <c r="E86" s="209">
        <v>2020</v>
      </c>
      <c r="F86" s="209">
        <v>2021</v>
      </c>
    </row>
    <row r="87" spans="2:6" ht="26.25" customHeight="1" thickBot="1" x14ac:dyDescent="0.3">
      <c r="B87" s="621"/>
      <c r="C87" s="210" t="s">
        <v>12</v>
      </c>
      <c r="D87" s="210" t="s">
        <v>13</v>
      </c>
      <c r="E87" s="210" t="s">
        <v>13</v>
      </c>
      <c r="F87" s="210" t="s">
        <v>13</v>
      </c>
    </row>
    <row r="88" spans="2:6" ht="49.5" customHeight="1" thickBot="1" x14ac:dyDescent="0.3">
      <c r="B88" s="215" t="s">
        <v>101</v>
      </c>
      <c r="C88" s="216">
        <v>16500</v>
      </c>
      <c r="D88" s="216">
        <v>17381</v>
      </c>
      <c r="E88" s="216">
        <v>17902</v>
      </c>
      <c r="F88" s="217">
        <v>18439</v>
      </c>
    </row>
    <row r="89" spans="2:6" ht="32.25" thickBot="1" x14ac:dyDescent="0.3">
      <c r="B89" s="215" t="s">
        <v>102</v>
      </c>
      <c r="C89" s="216">
        <v>2848</v>
      </c>
      <c r="D89" s="216">
        <v>2902</v>
      </c>
      <c r="E89" s="216">
        <v>2990</v>
      </c>
      <c r="F89" s="217">
        <v>3079</v>
      </c>
    </row>
    <row r="90" spans="2:6" ht="40.5" customHeight="1" thickBot="1" x14ac:dyDescent="0.3">
      <c r="B90" s="215" t="s">
        <v>103</v>
      </c>
      <c r="C90" s="218">
        <v>208891</v>
      </c>
      <c r="D90" s="295">
        <v>336515</v>
      </c>
      <c r="E90" s="295">
        <v>571705</v>
      </c>
      <c r="F90" s="295">
        <v>783211</v>
      </c>
    </row>
    <row r="91" spans="2:6" ht="24.75" customHeight="1" thickBot="1" x14ac:dyDescent="0.3">
      <c r="B91" s="215" t="s">
        <v>104</v>
      </c>
      <c r="C91" s="218"/>
      <c r="D91" s="216"/>
      <c r="E91" s="216"/>
      <c r="F91" s="216"/>
    </row>
    <row r="92" spans="2:6" ht="32.25" thickBot="1" x14ac:dyDescent="0.3">
      <c r="B92" s="215" t="s">
        <v>105</v>
      </c>
      <c r="C92" s="218"/>
      <c r="D92" s="216"/>
      <c r="E92" s="216"/>
      <c r="F92" s="216"/>
    </row>
    <row r="93" spans="2:6" ht="16.5" thickBot="1" x14ac:dyDescent="0.3">
      <c r="B93" s="215" t="s">
        <v>106</v>
      </c>
      <c r="C93" s="218"/>
      <c r="D93" s="216"/>
      <c r="E93" s="216"/>
      <c r="F93" s="216"/>
    </row>
    <row r="94" spans="2:6" ht="32.25" thickBot="1" x14ac:dyDescent="0.3">
      <c r="B94" s="215" t="s">
        <v>107</v>
      </c>
      <c r="C94" s="218"/>
      <c r="D94" s="216"/>
      <c r="E94" s="216"/>
      <c r="F94" s="216"/>
    </row>
    <row r="95" spans="2:6" ht="32.25" thickBot="1" x14ac:dyDescent="0.3">
      <c r="B95" s="219" t="s">
        <v>239</v>
      </c>
      <c r="C95" s="218">
        <f>C94+C93+C92+C91+C90+C89+C88</f>
        <v>228239</v>
      </c>
      <c r="D95" s="218">
        <f>D94+D93+D92+D91+D90+D89+D88</f>
        <v>356798</v>
      </c>
      <c r="E95" s="218">
        <f>E94+E93+E92+E91+E90+E89+E88</f>
        <v>592597</v>
      </c>
      <c r="F95" s="218">
        <f>F94+F93+F92+F91+F90+F89+F88</f>
        <v>804729</v>
      </c>
    </row>
    <row r="96" spans="2:6" ht="16.5" thickBot="1" x14ac:dyDescent="0.3">
      <c r="B96" s="220" t="s">
        <v>109</v>
      </c>
      <c r="C96" s="221">
        <f>IF(C95-C80=0,0,"Error")</f>
        <v>0</v>
      </c>
      <c r="D96" s="221">
        <f>IF(D95-D80=0,0,"Error")</f>
        <v>0</v>
      </c>
      <c r="E96" s="221">
        <f>IF(E95-E80=0,0,"Error")</f>
        <v>0</v>
      </c>
      <c r="F96" s="221">
        <f>IF(F95-F80=0,0,"Error")</f>
        <v>0</v>
      </c>
    </row>
    <row r="97" spans="2:6" ht="36.75" customHeight="1" thickBot="1" x14ac:dyDescent="0.3">
      <c r="B97" s="625" t="s">
        <v>412</v>
      </c>
      <c r="C97" s="626"/>
      <c r="D97" s="626"/>
      <c r="E97" s="626"/>
      <c r="F97" s="627"/>
    </row>
    <row r="98" spans="2:6" ht="34.5" customHeight="1" thickBot="1" x14ac:dyDescent="0.3">
      <c r="B98" s="625" t="s">
        <v>412</v>
      </c>
      <c r="C98" s="626"/>
      <c r="D98" s="626"/>
      <c r="E98" s="626"/>
      <c r="F98" s="627"/>
    </row>
    <row r="99" spans="2:6" ht="67.5" customHeight="1" thickBot="1" x14ac:dyDescent="0.3">
      <c r="B99" s="207" t="s">
        <v>433</v>
      </c>
      <c r="C99" s="622" t="s">
        <v>743</v>
      </c>
      <c r="D99" s="623"/>
      <c r="E99" s="623"/>
      <c r="F99" s="624"/>
    </row>
    <row r="100" spans="2:6" ht="37.5" customHeight="1" thickBot="1" x14ac:dyDescent="0.3">
      <c r="B100" s="208" t="s">
        <v>27</v>
      </c>
      <c r="C100" s="628" t="s">
        <v>744</v>
      </c>
      <c r="D100" s="629"/>
      <c r="E100" s="629"/>
      <c r="F100" s="630"/>
    </row>
    <row r="101" spans="2:6" ht="30" customHeight="1" thickBot="1" x14ac:dyDescent="0.3">
      <c r="B101" s="208" t="s">
        <v>29</v>
      </c>
      <c r="C101" s="597" t="s">
        <v>737</v>
      </c>
      <c r="D101" s="598"/>
      <c r="E101" s="598"/>
      <c r="F101" s="599"/>
    </row>
    <row r="102" spans="2:6" ht="12.75" customHeight="1" x14ac:dyDescent="0.25">
      <c r="B102" s="620"/>
      <c r="C102" s="209">
        <v>2018</v>
      </c>
      <c r="D102" s="209">
        <v>2019</v>
      </c>
      <c r="E102" s="209">
        <v>2020</v>
      </c>
      <c r="F102" s="209">
        <v>2021</v>
      </c>
    </row>
    <row r="103" spans="2:6" ht="29.25" customHeight="1" thickBot="1" x14ac:dyDescent="0.3">
      <c r="B103" s="621"/>
      <c r="C103" s="210" t="s">
        <v>12</v>
      </c>
      <c r="D103" s="210" t="s">
        <v>13</v>
      </c>
      <c r="E103" s="210" t="s">
        <v>13</v>
      </c>
      <c r="F103" s="210" t="s">
        <v>13</v>
      </c>
    </row>
    <row r="104" spans="2:6" ht="29.25" customHeight="1" thickBot="1" x14ac:dyDescent="0.3">
      <c r="B104" s="208" t="s">
        <v>31</v>
      </c>
      <c r="C104" s="222"/>
      <c r="D104" s="222"/>
      <c r="E104" s="222"/>
      <c r="F104" s="222"/>
    </row>
    <row r="105" spans="2:6" ht="25.5" customHeight="1" thickBot="1" x14ac:dyDescent="0.3">
      <c r="B105" s="208" t="s">
        <v>32</v>
      </c>
      <c r="C105" s="294">
        <f>C120</f>
        <v>517968</v>
      </c>
      <c r="D105" s="294">
        <f t="shared" ref="D105:F105" si="5">D120</f>
        <v>641125</v>
      </c>
      <c r="E105" s="294">
        <f t="shared" si="5"/>
        <v>429558</v>
      </c>
      <c r="F105" s="294">
        <f t="shared" si="5"/>
        <v>388653</v>
      </c>
    </row>
    <row r="106" spans="2:6" ht="16.5" thickBot="1" x14ac:dyDescent="0.3">
      <c r="B106" s="208" t="s">
        <v>33</v>
      </c>
      <c r="C106" s="212" t="e">
        <f>C105/C104</f>
        <v>#DIV/0!</v>
      </c>
      <c r="D106" s="212" t="e">
        <f>D105/D104</f>
        <v>#DIV/0!</v>
      </c>
      <c r="E106" s="212" t="e">
        <f>E105/E104</f>
        <v>#DIV/0!</v>
      </c>
      <c r="F106" s="212" t="e">
        <f>F105/F104</f>
        <v>#DIV/0!</v>
      </c>
    </row>
    <row r="107" spans="2:6" ht="29.25" customHeight="1" thickBot="1" x14ac:dyDescent="0.3">
      <c r="B107" s="208" t="s">
        <v>34</v>
      </c>
      <c r="C107" s="213" t="s">
        <v>35</v>
      </c>
      <c r="D107" s="214" t="e">
        <f t="shared" ref="D107:F109" si="6">D104/C104-1</f>
        <v>#DIV/0!</v>
      </c>
      <c r="E107" s="214" t="e">
        <f t="shared" si="6"/>
        <v>#DIV/0!</v>
      </c>
      <c r="F107" s="214" t="e">
        <f t="shared" si="6"/>
        <v>#DIV/0!</v>
      </c>
    </row>
    <row r="108" spans="2:6" ht="32.25" thickBot="1" x14ac:dyDescent="0.3">
      <c r="B108" s="208" t="s">
        <v>36</v>
      </c>
      <c r="C108" s="213" t="s">
        <v>35</v>
      </c>
      <c r="D108" s="214">
        <f t="shared" si="6"/>
        <v>0.23776951471905594</v>
      </c>
      <c r="E108" s="214">
        <f t="shared" si="6"/>
        <v>-0.32999337102749071</v>
      </c>
      <c r="F108" s="214">
        <f t="shared" si="6"/>
        <v>-9.5225790230888507E-2</v>
      </c>
    </row>
    <row r="109" spans="2:6" ht="32.25" thickBot="1" x14ac:dyDescent="0.3">
      <c r="B109" s="208" t="s">
        <v>37</v>
      </c>
      <c r="C109" s="213" t="s">
        <v>35</v>
      </c>
      <c r="D109" s="214" t="e">
        <f t="shared" si="6"/>
        <v>#DIV/0!</v>
      </c>
      <c r="E109" s="214" t="e">
        <f t="shared" si="6"/>
        <v>#DIV/0!</v>
      </c>
      <c r="F109" s="214" t="e">
        <f t="shared" si="6"/>
        <v>#DIV/0!</v>
      </c>
    </row>
    <row r="110" spans="2:6" ht="30" customHeight="1" thickBot="1" x14ac:dyDescent="0.3">
      <c r="B110" s="622" t="s">
        <v>745</v>
      </c>
      <c r="C110" s="623"/>
      <c r="D110" s="623"/>
      <c r="E110" s="623"/>
      <c r="F110" s="624"/>
    </row>
    <row r="111" spans="2:6" ht="24" customHeight="1" x14ac:dyDescent="0.25">
      <c r="B111" s="620"/>
      <c r="C111" s="209">
        <v>2018</v>
      </c>
      <c r="D111" s="209">
        <v>2019</v>
      </c>
      <c r="E111" s="209">
        <v>2020</v>
      </c>
      <c r="F111" s="209">
        <v>2021</v>
      </c>
    </row>
    <row r="112" spans="2:6" ht="31.5" customHeight="1" thickBot="1" x14ac:dyDescent="0.3">
      <c r="B112" s="621"/>
      <c r="C112" s="210" t="s">
        <v>12</v>
      </c>
      <c r="D112" s="210" t="s">
        <v>13</v>
      </c>
      <c r="E112" s="210" t="s">
        <v>13</v>
      </c>
      <c r="F112" s="210" t="s">
        <v>13</v>
      </c>
    </row>
    <row r="113" spans="2:6" ht="49.5" customHeight="1" thickBot="1" x14ac:dyDescent="0.3">
      <c r="B113" s="215" t="s">
        <v>101</v>
      </c>
      <c r="C113" s="216">
        <v>92400</v>
      </c>
      <c r="D113" s="216">
        <v>94014</v>
      </c>
      <c r="E113" s="216">
        <v>96834</v>
      </c>
      <c r="F113" s="216">
        <v>99739</v>
      </c>
    </row>
    <row r="114" spans="2:6" ht="41.25" customHeight="1" thickBot="1" x14ac:dyDescent="0.3">
      <c r="B114" s="215" t="s">
        <v>102</v>
      </c>
      <c r="C114" s="216">
        <v>15946</v>
      </c>
      <c r="D114" s="216">
        <v>15700</v>
      </c>
      <c r="E114" s="216">
        <v>16171</v>
      </c>
      <c r="F114" s="216">
        <v>16656</v>
      </c>
    </row>
    <row r="115" spans="2:6" ht="16.5" thickBot="1" x14ac:dyDescent="0.3">
      <c r="B115" s="215" t="s">
        <v>103</v>
      </c>
      <c r="C115" s="296">
        <v>409622</v>
      </c>
      <c r="D115" s="295">
        <v>531411</v>
      </c>
      <c r="E115" s="295">
        <v>316553</v>
      </c>
      <c r="F115" s="295">
        <v>272258</v>
      </c>
    </row>
    <row r="116" spans="2:6" ht="26.25" customHeight="1" thickBot="1" x14ac:dyDescent="0.3">
      <c r="B116" s="215" t="s">
        <v>104</v>
      </c>
      <c r="C116" s="218"/>
      <c r="D116" s="216"/>
      <c r="E116" s="216"/>
      <c r="F116" s="216"/>
    </row>
    <row r="117" spans="2:6" ht="32.25" thickBot="1" x14ac:dyDescent="0.3">
      <c r="B117" s="215" t="s">
        <v>105</v>
      </c>
      <c r="C117" s="218"/>
      <c r="D117" s="216"/>
      <c r="E117" s="216"/>
      <c r="F117" s="216"/>
    </row>
    <row r="118" spans="2:6" ht="16.5" thickBot="1" x14ac:dyDescent="0.3">
      <c r="B118" s="215" t="s">
        <v>106</v>
      </c>
      <c r="C118" s="218"/>
      <c r="D118" s="216"/>
      <c r="E118" s="216"/>
      <c r="F118" s="216"/>
    </row>
    <row r="119" spans="2:6" ht="32.25" thickBot="1" x14ac:dyDescent="0.3">
      <c r="B119" s="215" t="s">
        <v>107</v>
      </c>
      <c r="C119" s="218"/>
      <c r="D119" s="216"/>
      <c r="E119" s="216"/>
      <c r="F119" s="216"/>
    </row>
    <row r="120" spans="2:6" ht="32.25" thickBot="1" x14ac:dyDescent="0.3">
      <c r="B120" s="219" t="s">
        <v>247</v>
      </c>
      <c r="C120" s="218">
        <f>C119+C118+C117+C116+C115+C114+C113</f>
        <v>517968</v>
      </c>
      <c r="D120" s="218">
        <f>D119+D118+D117+D116+D115+D114+D113</f>
        <v>641125</v>
      </c>
      <c r="E120" s="218">
        <f>E119+E118+E117+E116+E115+E114+E113</f>
        <v>429558</v>
      </c>
      <c r="F120" s="218">
        <f>F119+F118+F117+F116+F115+F114+F113</f>
        <v>388653</v>
      </c>
    </row>
    <row r="121" spans="2:6" ht="25.5" customHeight="1" thickBot="1" x14ac:dyDescent="0.3">
      <c r="B121" s="220" t="s">
        <v>109</v>
      </c>
      <c r="C121" s="221">
        <f>IF(C120-C105=0,0,"Error")</f>
        <v>0</v>
      </c>
      <c r="D121" s="221">
        <f>IF(D120-D105=0,0,"Error")</f>
        <v>0</v>
      </c>
      <c r="E121" s="221">
        <f>IF(E120-E105=0,0,"Error")</f>
        <v>0</v>
      </c>
      <c r="F121" s="221">
        <f>IF(F120-F105=0,0,"Error")</f>
        <v>0</v>
      </c>
    </row>
    <row r="122" spans="2:6" s="123" customFormat="1" ht="17.25" customHeight="1" thickBot="1" x14ac:dyDescent="0.3">
      <c r="B122" s="642" t="s">
        <v>746</v>
      </c>
      <c r="C122" s="643"/>
      <c r="D122" s="643"/>
      <c r="E122" s="643"/>
      <c r="F122" s="644"/>
    </row>
    <row r="123" spans="2:6" s="223" customFormat="1" ht="26.25" customHeight="1" thickBot="1" x14ac:dyDescent="0.3">
      <c r="B123" s="642" t="s">
        <v>110</v>
      </c>
      <c r="C123" s="643"/>
      <c r="D123" s="643"/>
      <c r="E123" s="643"/>
      <c r="F123" s="644"/>
    </row>
    <row r="124" spans="2:6" ht="29.25" customHeight="1" thickBot="1" x14ac:dyDescent="0.3">
      <c r="B124" s="614" t="s">
        <v>111</v>
      </c>
      <c r="C124" s="615"/>
      <c r="D124" s="615"/>
      <c r="E124" s="615"/>
      <c r="F124" s="616"/>
    </row>
    <row r="125" spans="2:6" ht="52.5" customHeight="1" thickBot="1" x14ac:dyDescent="0.3">
      <c r="B125" s="293" t="s">
        <v>373</v>
      </c>
      <c r="C125" s="645" t="s">
        <v>747</v>
      </c>
      <c r="D125" s="646"/>
      <c r="E125" s="646"/>
      <c r="F125" s="647"/>
    </row>
    <row r="126" spans="2:6" ht="32.25" customHeight="1" thickBot="1" x14ac:dyDescent="0.3">
      <c r="B126" s="207" t="s">
        <v>220</v>
      </c>
      <c r="C126" s="617" t="s">
        <v>748</v>
      </c>
      <c r="D126" s="618"/>
      <c r="E126" s="618"/>
      <c r="F126" s="619"/>
    </row>
    <row r="127" spans="2:6" ht="27.75" customHeight="1" thickBot="1" x14ac:dyDescent="0.3">
      <c r="B127" s="293" t="s">
        <v>27</v>
      </c>
      <c r="C127" s="651" t="s">
        <v>749</v>
      </c>
      <c r="D127" s="652"/>
      <c r="E127" s="652"/>
      <c r="F127" s="653"/>
    </row>
    <row r="128" spans="2:6" ht="20.25" customHeight="1" thickBot="1" x14ac:dyDescent="0.3">
      <c r="B128" s="293" t="s">
        <v>29</v>
      </c>
      <c r="C128" s="648" t="s">
        <v>750</v>
      </c>
      <c r="D128" s="649"/>
      <c r="E128" s="649"/>
      <c r="F128" s="650"/>
    </row>
    <row r="129" spans="2:6" ht="12.75" customHeight="1" x14ac:dyDescent="0.25">
      <c r="B129" s="620"/>
      <c r="C129" s="209">
        <v>2018</v>
      </c>
      <c r="D129" s="209">
        <v>2019</v>
      </c>
      <c r="E129" s="209">
        <v>2020</v>
      </c>
      <c r="F129" s="209">
        <v>2021</v>
      </c>
    </row>
    <row r="130" spans="2:6" ht="18.75" customHeight="1" thickBot="1" x14ac:dyDescent="0.3">
      <c r="B130" s="621"/>
      <c r="C130" s="210" t="s">
        <v>12</v>
      </c>
      <c r="D130" s="210" t="s">
        <v>13</v>
      </c>
      <c r="E130" s="210" t="s">
        <v>13</v>
      </c>
      <c r="F130" s="210" t="s">
        <v>13</v>
      </c>
    </row>
    <row r="131" spans="2:6" ht="16.5" thickBot="1" x14ac:dyDescent="0.3">
      <c r="B131" s="208" t="s">
        <v>31</v>
      </c>
      <c r="C131" s="211">
        <v>0.03</v>
      </c>
      <c r="D131" s="212"/>
      <c r="E131" s="212"/>
      <c r="F131" s="212"/>
    </row>
    <row r="132" spans="2:6" ht="16.5" thickBot="1" x14ac:dyDescent="0.3">
      <c r="B132" s="208" t="s">
        <v>32</v>
      </c>
      <c r="C132" s="212">
        <v>70758</v>
      </c>
      <c r="D132" s="212"/>
      <c r="E132" s="212"/>
      <c r="F132" s="212"/>
    </row>
    <row r="133" spans="2:6" ht="16.5" thickBot="1" x14ac:dyDescent="0.3">
      <c r="B133" s="208" t="s">
        <v>33</v>
      </c>
      <c r="C133" s="212">
        <f>C132/C131</f>
        <v>2358600</v>
      </c>
      <c r="D133" s="212" t="e">
        <f t="shared" ref="D133:F133" si="7">D132/D131</f>
        <v>#DIV/0!</v>
      </c>
      <c r="E133" s="212" t="e">
        <f t="shared" si="7"/>
        <v>#DIV/0!</v>
      </c>
      <c r="F133" s="212" t="e">
        <f t="shared" si="7"/>
        <v>#DIV/0!</v>
      </c>
    </row>
    <row r="134" spans="2:6" ht="16.5" thickBot="1" x14ac:dyDescent="0.3">
      <c r="B134" s="208" t="s">
        <v>34</v>
      </c>
      <c r="C134" s="213" t="s">
        <v>35</v>
      </c>
      <c r="D134" s="214">
        <f>D131/C131-1</f>
        <v>-1</v>
      </c>
      <c r="E134" s="214" t="e">
        <f t="shared" ref="E134:F136" si="8">E131/D131-1</f>
        <v>#DIV/0!</v>
      </c>
      <c r="F134" s="214" t="e">
        <f t="shared" si="8"/>
        <v>#DIV/0!</v>
      </c>
    </row>
    <row r="135" spans="2:6" ht="32.25" thickBot="1" x14ac:dyDescent="0.3">
      <c r="B135" s="208" t="s">
        <v>36</v>
      </c>
      <c r="C135" s="213" t="s">
        <v>35</v>
      </c>
      <c r="D135" s="214">
        <f>D132/C132-1</f>
        <v>-1</v>
      </c>
      <c r="E135" s="214" t="e">
        <f t="shared" si="8"/>
        <v>#DIV/0!</v>
      </c>
      <c r="F135" s="214" t="e">
        <f t="shared" si="8"/>
        <v>#DIV/0!</v>
      </c>
    </row>
    <row r="136" spans="2:6" ht="32.25" thickBot="1" x14ac:dyDescent="0.3">
      <c r="B136" s="208" t="s">
        <v>37</v>
      </c>
      <c r="C136" s="213" t="s">
        <v>35</v>
      </c>
      <c r="D136" s="214" t="e">
        <f>D133/C133-1</f>
        <v>#DIV/0!</v>
      </c>
      <c r="E136" s="214" t="e">
        <f t="shared" si="8"/>
        <v>#DIV/0!</v>
      </c>
      <c r="F136" s="214" t="e">
        <f t="shared" si="8"/>
        <v>#DIV/0!</v>
      </c>
    </row>
    <row r="137" spans="2:6" ht="26.25" customHeight="1" thickBot="1" x14ac:dyDescent="0.3">
      <c r="B137" s="622" t="s">
        <v>738</v>
      </c>
      <c r="C137" s="623"/>
      <c r="D137" s="623"/>
      <c r="E137" s="623"/>
      <c r="F137" s="624"/>
    </row>
    <row r="138" spans="2:6" ht="12.75" customHeight="1" x14ac:dyDescent="0.25">
      <c r="B138" s="620"/>
      <c r="C138" s="209">
        <v>2018</v>
      </c>
      <c r="D138" s="209">
        <v>2019</v>
      </c>
      <c r="E138" s="209">
        <v>2020</v>
      </c>
      <c r="F138" s="209">
        <v>2021</v>
      </c>
    </row>
    <row r="139" spans="2:6" ht="18.75" customHeight="1" thickBot="1" x14ac:dyDescent="0.3">
      <c r="B139" s="621"/>
      <c r="C139" s="210" t="s">
        <v>12</v>
      </c>
      <c r="D139" s="210" t="s">
        <v>13</v>
      </c>
      <c r="E139" s="210" t="s">
        <v>13</v>
      </c>
      <c r="F139" s="210" t="s">
        <v>13</v>
      </c>
    </row>
    <row r="140" spans="2:6" ht="16.5" thickBot="1" x14ac:dyDescent="0.3">
      <c r="B140" s="215" t="s">
        <v>39</v>
      </c>
      <c r="C140" s="216"/>
      <c r="D140" s="216"/>
      <c r="E140" s="216"/>
      <c r="F140" s="216"/>
    </row>
    <row r="141" spans="2:6" ht="16.5" thickBot="1" x14ac:dyDescent="0.3">
      <c r="B141" s="215" t="s">
        <v>40</v>
      </c>
      <c r="C141" s="218">
        <v>70758</v>
      </c>
      <c r="D141" s="216"/>
      <c r="E141" s="216"/>
      <c r="F141" s="216"/>
    </row>
    <row r="142" spans="2:6" ht="32.25" thickBot="1" x14ac:dyDescent="0.3">
      <c r="B142" s="219" t="s">
        <v>41</v>
      </c>
      <c r="C142" s="218">
        <f>C141+C140</f>
        <v>70758</v>
      </c>
      <c r="D142" s="218">
        <f t="shared" ref="D142:F142" si="9">D141+D140</f>
        <v>0</v>
      </c>
      <c r="E142" s="218">
        <f t="shared" si="9"/>
        <v>0</v>
      </c>
      <c r="F142" s="218">
        <f t="shared" si="9"/>
        <v>0</v>
      </c>
    </row>
    <row r="143" spans="2:6" ht="49.5" customHeight="1" thickBot="1" x14ac:dyDescent="0.3">
      <c r="B143" s="298" t="s">
        <v>373</v>
      </c>
      <c r="C143" s="645" t="s">
        <v>751</v>
      </c>
      <c r="D143" s="654"/>
      <c r="E143" s="654"/>
      <c r="F143" s="655"/>
    </row>
    <row r="144" spans="2:6" ht="16.5" thickBot="1" x14ac:dyDescent="0.3">
      <c r="B144" s="207" t="s">
        <v>418</v>
      </c>
      <c r="C144" s="617" t="s">
        <v>752</v>
      </c>
      <c r="D144" s="618"/>
      <c r="E144" s="618"/>
      <c r="F144" s="619"/>
    </row>
    <row r="145" spans="2:6" ht="27.75" customHeight="1" thickBot="1" x14ac:dyDescent="0.3">
      <c r="B145" s="293" t="s">
        <v>27</v>
      </c>
      <c r="C145" s="648" t="s">
        <v>753</v>
      </c>
      <c r="D145" s="649"/>
      <c r="E145" s="649"/>
      <c r="F145" s="650"/>
    </row>
    <row r="146" spans="2:6" ht="23.25" customHeight="1" thickBot="1" x14ac:dyDescent="0.3">
      <c r="B146" s="208" t="s">
        <v>29</v>
      </c>
      <c r="C146" s="597" t="s">
        <v>750</v>
      </c>
      <c r="D146" s="598"/>
      <c r="E146" s="598"/>
      <c r="F146" s="599"/>
    </row>
    <row r="147" spans="2:6" ht="12.75" customHeight="1" x14ac:dyDescent="0.25">
      <c r="B147" s="620"/>
      <c r="C147" s="209">
        <v>2018</v>
      </c>
      <c r="D147" s="209">
        <v>2019</v>
      </c>
      <c r="E147" s="209">
        <v>2020</v>
      </c>
      <c r="F147" s="209">
        <v>2021</v>
      </c>
    </row>
    <row r="148" spans="2:6" ht="22.5" customHeight="1" thickBot="1" x14ac:dyDescent="0.3">
      <c r="B148" s="621"/>
      <c r="C148" s="210" t="s">
        <v>12</v>
      </c>
      <c r="D148" s="210" t="s">
        <v>13</v>
      </c>
      <c r="E148" s="210" t="s">
        <v>13</v>
      </c>
      <c r="F148" s="210" t="s">
        <v>13</v>
      </c>
    </row>
    <row r="149" spans="2:6" ht="16.5" thickBot="1" x14ac:dyDescent="0.3">
      <c r="B149" s="208" t="s">
        <v>31</v>
      </c>
      <c r="C149" s="211">
        <v>0.47</v>
      </c>
      <c r="D149" s="211"/>
      <c r="E149" s="211"/>
      <c r="F149" s="211"/>
    </row>
    <row r="150" spans="2:6" ht="16.5" thickBot="1" x14ac:dyDescent="0.3">
      <c r="B150" s="208" t="s">
        <v>32</v>
      </c>
      <c r="C150" s="212">
        <v>786537</v>
      </c>
      <c r="D150" s="212"/>
      <c r="E150" s="212"/>
      <c r="F150" s="212"/>
    </row>
    <row r="151" spans="2:6" ht="16.5" thickBot="1" x14ac:dyDescent="0.3">
      <c r="B151" s="208" t="s">
        <v>33</v>
      </c>
      <c r="C151" s="212">
        <f>C150/C149</f>
        <v>1673482.9787234045</v>
      </c>
      <c r="D151" s="212" t="e">
        <f t="shared" ref="D151:F151" si="10">D150/D149</f>
        <v>#DIV/0!</v>
      </c>
      <c r="E151" s="212" t="e">
        <f t="shared" si="10"/>
        <v>#DIV/0!</v>
      </c>
      <c r="F151" s="212" t="e">
        <f t="shared" si="10"/>
        <v>#DIV/0!</v>
      </c>
    </row>
    <row r="152" spans="2:6" ht="16.5" thickBot="1" x14ac:dyDescent="0.3">
      <c r="B152" s="208" t="s">
        <v>34</v>
      </c>
      <c r="C152" s="213" t="s">
        <v>35</v>
      </c>
      <c r="D152" s="214">
        <f>D149/C149-1</f>
        <v>-1</v>
      </c>
      <c r="E152" s="214" t="e">
        <f t="shared" ref="E152:F154" si="11">E149/D149-1</f>
        <v>#DIV/0!</v>
      </c>
      <c r="F152" s="214" t="e">
        <f t="shared" si="11"/>
        <v>#DIV/0!</v>
      </c>
    </row>
    <row r="153" spans="2:6" ht="32.25" thickBot="1" x14ac:dyDescent="0.3">
      <c r="B153" s="208" t="s">
        <v>36</v>
      </c>
      <c r="C153" s="213" t="s">
        <v>35</v>
      </c>
      <c r="D153" s="214">
        <f>D150/C150-1</f>
        <v>-1</v>
      </c>
      <c r="E153" s="214" t="e">
        <f t="shared" si="11"/>
        <v>#DIV/0!</v>
      </c>
      <c r="F153" s="214" t="e">
        <f t="shared" si="11"/>
        <v>#DIV/0!</v>
      </c>
    </row>
    <row r="154" spans="2:6" ht="32.25" thickBot="1" x14ac:dyDescent="0.3">
      <c r="B154" s="208" t="s">
        <v>37</v>
      </c>
      <c r="C154" s="213" t="s">
        <v>35</v>
      </c>
      <c r="D154" s="214" t="e">
        <f>D151/C151-1</f>
        <v>#DIV/0!</v>
      </c>
      <c r="E154" s="214" t="e">
        <f t="shared" si="11"/>
        <v>#DIV/0!</v>
      </c>
      <c r="F154" s="214" t="e">
        <f t="shared" si="11"/>
        <v>#DIV/0!</v>
      </c>
    </row>
    <row r="155" spans="2:6" ht="16.5" thickBot="1" x14ac:dyDescent="0.3">
      <c r="B155" s="622" t="s">
        <v>740</v>
      </c>
      <c r="C155" s="623"/>
      <c r="D155" s="623"/>
      <c r="E155" s="623"/>
      <c r="F155" s="624"/>
    </row>
    <row r="156" spans="2:6" ht="21" customHeight="1" x14ac:dyDescent="0.25">
      <c r="B156" s="620"/>
      <c r="C156" s="209">
        <v>2018</v>
      </c>
      <c r="D156" s="209">
        <v>2019</v>
      </c>
      <c r="E156" s="209">
        <v>2020</v>
      </c>
      <c r="F156" s="209">
        <v>2021</v>
      </c>
    </row>
    <row r="157" spans="2:6" ht="26.25" customHeight="1" thickBot="1" x14ac:dyDescent="0.3">
      <c r="B157" s="621"/>
      <c r="C157" s="210" t="s">
        <v>12</v>
      </c>
      <c r="D157" s="210" t="s">
        <v>13</v>
      </c>
      <c r="E157" s="210" t="s">
        <v>13</v>
      </c>
      <c r="F157" s="210" t="s">
        <v>13</v>
      </c>
    </row>
    <row r="158" spans="2:6" ht="16.5" thickBot="1" x14ac:dyDescent="0.3">
      <c r="B158" s="215" t="s">
        <v>39</v>
      </c>
      <c r="C158" s="216"/>
      <c r="D158" s="216"/>
      <c r="E158" s="216"/>
      <c r="F158" s="216"/>
    </row>
    <row r="159" spans="2:6" ht="16.5" thickBot="1" x14ac:dyDescent="0.3">
      <c r="B159" s="215" t="s">
        <v>40</v>
      </c>
      <c r="C159" s="218">
        <v>786537</v>
      </c>
      <c r="D159" s="216"/>
      <c r="E159" s="216"/>
      <c r="F159" s="216"/>
    </row>
    <row r="160" spans="2:6" ht="32.25" thickBot="1" x14ac:dyDescent="0.3">
      <c r="B160" s="219" t="s">
        <v>230</v>
      </c>
      <c r="C160" s="218">
        <f>C159+C158</f>
        <v>786537</v>
      </c>
      <c r="D160" s="218">
        <f t="shared" ref="D160:F160" si="12">D159+D158</f>
        <v>0</v>
      </c>
      <c r="E160" s="218">
        <f t="shared" si="12"/>
        <v>0</v>
      </c>
      <c r="F160" s="218">
        <f t="shared" si="12"/>
        <v>0</v>
      </c>
    </row>
    <row r="161" spans="2:6" ht="66.75" customHeight="1" thickBot="1" x14ac:dyDescent="0.3">
      <c r="B161" s="298" t="s">
        <v>373</v>
      </c>
      <c r="C161" s="645" t="s">
        <v>754</v>
      </c>
      <c r="D161" s="646"/>
      <c r="E161" s="646"/>
      <c r="F161" s="647"/>
    </row>
    <row r="162" spans="2:6" ht="16.5" thickBot="1" x14ac:dyDescent="0.3">
      <c r="B162" s="207" t="s">
        <v>424</v>
      </c>
      <c r="C162" s="617" t="s">
        <v>748</v>
      </c>
      <c r="D162" s="618"/>
      <c r="E162" s="618"/>
      <c r="F162" s="619"/>
    </row>
    <row r="163" spans="2:6" ht="27" customHeight="1" thickBot="1" x14ac:dyDescent="0.3">
      <c r="B163" s="293" t="s">
        <v>27</v>
      </c>
      <c r="C163" s="651" t="s">
        <v>755</v>
      </c>
      <c r="D163" s="652"/>
      <c r="E163" s="652"/>
      <c r="F163" s="653"/>
    </row>
    <row r="164" spans="2:6" ht="26.25" customHeight="1" thickBot="1" x14ac:dyDescent="0.3">
      <c r="B164" s="208" t="s">
        <v>29</v>
      </c>
      <c r="C164" s="597" t="s">
        <v>756</v>
      </c>
      <c r="D164" s="598"/>
      <c r="E164" s="598"/>
      <c r="F164" s="599"/>
    </row>
    <row r="165" spans="2:6" ht="12.75" customHeight="1" x14ac:dyDescent="0.25">
      <c r="B165" s="620"/>
      <c r="C165" s="209">
        <v>2018</v>
      </c>
      <c r="D165" s="209">
        <v>2019</v>
      </c>
      <c r="E165" s="209">
        <v>2020</v>
      </c>
      <c r="F165" s="209">
        <v>2021</v>
      </c>
    </row>
    <row r="166" spans="2:6" ht="18" customHeight="1" thickBot="1" x14ac:dyDescent="0.3">
      <c r="B166" s="621"/>
      <c r="C166" s="210" t="s">
        <v>12</v>
      </c>
      <c r="D166" s="210" t="s">
        <v>13</v>
      </c>
      <c r="E166" s="210" t="s">
        <v>13</v>
      </c>
      <c r="F166" s="210" t="s">
        <v>13</v>
      </c>
    </row>
    <row r="167" spans="2:6" ht="16.5" thickBot="1" x14ac:dyDescent="0.3">
      <c r="B167" s="208" t="s">
        <v>31</v>
      </c>
      <c r="C167" s="211">
        <v>1.75</v>
      </c>
      <c r="D167" s="211">
        <v>1.58</v>
      </c>
      <c r="E167" s="211">
        <v>0.61</v>
      </c>
      <c r="F167" s="211">
        <v>1.3</v>
      </c>
    </row>
    <row r="168" spans="2:6" ht="16.5" thickBot="1" x14ac:dyDescent="0.3">
      <c r="B168" s="208" t="s">
        <v>32</v>
      </c>
      <c r="C168" s="212">
        <v>2534177</v>
      </c>
      <c r="D168" s="212">
        <v>1800807</v>
      </c>
      <c r="E168" s="212">
        <v>719430</v>
      </c>
      <c r="F168" s="212">
        <v>2370780</v>
      </c>
    </row>
    <row r="169" spans="2:6" ht="16.5" thickBot="1" x14ac:dyDescent="0.3">
      <c r="B169" s="208" t="s">
        <v>33</v>
      </c>
      <c r="C169" s="212">
        <f>C168/C167</f>
        <v>1448101.142857143</v>
      </c>
      <c r="D169" s="212">
        <f t="shared" ref="D169:F169" si="13">D168/D167</f>
        <v>1139751.2658227847</v>
      </c>
      <c r="E169" s="212">
        <f t="shared" si="13"/>
        <v>1179393.4426229508</v>
      </c>
      <c r="F169" s="212">
        <f t="shared" si="13"/>
        <v>1823676.923076923</v>
      </c>
    </row>
    <row r="170" spans="2:6" ht="16.5" thickBot="1" x14ac:dyDescent="0.3">
      <c r="B170" s="208" t="s">
        <v>34</v>
      </c>
      <c r="C170" s="213" t="s">
        <v>35</v>
      </c>
      <c r="D170" s="214">
        <f>D167/C167-1</f>
        <v>-9.7142857142857086E-2</v>
      </c>
      <c r="E170" s="214">
        <f t="shared" ref="E170:F172" si="14">E167/D167-1</f>
        <v>-0.61392405063291144</v>
      </c>
      <c r="F170" s="214">
        <f t="shared" si="14"/>
        <v>1.1311475409836067</v>
      </c>
    </row>
    <row r="171" spans="2:6" ht="32.25" thickBot="1" x14ac:dyDescent="0.3">
      <c r="B171" s="208" t="s">
        <v>36</v>
      </c>
      <c r="C171" s="213" t="s">
        <v>35</v>
      </c>
      <c r="D171" s="214">
        <f>D168/C168-1</f>
        <v>-0.28939178281548605</v>
      </c>
      <c r="E171" s="214">
        <f t="shared" si="14"/>
        <v>-0.60049577772631935</v>
      </c>
      <c r="F171" s="214">
        <f t="shared" si="14"/>
        <v>2.2953588257370416</v>
      </c>
    </row>
    <row r="172" spans="2:6" ht="32.25" thickBot="1" x14ac:dyDescent="0.3">
      <c r="B172" s="208" t="s">
        <v>37</v>
      </c>
      <c r="C172" s="213" t="s">
        <v>35</v>
      </c>
      <c r="D172" s="214">
        <f>D169/C169-1</f>
        <v>-0.21293393666272198</v>
      </c>
      <c r="E172" s="214">
        <f t="shared" si="14"/>
        <v>3.4781428184287533E-2</v>
      </c>
      <c r="F172" s="214">
        <f t="shared" si="14"/>
        <v>0.54628375669199647</v>
      </c>
    </row>
    <row r="173" spans="2:6" ht="21" customHeight="1" thickBot="1" x14ac:dyDescent="0.3">
      <c r="B173" s="622" t="s">
        <v>742</v>
      </c>
      <c r="C173" s="623"/>
      <c r="D173" s="623"/>
      <c r="E173" s="623"/>
      <c r="F173" s="624"/>
    </row>
    <row r="174" spans="2:6" ht="12.75" customHeight="1" x14ac:dyDescent="0.25">
      <c r="B174" s="620"/>
      <c r="C174" s="209">
        <v>2018</v>
      </c>
      <c r="D174" s="209">
        <v>2019</v>
      </c>
      <c r="E174" s="209">
        <v>2020</v>
      </c>
      <c r="F174" s="209">
        <v>2021</v>
      </c>
    </row>
    <row r="175" spans="2:6" ht="27.75" customHeight="1" thickBot="1" x14ac:dyDescent="0.3">
      <c r="B175" s="621"/>
      <c r="C175" s="210" t="s">
        <v>12</v>
      </c>
      <c r="D175" s="210" t="s">
        <v>13</v>
      </c>
      <c r="E175" s="210" t="s">
        <v>13</v>
      </c>
      <c r="F175" s="210" t="s">
        <v>13</v>
      </c>
    </row>
    <row r="176" spans="2:6" ht="16.5" thickBot="1" x14ac:dyDescent="0.3">
      <c r="B176" s="215" t="s">
        <v>39</v>
      </c>
      <c r="C176" s="216"/>
      <c r="D176" s="216"/>
      <c r="E176" s="216"/>
      <c r="F176" s="216"/>
    </row>
    <row r="177" spans="2:6" ht="16.5" thickBot="1" x14ac:dyDescent="0.3">
      <c r="B177" s="215" t="s">
        <v>40</v>
      </c>
      <c r="C177" s="218">
        <v>2534177</v>
      </c>
      <c r="D177" s="216">
        <v>1800807</v>
      </c>
      <c r="E177" s="216">
        <v>719430</v>
      </c>
      <c r="F177" s="216">
        <v>2370780</v>
      </c>
    </row>
    <row r="178" spans="2:6" ht="32.25" thickBot="1" x14ac:dyDescent="0.3">
      <c r="B178" s="219" t="s">
        <v>239</v>
      </c>
      <c r="C178" s="218">
        <f>C177+C176</f>
        <v>2534177</v>
      </c>
      <c r="D178" s="218">
        <f t="shared" ref="D178:F178" si="15">D177+D176</f>
        <v>1800807</v>
      </c>
      <c r="E178" s="218">
        <f t="shared" si="15"/>
        <v>719430</v>
      </c>
      <c r="F178" s="218">
        <f t="shared" si="15"/>
        <v>2370780</v>
      </c>
    </row>
    <row r="179" spans="2:6" ht="51" customHeight="1" thickBot="1" x14ac:dyDescent="0.3">
      <c r="B179" s="298" t="s">
        <v>373</v>
      </c>
      <c r="C179" s="628" t="s">
        <v>757</v>
      </c>
      <c r="D179" s="629"/>
      <c r="E179" s="629"/>
      <c r="F179" s="630"/>
    </row>
    <row r="180" spans="2:6" ht="23.25" customHeight="1" thickBot="1" x14ac:dyDescent="0.3">
      <c r="B180" s="207" t="s">
        <v>433</v>
      </c>
      <c r="C180" s="617" t="s">
        <v>758</v>
      </c>
      <c r="D180" s="618"/>
      <c r="E180" s="618"/>
      <c r="F180" s="619"/>
    </row>
    <row r="181" spans="2:6" ht="30.75" customHeight="1" thickBot="1" x14ac:dyDescent="0.3">
      <c r="B181" s="293" t="s">
        <v>27</v>
      </c>
      <c r="C181" s="651" t="s">
        <v>759</v>
      </c>
      <c r="D181" s="652"/>
      <c r="E181" s="652"/>
      <c r="F181" s="653"/>
    </row>
    <row r="182" spans="2:6" ht="21" customHeight="1" thickBot="1" x14ac:dyDescent="0.3">
      <c r="B182" s="208" t="s">
        <v>29</v>
      </c>
      <c r="C182" s="597" t="s">
        <v>760</v>
      </c>
      <c r="D182" s="598"/>
      <c r="E182" s="598"/>
      <c r="F182" s="599"/>
    </row>
    <row r="183" spans="2:6" ht="12.75" customHeight="1" x14ac:dyDescent="0.25">
      <c r="B183" s="620"/>
      <c r="C183" s="209">
        <v>2018</v>
      </c>
      <c r="D183" s="209">
        <v>2019</v>
      </c>
      <c r="E183" s="209">
        <v>2020</v>
      </c>
      <c r="F183" s="209">
        <v>2021</v>
      </c>
    </row>
    <row r="184" spans="2:6" ht="22.5" customHeight="1" thickBot="1" x14ac:dyDescent="0.3">
      <c r="B184" s="621"/>
      <c r="C184" s="210" t="s">
        <v>12</v>
      </c>
      <c r="D184" s="210" t="s">
        <v>13</v>
      </c>
      <c r="E184" s="210" t="s">
        <v>13</v>
      </c>
      <c r="F184" s="210" t="s">
        <v>13</v>
      </c>
    </row>
    <row r="185" spans="2:6" ht="27" customHeight="1" thickBot="1" x14ac:dyDescent="0.3">
      <c r="B185" s="208" t="s">
        <v>31</v>
      </c>
      <c r="C185" s="211">
        <v>0.44</v>
      </c>
      <c r="D185" s="211">
        <v>0.17</v>
      </c>
      <c r="E185" s="211">
        <v>0.18</v>
      </c>
      <c r="F185" s="211">
        <v>0.66</v>
      </c>
    </row>
    <row r="186" spans="2:6" ht="16.5" thickBot="1" x14ac:dyDescent="0.3">
      <c r="B186" s="208" t="s">
        <v>32</v>
      </c>
      <c r="C186" s="212">
        <v>1200000</v>
      </c>
      <c r="D186" s="212">
        <v>470000</v>
      </c>
      <c r="E186" s="212">
        <v>480000</v>
      </c>
      <c r="F186" s="212">
        <v>1800000</v>
      </c>
    </row>
    <row r="187" spans="2:6" ht="16.5" thickBot="1" x14ac:dyDescent="0.3">
      <c r="B187" s="208" t="s">
        <v>33</v>
      </c>
      <c r="C187" s="212">
        <f>C186/C185</f>
        <v>2727272.7272727271</v>
      </c>
      <c r="D187" s="212">
        <f t="shared" ref="D187:F187" si="16">D186/D185</f>
        <v>2764705.8823529412</v>
      </c>
      <c r="E187" s="212">
        <f t="shared" si="16"/>
        <v>2666666.666666667</v>
      </c>
      <c r="F187" s="212">
        <f t="shared" si="16"/>
        <v>2727272.7272727271</v>
      </c>
    </row>
    <row r="188" spans="2:6" ht="16.5" thickBot="1" x14ac:dyDescent="0.3">
      <c r="B188" s="208" t="s">
        <v>34</v>
      </c>
      <c r="C188" s="213" t="s">
        <v>35</v>
      </c>
      <c r="D188" s="214">
        <f>D185/C185-1</f>
        <v>-0.61363636363636354</v>
      </c>
      <c r="E188" s="214">
        <f t="shared" ref="E188:F190" si="17">E185/D185-1</f>
        <v>5.8823529411764497E-2</v>
      </c>
      <c r="F188" s="214">
        <f t="shared" si="17"/>
        <v>2.666666666666667</v>
      </c>
    </row>
    <row r="189" spans="2:6" ht="32.25" thickBot="1" x14ac:dyDescent="0.3">
      <c r="B189" s="208" t="s">
        <v>36</v>
      </c>
      <c r="C189" s="213" t="s">
        <v>35</v>
      </c>
      <c r="D189" s="214">
        <f>D186/C186-1</f>
        <v>-0.60833333333333339</v>
      </c>
      <c r="E189" s="214">
        <f t="shared" si="17"/>
        <v>2.1276595744680771E-2</v>
      </c>
      <c r="F189" s="214">
        <f t="shared" si="17"/>
        <v>2.75</v>
      </c>
    </row>
    <row r="190" spans="2:6" ht="32.25" thickBot="1" x14ac:dyDescent="0.3">
      <c r="B190" s="208" t="s">
        <v>37</v>
      </c>
      <c r="C190" s="213" t="s">
        <v>35</v>
      </c>
      <c r="D190" s="214">
        <f>D187/C187-1</f>
        <v>1.3725490196078605E-2</v>
      </c>
      <c r="E190" s="214">
        <f t="shared" si="17"/>
        <v>-3.5460992907801359E-2</v>
      </c>
      <c r="F190" s="214">
        <f t="shared" si="17"/>
        <v>2.2727272727272485E-2</v>
      </c>
    </row>
    <row r="191" spans="2:6" ht="16.5" thickBot="1" x14ac:dyDescent="0.3">
      <c r="B191" s="622" t="s">
        <v>761</v>
      </c>
      <c r="C191" s="623"/>
      <c r="D191" s="623"/>
      <c r="E191" s="623"/>
      <c r="F191" s="624"/>
    </row>
    <row r="192" spans="2:6" ht="20.25" customHeight="1" x14ac:dyDescent="0.25">
      <c r="B192" s="620"/>
      <c r="C192" s="209">
        <v>2018</v>
      </c>
      <c r="D192" s="209">
        <v>2019</v>
      </c>
      <c r="E192" s="209">
        <v>2020</v>
      </c>
      <c r="F192" s="209">
        <v>2021</v>
      </c>
    </row>
    <row r="193" spans="2:6" ht="20.25" customHeight="1" thickBot="1" x14ac:dyDescent="0.3">
      <c r="B193" s="621"/>
      <c r="C193" s="210" t="s">
        <v>12</v>
      </c>
      <c r="D193" s="210" t="s">
        <v>13</v>
      </c>
      <c r="E193" s="210" t="s">
        <v>13</v>
      </c>
      <c r="F193" s="210" t="s">
        <v>13</v>
      </c>
    </row>
    <row r="194" spans="2:6" ht="16.5" thickBot="1" x14ac:dyDescent="0.3">
      <c r="B194" s="215" t="s">
        <v>39</v>
      </c>
      <c r="C194" s="216"/>
      <c r="D194" s="216"/>
      <c r="E194" s="216"/>
      <c r="F194" s="216"/>
    </row>
    <row r="195" spans="2:6" ht="16.5" thickBot="1" x14ac:dyDescent="0.3">
      <c r="B195" s="215" t="s">
        <v>40</v>
      </c>
      <c r="C195" s="218">
        <v>1200000</v>
      </c>
      <c r="D195" s="216">
        <v>470000</v>
      </c>
      <c r="E195" s="216">
        <v>480000</v>
      </c>
      <c r="F195" s="216">
        <v>1800000</v>
      </c>
    </row>
    <row r="196" spans="2:6" ht="32.25" thickBot="1" x14ac:dyDescent="0.3">
      <c r="B196" s="224" t="s">
        <v>247</v>
      </c>
      <c r="C196" s="218">
        <f>C195+C194</f>
        <v>1200000</v>
      </c>
      <c r="D196" s="218">
        <f t="shared" ref="D196:F196" si="18">D195+D194</f>
        <v>470000</v>
      </c>
      <c r="E196" s="218">
        <f t="shared" si="18"/>
        <v>480000</v>
      </c>
      <c r="F196" s="218">
        <f t="shared" si="18"/>
        <v>1800000</v>
      </c>
    </row>
    <row r="197" spans="2:6" ht="32.25" thickBot="1" x14ac:dyDescent="0.3">
      <c r="B197" s="298" t="s">
        <v>373</v>
      </c>
      <c r="C197" s="645" t="s">
        <v>762</v>
      </c>
      <c r="D197" s="646"/>
      <c r="E197" s="646"/>
      <c r="F197" s="647"/>
    </row>
    <row r="198" spans="2:6" ht="16.5" thickBot="1" x14ac:dyDescent="0.3">
      <c r="B198" s="207" t="s">
        <v>438</v>
      </c>
      <c r="C198" s="617" t="s">
        <v>748</v>
      </c>
      <c r="D198" s="618"/>
      <c r="E198" s="618"/>
      <c r="F198" s="619"/>
    </row>
    <row r="199" spans="2:6" ht="17.25" customHeight="1" thickBot="1" x14ac:dyDescent="0.3">
      <c r="B199" s="293" t="s">
        <v>27</v>
      </c>
      <c r="C199" s="651" t="s">
        <v>755</v>
      </c>
      <c r="D199" s="652"/>
      <c r="E199" s="652"/>
      <c r="F199" s="653"/>
    </row>
    <row r="200" spans="2:6" ht="16.5" thickBot="1" x14ac:dyDescent="0.3">
      <c r="B200" s="208" t="s">
        <v>29</v>
      </c>
      <c r="C200" s="597" t="s">
        <v>760</v>
      </c>
      <c r="D200" s="598"/>
      <c r="E200" s="598"/>
      <c r="F200" s="599"/>
    </row>
    <row r="201" spans="2:6" ht="12.75" customHeight="1" x14ac:dyDescent="0.25">
      <c r="B201" s="620"/>
      <c r="C201" s="209">
        <v>2018</v>
      </c>
      <c r="D201" s="209">
        <v>2019</v>
      </c>
      <c r="E201" s="209">
        <v>2020</v>
      </c>
      <c r="F201" s="209">
        <v>2021</v>
      </c>
    </row>
    <row r="202" spans="2:6" ht="18" customHeight="1" thickBot="1" x14ac:dyDescent="0.3">
      <c r="B202" s="621"/>
      <c r="C202" s="210" t="s">
        <v>12</v>
      </c>
      <c r="D202" s="210" t="s">
        <v>13</v>
      </c>
      <c r="E202" s="210" t="s">
        <v>13</v>
      </c>
      <c r="F202" s="210" t="s">
        <v>13</v>
      </c>
    </row>
    <row r="203" spans="2:6" ht="16.5" thickBot="1" x14ac:dyDescent="0.3">
      <c r="B203" s="208" t="s">
        <v>31</v>
      </c>
      <c r="C203" s="211">
        <v>0.45</v>
      </c>
      <c r="D203" s="211">
        <v>0.35</v>
      </c>
      <c r="E203" s="211">
        <v>0.34</v>
      </c>
      <c r="F203" s="211">
        <v>2.2400000000000002</v>
      </c>
    </row>
    <row r="204" spans="2:6" ht="16.5" thickBot="1" x14ac:dyDescent="0.3">
      <c r="B204" s="208" t="s">
        <v>32</v>
      </c>
      <c r="C204" s="212">
        <v>188000</v>
      </c>
      <c r="D204" s="212">
        <v>201486</v>
      </c>
      <c r="E204" s="212">
        <v>224125</v>
      </c>
      <c r="F204" s="212">
        <v>638541</v>
      </c>
    </row>
    <row r="205" spans="2:6" ht="16.5" thickBot="1" x14ac:dyDescent="0.3">
      <c r="B205" s="208" t="s">
        <v>33</v>
      </c>
      <c r="C205" s="212">
        <f>C204/C203</f>
        <v>417777.77777777775</v>
      </c>
      <c r="D205" s="212">
        <f t="shared" ref="D205:F205" si="19">D204/D203</f>
        <v>575674.2857142858</v>
      </c>
      <c r="E205" s="212">
        <f t="shared" si="19"/>
        <v>659191.17647058819</v>
      </c>
      <c r="F205" s="212">
        <f t="shared" si="19"/>
        <v>285062.94642857142</v>
      </c>
    </row>
    <row r="206" spans="2:6" ht="25.5" customHeight="1" thickBot="1" x14ac:dyDescent="0.3">
      <c r="B206" s="208" t="s">
        <v>34</v>
      </c>
      <c r="C206" s="213" t="s">
        <v>35</v>
      </c>
      <c r="D206" s="214">
        <f>D203/C203-1</f>
        <v>-0.22222222222222232</v>
      </c>
      <c r="E206" s="214">
        <f t="shared" ref="E206:F208" si="20">E203/D203-1</f>
        <v>-2.857142857142847E-2</v>
      </c>
      <c r="F206" s="214">
        <f t="shared" si="20"/>
        <v>5.5882352941176476</v>
      </c>
    </row>
    <row r="207" spans="2:6" ht="32.25" thickBot="1" x14ac:dyDescent="0.3">
      <c r="B207" s="208" t="s">
        <v>36</v>
      </c>
      <c r="C207" s="213" t="s">
        <v>35</v>
      </c>
      <c r="D207" s="214">
        <f>D204/C204-1</f>
        <v>7.1734042553191379E-2</v>
      </c>
      <c r="E207" s="214">
        <f t="shared" si="20"/>
        <v>0.11236016398161652</v>
      </c>
      <c r="F207" s="214">
        <f t="shared" si="20"/>
        <v>1.8490395984383716</v>
      </c>
    </row>
    <row r="208" spans="2:6" ht="32.25" thickBot="1" x14ac:dyDescent="0.3">
      <c r="B208" s="208" t="s">
        <v>37</v>
      </c>
      <c r="C208" s="213" t="s">
        <v>35</v>
      </c>
      <c r="D208" s="214">
        <f>D205/C205-1</f>
        <v>0.37794376899696069</v>
      </c>
      <c r="E208" s="214">
        <f t="shared" si="20"/>
        <v>0.14507663939284043</v>
      </c>
      <c r="F208" s="214">
        <f t="shared" si="20"/>
        <v>-0.56755648952274718</v>
      </c>
    </row>
    <row r="209" spans="2:6" ht="21" customHeight="1" thickBot="1" x14ac:dyDescent="0.3">
      <c r="B209" s="622" t="s">
        <v>763</v>
      </c>
      <c r="C209" s="623"/>
      <c r="D209" s="623"/>
      <c r="E209" s="623"/>
      <c r="F209" s="624"/>
    </row>
    <row r="210" spans="2:6" ht="18.75" customHeight="1" x14ac:dyDescent="0.25">
      <c r="B210" s="620"/>
      <c r="C210" s="209">
        <v>2018</v>
      </c>
      <c r="D210" s="209">
        <v>2019</v>
      </c>
      <c r="E210" s="209">
        <v>2020</v>
      </c>
      <c r="F210" s="209">
        <v>2021</v>
      </c>
    </row>
    <row r="211" spans="2:6" ht="21.75" customHeight="1" thickBot="1" x14ac:dyDescent="0.3">
      <c r="B211" s="621"/>
      <c r="C211" s="210" t="s">
        <v>12</v>
      </c>
      <c r="D211" s="210" t="s">
        <v>13</v>
      </c>
      <c r="E211" s="210" t="s">
        <v>13</v>
      </c>
      <c r="F211" s="210" t="s">
        <v>13</v>
      </c>
    </row>
    <row r="212" spans="2:6" ht="16.5" thickBot="1" x14ac:dyDescent="0.3">
      <c r="B212" s="215" t="s">
        <v>39</v>
      </c>
      <c r="C212" s="216"/>
      <c r="D212" s="216"/>
      <c r="E212" s="216"/>
      <c r="F212" s="216"/>
    </row>
    <row r="213" spans="2:6" ht="16.5" thickBot="1" x14ac:dyDescent="0.3">
      <c r="B213" s="215" t="s">
        <v>40</v>
      </c>
      <c r="C213" s="218">
        <v>188000</v>
      </c>
      <c r="D213" s="216">
        <v>201486</v>
      </c>
      <c r="E213" s="216">
        <v>224125</v>
      </c>
      <c r="F213" s="216">
        <v>638541</v>
      </c>
    </row>
    <row r="214" spans="2:6" ht="32.25" thickBot="1" x14ac:dyDescent="0.3">
      <c r="B214" s="219" t="s">
        <v>256</v>
      </c>
      <c r="C214" s="218">
        <f>C213+C212</f>
        <v>188000</v>
      </c>
      <c r="D214" s="218">
        <f t="shared" ref="D214:F214" si="21">D213+D212</f>
        <v>201486</v>
      </c>
      <c r="E214" s="218">
        <f t="shared" si="21"/>
        <v>224125</v>
      </c>
      <c r="F214" s="218">
        <f t="shared" si="21"/>
        <v>638541</v>
      </c>
    </row>
    <row r="215" spans="2:6" ht="44.25" customHeight="1" thickBot="1" x14ac:dyDescent="0.3">
      <c r="B215" s="298" t="s">
        <v>373</v>
      </c>
      <c r="C215" s="628" t="s">
        <v>764</v>
      </c>
      <c r="D215" s="629"/>
      <c r="E215" s="629"/>
      <c r="F215" s="630"/>
    </row>
    <row r="216" spans="2:6" ht="16.5" thickBot="1" x14ac:dyDescent="0.3">
      <c r="B216" s="207" t="s">
        <v>443</v>
      </c>
      <c r="C216" s="617" t="s">
        <v>748</v>
      </c>
      <c r="D216" s="618"/>
      <c r="E216" s="618"/>
      <c r="F216" s="619"/>
    </row>
    <row r="217" spans="2:6" ht="17.25" customHeight="1" thickBot="1" x14ac:dyDescent="0.3">
      <c r="B217" s="293" t="s">
        <v>27</v>
      </c>
      <c r="C217" s="651" t="s">
        <v>765</v>
      </c>
      <c r="D217" s="652"/>
      <c r="E217" s="652"/>
      <c r="F217" s="653"/>
    </row>
    <row r="218" spans="2:6" ht="22.5" customHeight="1" thickBot="1" x14ac:dyDescent="0.3">
      <c r="B218" s="208" t="s">
        <v>29</v>
      </c>
      <c r="C218" s="597" t="s">
        <v>760</v>
      </c>
      <c r="D218" s="598"/>
      <c r="E218" s="598"/>
      <c r="F218" s="599"/>
    </row>
    <row r="219" spans="2:6" ht="12.75" customHeight="1" x14ac:dyDescent="0.25">
      <c r="B219" s="620"/>
      <c r="C219" s="209">
        <v>2018</v>
      </c>
      <c r="D219" s="209">
        <v>2019</v>
      </c>
      <c r="E219" s="209">
        <v>2020</v>
      </c>
      <c r="F219" s="209">
        <v>2021</v>
      </c>
    </row>
    <row r="220" spans="2:6" ht="24" customHeight="1" thickBot="1" x14ac:dyDescent="0.3">
      <c r="B220" s="621"/>
      <c r="C220" s="210" t="s">
        <v>12</v>
      </c>
      <c r="D220" s="210" t="s">
        <v>13</v>
      </c>
      <c r="E220" s="210" t="s">
        <v>13</v>
      </c>
      <c r="F220" s="210" t="s">
        <v>13</v>
      </c>
    </row>
    <row r="221" spans="2:6" ht="21" customHeight="1" thickBot="1" x14ac:dyDescent="0.3">
      <c r="B221" s="208" t="s">
        <v>31</v>
      </c>
      <c r="C221" s="211">
        <v>2.94</v>
      </c>
      <c r="D221" s="211">
        <v>1.1200000000000001</v>
      </c>
      <c r="E221" s="211">
        <v>1.1200000000000001</v>
      </c>
      <c r="F221" s="211">
        <v>3.18</v>
      </c>
    </row>
    <row r="222" spans="2:6" ht="16.5" thickBot="1" x14ac:dyDescent="0.3">
      <c r="B222" s="208" t="s">
        <v>32</v>
      </c>
      <c r="C222" s="212">
        <f>1592000+5067</f>
        <v>1597067</v>
      </c>
      <c r="D222" s="212">
        <v>720000</v>
      </c>
      <c r="E222" s="212">
        <v>700000</v>
      </c>
      <c r="F222" s="212">
        <v>1945000</v>
      </c>
    </row>
    <row r="223" spans="2:6" ht="16.5" thickBot="1" x14ac:dyDescent="0.3">
      <c r="B223" s="208" t="s">
        <v>33</v>
      </c>
      <c r="C223" s="212">
        <f>C222/C221</f>
        <v>543220.06802721089</v>
      </c>
      <c r="D223" s="212">
        <f t="shared" ref="D223:F223" si="22">D222/D221</f>
        <v>642857.14285714284</v>
      </c>
      <c r="E223" s="212">
        <f t="shared" si="22"/>
        <v>624999.99999999988</v>
      </c>
      <c r="F223" s="212">
        <f t="shared" si="22"/>
        <v>611635.22012578615</v>
      </c>
    </row>
    <row r="224" spans="2:6" ht="16.5" thickBot="1" x14ac:dyDescent="0.3">
      <c r="B224" s="208" t="s">
        <v>34</v>
      </c>
      <c r="C224" s="213" t="s">
        <v>35</v>
      </c>
      <c r="D224" s="214">
        <f>D221/C221-1</f>
        <v>-0.61904761904761907</v>
      </c>
      <c r="E224" s="214">
        <f t="shared" ref="E224:F226" si="23">E221/D221-1</f>
        <v>0</v>
      </c>
      <c r="F224" s="214">
        <f t="shared" si="23"/>
        <v>1.839285714285714</v>
      </c>
    </row>
    <row r="225" spans="2:6" ht="32.25" thickBot="1" x14ac:dyDescent="0.3">
      <c r="B225" s="208" t="s">
        <v>36</v>
      </c>
      <c r="C225" s="213" t="s">
        <v>35</v>
      </c>
      <c r="D225" s="214">
        <f>D222/C222-1</f>
        <v>-0.54917357881666828</v>
      </c>
      <c r="E225" s="214">
        <f t="shared" si="23"/>
        <v>-2.777777777777779E-2</v>
      </c>
      <c r="F225" s="214">
        <f t="shared" si="23"/>
        <v>1.7785714285714285</v>
      </c>
    </row>
    <row r="226" spans="2:6" ht="32.25" thickBot="1" x14ac:dyDescent="0.3">
      <c r="B226" s="208" t="s">
        <v>37</v>
      </c>
      <c r="C226" s="213" t="s">
        <v>35</v>
      </c>
      <c r="D226" s="214">
        <f>D223/C223-1</f>
        <v>0.18341935560624556</v>
      </c>
      <c r="E226" s="214">
        <f t="shared" si="23"/>
        <v>-2.7777777777777901E-2</v>
      </c>
      <c r="F226" s="214">
        <f t="shared" si="23"/>
        <v>-2.1383647798742023E-2</v>
      </c>
    </row>
    <row r="227" spans="2:6" ht="16.5" thickBot="1" x14ac:dyDescent="0.3">
      <c r="B227" s="622" t="s">
        <v>766</v>
      </c>
      <c r="C227" s="623"/>
      <c r="D227" s="623"/>
      <c r="E227" s="623"/>
      <c r="F227" s="624"/>
    </row>
    <row r="228" spans="2:6" ht="15.75" customHeight="1" x14ac:dyDescent="0.25">
      <c r="B228" s="620"/>
      <c r="C228" s="209">
        <v>2018</v>
      </c>
      <c r="D228" s="209">
        <v>2019</v>
      </c>
      <c r="E228" s="209">
        <v>2020</v>
      </c>
      <c r="F228" s="209">
        <v>2021</v>
      </c>
    </row>
    <row r="229" spans="2:6" ht="18.75" customHeight="1" thickBot="1" x14ac:dyDescent="0.3">
      <c r="B229" s="621"/>
      <c r="C229" s="210" t="s">
        <v>12</v>
      </c>
      <c r="D229" s="210" t="s">
        <v>13</v>
      </c>
      <c r="E229" s="210" t="s">
        <v>13</v>
      </c>
      <c r="F229" s="210" t="s">
        <v>13</v>
      </c>
    </row>
    <row r="230" spans="2:6" ht="16.5" thickBot="1" x14ac:dyDescent="0.3">
      <c r="B230" s="215" t="s">
        <v>39</v>
      </c>
      <c r="C230" s="216"/>
      <c r="D230" s="216"/>
      <c r="E230" s="216"/>
      <c r="F230" s="216"/>
    </row>
    <row r="231" spans="2:6" ht="16.5" thickBot="1" x14ac:dyDescent="0.3">
      <c r="B231" s="215" t="s">
        <v>40</v>
      </c>
      <c r="C231" s="218">
        <v>1597067</v>
      </c>
      <c r="D231" s="216">
        <v>720000</v>
      </c>
      <c r="E231" s="216">
        <v>700000</v>
      </c>
      <c r="F231" s="216">
        <v>1945000</v>
      </c>
    </row>
    <row r="232" spans="2:6" ht="32.25" thickBot="1" x14ac:dyDescent="0.3">
      <c r="B232" s="219" t="s">
        <v>265</v>
      </c>
      <c r="C232" s="218">
        <f>C231+C230</f>
        <v>1597067</v>
      </c>
      <c r="D232" s="218">
        <f t="shared" ref="D232:F232" si="24">D231+D230</f>
        <v>720000</v>
      </c>
      <c r="E232" s="218">
        <f t="shared" si="24"/>
        <v>700000</v>
      </c>
      <c r="F232" s="218">
        <f t="shared" si="24"/>
        <v>1945000</v>
      </c>
    </row>
    <row r="233" spans="2:6" ht="32.25" thickBot="1" x14ac:dyDescent="0.3">
      <c r="B233" s="298" t="s">
        <v>373</v>
      </c>
      <c r="C233" s="625" t="s">
        <v>767</v>
      </c>
      <c r="D233" s="626"/>
      <c r="E233" s="626"/>
      <c r="F233" s="627"/>
    </row>
    <row r="234" spans="2:6" ht="16.5" thickBot="1" x14ac:dyDescent="0.3">
      <c r="B234" s="207" t="s">
        <v>450</v>
      </c>
      <c r="C234" s="617" t="s">
        <v>748</v>
      </c>
      <c r="D234" s="618"/>
      <c r="E234" s="618"/>
      <c r="F234" s="619"/>
    </row>
    <row r="235" spans="2:6" ht="17.25" customHeight="1" thickBot="1" x14ac:dyDescent="0.3">
      <c r="B235" s="293" t="s">
        <v>27</v>
      </c>
      <c r="C235" s="651" t="s">
        <v>768</v>
      </c>
      <c r="D235" s="652"/>
      <c r="E235" s="652"/>
      <c r="F235" s="653"/>
    </row>
    <row r="236" spans="2:6" ht="16.5" thickBot="1" x14ac:dyDescent="0.3">
      <c r="B236" s="208" t="s">
        <v>29</v>
      </c>
      <c r="C236" s="597" t="s">
        <v>760</v>
      </c>
      <c r="D236" s="598"/>
      <c r="E236" s="598"/>
      <c r="F236" s="599"/>
    </row>
    <row r="237" spans="2:6" ht="12.75" customHeight="1" x14ac:dyDescent="0.25">
      <c r="B237" s="620"/>
      <c r="C237" s="209">
        <v>2018</v>
      </c>
      <c r="D237" s="209">
        <v>2019</v>
      </c>
      <c r="E237" s="209">
        <v>2020</v>
      </c>
      <c r="F237" s="209">
        <v>2021</v>
      </c>
    </row>
    <row r="238" spans="2:6" ht="18" customHeight="1" thickBot="1" x14ac:dyDescent="0.3">
      <c r="B238" s="621"/>
      <c r="C238" s="210" t="s">
        <v>12</v>
      </c>
      <c r="D238" s="210" t="s">
        <v>13</v>
      </c>
      <c r="E238" s="210" t="s">
        <v>13</v>
      </c>
      <c r="F238" s="210" t="s">
        <v>13</v>
      </c>
    </row>
    <row r="239" spans="2:6" ht="16.5" thickBot="1" x14ac:dyDescent="0.3">
      <c r="B239" s="208" t="s">
        <v>31</v>
      </c>
      <c r="C239" s="211">
        <v>0</v>
      </c>
      <c r="D239" s="211">
        <v>0.3</v>
      </c>
      <c r="E239" s="211">
        <v>0.14000000000000001</v>
      </c>
      <c r="F239" s="211">
        <v>0.39</v>
      </c>
    </row>
    <row r="240" spans="2:6" ht="16.5" thickBot="1" x14ac:dyDescent="0.3">
      <c r="B240" s="208" t="s">
        <v>32</v>
      </c>
      <c r="C240" s="212">
        <v>1592000</v>
      </c>
      <c r="D240" s="212">
        <v>440000</v>
      </c>
      <c r="E240" s="212">
        <v>200000</v>
      </c>
      <c r="F240" s="212">
        <v>565000</v>
      </c>
    </row>
    <row r="241" spans="2:6" ht="16.5" thickBot="1" x14ac:dyDescent="0.3">
      <c r="B241" s="208" t="s">
        <v>33</v>
      </c>
      <c r="C241" s="212" t="e">
        <f>C240/C239</f>
        <v>#DIV/0!</v>
      </c>
      <c r="D241" s="212">
        <f t="shared" ref="D241:F241" si="25">D240/D239</f>
        <v>1466666.6666666667</v>
      </c>
      <c r="E241" s="212">
        <f t="shared" si="25"/>
        <v>1428571.4285714284</v>
      </c>
      <c r="F241" s="212">
        <f t="shared" si="25"/>
        <v>1448717.9487179487</v>
      </c>
    </row>
    <row r="242" spans="2:6" ht="16.5" thickBot="1" x14ac:dyDescent="0.3">
      <c r="B242" s="208" t="s">
        <v>34</v>
      </c>
      <c r="C242" s="213" t="s">
        <v>35</v>
      </c>
      <c r="D242" s="214" t="e">
        <f>D239/C239-1</f>
        <v>#DIV/0!</v>
      </c>
      <c r="E242" s="214">
        <f t="shared" ref="E242:F244" si="26">E239/D239-1</f>
        <v>-0.53333333333333321</v>
      </c>
      <c r="F242" s="214">
        <f t="shared" si="26"/>
        <v>1.7857142857142856</v>
      </c>
    </row>
    <row r="243" spans="2:6" ht="32.25" thickBot="1" x14ac:dyDescent="0.3">
      <c r="B243" s="208" t="s">
        <v>36</v>
      </c>
      <c r="C243" s="213" t="s">
        <v>35</v>
      </c>
      <c r="D243" s="214">
        <f>D240/C240-1</f>
        <v>-0.72361809045226133</v>
      </c>
      <c r="E243" s="214">
        <f t="shared" si="26"/>
        <v>-0.54545454545454541</v>
      </c>
      <c r="F243" s="214">
        <f t="shared" si="26"/>
        <v>1.8250000000000002</v>
      </c>
    </row>
    <row r="244" spans="2:6" ht="32.25" thickBot="1" x14ac:dyDescent="0.3">
      <c r="B244" s="208" t="s">
        <v>37</v>
      </c>
      <c r="C244" s="213" t="s">
        <v>35</v>
      </c>
      <c r="D244" s="214" t="e">
        <f>D241/C241-1</f>
        <v>#DIV/0!</v>
      </c>
      <c r="E244" s="214">
        <f t="shared" si="26"/>
        <v>-2.5974025974026094E-2</v>
      </c>
      <c r="F244" s="214">
        <f t="shared" si="26"/>
        <v>1.4102564102564275E-2</v>
      </c>
    </row>
    <row r="245" spans="2:6" ht="24" customHeight="1" thickBot="1" x14ac:dyDescent="0.3">
      <c r="B245" s="622" t="s">
        <v>769</v>
      </c>
      <c r="C245" s="623"/>
      <c r="D245" s="623"/>
      <c r="E245" s="623"/>
      <c r="F245" s="624"/>
    </row>
    <row r="246" spans="2:6" ht="21" customHeight="1" x14ac:dyDescent="0.25">
      <c r="B246" s="620"/>
      <c r="C246" s="209">
        <v>2018</v>
      </c>
      <c r="D246" s="209">
        <v>2019</v>
      </c>
      <c r="E246" s="209">
        <v>2020</v>
      </c>
      <c r="F246" s="209">
        <v>2021</v>
      </c>
    </row>
    <row r="247" spans="2:6" ht="22.5" customHeight="1" thickBot="1" x14ac:dyDescent="0.3">
      <c r="B247" s="621"/>
      <c r="C247" s="210" t="s">
        <v>12</v>
      </c>
      <c r="D247" s="210" t="s">
        <v>13</v>
      </c>
      <c r="E247" s="210" t="s">
        <v>13</v>
      </c>
      <c r="F247" s="210" t="s">
        <v>13</v>
      </c>
    </row>
    <row r="248" spans="2:6" ht="16.5" thickBot="1" x14ac:dyDescent="0.3">
      <c r="B248" s="215" t="s">
        <v>39</v>
      </c>
      <c r="C248" s="216"/>
      <c r="D248" s="216"/>
      <c r="E248" s="216"/>
      <c r="F248" s="216"/>
    </row>
    <row r="249" spans="2:6" ht="16.5" thickBot="1" x14ac:dyDescent="0.3">
      <c r="B249" s="215" t="s">
        <v>40</v>
      </c>
      <c r="C249" s="218">
        <v>1592000</v>
      </c>
      <c r="D249" s="216">
        <v>440000</v>
      </c>
      <c r="E249" s="216">
        <v>200000</v>
      </c>
      <c r="F249" s="216">
        <v>565000</v>
      </c>
    </row>
    <row r="250" spans="2:6" ht="32.25" thickBot="1" x14ac:dyDescent="0.3">
      <c r="B250" s="219" t="s">
        <v>274</v>
      </c>
      <c r="C250" s="218">
        <f>C249+C248</f>
        <v>1592000</v>
      </c>
      <c r="D250" s="218">
        <f t="shared" ref="D250:F250" si="27">D249+D248</f>
        <v>440000</v>
      </c>
      <c r="E250" s="218">
        <f t="shared" si="27"/>
        <v>200000</v>
      </c>
      <c r="F250" s="218">
        <f t="shared" si="27"/>
        <v>565000</v>
      </c>
    </row>
    <row r="251" spans="2:6" ht="32.25" thickBot="1" x14ac:dyDescent="0.3">
      <c r="B251" s="298" t="s">
        <v>373</v>
      </c>
      <c r="C251" s="628" t="s">
        <v>770</v>
      </c>
      <c r="D251" s="629"/>
      <c r="E251" s="629"/>
      <c r="F251" s="630"/>
    </row>
    <row r="252" spans="2:6" ht="17.25" customHeight="1" thickBot="1" x14ac:dyDescent="0.3">
      <c r="B252" s="207" t="s">
        <v>455</v>
      </c>
      <c r="C252" s="617" t="s">
        <v>748</v>
      </c>
      <c r="D252" s="618"/>
      <c r="E252" s="618"/>
      <c r="F252" s="619"/>
    </row>
    <row r="253" spans="2:6" ht="17.25" customHeight="1" thickBot="1" x14ac:dyDescent="0.3">
      <c r="B253" s="293" t="s">
        <v>27</v>
      </c>
      <c r="C253" s="651" t="s">
        <v>771</v>
      </c>
      <c r="D253" s="652"/>
      <c r="E253" s="652"/>
      <c r="F253" s="653"/>
    </row>
    <row r="254" spans="2:6" ht="16.5" thickBot="1" x14ac:dyDescent="0.3">
      <c r="B254" s="208" t="s">
        <v>29</v>
      </c>
      <c r="C254" s="597" t="s">
        <v>760</v>
      </c>
      <c r="D254" s="598"/>
      <c r="E254" s="598"/>
      <c r="F254" s="599"/>
    </row>
    <row r="255" spans="2:6" ht="12.75" customHeight="1" x14ac:dyDescent="0.25">
      <c r="B255" s="620"/>
      <c r="C255" s="209">
        <v>2018</v>
      </c>
      <c r="D255" s="209">
        <v>2019</v>
      </c>
      <c r="E255" s="209">
        <v>2020</v>
      </c>
      <c r="F255" s="209">
        <v>2021</v>
      </c>
    </row>
    <row r="256" spans="2:6" ht="18.75" customHeight="1" thickBot="1" x14ac:dyDescent="0.3">
      <c r="B256" s="621"/>
      <c r="C256" s="210" t="s">
        <v>12</v>
      </c>
      <c r="D256" s="210" t="s">
        <v>13</v>
      </c>
      <c r="E256" s="210" t="s">
        <v>13</v>
      </c>
      <c r="F256" s="210" t="s">
        <v>13</v>
      </c>
    </row>
    <row r="257" spans="2:6" ht="16.5" thickBot="1" x14ac:dyDescent="0.3">
      <c r="B257" s="208" t="s">
        <v>31</v>
      </c>
      <c r="C257" s="211">
        <v>0.28999999999999998</v>
      </c>
      <c r="D257" s="211">
        <v>0.28999999999999998</v>
      </c>
      <c r="E257" s="211">
        <v>0.33</v>
      </c>
      <c r="F257" s="211">
        <v>1.05</v>
      </c>
    </row>
    <row r="258" spans="2:6" ht="16.5" thickBot="1" x14ac:dyDescent="0.3">
      <c r="B258" s="208" t="s">
        <v>32</v>
      </c>
      <c r="C258" s="212">
        <v>120000</v>
      </c>
      <c r="D258" s="212">
        <v>262221</v>
      </c>
      <c r="E258" s="212">
        <v>80000</v>
      </c>
      <c r="F258" s="212">
        <v>254030</v>
      </c>
    </row>
    <row r="259" spans="2:6" ht="16.5" thickBot="1" x14ac:dyDescent="0.3">
      <c r="B259" s="208" t="s">
        <v>33</v>
      </c>
      <c r="C259" s="212">
        <f>C258/C257</f>
        <v>413793.10344827588</v>
      </c>
      <c r="D259" s="212">
        <f t="shared" ref="D259:F259" si="28">D258/D257</f>
        <v>904210.34482758632</v>
      </c>
      <c r="E259" s="212">
        <f t="shared" si="28"/>
        <v>242424.2424242424</v>
      </c>
      <c r="F259" s="212">
        <f t="shared" si="28"/>
        <v>241933.33333333331</v>
      </c>
    </row>
    <row r="260" spans="2:6" ht="16.5" thickBot="1" x14ac:dyDescent="0.3">
      <c r="B260" s="208" t="s">
        <v>34</v>
      </c>
      <c r="C260" s="213" t="s">
        <v>35</v>
      </c>
      <c r="D260" s="214">
        <f>D257/C257-1</f>
        <v>0</v>
      </c>
      <c r="E260" s="214">
        <f t="shared" ref="E260:F262" si="29">E257/D257-1</f>
        <v>0.13793103448275867</v>
      </c>
      <c r="F260" s="214">
        <f t="shared" si="29"/>
        <v>2.1818181818181817</v>
      </c>
    </row>
    <row r="261" spans="2:6" ht="32.25" thickBot="1" x14ac:dyDescent="0.3">
      <c r="B261" s="208" t="s">
        <v>36</v>
      </c>
      <c r="C261" s="213" t="s">
        <v>35</v>
      </c>
      <c r="D261" s="214">
        <f>D258/C258-1</f>
        <v>1.1851750000000001</v>
      </c>
      <c r="E261" s="214">
        <f t="shared" si="29"/>
        <v>-0.69491383222548919</v>
      </c>
      <c r="F261" s="214">
        <f t="shared" si="29"/>
        <v>2.1753749999999998</v>
      </c>
    </row>
    <row r="262" spans="2:6" ht="32.25" thickBot="1" x14ac:dyDescent="0.3">
      <c r="B262" s="208" t="s">
        <v>37</v>
      </c>
      <c r="C262" s="213" t="s">
        <v>35</v>
      </c>
      <c r="D262" s="214">
        <f>D259/C259-1</f>
        <v>1.1851750000000001</v>
      </c>
      <c r="E262" s="214">
        <f t="shared" si="29"/>
        <v>-0.73189397377391474</v>
      </c>
      <c r="F262" s="214">
        <f t="shared" si="29"/>
        <v>-2.0249999999999435E-3</v>
      </c>
    </row>
    <row r="263" spans="2:6" ht="16.5" thickBot="1" x14ac:dyDescent="0.3">
      <c r="B263" s="622" t="s">
        <v>772</v>
      </c>
      <c r="C263" s="623"/>
      <c r="D263" s="623"/>
      <c r="E263" s="623"/>
      <c r="F263" s="624"/>
    </row>
    <row r="264" spans="2:6" ht="12.75" customHeight="1" x14ac:dyDescent="0.25">
      <c r="B264" s="620"/>
      <c r="C264" s="209">
        <v>2018</v>
      </c>
      <c r="D264" s="209">
        <v>2019</v>
      </c>
      <c r="E264" s="209">
        <v>2020</v>
      </c>
      <c r="F264" s="209">
        <v>2021</v>
      </c>
    </row>
    <row r="265" spans="2:6" ht="18.75" customHeight="1" thickBot="1" x14ac:dyDescent="0.3">
      <c r="B265" s="621"/>
      <c r="C265" s="210" t="s">
        <v>12</v>
      </c>
      <c r="D265" s="210" t="s">
        <v>13</v>
      </c>
      <c r="E265" s="210" t="s">
        <v>13</v>
      </c>
      <c r="F265" s="210" t="s">
        <v>13</v>
      </c>
    </row>
    <row r="266" spans="2:6" ht="16.5" thickBot="1" x14ac:dyDescent="0.3">
      <c r="B266" s="215" t="s">
        <v>39</v>
      </c>
      <c r="C266" s="216"/>
      <c r="D266" s="216"/>
      <c r="E266" s="216"/>
      <c r="F266" s="216"/>
    </row>
    <row r="267" spans="2:6" ht="16.5" thickBot="1" x14ac:dyDescent="0.3">
      <c r="B267" s="215" t="s">
        <v>40</v>
      </c>
      <c r="C267" s="218">
        <v>120000</v>
      </c>
      <c r="D267" s="216">
        <v>262221</v>
      </c>
      <c r="E267" s="216">
        <v>80000</v>
      </c>
      <c r="F267" s="216">
        <v>254030</v>
      </c>
    </row>
    <row r="268" spans="2:6" ht="32.25" thickBot="1" x14ac:dyDescent="0.3">
      <c r="B268" s="224" t="s">
        <v>282</v>
      </c>
      <c r="C268" s="218">
        <f>C267+C266</f>
        <v>120000</v>
      </c>
      <c r="D268" s="218">
        <f t="shared" ref="D268:F268" si="30">D267+D266</f>
        <v>262221</v>
      </c>
      <c r="E268" s="218">
        <f t="shared" si="30"/>
        <v>80000</v>
      </c>
      <c r="F268" s="218">
        <f t="shared" si="30"/>
        <v>254030</v>
      </c>
    </row>
    <row r="269" spans="2:6" ht="35.25" customHeight="1" thickBot="1" x14ac:dyDescent="0.3">
      <c r="B269" s="298" t="s">
        <v>373</v>
      </c>
      <c r="C269" s="628" t="s">
        <v>773</v>
      </c>
      <c r="D269" s="629"/>
      <c r="E269" s="629"/>
      <c r="F269" s="630"/>
    </row>
    <row r="270" spans="2:6" ht="15.75" customHeight="1" thickBot="1" x14ac:dyDescent="0.3">
      <c r="B270" s="207" t="s">
        <v>285</v>
      </c>
      <c r="C270" s="617" t="s">
        <v>748</v>
      </c>
      <c r="D270" s="618"/>
      <c r="E270" s="618"/>
      <c r="F270" s="619"/>
    </row>
    <row r="271" spans="2:6" ht="16.5" thickBot="1" x14ac:dyDescent="0.3">
      <c r="B271" s="293" t="s">
        <v>27</v>
      </c>
      <c r="C271" s="651" t="s">
        <v>771</v>
      </c>
      <c r="D271" s="652"/>
      <c r="E271" s="652"/>
      <c r="F271" s="653"/>
    </row>
    <row r="272" spans="2:6" ht="16.5" thickBot="1" x14ac:dyDescent="0.3">
      <c r="B272" s="208" t="s">
        <v>29</v>
      </c>
      <c r="C272" s="597" t="s">
        <v>760</v>
      </c>
      <c r="D272" s="598"/>
      <c r="E272" s="598"/>
      <c r="F272" s="599"/>
    </row>
    <row r="273" spans="2:6" x14ac:dyDescent="0.25">
      <c r="B273" s="620"/>
      <c r="C273" s="209">
        <v>2018</v>
      </c>
      <c r="D273" s="209">
        <v>2019</v>
      </c>
      <c r="E273" s="209">
        <v>2020</v>
      </c>
      <c r="F273" s="209">
        <v>2021</v>
      </c>
    </row>
    <row r="274" spans="2:6" ht="16.5" thickBot="1" x14ac:dyDescent="0.3">
      <c r="B274" s="621"/>
      <c r="C274" s="210" t="s">
        <v>12</v>
      </c>
      <c r="D274" s="210" t="s">
        <v>13</v>
      </c>
      <c r="E274" s="210" t="s">
        <v>13</v>
      </c>
      <c r="F274" s="210" t="s">
        <v>13</v>
      </c>
    </row>
    <row r="275" spans="2:6" ht="16.5" thickBot="1" x14ac:dyDescent="0.3">
      <c r="B275" s="208" t="s">
        <v>31</v>
      </c>
      <c r="C275" s="211">
        <v>1.92</v>
      </c>
      <c r="D275" s="211"/>
      <c r="E275" s="211"/>
      <c r="F275" s="211"/>
    </row>
    <row r="276" spans="2:6" ht="16.5" thickBot="1" x14ac:dyDescent="0.3">
      <c r="B276" s="208" t="s">
        <v>32</v>
      </c>
      <c r="C276" s="212">
        <v>446650</v>
      </c>
      <c r="D276" s="212"/>
      <c r="E276" s="212"/>
      <c r="F276" s="212"/>
    </row>
    <row r="277" spans="2:6" ht="16.5" thickBot="1" x14ac:dyDescent="0.3">
      <c r="B277" s="208" t="s">
        <v>33</v>
      </c>
      <c r="C277" s="212">
        <f>C276/C275</f>
        <v>232630.20833333334</v>
      </c>
      <c r="D277" s="212" t="e">
        <f t="shared" ref="D277:F277" si="31">D276/D275</f>
        <v>#DIV/0!</v>
      </c>
      <c r="E277" s="212" t="e">
        <f t="shared" si="31"/>
        <v>#DIV/0!</v>
      </c>
      <c r="F277" s="212" t="e">
        <f t="shared" si="31"/>
        <v>#DIV/0!</v>
      </c>
    </row>
    <row r="278" spans="2:6" ht="16.5" thickBot="1" x14ac:dyDescent="0.3">
      <c r="B278" s="208" t="s">
        <v>34</v>
      </c>
      <c r="C278" s="213" t="s">
        <v>35</v>
      </c>
      <c r="D278" s="214">
        <f>D275/C275-1</f>
        <v>-1</v>
      </c>
      <c r="E278" s="214" t="e">
        <f t="shared" ref="E278:F280" si="32">E275/D275-1</f>
        <v>#DIV/0!</v>
      </c>
      <c r="F278" s="214" t="e">
        <f t="shared" si="32"/>
        <v>#DIV/0!</v>
      </c>
    </row>
    <row r="279" spans="2:6" ht="32.25" thickBot="1" x14ac:dyDescent="0.3">
      <c r="B279" s="208" t="s">
        <v>36</v>
      </c>
      <c r="C279" s="213" t="s">
        <v>35</v>
      </c>
      <c r="D279" s="214">
        <f>D276/C276-1</f>
        <v>-1</v>
      </c>
      <c r="E279" s="214" t="e">
        <f t="shared" si="32"/>
        <v>#DIV/0!</v>
      </c>
      <c r="F279" s="214" t="e">
        <f t="shared" si="32"/>
        <v>#DIV/0!</v>
      </c>
    </row>
    <row r="280" spans="2:6" ht="32.25" thickBot="1" x14ac:dyDescent="0.3">
      <c r="B280" s="208" t="s">
        <v>37</v>
      </c>
      <c r="C280" s="213" t="s">
        <v>35</v>
      </c>
      <c r="D280" s="214" t="e">
        <f>D277/C277-1</f>
        <v>#DIV/0!</v>
      </c>
      <c r="E280" s="214" t="e">
        <f t="shared" si="32"/>
        <v>#DIV/0!</v>
      </c>
      <c r="F280" s="214" t="e">
        <f t="shared" si="32"/>
        <v>#DIV/0!</v>
      </c>
    </row>
    <row r="281" spans="2:6" ht="16.5" thickBot="1" x14ac:dyDescent="0.3">
      <c r="B281" s="622" t="s">
        <v>774</v>
      </c>
      <c r="C281" s="623"/>
      <c r="D281" s="623"/>
      <c r="E281" s="623"/>
      <c r="F281" s="624"/>
    </row>
    <row r="282" spans="2:6" x14ac:dyDescent="0.25">
      <c r="B282" s="620"/>
      <c r="C282" s="209">
        <v>2018</v>
      </c>
      <c r="D282" s="209">
        <v>2019</v>
      </c>
      <c r="E282" s="209">
        <v>2020</v>
      </c>
      <c r="F282" s="209">
        <v>2021</v>
      </c>
    </row>
    <row r="283" spans="2:6" ht="16.5" thickBot="1" x14ac:dyDescent="0.3">
      <c r="B283" s="621"/>
      <c r="C283" s="210" t="s">
        <v>12</v>
      </c>
      <c r="D283" s="210" t="s">
        <v>13</v>
      </c>
      <c r="E283" s="210" t="s">
        <v>13</v>
      </c>
      <c r="F283" s="210" t="s">
        <v>13</v>
      </c>
    </row>
    <row r="284" spans="2:6" ht="16.5" thickBot="1" x14ac:dyDescent="0.3">
      <c r="B284" s="215" t="s">
        <v>39</v>
      </c>
      <c r="C284" s="216"/>
      <c r="D284" s="216"/>
      <c r="E284" s="216"/>
      <c r="F284" s="216"/>
    </row>
    <row r="285" spans="2:6" ht="16.5" thickBot="1" x14ac:dyDescent="0.3">
      <c r="B285" s="215" t="s">
        <v>40</v>
      </c>
      <c r="C285" s="218">
        <v>446650</v>
      </c>
      <c r="D285" s="216"/>
      <c r="E285" s="216"/>
      <c r="F285" s="216"/>
    </row>
    <row r="286" spans="2:6" ht="32.25" thickBot="1" x14ac:dyDescent="0.3">
      <c r="B286" s="224" t="s">
        <v>305</v>
      </c>
      <c r="C286" s="218">
        <f>C285+C284</f>
        <v>446650</v>
      </c>
      <c r="D286" s="218">
        <f t="shared" ref="D286:F286" si="33">D285+D284</f>
        <v>0</v>
      </c>
      <c r="E286" s="218">
        <f t="shared" si="33"/>
        <v>0</v>
      </c>
      <c r="F286" s="218">
        <f t="shared" si="33"/>
        <v>0</v>
      </c>
    </row>
    <row r="287" spans="2:6" ht="36" customHeight="1" thickBot="1" x14ac:dyDescent="0.3">
      <c r="B287" s="298" t="s">
        <v>373</v>
      </c>
      <c r="C287" s="628" t="s">
        <v>775</v>
      </c>
      <c r="D287" s="629"/>
      <c r="E287" s="629"/>
      <c r="F287" s="630"/>
    </row>
    <row r="288" spans="2:6" ht="21" customHeight="1" thickBot="1" x14ac:dyDescent="0.3">
      <c r="B288" s="207" t="s">
        <v>307</v>
      </c>
      <c r="C288" s="617" t="s">
        <v>748</v>
      </c>
      <c r="D288" s="618"/>
      <c r="E288" s="618"/>
      <c r="F288" s="619"/>
    </row>
    <row r="289" spans="2:6" ht="16.5" thickBot="1" x14ac:dyDescent="0.3">
      <c r="B289" s="293" t="s">
        <v>27</v>
      </c>
      <c r="C289" s="651" t="s">
        <v>771</v>
      </c>
      <c r="D289" s="652"/>
      <c r="E289" s="652"/>
      <c r="F289" s="653"/>
    </row>
    <row r="290" spans="2:6" ht="24" customHeight="1" thickBot="1" x14ac:dyDescent="0.3">
      <c r="B290" s="208" t="s">
        <v>29</v>
      </c>
      <c r="C290" s="597" t="s">
        <v>760</v>
      </c>
      <c r="D290" s="598"/>
      <c r="E290" s="598"/>
      <c r="F290" s="599"/>
    </row>
    <row r="291" spans="2:6" x14ac:dyDescent="0.25">
      <c r="B291" s="620"/>
      <c r="C291" s="209">
        <v>2018</v>
      </c>
      <c r="D291" s="209">
        <v>2019</v>
      </c>
      <c r="E291" s="209">
        <v>2020</v>
      </c>
      <c r="F291" s="209">
        <v>2021</v>
      </c>
    </row>
    <row r="292" spans="2:6" ht="16.5" thickBot="1" x14ac:dyDescent="0.3">
      <c r="B292" s="621"/>
      <c r="C292" s="210" t="s">
        <v>12</v>
      </c>
      <c r="D292" s="210" t="s">
        <v>13</v>
      </c>
      <c r="E292" s="210" t="s">
        <v>13</v>
      </c>
      <c r="F292" s="210" t="s">
        <v>13</v>
      </c>
    </row>
    <row r="293" spans="2:6" ht="21.75" customHeight="1" thickBot="1" x14ac:dyDescent="0.3">
      <c r="B293" s="208" t="s">
        <v>31</v>
      </c>
      <c r="C293" s="211">
        <v>0.54</v>
      </c>
      <c r="D293" s="211">
        <v>0.19</v>
      </c>
      <c r="E293" s="211">
        <v>0.17</v>
      </c>
      <c r="F293" s="211">
        <v>0.47</v>
      </c>
    </row>
    <row r="294" spans="2:6" ht="16.5" thickBot="1" x14ac:dyDescent="0.3">
      <c r="B294" s="208" t="s">
        <v>32</v>
      </c>
      <c r="C294" s="212">
        <v>576000</v>
      </c>
      <c r="D294" s="212">
        <v>200000</v>
      </c>
      <c r="E294" s="212">
        <v>180000</v>
      </c>
      <c r="F294" s="212">
        <v>500000</v>
      </c>
    </row>
    <row r="295" spans="2:6" ht="16.5" thickBot="1" x14ac:dyDescent="0.3">
      <c r="B295" s="208" t="s">
        <v>33</v>
      </c>
      <c r="C295" s="212">
        <f>C294/C293</f>
        <v>1066666.6666666665</v>
      </c>
      <c r="D295" s="212">
        <f t="shared" ref="D295:F295" si="34">D294/D293</f>
        <v>1052631.5789473683</v>
      </c>
      <c r="E295" s="212">
        <f t="shared" si="34"/>
        <v>1058823.5294117646</v>
      </c>
      <c r="F295" s="212">
        <f t="shared" si="34"/>
        <v>1063829.7872340425</v>
      </c>
    </row>
    <row r="296" spans="2:6" ht="16.5" thickBot="1" x14ac:dyDescent="0.3">
      <c r="B296" s="208" t="s">
        <v>34</v>
      </c>
      <c r="C296" s="213" t="s">
        <v>35</v>
      </c>
      <c r="D296" s="214">
        <f>D293/C293-1</f>
        <v>-0.64814814814814814</v>
      </c>
      <c r="E296" s="214">
        <f t="shared" ref="E296:F298" si="35">E293/D293-1</f>
        <v>-0.10526315789473684</v>
      </c>
      <c r="F296" s="214">
        <f t="shared" si="35"/>
        <v>1.7647058823529407</v>
      </c>
    </row>
    <row r="297" spans="2:6" ht="32.25" thickBot="1" x14ac:dyDescent="0.3">
      <c r="B297" s="208" t="s">
        <v>36</v>
      </c>
      <c r="C297" s="213" t="s">
        <v>35</v>
      </c>
      <c r="D297" s="214">
        <f>D294/C294-1</f>
        <v>-0.65277777777777779</v>
      </c>
      <c r="E297" s="214">
        <f t="shared" si="35"/>
        <v>-9.9999999999999978E-2</v>
      </c>
      <c r="F297" s="214">
        <f t="shared" si="35"/>
        <v>1.7777777777777777</v>
      </c>
    </row>
    <row r="298" spans="2:6" ht="32.25" thickBot="1" x14ac:dyDescent="0.3">
      <c r="B298" s="208" t="s">
        <v>37</v>
      </c>
      <c r="C298" s="213" t="s">
        <v>35</v>
      </c>
      <c r="D298" s="214">
        <f>D295/C295-1</f>
        <v>-1.3157894736842035E-2</v>
      </c>
      <c r="E298" s="214">
        <f t="shared" si="35"/>
        <v>5.8823529411764497E-3</v>
      </c>
      <c r="F298" s="214">
        <f t="shared" si="35"/>
        <v>4.7281323877068626E-3</v>
      </c>
    </row>
    <row r="299" spans="2:6" ht="16.5" thickBot="1" x14ac:dyDescent="0.3">
      <c r="B299" s="622" t="s">
        <v>776</v>
      </c>
      <c r="C299" s="623"/>
      <c r="D299" s="623"/>
      <c r="E299" s="623"/>
      <c r="F299" s="624"/>
    </row>
    <row r="300" spans="2:6" x14ac:dyDescent="0.25">
      <c r="B300" s="620"/>
      <c r="C300" s="209">
        <v>2018</v>
      </c>
      <c r="D300" s="209">
        <v>2019</v>
      </c>
      <c r="E300" s="209">
        <v>2020</v>
      </c>
      <c r="F300" s="209">
        <v>2021</v>
      </c>
    </row>
    <row r="301" spans="2:6" ht="16.5" thickBot="1" x14ac:dyDescent="0.3">
      <c r="B301" s="621"/>
      <c r="C301" s="210" t="s">
        <v>12</v>
      </c>
      <c r="D301" s="210" t="s">
        <v>13</v>
      </c>
      <c r="E301" s="210" t="s">
        <v>13</v>
      </c>
      <c r="F301" s="210" t="s">
        <v>13</v>
      </c>
    </row>
    <row r="302" spans="2:6" ht="16.5" thickBot="1" x14ac:dyDescent="0.3">
      <c r="B302" s="215" t="s">
        <v>39</v>
      </c>
      <c r="C302" s="216"/>
      <c r="D302" s="216"/>
      <c r="E302" s="216"/>
      <c r="F302" s="216"/>
    </row>
    <row r="303" spans="2:6" ht="16.5" thickBot="1" x14ac:dyDescent="0.3">
      <c r="B303" s="215" t="s">
        <v>40</v>
      </c>
      <c r="C303" s="218">
        <v>576000</v>
      </c>
      <c r="D303" s="216">
        <v>200000</v>
      </c>
      <c r="E303" s="216">
        <v>180000</v>
      </c>
      <c r="F303" s="216">
        <v>500000</v>
      </c>
    </row>
    <row r="304" spans="2:6" ht="32.25" thickBot="1" x14ac:dyDescent="0.3">
      <c r="B304" s="224" t="s">
        <v>311</v>
      </c>
      <c r="C304" s="218">
        <f>C303+C302</f>
        <v>576000</v>
      </c>
      <c r="D304" s="218">
        <f t="shared" ref="D304:F304" si="36">D303+D302</f>
        <v>200000</v>
      </c>
      <c r="E304" s="218">
        <f t="shared" si="36"/>
        <v>180000</v>
      </c>
      <c r="F304" s="218">
        <f t="shared" si="36"/>
        <v>500000</v>
      </c>
    </row>
    <row r="305" spans="2:6" ht="37.5" customHeight="1" thickBot="1" x14ac:dyDescent="0.3">
      <c r="B305" s="298" t="s">
        <v>373</v>
      </c>
      <c r="C305" s="645" t="s">
        <v>777</v>
      </c>
      <c r="D305" s="646"/>
      <c r="E305" s="646"/>
      <c r="F305" s="647"/>
    </row>
    <row r="306" spans="2:6" ht="16.5" thickBot="1" x14ac:dyDescent="0.3">
      <c r="B306" s="207" t="s">
        <v>313</v>
      </c>
      <c r="C306" s="617" t="s">
        <v>778</v>
      </c>
      <c r="D306" s="618"/>
      <c r="E306" s="618"/>
      <c r="F306" s="619"/>
    </row>
    <row r="307" spans="2:6" ht="17.25" customHeight="1" thickBot="1" x14ac:dyDescent="0.3">
      <c r="B307" s="293" t="s">
        <v>27</v>
      </c>
      <c r="C307" s="651" t="s">
        <v>779</v>
      </c>
      <c r="D307" s="652"/>
      <c r="E307" s="652"/>
      <c r="F307" s="653"/>
    </row>
    <row r="308" spans="2:6" ht="16.5" thickBot="1" x14ac:dyDescent="0.3">
      <c r="B308" s="293" t="s">
        <v>29</v>
      </c>
      <c r="C308" s="648" t="s">
        <v>760</v>
      </c>
      <c r="D308" s="649"/>
      <c r="E308" s="649"/>
      <c r="F308" s="650"/>
    </row>
    <row r="309" spans="2:6" ht="12.75" customHeight="1" x14ac:dyDescent="0.25">
      <c r="B309" s="620"/>
      <c r="C309" s="209">
        <v>2018</v>
      </c>
      <c r="D309" s="209">
        <v>2019</v>
      </c>
      <c r="E309" s="209">
        <v>2020</v>
      </c>
      <c r="F309" s="209">
        <v>2021</v>
      </c>
    </row>
    <row r="310" spans="2:6" ht="19.5" customHeight="1" thickBot="1" x14ac:dyDescent="0.3">
      <c r="B310" s="621"/>
      <c r="C310" s="210" t="s">
        <v>12</v>
      </c>
      <c r="D310" s="210" t="s">
        <v>13</v>
      </c>
      <c r="E310" s="210" t="s">
        <v>13</v>
      </c>
      <c r="F310" s="210" t="s">
        <v>13</v>
      </c>
    </row>
    <row r="311" spans="2:6" ht="24" customHeight="1" thickBot="1" x14ac:dyDescent="0.3">
      <c r="B311" s="208" t="s">
        <v>31</v>
      </c>
      <c r="C311" s="211">
        <v>7.77</v>
      </c>
      <c r="D311" s="211">
        <v>2.5299999999999998</v>
      </c>
      <c r="E311" s="212"/>
      <c r="F311" s="212"/>
    </row>
    <row r="312" spans="2:6" ht="16.5" thickBot="1" x14ac:dyDescent="0.3">
      <c r="B312" s="208" t="s">
        <v>32</v>
      </c>
      <c r="C312" s="212">
        <v>1049891</v>
      </c>
      <c r="D312" s="212">
        <v>206535</v>
      </c>
      <c r="E312" s="212"/>
      <c r="F312" s="212"/>
    </row>
    <row r="313" spans="2:6" ht="16.5" thickBot="1" x14ac:dyDescent="0.3">
      <c r="B313" s="208" t="s">
        <v>33</v>
      </c>
      <c r="C313" s="212">
        <f>C312/C311</f>
        <v>135121.10682110683</v>
      </c>
      <c r="D313" s="212">
        <f t="shared" ref="D313:F313" si="37">D312/D311</f>
        <v>81634.387351778656</v>
      </c>
      <c r="E313" s="212" t="e">
        <f t="shared" si="37"/>
        <v>#DIV/0!</v>
      </c>
      <c r="F313" s="212" t="e">
        <f t="shared" si="37"/>
        <v>#DIV/0!</v>
      </c>
    </row>
    <row r="314" spans="2:6" ht="16.5" thickBot="1" x14ac:dyDescent="0.3">
      <c r="B314" s="208" t="s">
        <v>34</v>
      </c>
      <c r="C314" s="213" t="s">
        <v>35</v>
      </c>
      <c r="D314" s="214">
        <f>D311/C311-1</f>
        <v>-0.67438867438867445</v>
      </c>
      <c r="E314" s="214">
        <f t="shared" ref="E314:F316" si="38">E311/D311-1</f>
        <v>-1</v>
      </c>
      <c r="F314" s="214" t="e">
        <f t="shared" si="38"/>
        <v>#DIV/0!</v>
      </c>
    </row>
    <row r="315" spans="2:6" ht="32.25" thickBot="1" x14ac:dyDescent="0.3">
      <c r="B315" s="208" t="s">
        <v>36</v>
      </c>
      <c r="C315" s="213" t="s">
        <v>35</v>
      </c>
      <c r="D315" s="214">
        <f>D312/C312-1</f>
        <v>-0.80327957854672527</v>
      </c>
      <c r="E315" s="214">
        <f t="shared" si="38"/>
        <v>-1</v>
      </c>
      <c r="F315" s="214" t="e">
        <f t="shared" si="38"/>
        <v>#DIV/0!</v>
      </c>
    </row>
    <row r="316" spans="2:6" ht="32.25" thickBot="1" x14ac:dyDescent="0.3">
      <c r="B316" s="208" t="s">
        <v>37</v>
      </c>
      <c r="C316" s="213" t="s">
        <v>35</v>
      </c>
      <c r="D316" s="214">
        <f>D313/C313-1</f>
        <v>-0.39584281632729479</v>
      </c>
      <c r="E316" s="214" t="e">
        <f t="shared" si="38"/>
        <v>#DIV/0!</v>
      </c>
      <c r="F316" s="214" t="e">
        <f t="shared" si="38"/>
        <v>#DIV/0!</v>
      </c>
    </row>
    <row r="317" spans="2:6" ht="16.5" thickBot="1" x14ac:dyDescent="0.3">
      <c r="B317" s="622" t="s">
        <v>780</v>
      </c>
      <c r="C317" s="623"/>
      <c r="D317" s="623"/>
      <c r="E317" s="623"/>
      <c r="F317" s="624"/>
    </row>
    <row r="318" spans="2:6" ht="12.75" customHeight="1" x14ac:dyDescent="0.25">
      <c r="B318" s="620"/>
      <c r="C318" s="209">
        <v>2018</v>
      </c>
      <c r="D318" s="209">
        <v>2019</v>
      </c>
      <c r="E318" s="209">
        <v>2020</v>
      </c>
      <c r="F318" s="209">
        <v>2021</v>
      </c>
    </row>
    <row r="319" spans="2:6" ht="21.75" customHeight="1" thickBot="1" x14ac:dyDescent="0.3">
      <c r="B319" s="621"/>
      <c r="C319" s="210" t="s">
        <v>12</v>
      </c>
      <c r="D319" s="210" t="s">
        <v>13</v>
      </c>
      <c r="E319" s="210" t="s">
        <v>13</v>
      </c>
      <c r="F319" s="210" t="s">
        <v>13</v>
      </c>
    </row>
    <row r="320" spans="2:6" ht="16.5" thickBot="1" x14ac:dyDescent="0.3">
      <c r="B320" s="215" t="s">
        <v>39</v>
      </c>
      <c r="C320" s="216"/>
      <c r="D320" s="216"/>
      <c r="E320" s="216"/>
      <c r="F320" s="216"/>
    </row>
    <row r="321" spans="2:6" ht="16.5" thickBot="1" x14ac:dyDescent="0.3">
      <c r="B321" s="215" t="s">
        <v>40</v>
      </c>
      <c r="C321" s="218">
        <v>1049891</v>
      </c>
      <c r="D321" s="216">
        <v>206535</v>
      </c>
      <c r="E321" s="216"/>
      <c r="F321" s="216"/>
    </row>
    <row r="322" spans="2:6" ht="32.25" thickBot="1" x14ac:dyDescent="0.3">
      <c r="B322" s="219" t="s">
        <v>317</v>
      </c>
      <c r="C322" s="218">
        <f>C321+C320</f>
        <v>1049891</v>
      </c>
      <c r="D322" s="218">
        <f t="shared" ref="D322:F322" si="39">D321+D320</f>
        <v>206535</v>
      </c>
      <c r="E322" s="218">
        <f t="shared" si="39"/>
        <v>0</v>
      </c>
      <c r="F322" s="218">
        <f t="shared" si="39"/>
        <v>0</v>
      </c>
    </row>
    <row r="323" spans="2:6" ht="37.5" customHeight="1" thickBot="1" x14ac:dyDescent="0.3">
      <c r="B323" s="298" t="s">
        <v>373</v>
      </c>
      <c r="C323" s="645" t="s">
        <v>781</v>
      </c>
      <c r="D323" s="646"/>
      <c r="E323" s="646"/>
      <c r="F323" s="647"/>
    </row>
    <row r="324" spans="2:6" ht="26.25" customHeight="1" thickBot="1" x14ac:dyDescent="0.3">
      <c r="B324" s="207" t="s">
        <v>319</v>
      </c>
      <c r="C324" s="617" t="s">
        <v>782</v>
      </c>
      <c r="D324" s="618"/>
      <c r="E324" s="618"/>
      <c r="F324" s="619"/>
    </row>
    <row r="325" spans="2:6" ht="25.5" customHeight="1" thickBot="1" x14ac:dyDescent="0.3">
      <c r="B325" s="293" t="s">
        <v>27</v>
      </c>
      <c r="C325" s="648" t="s">
        <v>783</v>
      </c>
      <c r="D325" s="649"/>
      <c r="E325" s="649"/>
      <c r="F325" s="650"/>
    </row>
    <row r="326" spans="2:6" ht="21.75" customHeight="1" thickBot="1" x14ac:dyDescent="0.3">
      <c r="B326" s="208" t="s">
        <v>29</v>
      </c>
      <c r="C326" s="597" t="s">
        <v>760</v>
      </c>
      <c r="D326" s="598"/>
      <c r="E326" s="598"/>
      <c r="F326" s="599"/>
    </row>
    <row r="327" spans="2:6" ht="12.75" customHeight="1" x14ac:dyDescent="0.25">
      <c r="B327" s="620"/>
      <c r="C327" s="209">
        <v>2018</v>
      </c>
      <c r="D327" s="209">
        <v>2019</v>
      </c>
      <c r="E327" s="209">
        <v>2020</v>
      </c>
      <c r="F327" s="209">
        <v>2021</v>
      </c>
    </row>
    <row r="328" spans="2:6" ht="20.25" customHeight="1" thickBot="1" x14ac:dyDescent="0.3">
      <c r="B328" s="621"/>
      <c r="C328" s="210" t="s">
        <v>12</v>
      </c>
      <c r="D328" s="210" t="s">
        <v>13</v>
      </c>
      <c r="E328" s="210" t="s">
        <v>13</v>
      </c>
      <c r="F328" s="210" t="s">
        <v>13</v>
      </c>
    </row>
    <row r="329" spans="2:6" ht="16.5" thickBot="1" x14ac:dyDescent="0.3">
      <c r="B329" s="208" t="s">
        <v>31</v>
      </c>
      <c r="C329" s="211">
        <v>8.43</v>
      </c>
      <c r="D329" s="211"/>
      <c r="E329" s="211"/>
      <c r="F329" s="211"/>
    </row>
    <row r="330" spans="2:6" ht="16.5" thickBot="1" x14ac:dyDescent="0.3">
      <c r="B330" s="208" t="s">
        <v>32</v>
      </c>
      <c r="C330" s="212">
        <v>221985</v>
      </c>
      <c r="D330" s="212"/>
      <c r="E330" s="212"/>
      <c r="F330" s="212"/>
    </row>
    <row r="331" spans="2:6" ht="16.5" thickBot="1" x14ac:dyDescent="0.3">
      <c r="B331" s="208" t="s">
        <v>33</v>
      </c>
      <c r="C331" s="212">
        <f>C330/C329</f>
        <v>26332.740213523131</v>
      </c>
      <c r="D331" s="212" t="e">
        <f t="shared" ref="D331:F331" si="40">D330/D329</f>
        <v>#DIV/0!</v>
      </c>
      <c r="E331" s="212" t="e">
        <f t="shared" si="40"/>
        <v>#DIV/0!</v>
      </c>
      <c r="F331" s="212" t="e">
        <f t="shared" si="40"/>
        <v>#DIV/0!</v>
      </c>
    </row>
    <row r="332" spans="2:6" ht="16.5" thickBot="1" x14ac:dyDescent="0.3">
      <c r="B332" s="208" t="s">
        <v>34</v>
      </c>
      <c r="C332" s="213" t="s">
        <v>35</v>
      </c>
      <c r="D332" s="214">
        <f>D329/C329-1</f>
        <v>-1</v>
      </c>
      <c r="E332" s="214" t="e">
        <f t="shared" ref="E332:F334" si="41">E329/D329-1</f>
        <v>#DIV/0!</v>
      </c>
      <c r="F332" s="214" t="e">
        <f t="shared" si="41"/>
        <v>#DIV/0!</v>
      </c>
    </row>
    <row r="333" spans="2:6" ht="32.25" thickBot="1" x14ac:dyDescent="0.3">
      <c r="B333" s="208" t="s">
        <v>36</v>
      </c>
      <c r="C333" s="213" t="s">
        <v>35</v>
      </c>
      <c r="D333" s="214">
        <f>D330/C330-1</f>
        <v>-1</v>
      </c>
      <c r="E333" s="214" t="e">
        <f t="shared" si="41"/>
        <v>#DIV/0!</v>
      </c>
      <c r="F333" s="214" t="e">
        <f t="shared" si="41"/>
        <v>#DIV/0!</v>
      </c>
    </row>
    <row r="334" spans="2:6" ht="32.25" thickBot="1" x14ac:dyDescent="0.3">
      <c r="B334" s="208" t="s">
        <v>37</v>
      </c>
      <c r="C334" s="213" t="s">
        <v>35</v>
      </c>
      <c r="D334" s="214" t="e">
        <f>D331/C331-1</f>
        <v>#DIV/0!</v>
      </c>
      <c r="E334" s="214" t="e">
        <f t="shared" si="41"/>
        <v>#DIV/0!</v>
      </c>
      <c r="F334" s="214" t="e">
        <f t="shared" si="41"/>
        <v>#DIV/0!</v>
      </c>
    </row>
    <row r="335" spans="2:6" ht="16.5" thickBot="1" x14ac:dyDescent="0.3">
      <c r="B335" s="622" t="s">
        <v>784</v>
      </c>
      <c r="C335" s="623"/>
      <c r="D335" s="623"/>
      <c r="E335" s="623"/>
      <c r="F335" s="624"/>
    </row>
    <row r="336" spans="2:6" ht="12.75" customHeight="1" x14ac:dyDescent="0.25">
      <c r="B336" s="620"/>
      <c r="C336" s="209">
        <v>2018</v>
      </c>
      <c r="D336" s="209">
        <v>2019</v>
      </c>
      <c r="E336" s="209">
        <v>2020</v>
      </c>
      <c r="F336" s="209">
        <v>2021</v>
      </c>
    </row>
    <row r="337" spans="2:6" ht="27" customHeight="1" thickBot="1" x14ac:dyDescent="0.3">
      <c r="B337" s="621"/>
      <c r="C337" s="210" t="s">
        <v>12</v>
      </c>
      <c r="D337" s="210" t="s">
        <v>13</v>
      </c>
      <c r="E337" s="210" t="s">
        <v>13</v>
      </c>
      <c r="F337" s="210" t="s">
        <v>13</v>
      </c>
    </row>
    <row r="338" spans="2:6" ht="16.5" thickBot="1" x14ac:dyDescent="0.3">
      <c r="B338" s="215" t="s">
        <v>39</v>
      </c>
      <c r="C338" s="216"/>
      <c r="D338" s="216"/>
      <c r="E338" s="216"/>
      <c r="F338" s="216"/>
    </row>
    <row r="339" spans="2:6" ht="16.5" thickBot="1" x14ac:dyDescent="0.3">
      <c r="B339" s="215" t="s">
        <v>40</v>
      </c>
      <c r="C339" s="218">
        <v>221985</v>
      </c>
      <c r="D339" s="216"/>
      <c r="E339" s="216"/>
      <c r="F339" s="216"/>
    </row>
    <row r="340" spans="2:6" ht="32.25" thickBot="1" x14ac:dyDescent="0.3">
      <c r="B340" s="219" t="s">
        <v>324</v>
      </c>
      <c r="C340" s="218">
        <f>C339+C338</f>
        <v>221985</v>
      </c>
      <c r="D340" s="218">
        <f t="shared" ref="D340:F340" si="42">D339+D338</f>
        <v>0</v>
      </c>
      <c r="E340" s="218">
        <f t="shared" si="42"/>
        <v>0</v>
      </c>
      <c r="F340" s="218">
        <f t="shared" si="42"/>
        <v>0</v>
      </c>
    </row>
    <row r="341" spans="2:6" ht="35.25" customHeight="1" thickBot="1" x14ac:dyDescent="0.3">
      <c r="B341" s="298" t="s">
        <v>373</v>
      </c>
      <c r="C341" s="645" t="s">
        <v>785</v>
      </c>
      <c r="D341" s="646"/>
      <c r="E341" s="646"/>
      <c r="F341" s="647"/>
    </row>
    <row r="342" spans="2:6" ht="16.5" thickBot="1" x14ac:dyDescent="0.3">
      <c r="B342" s="207" t="s">
        <v>326</v>
      </c>
      <c r="C342" s="617" t="s">
        <v>786</v>
      </c>
      <c r="D342" s="618"/>
      <c r="E342" s="618"/>
      <c r="F342" s="619"/>
    </row>
    <row r="343" spans="2:6" ht="21.75" customHeight="1" thickBot="1" x14ac:dyDescent="0.3">
      <c r="B343" s="293" t="s">
        <v>27</v>
      </c>
      <c r="C343" s="648" t="s">
        <v>787</v>
      </c>
      <c r="D343" s="649"/>
      <c r="E343" s="649"/>
      <c r="F343" s="650"/>
    </row>
    <row r="344" spans="2:6" ht="16.5" thickBot="1" x14ac:dyDescent="0.3">
      <c r="B344" s="208" t="s">
        <v>29</v>
      </c>
      <c r="C344" s="597" t="s">
        <v>750</v>
      </c>
      <c r="D344" s="598"/>
      <c r="E344" s="598"/>
      <c r="F344" s="599"/>
    </row>
    <row r="345" spans="2:6" ht="12.75" customHeight="1" x14ac:dyDescent="0.25">
      <c r="B345" s="620"/>
      <c r="C345" s="209">
        <v>2018</v>
      </c>
      <c r="D345" s="209">
        <v>2019</v>
      </c>
      <c r="E345" s="209">
        <v>2020</v>
      </c>
      <c r="F345" s="209">
        <v>2021</v>
      </c>
    </row>
    <row r="346" spans="2:6" ht="21.75" customHeight="1" thickBot="1" x14ac:dyDescent="0.3">
      <c r="B346" s="621"/>
      <c r="C346" s="210" t="s">
        <v>12</v>
      </c>
      <c r="D346" s="210" t="s">
        <v>13</v>
      </c>
      <c r="E346" s="210" t="s">
        <v>13</v>
      </c>
      <c r="F346" s="210" t="s">
        <v>13</v>
      </c>
    </row>
    <row r="347" spans="2:6" ht="22.5" customHeight="1" thickBot="1" x14ac:dyDescent="0.3">
      <c r="B347" s="208" t="s">
        <v>31</v>
      </c>
      <c r="C347" s="211">
        <v>0.98</v>
      </c>
      <c r="D347" s="211">
        <v>1.1299999999999999</v>
      </c>
      <c r="E347" s="211">
        <v>0.99</v>
      </c>
      <c r="F347" s="211">
        <v>0.44</v>
      </c>
    </row>
    <row r="348" spans="2:6" ht="16.5" thickBot="1" x14ac:dyDescent="0.3">
      <c r="B348" s="208" t="s">
        <v>32</v>
      </c>
      <c r="C348" s="212">
        <v>188978</v>
      </c>
      <c r="D348" s="212">
        <v>205161</v>
      </c>
      <c r="E348" s="212">
        <v>131012</v>
      </c>
      <c r="F348" s="212">
        <v>78988</v>
      </c>
    </row>
    <row r="349" spans="2:6" ht="16.5" thickBot="1" x14ac:dyDescent="0.3">
      <c r="B349" s="208" t="s">
        <v>33</v>
      </c>
      <c r="C349" s="212">
        <f>C348/C347</f>
        <v>192834.69387755104</v>
      </c>
      <c r="D349" s="212">
        <f t="shared" ref="D349:F349" si="43">D348/D347</f>
        <v>181558.40707964604</v>
      </c>
      <c r="E349" s="212">
        <f t="shared" si="43"/>
        <v>132335.35353535353</v>
      </c>
      <c r="F349" s="212">
        <f t="shared" si="43"/>
        <v>179518.18181818182</v>
      </c>
    </row>
    <row r="350" spans="2:6" ht="16.5" thickBot="1" x14ac:dyDescent="0.3">
      <c r="B350" s="208" t="s">
        <v>34</v>
      </c>
      <c r="C350" s="213" t="s">
        <v>35</v>
      </c>
      <c r="D350" s="214">
        <f>D347/C347-1</f>
        <v>0.15306122448979576</v>
      </c>
      <c r="E350" s="214">
        <f t="shared" ref="E350:F352" si="44">E347/D347-1</f>
        <v>-0.12389380530973448</v>
      </c>
      <c r="F350" s="214">
        <f t="shared" si="44"/>
        <v>-0.55555555555555558</v>
      </c>
    </row>
    <row r="351" spans="2:6" ht="32.25" thickBot="1" x14ac:dyDescent="0.3">
      <c r="B351" s="208" t="s">
        <v>36</v>
      </c>
      <c r="C351" s="213" t="s">
        <v>35</v>
      </c>
      <c r="D351" s="214">
        <f>D348/C348-1</f>
        <v>8.5634306638868063E-2</v>
      </c>
      <c r="E351" s="214">
        <f t="shared" si="44"/>
        <v>-0.36141859320241176</v>
      </c>
      <c r="F351" s="214">
        <f t="shared" si="44"/>
        <v>-0.39709339602479166</v>
      </c>
    </row>
    <row r="352" spans="2:6" ht="32.25" thickBot="1" x14ac:dyDescent="0.3">
      <c r="B352" s="208" t="s">
        <v>37</v>
      </c>
      <c r="C352" s="213" t="s">
        <v>35</v>
      </c>
      <c r="D352" s="214">
        <f>D349/C349-1</f>
        <v>-5.8476442030008235E-2</v>
      </c>
      <c r="E352" s="214">
        <f t="shared" si="44"/>
        <v>-0.27111415183709642</v>
      </c>
      <c r="F352" s="214">
        <f t="shared" si="44"/>
        <v>0.35653985894421902</v>
      </c>
    </row>
    <row r="353" spans="2:6" ht="16.5" thickBot="1" x14ac:dyDescent="0.3">
      <c r="B353" s="622" t="s">
        <v>788</v>
      </c>
      <c r="C353" s="623"/>
      <c r="D353" s="623"/>
      <c r="E353" s="623"/>
      <c r="F353" s="624"/>
    </row>
    <row r="354" spans="2:6" ht="12.75" customHeight="1" x14ac:dyDescent="0.25">
      <c r="B354" s="620"/>
      <c r="C354" s="209">
        <v>2018</v>
      </c>
      <c r="D354" s="209">
        <v>2019</v>
      </c>
      <c r="E354" s="209">
        <v>2020</v>
      </c>
      <c r="F354" s="209">
        <v>2021</v>
      </c>
    </row>
    <row r="355" spans="2:6" ht="16.5" customHeight="1" thickBot="1" x14ac:dyDescent="0.3">
      <c r="B355" s="621"/>
      <c r="C355" s="210" t="s">
        <v>12</v>
      </c>
      <c r="D355" s="210" t="s">
        <v>13</v>
      </c>
      <c r="E355" s="210" t="s">
        <v>13</v>
      </c>
      <c r="F355" s="210" t="s">
        <v>13</v>
      </c>
    </row>
    <row r="356" spans="2:6" ht="16.5" thickBot="1" x14ac:dyDescent="0.3">
      <c r="B356" s="215" t="s">
        <v>39</v>
      </c>
      <c r="C356" s="216"/>
      <c r="D356" s="216"/>
      <c r="E356" s="216"/>
      <c r="F356" s="216"/>
    </row>
    <row r="357" spans="2:6" ht="16.5" thickBot="1" x14ac:dyDescent="0.3">
      <c r="B357" s="215" t="s">
        <v>40</v>
      </c>
      <c r="C357" s="218">
        <v>188978</v>
      </c>
      <c r="D357" s="216">
        <v>205161</v>
      </c>
      <c r="E357" s="216">
        <v>131012</v>
      </c>
      <c r="F357" s="216">
        <v>78988</v>
      </c>
    </row>
    <row r="358" spans="2:6" ht="32.25" thickBot="1" x14ac:dyDescent="0.3">
      <c r="B358" s="219" t="s">
        <v>330</v>
      </c>
      <c r="C358" s="218">
        <f>C357+C356</f>
        <v>188978</v>
      </c>
      <c r="D358" s="218">
        <f t="shared" ref="D358:F358" si="45">D357+D356</f>
        <v>205161</v>
      </c>
      <c r="E358" s="218">
        <f t="shared" si="45"/>
        <v>131012</v>
      </c>
      <c r="F358" s="218">
        <f t="shared" si="45"/>
        <v>78988</v>
      </c>
    </row>
    <row r="359" spans="2:6" ht="41.25" customHeight="1" thickBot="1" x14ac:dyDescent="0.3">
      <c r="B359" s="298" t="s">
        <v>373</v>
      </c>
      <c r="C359" s="645" t="s">
        <v>789</v>
      </c>
      <c r="D359" s="646"/>
      <c r="E359" s="646"/>
      <c r="F359" s="647"/>
    </row>
    <row r="360" spans="2:6" ht="16.5" thickBot="1" x14ac:dyDescent="0.3">
      <c r="B360" s="207" t="s">
        <v>332</v>
      </c>
      <c r="C360" s="617" t="s">
        <v>790</v>
      </c>
      <c r="D360" s="618"/>
      <c r="E360" s="618"/>
      <c r="F360" s="619"/>
    </row>
    <row r="361" spans="2:6" ht="24.75" customHeight="1" thickBot="1" x14ac:dyDescent="0.3">
      <c r="B361" s="293" t="s">
        <v>27</v>
      </c>
      <c r="C361" s="648" t="s">
        <v>791</v>
      </c>
      <c r="D361" s="649"/>
      <c r="E361" s="649"/>
      <c r="F361" s="650"/>
    </row>
    <row r="362" spans="2:6" ht="16.5" thickBot="1" x14ac:dyDescent="0.3">
      <c r="B362" s="208" t="s">
        <v>29</v>
      </c>
      <c r="C362" s="597" t="s">
        <v>750</v>
      </c>
      <c r="D362" s="598"/>
      <c r="E362" s="598"/>
      <c r="F362" s="599"/>
    </row>
    <row r="363" spans="2:6" ht="17.25" customHeight="1" x14ac:dyDescent="0.25">
      <c r="B363" s="620"/>
      <c r="C363" s="209">
        <v>2018</v>
      </c>
      <c r="D363" s="209">
        <v>2019</v>
      </c>
      <c r="E363" s="209">
        <v>2020</v>
      </c>
      <c r="F363" s="209">
        <v>2021</v>
      </c>
    </row>
    <row r="364" spans="2:6" ht="18.75" customHeight="1" thickBot="1" x14ac:dyDescent="0.3">
      <c r="B364" s="621"/>
      <c r="C364" s="210" t="s">
        <v>12</v>
      </c>
      <c r="D364" s="210" t="s">
        <v>13</v>
      </c>
      <c r="E364" s="210" t="s">
        <v>13</v>
      </c>
      <c r="F364" s="210" t="s">
        <v>13</v>
      </c>
    </row>
    <row r="365" spans="2:6" ht="16.5" thickBot="1" x14ac:dyDescent="0.3">
      <c r="B365" s="208" t="s">
        <v>31</v>
      </c>
      <c r="C365" s="211">
        <v>0.55000000000000004</v>
      </c>
      <c r="D365" s="211"/>
      <c r="E365" s="211"/>
      <c r="F365" s="211"/>
    </row>
    <row r="366" spans="2:6" ht="16.5" thickBot="1" x14ac:dyDescent="0.3">
      <c r="B366" s="208" t="s">
        <v>32</v>
      </c>
      <c r="C366" s="212">
        <v>88703</v>
      </c>
      <c r="D366" s="212"/>
      <c r="E366" s="212"/>
      <c r="F366" s="212"/>
    </row>
    <row r="367" spans="2:6" ht="16.5" thickBot="1" x14ac:dyDescent="0.3">
      <c r="B367" s="208" t="s">
        <v>33</v>
      </c>
      <c r="C367" s="212">
        <f>C366/C365</f>
        <v>161278.18181818179</v>
      </c>
      <c r="D367" s="212" t="e">
        <f t="shared" ref="D367:F367" si="46">D366/D365</f>
        <v>#DIV/0!</v>
      </c>
      <c r="E367" s="212" t="e">
        <f t="shared" si="46"/>
        <v>#DIV/0!</v>
      </c>
      <c r="F367" s="212" t="e">
        <f t="shared" si="46"/>
        <v>#DIV/0!</v>
      </c>
    </row>
    <row r="368" spans="2:6" ht="16.5" thickBot="1" x14ac:dyDescent="0.3">
      <c r="B368" s="208" t="s">
        <v>34</v>
      </c>
      <c r="C368" s="213" t="s">
        <v>35</v>
      </c>
      <c r="D368" s="214">
        <f>D365/C365-1</f>
        <v>-1</v>
      </c>
      <c r="E368" s="214" t="e">
        <f t="shared" ref="E368:F370" si="47">E365/D365-1</f>
        <v>#DIV/0!</v>
      </c>
      <c r="F368" s="214" t="e">
        <f t="shared" si="47"/>
        <v>#DIV/0!</v>
      </c>
    </row>
    <row r="369" spans="2:6" ht="32.25" thickBot="1" x14ac:dyDescent="0.3">
      <c r="B369" s="208" t="s">
        <v>36</v>
      </c>
      <c r="C369" s="213" t="s">
        <v>35</v>
      </c>
      <c r="D369" s="214">
        <f>D366/C366-1</f>
        <v>-1</v>
      </c>
      <c r="E369" s="214" t="e">
        <f t="shared" si="47"/>
        <v>#DIV/0!</v>
      </c>
      <c r="F369" s="214" t="e">
        <f t="shared" si="47"/>
        <v>#DIV/0!</v>
      </c>
    </row>
    <row r="370" spans="2:6" ht="32.25" thickBot="1" x14ac:dyDescent="0.3">
      <c r="B370" s="208" t="s">
        <v>37</v>
      </c>
      <c r="C370" s="213" t="s">
        <v>35</v>
      </c>
      <c r="D370" s="214" t="e">
        <f>D367/C367-1</f>
        <v>#DIV/0!</v>
      </c>
      <c r="E370" s="214" t="e">
        <f t="shared" si="47"/>
        <v>#DIV/0!</v>
      </c>
      <c r="F370" s="214" t="e">
        <f t="shared" si="47"/>
        <v>#DIV/0!</v>
      </c>
    </row>
    <row r="371" spans="2:6" ht="16.5" thickBot="1" x14ac:dyDescent="0.3">
      <c r="B371" s="622" t="s">
        <v>792</v>
      </c>
      <c r="C371" s="623"/>
      <c r="D371" s="623"/>
      <c r="E371" s="623"/>
      <c r="F371" s="624"/>
    </row>
    <row r="372" spans="2:6" ht="12.75" customHeight="1" x14ac:dyDescent="0.25">
      <c r="B372" s="620"/>
      <c r="C372" s="209">
        <v>2018</v>
      </c>
      <c r="D372" s="209">
        <v>2019</v>
      </c>
      <c r="E372" s="209">
        <v>2020</v>
      </c>
      <c r="F372" s="209">
        <v>2021</v>
      </c>
    </row>
    <row r="373" spans="2:6" ht="22.5" customHeight="1" thickBot="1" x14ac:dyDescent="0.3">
      <c r="B373" s="621"/>
      <c r="C373" s="210" t="s">
        <v>12</v>
      </c>
      <c r="D373" s="210" t="s">
        <v>13</v>
      </c>
      <c r="E373" s="210" t="s">
        <v>13</v>
      </c>
      <c r="F373" s="210" t="s">
        <v>13</v>
      </c>
    </row>
    <row r="374" spans="2:6" ht="16.5" thickBot="1" x14ac:dyDescent="0.3">
      <c r="B374" s="215" t="s">
        <v>39</v>
      </c>
      <c r="C374" s="216"/>
      <c r="D374" s="216"/>
      <c r="E374" s="216"/>
      <c r="F374" s="216"/>
    </row>
    <row r="375" spans="2:6" ht="16.5" thickBot="1" x14ac:dyDescent="0.3">
      <c r="B375" s="215" t="s">
        <v>40</v>
      </c>
      <c r="C375" s="218">
        <v>88703</v>
      </c>
      <c r="D375" s="216"/>
      <c r="E375" s="216"/>
      <c r="F375" s="216"/>
    </row>
    <row r="376" spans="2:6" ht="32.25" thickBot="1" x14ac:dyDescent="0.3">
      <c r="B376" s="219" t="s">
        <v>336</v>
      </c>
      <c r="C376" s="218">
        <f>C375+C374</f>
        <v>88703</v>
      </c>
      <c r="D376" s="218">
        <f t="shared" ref="D376:F376" si="48">D375+D374</f>
        <v>0</v>
      </c>
      <c r="E376" s="218">
        <f t="shared" si="48"/>
        <v>0</v>
      </c>
      <c r="F376" s="218">
        <f t="shared" si="48"/>
        <v>0</v>
      </c>
    </row>
    <row r="377" spans="2:6" ht="32.25" thickBot="1" x14ac:dyDescent="0.3">
      <c r="B377" s="298" t="s">
        <v>373</v>
      </c>
      <c r="C377" s="656" t="s">
        <v>793</v>
      </c>
      <c r="D377" s="657"/>
      <c r="E377" s="657"/>
      <c r="F377" s="658"/>
    </row>
    <row r="378" spans="2:6" ht="16.5" thickBot="1" x14ac:dyDescent="0.3">
      <c r="B378" s="207" t="s">
        <v>338</v>
      </c>
      <c r="C378" s="617" t="s">
        <v>790</v>
      </c>
      <c r="D378" s="618"/>
      <c r="E378" s="618"/>
      <c r="F378" s="619"/>
    </row>
    <row r="379" spans="2:6" ht="17.25" customHeight="1" thickBot="1" x14ac:dyDescent="0.3">
      <c r="B379" s="293" t="s">
        <v>27</v>
      </c>
      <c r="C379" s="648" t="s">
        <v>794</v>
      </c>
      <c r="D379" s="649"/>
      <c r="E379" s="649"/>
      <c r="F379" s="650"/>
    </row>
    <row r="380" spans="2:6" ht="16.5" thickBot="1" x14ac:dyDescent="0.3">
      <c r="B380" s="208" t="s">
        <v>29</v>
      </c>
      <c r="C380" s="597" t="s">
        <v>750</v>
      </c>
      <c r="D380" s="598"/>
      <c r="E380" s="598"/>
      <c r="F380" s="599"/>
    </row>
    <row r="381" spans="2:6" ht="12.75" customHeight="1" x14ac:dyDescent="0.25">
      <c r="B381" s="620"/>
      <c r="C381" s="209">
        <v>2018</v>
      </c>
      <c r="D381" s="209">
        <v>2019</v>
      </c>
      <c r="E381" s="209">
        <v>2020</v>
      </c>
      <c r="F381" s="209">
        <v>2021</v>
      </c>
    </row>
    <row r="382" spans="2:6" ht="17.25" customHeight="1" thickBot="1" x14ac:dyDescent="0.3">
      <c r="B382" s="621"/>
      <c r="C382" s="210" t="s">
        <v>12</v>
      </c>
      <c r="D382" s="210" t="s">
        <v>13</v>
      </c>
      <c r="E382" s="210" t="s">
        <v>13</v>
      </c>
      <c r="F382" s="210" t="s">
        <v>13</v>
      </c>
    </row>
    <row r="383" spans="2:6" ht="22.5" customHeight="1" thickBot="1" x14ac:dyDescent="0.3">
      <c r="B383" s="208" t="s">
        <v>31</v>
      </c>
      <c r="C383" s="211">
        <v>0.83</v>
      </c>
      <c r="D383" s="211"/>
      <c r="E383" s="211"/>
      <c r="F383" s="211"/>
    </row>
    <row r="384" spans="2:6" ht="16.5" thickBot="1" x14ac:dyDescent="0.3">
      <c r="B384" s="208" t="s">
        <v>32</v>
      </c>
      <c r="C384" s="212">
        <v>210973</v>
      </c>
      <c r="D384" s="212"/>
      <c r="E384" s="212"/>
      <c r="F384" s="212"/>
    </row>
    <row r="385" spans="2:6" ht="16.5" thickBot="1" x14ac:dyDescent="0.3">
      <c r="B385" s="208" t="s">
        <v>33</v>
      </c>
      <c r="C385" s="212">
        <f>C384/C383</f>
        <v>254184.3373493976</v>
      </c>
      <c r="D385" s="212" t="e">
        <f t="shared" ref="D385:F385" si="49">D384/D383</f>
        <v>#DIV/0!</v>
      </c>
      <c r="E385" s="212" t="e">
        <f t="shared" si="49"/>
        <v>#DIV/0!</v>
      </c>
      <c r="F385" s="212" t="e">
        <f t="shared" si="49"/>
        <v>#DIV/0!</v>
      </c>
    </row>
    <row r="386" spans="2:6" ht="16.5" thickBot="1" x14ac:dyDescent="0.3">
      <c r="B386" s="208" t="s">
        <v>34</v>
      </c>
      <c r="C386" s="213" t="s">
        <v>35</v>
      </c>
      <c r="D386" s="214">
        <f>D383/C383-1</f>
        <v>-1</v>
      </c>
      <c r="E386" s="214" t="e">
        <f t="shared" ref="E386:F388" si="50">E383/D383-1</f>
        <v>#DIV/0!</v>
      </c>
      <c r="F386" s="214" t="e">
        <f t="shared" si="50"/>
        <v>#DIV/0!</v>
      </c>
    </row>
    <row r="387" spans="2:6" ht="32.25" thickBot="1" x14ac:dyDescent="0.3">
      <c r="B387" s="208" t="s">
        <v>36</v>
      </c>
      <c r="C387" s="213" t="s">
        <v>35</v>
      </c>
      <c r="D387" s="214">
        <f>D384/C384-1</f>
        <v>-1</v>
      </c>
      <c r="E387" s="214" t="e">
        <f t="shared" si="50"/>
        <v>#DIV/0!</v>
      </c>
      <c r="F387" s="214" t="e">
        <f t="shared" si="50"/>
        <v>#DIV/0!</v>
      </c>
    </row>
    <row r="388" spans="2:6" ht="32.25" thickBot="1" x14ac:dyDescent="0.3">
      <c r="B388" s="208" t="s">
        <v>37</v>
      </c>
      <c r="C388" s="213" t="s">
        <v>35</v>
      </c>
      <c r="D388" s="214" t="e">
        <f>D385/C385-1</f>
        <v>#DIV/0!</v>
      </c>
      <c r="E388" s="214" t="e">
        <f t="shared" si="50"/>
        <v>#DIV/0!</v>
      </c>
      <c r="F388" s="214" t="e">
        <f t="shared" si="50"/>
        <v>#DIV/0!</v>
      </c>
    </row>
    <row r="389" spans="2:6" ht="22.5" customHeight="1" thickBot="1" x14ac:dyDescent="0.3">
      <c r="B389" s="622" t="s">
        <v>795</v>
      </c>
      <c r="C389" s="623"/>
      <c r="D389" s="623"/>
      <c r="E389" s="623"/>
      <c r="F389" s="624"/>
    </row>
    <row r="390" spans="2:6" ht="12.75" customHeight="1" x14ac:dyDescent="0.25">
      <c r="B390" s="620"/>
      <c r="C390" s="209">
        <v>2018</v>
      </c>
      <c r="D390" s="209">
        <v>2019</v>
      </c>
      <c r="E390" s="209">
        <v>2020</v>
      </c>
      <c r="F390" s="209">
        <v>2021</v>
      </c>
    </row>
    <row r="391" spans="2:6" ht="22.5" customHeight="1" thickBot="1" x14ac:dyDescent="0.3">
      <c r="B391" s="621"/>
      <c r="C391" s="210" t="s">
        <v>12</v>
      </c>
      <c r="D391" s="210" t="s">
        <v>13</v>
      </c>
      <c r="E391" s="210" t="s">
        <v>13</v>
      </c>
      <c r="F391" s="210" t="s">
        <v>13</v>
      </c>
    </row>
    <row r="392" spans="2:6" ht="16.5" thickBot="1" x14ac:dyDescent="0.3">
      <c r="B392" s="215" t="s">
        <v>39</v>
      </c>
      <c r="C392" s="216"/>
      <c r="D392" s="216"/>
      <c r="E392" s="216"/>
      <c r="F392" s="216"/>
    </row>
    <row r="393" spans="2:6" ht="16.5" thickBot="1" x14ac:dyDescent="0.3">
      <c r="B393" s="215" t="s">
        <v>40</v>
      </c>
      <c r="C393" s="218">
        <v>210973</v>
      </c>
      <c r="D393" s="216"/>
      <c r="E393" s="216"/>
      <c r="F393" s="216"/>
    </row>
    <row r="394" spans="2:6" ht="32.25" thickBot="1" x14ac:dyDescent="0.3">
      <c r="B394" s="219" t="s">
        <v>342</v>
      </c>
      <c r="C394" s="218">
        <f>C393+C392</f>
        <v>210973</v>
      </c>
      <c r="D394" s="218">
        <f t="shared" ref="D394:F394" si="51">D393+D392</f>
        <v>0</v>
      </c>
      <c r="E394" s="218">
        <f t="shared" si="51"/>
        <v>0</v>
      </c>
      <c r="F394" s="218">
        <f t="shared" si="51"/>
        <v>0</v>
      </c>
    </row>
    <row r="395" spans="2:6" ht="78" customHeight="1" thickBot="1" x14ac:dyDescent="0.3">
      <c r="B395" s="298" t="s">
        <v>373</v>
      </c>
      <c r="C395" s="645" t="s">
        <v>796</v>
      </c>
      <c r="D395" s="646"/>
      <c r="E395" s="646"/>
      <c r="F395" s="647"/>
    </row>
    <row r="396" spans="2:6" ht="16.5" thickBot="1" x14ac:dyDescent="0.3">
      <c r="B396" s="207" t="s">
        <v>344</v>
      </c>
      <c r="C396" s="617" t="s">
        <v>797</v>
      </c>
      <c r="D396" s="618"/>
      <c r="E396" s="618"/>
      <c r="F396" s="619"/>
    </row>
    <row r="397" spans="2:6" ht="17.25" customHeight="1" thickBot="1" x14ac:dyDescent="0.3">
      <c r="B397" s="293" t="s">
        <v>27</v>
      </c>
      <c r="C397" s="651" t="s">
        <v>798</v>
      </c>
      <c r="D397" s="652"/>
      <c r="E397" s="652"/>
      <c r="F397" s="653"/>
    </row>
    <row r="398" spans="2:6" ht="16.5" thickBot="1" x14ac:dyDescent="0.3">
      <c r="B398" s="208" t="s">
        <v>29</v>
      </c>
      <c r="C398" s="597" t="s">
        <v>760</v>
      </c>
      <c r="D398" s="598"/>
      <c r="E398" s="598"/>
      <c r="F398" s="599"/>
    </row>
    <row r="399" spans="2:6" ht="12.75" customHeight="1" x14ac:dyDescent="0.25">
      <c r="B399" s="620"/>
      <c r="C399" s="209">
        <v>2018</v>
      </c>
      <c r="D399" s="209">
        <v>2019</v>
      </c>
      <c r="E399" s="209">
        <v>2020</v>
      </c>
      <c r="F399" s="209">
        <v>2021</v>
      </c>
    </row>
    <row r="400" spans="2:6" ht="23.25" customHeight="1" thickBot="1" x14ac:dyDescent="0.3">
      <c r="B400" s="621"/>
      <c r="C400" s="210" t="s">
        <v>12</v>
      </c>
      <c r="D400" s="210" t="s">
        <v>13</v>
      </c>
      <c r="E400" s="210" t="s">
        <v>13</v>
      </c>
      <c r="F400" s="210" t="s">
        <v>13</v>
      </c>
    </row>
    <row r="401" spans="2:6" ht="24" customHeight="1" thickBot="1" x14ac:dyDescent="0.3">
      <c r="B401" s="208" t="s">
        <v>31</v>
      </c>
      <c r="C401" s="212">
        <v>13.52</v>
      </c>
      <c r="D401" s="212"/>
      <c r="E401" s="212"/>
      <c r="F401" s="212"/>
    </row>
    <row r="402" spans="2:6" ht="16.5" thickBot="1" x14ac:dyDescent="0.3">
      <c r="B402" s="208" t="s">
        <v>32</v>
      </c>
      <c r="C402" s="212">
        <v>326332</v>
      </c>
      <c r="D402" s="212">
        <v>100000</v>
      </c>
      <c r="E402" s="212">
        <v>100000</v>
      </c>
      <c r="F402" s="212"/>
    </row>
    <row r="403" spans="2:6" ht="16.5" thickBot="1" x14ac:dyDescent="0.3">
      <c r="B403" s="208" t="s">
        <v>33</v>
      </c>
      <c r="C403" s="212">
        <f>C402/C401</f>
        <v>24136.982248520711</v>
      </c>
      <c r="D403" s="212" t="e">
        <f t="shared" ref="D403:F403" si="52">D402/D401</f>
        <v>#DIV/0!</v>
      </c>
      <c r="E403" s="212" t="e">
        <f t="shared" si="52"/>
        <v>#DIV/0!</v>
      </c>
      <c r="F403" s="212" t="e">
        <f t="shared" si="52"/>
        <v>#DIV/0!</v>
      </c>
    </row>
    <row r="404" spans="2:6" ht="16.5" thickBot="1" x14ac:dyDescent="0.3">
      <c r="B404" s="208" t="s">
        <v>34</v>
      </c>
      <c r="C404" s="213" t="s">
        <v>35</v>
      </c>
      <c r="D404" s="214">
        <f>D401/C401-1</f>
        <v>-1</v>
      </c>
      <c r="E404" s="214" t="e">
        <f t="shared" ref="E404:F406" si="53">E401/D401-1</f>
        <v>#DIV/0!</v>
      </c>
      <c r="F404" s="214" t="e">
        <f t="shared" si="53"/>
        <v>#DIV/0!</v>
      </c>
    </row>
    <row r="405" spans="2:6" ht="32.25" thickBot="1" x14ac:dyDescent="0.3">
      <c r="B405" s="208" t="s">
        <v>36</v>
      </c>
      <c r="C405" s="213" t="s">
        <v>35</v>
      </c>
      <c r="D405" s="214">
        <f>D402/C402-1</f>
        <v>-0.69356361006582246</v>
      </c>
      <c r="E405" s="214">
        <f t="shared" si="53"/>
        <v>0</v>
      </c>
      <c r="F405" s="214">
        <f t="shared" si="53"/>
        <v>-1</v>
      </c>
    </row>
    <row r="406" spans="2:6" ht="32.25" thickBot="1" x14ac:dyDescent="0.3">
      <c r="B406" s="208" t="s">
        <v>37</v>
      </c>
      <c r="C406" s="213" t="s">
        <v>35</v>
      </c>
      <c r="D406" s="214" t="e">
        <f>D403/C403-1</f>
        <v>#DIV/0!</v>
      </c>
      <c r="E406" s="214" t="e">
        <f t="shared" si="53"/>
        <v>#DIV/0!</v>
      </c>
      <c r="F406" s="214" t="e">
        <f t="shared" si="53"/>
        <v>#DIV/0!</v>
      </c>
    </row>
    <row r="407" spans="2:6" ht="25.5" customHeight="1" thickBot="1" x14ac:dyDescent="0.3">
      <c r="B407" s="622" t="s">
        <v>799</v>
      </c>
      <c r="C407" s="623"/>
      <c r="D407" s="623"/>
      <c r="E407" s="623"/>
      <c r="F407" s="624"/>
    </row>
    <row r="408" spans="2:6" ht="12.75" customHeight="1" x14ac:dyDescent="0.25">
      <c r="B408" s="620"/>
      <c r="C408" s="209">
        <v>2018</v>
      </c>
      <c r="D408" s="209">
        <v>2019</v>
      </c>
      <c r="E408" s="209">
        <v>2020</v>
      </c>
      <c r="F408" s="209">
        <v>2021</v>
      </c>
    </row>
    <row r="409" spans="2:6" ht="24.75" customHeight="1" thickBot="1" x14ac:dyDescent="0.3">
      <c r="B409" s="621"/>
      <c r="C409" s="210" t="s">
        <v>12</v>
      </c>
      <c r="D409" s="210" t="s">
        <v>13</v>
      </c>
      <c r="E409" s="210" t="s">
        <v>13</v>
      </c>
      <c r="F409" s="210" t="s">
        <v>13</v>
      </c>
    </row>
    <row r="410" spans="2:6" ht="16.5" thickBot="1" x14ac:dyDescent="0.3">
      <c r="B410" s="215" t="s">
        <v>39</v>
      </c>
      <c r="C410" s="216"/>
      <c r="D410" s="216"/>
      <c r="E410" s="216"/>
      <c r="F410" s="216"/>
    </row>
    <row r="411" spans="2:6" ht="16.5" thickBot="1" x14ac:dyDescent="0.3">
      <c r="B411" s="215" t="s">
        <v>40</v>
      </c>
      <c r="C411" s="218">
        <v>326332</v>
      </c>
      <c r="D411" s="216">
        <v>100000</v>
      </c>
      <c r="E411" s="216">
        <v>100000</v>
      </c>
      <c r="F411" s="216"/>
    </row>
    <row r="412" spans="2:6" ht="32.25" thickBot="1" x14ac:dyDescent="0.3">
      <c r="B412" s="219" t="s">
        <v>349</v>
      </c>
      <c r="C412" s="218">
        <f t="shared" ref="C412:F412" si="54">C411+C410</f>
        <v>326332</v>
      </c>
      <c r="D412" s="218">
        <f t="shared" si="54"/>
        <v>100000</v>
      </c>
      <c r="E412" s="218">
        <f t="shared" si="54"/>
        <v>100000</v>
      </c>
      <c r="F412" s="218">
        <f t="shared" si="54"/>
        <v>0</v>
      </c>
    </row>
    <row r="413" spans="2:6" ht="57" customHeight="1" thickBot="1" x14ac:dyDescent="0.3">
      <c r="B413" s="298" t="s">
        <v>373</v>
      </c>
      <c r="C413" s="645" t="s">
        <v>800</v>
      </c>
      <c r="D413" s="646"/>
      <c r="E413" s="646"/>
      <c r="F413" s="647"/>
    </row>
    <row r="414" spans="2:6" ht="16.5" thickBot="1" x14ac:dyDescent="0.3">
      <c r="B414" s="207" t="s">
        <v>351</v>
      </c>
      <c r="C414" s="617" t="s">
        <v>797</v>
      </c>
      <c r="D414" s="618"/>
      <c r="E414" s="618"/>
      <c r="F414" s="619"/>
    </row>
    <row r="415" spans="2:6" ht="24.75" customHeight="1" thickBot="1" x14ac:dyDescent="0.3">
      <c r="B415" s="293" t="s">
        <v>27</v>
      </c>
      <c r="C415" s="651" t="s">
        <v>798</v>
      </c>
      <c r="D415" s="652"/>
      <c r="E415" s="652"/>
      <c r="F415" s="653"/>
    </row>
    <row r="416" spans="2:6" ht="16.5" thickBot="1" x14ac:dyDescent="0.3">
      <c r="B416" s="208" t="s">
        <v>29</v>
      </c>
      <c r="C416" s="597" t="s">
        <v>760</v>
      </c>
      <c r="D416" s="598"/>
      <c r="E416" s="598"/>
      <c r="F416" s="599"/>
    </row>
    <row r="417" spans="2:6" ht="12.75" customHeight="1" x14ac:dyDescent="0.25">
      <c r="B417" s="620"/>
      <c r="C417" s="209">
        <v>2018</v>
      </c>
      <c r="D417" s="209">
        <v>2019</v>
      </c>
      <c r="E417" s="209">
        <v>2020</v>
      </c>
      <c r="F417" s="209">
        <v>2021</v>
      </c>
    </row>
    <row r="418" spans="2:6" ht="19.5" customHeight="1" thickBot="1" x14ac:dyDescent="0.3">
      <c r="B418" s="621"/>
      <c r="C418" s="210" t="s">
        <v>12</v>
      </c>
      <c r="D418" s="210" t="s">
        <v>13</v>
      </c>
      <c r="E418" s="210" t="s">
        <v>13</v>
      </c>
      <c r="F418" s="210" t="s">
        <v>13</v>
      </c>
    </row>
    <row r="419" spans="2:6" ht="26.25" customHeight="1" thickBot="1" x14ac:dyDescent="0.3">
      <c r="B419" s="208" t="s">
        <v>31</v>
      </c>
      <c r="C419" s="212">
        <v>132</v>
      </c>
      <c r="D419" s="211">
        <v>124.33</v>
      </c>
      <c r="E419" s="211">
        <v>124.33</v>
      </c>
      <c r="F419" s="211">
        <v>279.33</v>
      </c>
    </row>
    <row r="420" spans="2:6" ht="16.5" thickBot="1" x14ac:dyDescent="0.3">
      <c r="B420" s="208" t="s">
        <v>32</v>
      </c>
      <c r="C420" s="212">
        <v>160000</v>
      </c>
      <c r="D420" s="212">
        <v>150000</v>
      </c>
      <c r="E420" s="212">
        <v>150000</v>
      </c>
      <c r="F420" s="212">
        <v>340000</v>
      </c>
    </row>
    <row r="421" spans="2:6" ht="16.5" thickBot="1" x14ac:dyDescent="0.3">
      <c r="B421" s="208" t="s">
        <v>33</v>
      </c>
      <c r="C421" s="212">
        <f>C420/C419</f>
        <v>1212.121212121212</v>
      </c>
      <c r="D421" s="212">
        <f t="shared" ref="D421:F421" si="55">D420/D419</f>
        <v>1206.4666613045927</v>
      </c>
      <c r="E421" s="212">
        <f t="shared" si="55"/>
        <v>1206.4666613045927</v>
      </c>
      <c r="F421" s="212">
        <f t="shared" si="55"/>
        <v>1217.1982959223858</v>
      </c>
    </row>
    <row r="422" spans="2:6" ht="16.5" thickBot="1" x14ac:dyDescent="0.3">
      <c r="B422" s="208" t="s">
        <v>34</v>
      </c>
      <c r="C422" s="213" t="s">
        <v>35</v>
      </c>
      <c r="D422" s="214">
        <f>D419/C419-1</f>
        <v>-5.8106060606060606E-2</v>
      </c>
      <c r="E422" s="214">
        <f t="shared" ref="E422:F424" si="56">E419/D419-1</f>
        <v>0</v>
      </c>
      <c r="F422" s="214">
        <f t="shared" si="56"/>
        <v>1.2466822166814122</v>
      </c>
    </row>
    <row r="423" spans="2:6" ht="32.25" thickBot="1" x14ac:dyDescent="0.3">
      <c r="B423" s="208" t="s">
        <v>36</v>
      </c>
      <c r="C423" s="213" t="s">
        <v>35</v>
      </c>
      <c r="D423" s="214">
        <f>D420/C420-1</f>
        <v>-6.25E-2</v>
      </c>
      <c r="E423" s="214">
        <f t="shared" si="56"/>
        <v>0</v>
      </c>
      <c r="F423" s="214">
        <f t="shared" si="56"/>
        <v>1.2666666666666666</v>
      </c>
    </row>
    <row r="424" spans="2:6" ht="32.25" thickBot="1" x14ac:dyDescent="0.3">
      <c r="B424" s="208" t="s">
        <v>37</v>
      </c>
      <c r="C424" s="213" t="s">
        <v>35</v>
      </c>
      <c r="D424" s="214">
        <f>D421/C421-1</f>
        <v>-4.6650044237109833E-3</v>
      </c>
      <c r="E424" s="214">
        <f t="shared" si="56"/>
        <v>0</v>
      </c>
      <c r="F424" s="214">
        <f t="shared" si="56"/>
        <v>8.8950942135348487E-3</v>
      </c>
    </row>
    <row r="425" spans="2:6" ht="16.5" thickBot="1" x14ac:dyDescent="0.3">
      <c r="B425" s="622" t="s">
        <v>801</v>
      </c>
      <c r="C425" s="623"/>
      <c r="D425" s="623"/>
      <c r="E425" s="623"/>
      <c r="F425" s="624"/>
    </row>
    <row r="426" spans="2:6" ht="12.75" customHeight="1" x14ac:dyDescent="0.25">
      <c r="B426" s="620"/>
      <c r="C426" s="209">
        <v>2018</v>
      </c>
      <c r="D426" s="209">
        <v>2019</v>
      </c>
      <c r="E426" s="209">
        <v>2020</v>
      </c>
      <c r="F426" s="209">
        <v>2021</v>
      </c>
    </row>
    <row r="427" spans="2:6" ht="18.75" customHeight="1" thickBot="1" x14ac:dyDescent="0.3">
      <c r="B427" s="621"/>
      <c r="C427" s="210" t="s">
        <v>12</v>
      </c>
      <c r="D427" s="210" t="s">
        <v>13</v>
      </c>
      <c r="E427" s="210" t="s">
        <v>13</v>
      </c>
      <c r="F427" s="210" t="s">
        <v>13</v>
      </c>
    </row>
    <row r="428" spans="2:6" ht="16.5" thickBot="1" x14ac:dyDescent="0.3">
      <c r="B428" s="215" t="s">
        <v>39</v>
      </c>
      <c r="C428" s="216"/>
      <c r="D428" s="216"/>
      <c r="E428" s="216"/>
      <c r="F428" s="216"/>
    </row>
    <row r="429" spans="2:6" ht="16.5" thickBot="1" x14ac:dyDescent="0.3">
      <c r="B429" s="215" t="s">
        <v>40</v>
      </c>
      <c r="C429" s="218">
        <v>160000</v>
      </c>
      <c r="D429" s="216">
        <v>150000</v>
      </c>
      <c r="E429" s="216">
        <v>150000</v>
      </c>
      <c r="F429" s="216">
        <v>340000</v>
      </c>
    </row>
    <row r="430" spans="2:6" ht="32.25" thickBot="1" x14ac:dyDescent="0.3">
      <c r="B430" s="219" t="s">
        <v>355</v>
      </c>
      <c r="C430" s="218">
        <f>C429+C428</f>
        <v>160000</v>
      </c>
      <c r="D430" s="218">
        <f t="shared" ref="D430:F430" si="57">D429+D428</f>
        <v>150000</v>
      </c>
      <c r="E430" s="218">
        <f t="shared" si="57"/>
        <v>150000</v>
      </c>
      <c r="F430" s="218">
        <f t="shared" si="57"/>
        <v>340000</v>
      </c>
    </row>
    <row r="431" spans="2:6" ht="40.5" customHeight="1" thickBot="1" x14ac:dyDescent="0.3">
      <c r="B431" s="298" t="s">
        <v>373</v>
      </c>
      <c r="C431" s="645" t="s">
        <v>802</v>
      </c>
      <c r="D431" s="646"/>
      <c r="E431" s="646"/>
      <c r="F431" s="647"/>
    </row>
    <row r="432" spans="2:6" ht="16.5" thickBot="1" x14ac:dyDescent="0.3">
      <c r="B432" s="207" t="s">
        <v>357</v>
      </c>
      <c r="C432" s="617" t="s">
        <v>797</v>
      </c>
      <c r="D432" s="618"/>
      <c r="E432" s="618"/>
      <c r="F432" s="619"/>
    </row>
    <row r="433" spans="2:6" ht="24" customHeight="1" thickBot="1" x14ac:dyDescent="0.3">
      <c r="B433" s="293" t="s">
        <v>27</v>
      </c>
      <c r="C433" s="651" t="s">
        <v>803</v>
      </c>
      <c r="D433" s="652"/>
      <c r="E433" s="652"/>
      <c r="F433" s="653"/>
    </row>
    <row r="434" spans="2:6" ht="16.5" thickBot="1" x14ac:dyDescent="0.3">
      <c r="B434" s="208" t="s">
        <v>29</v>
      </c>
      <c r="C434" s="597" t="s">
        <v>804</v>
      </c>
      <c r="D434" s="598"/>
      <c r="E434" s="598"/>
      <c r="F434" s="599"/>
    </row>
    <row r="435" spans="2:6" ht="12.75" customHeight="1" x14ac:dyDescent="0.25">
      <c r="B435" s="620"/>
      <c r="C435" s="209">
        <v>2018</v>
      </c>
      <c r="D435" s="209">
        <v>2019</v>
      </c>
      <c r="E435" s="209">
        <v>2020</v>
      </c>
      <c r="F435" s="209">
        <v>2021</v>
      </c>
    </row>
    <row r="436" spans="2:6" ht="19.5" customHeight="1" thickBot="1" x14ac:dyDescent="0.3">
      <c r="B436" s="621"/>
      <c r="C436" s="210" t="s">
        <v>12</v>
      </c>
      <c r="D436" s="210" t="s">
        <v>13</v>
      </c>
      <c r="E436" s="210" t="s">
        <v>13</v>
      </c>
      <c r="F436" s="210" t="s">
        <v>13</v>
      </c>
    </row>
    <row r="437" spans="2:6" ht="22.5" customHeight="1" thickBot="1" x14ac:dyDescent="0.3">
      <c r="B437" s="208" t="s">
        <v>31</v>
      </c>
      <c r="C437" s="212">
        <v>10</v>
      </c>
      <c r="D437" s="212">
        <v>10</v>
      </c>
      <c r="E437" s="212">
        <v>10</v>
      </c>
      <c r="F437" s="212">
        <v>10</v>
      </c>
    </row>
    <row r="438" spans="2:6" ht="16.5" thickBot="1" x14ac:dyDescent="0.3">
      <c r="B438" s="208" t="s">
        <v>32</v>
      </c>
      <c r="C438" s="212">
        <v>92000</v>
      </c>
      <c r="D438" s="212">
        <v>80000</v>
      </c>
      <c r="E438" s="212">
        <v>100000</v>
      </c>
      <c r="F438" s="212">
        <v>188000</v>
      </c>
    </row>
    <row r="439" spans="2:6" ht="16.5" thickBot="1" x14ac:dyDescent="0.3">
      <c r="B439" s="208" t="s">
        <v>33</v>
      </c>
      <c r="C439" s="212">
        <f>C438/C437</f>
        <v>9200</v>
      </c>
      <c r="D439" s="212">
        <f t="shared" ref="D439:F439" si="58">D438/D437</f>
        <v>8000</v>
      </c>
      <c r="E439" s="212">
        <f t="shared" si="58"/>
        <v>10000</v>
      </c>
      <c r="F439" s="212">
        <f t="shared" si="58"/>
        <v>18800</v>
      </c>
    </row>
    <row r="440" spans="2:6" ht="16.5" thickBot="1" x14ac:dyDescent="0.3">
      <c r="B440" s="208" t="s">
        <v>34</v>
      </c>
      <c r="C440" s="213" t="s">
        <v>35</v>
      </c>
      <c r="D440" s="214">
        <f>D437/C437-1</f>
        <v>0</v>
      </c>
      <c r="E440" s="214">
        <f t="shared" ref="E440:F442" si="59">E437/D437-1</f>
        <v>0</v>
      </c>
      <c r="F440" s="214">
        <f t="shared" si="59"/>
        <v>0</v>
      </c>
    </row>
    <row r="441" spans="2:6" ht="32.25" thickBot="1" x14ac:dyDescent="0.3">
      <c r="B441" s="208" t="s">
        <v>36</v>
      </c>
      <c r="C441" s="213" t="s">
        <v>35</v>
      </c>
      <c r="D441" s="214">
        <f>D438/C438-1</f>
        <v>-0.13043478260869568</v>
      </c>
      <c r="E441" s="214">
        <f t="shared" si="59"/>
        <v>0.25</v>
      </c>
      <c r="F441" s="214">
        <f t="shared" si="59"/>
        <v>0.87999999999999989</v>
      </c>
    </row>
    <row r="442" spans="2:6" ht="32.25" thickBot="1" x14ac:dyDescent="0.3">
      <c r="B442" s="208" t="s">
        <v>37</v>
      </c>
      <c r="C442" s="213" t="s">
        <v>35</v>
      </c>
      <c r="D442" s="214">
        <f>D439/C439-1</f>
        <v>-0.13043478260869568</v>
      </c>
      <c r="E442" s="214">
        <f t="shared" si="59"/>
        <v>0.25</v>
      </c>
      <c r="F442" s="214">
        <f t="shared" si="59"/>
        <v>0.87999999999999989</v>
      </c>
    </row>
    <row r="443" spans="2:6" ht="16.5" thickBot="1" x14ac:dyDescent="0.3">
      <c r="B443" s="622" t="s">
        <v>805</v>
      </c>
      <c r="C443" s="623"/>
      <c r="D443" s="623"/>
      <c r="E443" s="623"/>
      <c r="F443" s="624"/>
    </row>
    <row r="444" spans="2:6" ht="12.75" customHeight="1" x14ac:dyDescent="0.25">
      <c r="B444" s="620"/>
      <c r="C444" s="209">
        <v>2018</v>
      </c>
      <c r="D444" s="209">
        <v>2019</v>
      </c>
      <c r="E444" s="209">
        <v>2020</v>
      </c>
      <c r="F444" s="209">
        <v>2021</v>
      </c>
    </row>
    <row r="445" spans="2:6" ht="20.25" customHeight="1" thickBot="1" x14ac:dyDescent="0.3">
      <c r="B445" s="621"/>
      <c r="C445" s="210" t="s">
        <v>12</v>
      </c>
      <c r="D445" s="210" t="s">
        <v>13</v>
      </c>
      <c r="E445" s="210" t="s">
        <v>13</v>
      </c>
      <c r="F445" s="210" t="s">
        <v>13</v>
      </c>
    </row>
    <row r="446" spans="2:6" ht="16.5" thickBot="1" x14ac:dyDescent="0.3">
      <c r="B446" s="215" t="s">
        <v>39</v>
      </c>
      <c r="C446" s="216"/>
      <c r="D446" s="216"/>
      <c r="E446" s="216"/>
      <c r="F446" s="216"/>
    </row>
    <row r="447" spans="2:6" ht="16.5" thickBot="1" x14ac:dyDescent="0.3">
      <c r="B447" s="215" t="s">
        <v>40</v>
      </c>
      <c r="C447" s="218">
        <v>92000</v>
      </c>
      <c r="D447" s="216">
        <v>80000</v>
      </c>
      <c r="E447" s="216">
        <v>100000</v>
      </c>
      <c r="F447" s="216">
        <v>188000</v>
      </c>
    </row>
    <row r="448" spans="2:6" ht="30" customHeight="1" thickBot="1" x14ac:dyDescent="0.3">
      <c r="B448" s="225" t="s">
        <v>361</v>
      </c>
      <c r="C448" s="226">
        <f>C447+C446</f>
        <v>92000</v>
      </c>
      <c r="D448" s="226">
        <f t="shared" ref="D448:F448" si="60">D447+D446</f>
        <v>80000</v>
      </c>
      <c r="E448" s="226">
        <f t="shared" si="60"/>
        <v>100000</v>
      </c>
      <c r="F448" s="227">
        <f t="shared" si="60"/>
        <v>188000</v>
      </c>
    </row>
    <row r="449" spans="2:6" ht="40.5" customHeight="1" thickBot="1" x14ac:dyDescent="0.3">
      <c r="B449" s="298" t="s">
        <v>373</v>
      </c>
      <c r="C449" s="645" t="s">
        <v>806</v>
      </c>
      <c r="D449" s="646"/>
      <c r="E449" s="646"/>
      <c r="F449" s="647"/>
    </row>
    <row r="450" spans="2:6" ht="16.5" thickBot="1" x14ac:dyDescent="0.3">
      <c r="B450" s="207" t="s">
        <v>807</v>
      </c>
      <c r="C450" s="617" t="s">
        <v>808</v>
      </c>
      <c r="D450" s="618"/>
      <c r="E450" s="618"/>
      <c r="F450" s="619"/>
    </row>
    <row r="451" spans="2:6" ht="24" customHeight="1" thickBot="1" x14ac:dyDescent="0.3">
      <c r="B451" s="293" t="s">
        <v>27</v>
      </c>
      <c r="C451" s="648" t="s">
        <v>783</v>
      </c>
      <c r="D451" s="649"/>
      <c r="E451" s="649"/>
      <c r="F451" s="650"/>
    </row>
    <row r="452" spans="2:6" ht="16.5" thickBot="1" x14ac:dyDescent="0.3">
      <c r="B452" s="208" t="s">
        <v>29</v>
      </c>
      <c r="C452" s="597" t="s">
        <v>760</v>
      </c>
      <c r="D452" s="598"/>
      <c r="E452" s="598"/>
      <c r="F452" s="599"/>
    </row>
    <row r="453" spans="2:6" ht="12.75" customHeight="1" x14ac:dyDescent="0.25">
      <c r="B453" s="620"/>
      <c r="C453" s="209">
        <v>2018</v>
      </c>
      <c r="D453" s="209">
        <v>2019</v>
      </c>
      <c r="E453" s="209">
        <v>2020</v>
      </c>
      <c r="F453" s="209">
        <v>2021</v>
      </c>
    </row>
    <row r="454" spans="2:6" ht="19.5" customHeight="1" thickBot="1" x14ac:dyDescent="0.3">
      <c r="B454" s="621"/>
      <c r="C454" s="210" t="s">
        <v>12</v>
      </c>
      <c r="D454" s="210" t="s">
        <v>13</v>
      </c>
      <c r="E454" s="210" t="s">
        <v>13</v>
      </c>
      <c r="F454" s="210" t="s">
        <v>13</v>
      </c>
    </row>
    <row r="455" spans="2:6" ht="22.5" customHeight="1" thickBot="1" x14ac:dyDescent="0.3">
      <c r="B455" s="208" t="s">
        <v>31</v>
      </c>
      <c r="C455" s="211">
        <v>0.8</v>
      </c>
      <c r="D455" s="212"/>
      <c r="E455" s="212"/>
      <c r="F455" s="212"/>
    </row>
    <row r="456" spans="2:6" ht="16.5" thickBot="1" x14ac:dyDescent="0.3">
      <c r="B456" s="208" t="s">
        <v>32</v>
      </c>
      <c r="C456" s="212">
        <v>8631</v>
      </c>
      <c r="D456" s="212"/>
      <c r="E456" s="212"/>
      <c r="F456" s="212"/>
    </row>
    <row r="457" spans="2:6" ht="16.5" thickBot="1" x14ac:dyDescent="0.3">
      <c r="B457" s="208" t="s">
        <v>33</v>
      </c>
      <c r="C457" s="212">
        <f>C456/C455</f>
        <v>10788.75</v>
      </c>
      <c r="D457" s="212" t="e">
        <f t="shared" ref="D457:F457" si="61">D456/D455</f>
        <v>#DIV/0!</v>
      </c>
      <c r="E457" s="212" t="e">
        <f t="shared" si="61"/>
        <v>#DIV/0!</v>
      </c>
      <c r="F457" s="212" t="e">
        <f t="shared" si="61"/>
        <v>#DIV/0!</v>
      </c>
    </row>
    <row r="458" spans="2:6" ht="16.5" thickBot="1" x14ac:dyDescent="0.3">
      <c r="B458" s="208" t="s">
        <v>34</v>
      </c>
      <c r="C458" s="213" t="s">
        <v>35</v>
      </c>
      <c r="D458" s="214">
        <f>D455/C455-1</f>
        <v>-1</v>
      </c>
      <c r="E458" s="214" t="e">
        <f t="shared" ref="E458:F460" si="62">E455/D455-1</f>
        <v>#DIV/0!</v>
      </c>
      <c r="F458" s="214" t="e">
        <f t="shared" si="62"/>
        <v>#DIV/0!</v>
      </c>
    </row>
    <row r="459" spans="2:6" ht="32.25" thickBot="1" x14ac:dyDescent="0.3">
      <c r="B459" s="208" t="s">
        <v>36</v>
      </c>
      <c r="C459" s="213" t="s">
        <v>35</v>
      </c>
      <c r="D459" s="214">
        <f>D456/C456-1</f>
        <v>-1</v>
      </c>
      <c r="E459" s="214" t="e">
        <f t="shared" si="62"/>
        <v>#DIV/0!</v>
      </c>
      <c r="F459" s="214" t="e">
        <f t="shared" si="62"/>
        <v>#DIV/0!</v>
      </c>
    </row>
    <row r="460" spans="2:6" ht="32.25" thickBot="1" x14ac:dyDescent="0.3">
      <c r="B460" s="208" t="s">
        <v>37</v>
      </c>
      <c r="C460" s="213" t="s">
        <v>35</v>
      </c>
      <c r="D460" s="214" t="e">
        <f>D457/C457-1</f>
        <v>#DIV/0!</v>
      </c>
      <c r="E460" s="214" t="e">
        <f t="shared" si="62"/>
        <v>#DIV/0!</v>
      </c>
      <c r="F460" s="214" t="e">
        <f t="shared" si="62"/>
        <v>#DIV/0!</v>
      </c>
    </row>
    <row r="461" spans="2:6" ht="27" customHeight="1" thickBot="1" x14ac:dyDescent="0.3">
      <c r="B461" s="622" t="s">
        <v>809</v>
      </c>
      <c r="C461" s="623"/>
      <c r="D461" s="623"/>
      <c r="E461" s="623"/>
      <c r="F461" s="624"/>
    </row>
    <row r="462" spans="2:6" ht="12.75" customHeight="1" x14ac:dyDescent="0.25">
      <c r="B462" s="620"/>
      <c r="C462" s="209">
        <v>2018</v>
      </c>
      <c r="D462" s="209">
        <v>2019</v>
      </c>
      <c r="E462" s="209">
        <v>2020</v>
      </c>
      <c r="F462" s="209">
        <v>2021</v>
      </c>
    </row>
    <row r="463" spans="2:6" ht="20.25" customHeight="1" thickBot="1" x14ac:dyDescent="0.3">
      <c r="B463" s="621"/>
      <c r="C463" s="210" t="s">
        <v>12</v>
      </c>
      <c r="D463" s="210" t="s">
        <v>13</v>
      </c>
      <c r="E463" s="210" t="s">
        <v>13</v>
      </c>
      <c r="F463" s="210" t="s">
        <v>13</v>
      </c>
    </row>
    <row r="464" spans="2:6" ht="16.5" thickBot="1" x14ac:dyDescent="0.3">
      <c r="B464" s="215" t="s">
        <v>39</v>
      </c>
      <c r="C464" s="216"/>
      <c r="D464" s="216"/>
      <c r="E464" s="216"/>
      <c r="F464" s="216"/>
    </row>
    <row r="465" spans="2:6" ht="16.5" thickBot="1" x14ac:dyDescent="0.3">
      <c r="B465" s="215" t="s">
        <v>40</v>
      </c>
      <c r="C465" s="218">
        <v>8631</v>
      </c>
      <c r="D465" s="216"/>
      <c r="E465" s="216"/>
      <c r="F465" s="216"/>
    </row>
    <row r="466" spans="2:6" ht="30" customHeight="1" thickBot="1" x14ac:dyDescent="0.3">
      <c r="B466" s="225" t="s">
        <v>371</v>
      </c>
      <c r="C466" s="226">
        <f>C465+C464</f>
        <v>8631</v>
      </c>
      <c r="D466" s="226">
        <f t="shared" ref="D466:F466" si="63">D465+D464</f>
        <v>0</v>
      </c>
      <c r="E466" s="226">
        <f t="shared" si="63"/>
        <v>0</v>
      </c>
      <c r="F466" s="227">
        <f t="shared" si="63"/>
        <v>0</v>
      </c>
    </row>
    <row r="467" spans="2:6" ht="40.5" customHeight="1" thickBot="1" x14ac:dyDescent="0.3">
      <c r="B467" s="298" t="s">
        <v>373</v>
      </c>
      <c r="C467" s="645" t="s">
        <v>810</v>
      </c>
      <c r="D467" s="646"/>
      <c r="E467" s="646"/>
      <c r="F467" s="647"/>
    </row>
    <row r="468" spans="2:6" ht="28.5" customHeight="1" thickBot="1" x14ac:dyDescent="0.3">
      <c r="B468" s="207" t="s">
        <v>506</v>
      </c>
      <c r="C468" s="617" t="s">
        <v>811</v>
      </c>
      <c r="D468" s="618"/>
      <c r="E468" s="618"/>
      <c r="F468" s="619"/>
    </row>
    <row r="469" spans="2:6" ht="24" customHeight="1" thickBot="1" x14ac:dyDescent="0.3">
      <c r="B469" s="293" t="s">
        <v>27</v>
      </c>
      <c r="C469" s="648" t="s">
        <v>812</v>
      </c>
      <c r="D469" s="649"/>
      <c r="E469" s="649"/>
      <c r="F469" s="650"/>
    </row>
    <row r="470" spans="2:6" ht="27" customHeight="1" thickBot="1" x14ac:dyDescent="0.3">
      <c r="B470" s="208" t="s">
        <v>29</v>
      </c>
      <c r="C470" s="597" t="s">
        <v>760</v>
      </c>
      <c r="D470" s="598"/>
      <c r="E470" s="598"/>
      <c r="F470" s="599"/>
    </row>
    <row r="471" spans="2:6" ht="12.75" customHeight="1" x14ac:dyDescent="0.25">
      <c r="B471" s="620"/>
      <c r="C471" s="209">
        <v>2018</v>
      </c>
      <c r="D471" s="209">
        <v>2019</v>
      </c>
      <c r="E471" s="209">
        <v>2020</v>
      </c>
      <c r="F471" s="209">
        <v>2021</v>
      </c>
    </row>
    <row r="472" spans="2:6" ht="19.5" customHeight="1" thickBot="1" x14ac:dyDescent="0.3">
      <c r="B472" s="621"/>
      <c r="C472" s="210" t="s">
        <v>12</v>
      </c>
      <c r="D472" s="210" t="s">
        <v>13</v>
      </c>
      <c r="E472" s="210" t="s">
        <v>13</v>
      </c>
      <c r="F472" s="210" t="s">
        <v>13</v>
      </c>
    </row>
    <row r="473" spans="2:6" ht="22.5" customHeight="1" thickBot="1" x14ac:dyDescent="0.3">
      <c r="B473" s="208" t="s">
        <v>31</v>
      </c>
      <c r="C473" s="211">
        <v>0</v>
      </c>
      <c r="D473" s="211">
        <v>4.5999999999999996</v>
      </c>
      <c r="E473" s="211">
        <v>1.73</v>
      </c>
      <c r="F473" s="211">
        <v>1.79</v>
      </c>
    </row>
    <row r="474" spans="2:6" ht="28.5" customHeight="1" thickBot="1" x14ac:dyDescent="0.3">
      <c r="B474" s="208" t="s">
        <v>32</v>
      </c>
      <c r="C474" s="212"/>
      <c r="D474" s="212">
        <v>180000</v>
      </c>
      <c r="E474" s="212">
        <v>71837</v>
      </c>
      <c r="F474" s="212">
        <v>70000</v>
      </c>
    </row>
    <row r="475" spans="2:6" ht="36" customHeight="1" thickBot="1" x14ac:dyDescent="0.3">
      <c r="B475" s="208" t="s">
        <v>33</v>
      </c>
      <c r="C475" s="212" t="e">
        <f>C474/C473</f>
        <v>#DIV/0!</v>
      </c>
      <c r="D475" s="212">
        <f t="shared" ref="D475:F475" si="64">D474/D473</f>
        <v>39130.434782608696</v>
      </c>
      <c r="E475" s="212">
        <f t="shared" si="64"/>
        <v>41524.277456647396</v>
      </c>
      <c r="F475" s="212">
        <f t="shared" si="64"/>
        <v>39106.145251396651</v>
      </c>
    </row>
    <row r="476" spans="2:6" ht="23.25" customHeight="1" thickBot="1" x14ac:dyDescent="0.3">
      <c r="B476" s="208" t="s">
        <v>34</v>
      </c>
      <c r="C476" s="213" t="s">
        <v>35</v>
      </c>
      <c r="D476" s="214" t="e">
        <f>D473/C473-1</f>
        <v>#DIV/0!</v>
      </c>
      <c r="E476" s="214">
        <f t="shared" ref="E476:F478" si="65">E473/D473-1</f>
        <v>-0.62391304347826082</v>
      </c>
      <c r="F476" s="214">
        <f t="shared" si="65"/>
        <v>3.4682080924855585E-2</v>
      </c>
    </row>
    <row r="477" spans="2:6" ht="32.25" thickBot="1" x14ac:dyDescent="0.3">
      <c r="B477" s="208" t="s">
        <v>36</v>
      </c>
      <c r="C477" s="213" t="s">
        <v>35</v>
      </c>
      <c r="D477" s="214" t="e">
        <f>D474/C474-1</f>
        <v>#DIV/0!</v>
      </c>
      <c r="E477" s="214">
        <f t="shared" si="65"/>
        <v>-0.60090555555555558</v>
      </c>
      <c r="F477" s="214">
        <f t="shared" si="65"/>
        <v>-2.5571780558764967E-2</v>
      </c>
    </row>
    <row r="478" spans="2:6" ht="32.25" thickBot="1" x14ac:dyDescent="0.3">
      <c r="B478" s="208" t="s">
        <v>37</v>
      </c>
      <c r="C478" s="213" t="s">
        <v>35</v>
      </c>
      <c r="D478" s="214" t="e">
        <f>D475/C475-1</f>
        <v>#DIV/0!</v>
      </c>
      <c r="E478" s="214">
        <f t="shared" si="65"/>
        <v>6.1175979447655626E-2</v>
      </c>
      <c r="F478" s="214">
        <f t="shared" si="65"/>
        <v>-5.823417897578953E-2</v>
      </c>
    </row>
    <row r="479" spans="2:6" ht="25.5" customHeight="1" thickBot="1" x14ac:dyDescent="0.3">
      <c r="B479" s="622" t="s">
        <v>813</v>
      </c>
      <c r="C479" s="623"/>
      <c r="D479" s="623"/>
      <c r="E479" s="623"/>
      <c r="F479" s="624"/>
    </row>
    <row r="480" spans="2:6" ht="12.75" customHeight="1" x14ac:dyDescent="0.25">
      <c r="B480" s="620"/>
      <c r="C480" s="209">
        <v>2018</v>
      </c>
      <c r="D480" s="209">
        <v>2019</v>
      </c>
      <c r="E480" s="209">
        <v>2020</v>
      </c>
      <c r="F480" s="209">
        <v>2021</v>
      </c>
    </row>
    <row r="481" spans="2:6" ht="20.25" customHeight="1" thickBot="1" x14ac:dyDescent="0.3">
      <c r="B481" s="621"/>
      <c r="C481" s="210" t="s">
        <v>12</v>
      </c>
      <c r="D481" s="210" t="s">
        <v>13</v>
      </c>
      <c r="E481" s="210" t="s">
        <v>13</v>
      </c>
      <c r="F481" s="210" t="s">
        <v>13</v>
      </c>
    </row>
    <row r="482" spans="2:6" ht="16.5" thickBot="1" x14ac:dyDescent="0.3">
      <c r="B482" s="215" t="s">
        <v>39</v>
      </c>
      <c r="C482" s="216"/>
      <c r="D482" s="216"/>
      <c r="E482" s="216"/>
      <c r="F482" s="216"/>
    </row>
    <row r="483" spans="2:6" ht="16.5" thickBot="1" x14ac:dyDescent="0.3">
      <c r="B483" s="215" t="s">
        <v>40</v>
      </c>
      <c r="C483" s="218"/>
      <c r="D483" s="216">
        <v>180000</v>
      </c>
      <c r="E483" s="216">
        <v>71837</v>
      </c>
      <c r="F483" s="216">
        <v>70000</v>
      </c>
    </row>
    <row r="484" spans="2:6" ht="30" customHeight="1" thickBot="1" x14ac:dyDescent="0.3">
      <c r="B484" s="225" t="s">
        <v>379</v>
      </c>
      <c r="C484" s="226">
        <f>C483+C482</f>
        <v>0</v>
      </c>
      <c r="D484" s="226">
        <f t="shared" ref="D484:F484" si="66">D483+D482</f>
        <v>180000</v>
      </c>
      <c r="E484" s="226">
        <f t="shared" si="66"/>
        <v>71837</v>
      </c>
      <c r="F484" s="227">
        <f t="shared" si="66"/>
        <v>70000</v>
      </c>
    </row>
    <row r="485" spans="2:6" ht="40.5" customHeight="1" thickBot="1" x14ac:dyDescent="0.3">
      <c r="B485" s="298" t="s">
        <v>373</v>
      </c>
      <c r="C485" s="645" t="s">
        <v>814</v>
      </c>
      <c r="D485" s="646"/>
      <c r="E485" s="646"/>
      <c r="F485" s="647"/>
    </row>
    <row r="486" spans="2:6" ht="28.5" customHeight="1" thickBot="1" x14ac:dyDescent="0.3">
      <c r="B486" s="207" t="s">
        <v>510</v>
      </c>
      <c r="C486" s="617" t="s">
        <v>808</v>
      </c>
      <c r="D486" s="618"/>
      <c r="E486" s="618"/>
      <c r="F486" s="619"/>
    </row>
    <row r="487" spans="2:6" ht="24" customHeight="1" thickBot="1" x14ac:dyDescent="0.3">
      <c r="B487" s="293" t="s">
        <v>27</v>
      </c>
      <c r="C487" s="648" t="s">
        <v>815</v>
      </c>
      <c r="D487" s="649"/>
      <c r="E487" s="649"/>
      <c r="F487" s="650"/>
    </row>
    <row r="488" spans="2:6" ht="27" customHeight="1" thickBot="1" x14ac:dyDescent="0.3">
      <c r="B488" s="208" t="s">
        <v>29</v>
      </c>
      <c r="C488" s="597" t="s">
        <v>760</v>
      </c>
      <c r="D488" s="598"/>
      <c r="E488" s="598"/>
      <c r="F488" s="599"/>
    </row>
    <row r="489" spans="2:6" ht="12.75" customHeight="1" x14ac:dyDescent="0.25">
      <c r="B489" s="620"/>
      <c r="C489" s="209">
        <v>2018</v>
      </c>
      <c r="D489" s="209">
        <v>2019</v>
      </c>
      <c r="E489" s="209">
        <v>2020</v>
      </c>
      <c r="F489" s="209">
        <v>2021</v>
      </c>
    </row>
    <row r="490" spans="2:6" ht="19.5" customHeight="1" thickBot="1" x14ac:dyDescent="0.3">
      <c r="B490" s="621"/>
      <c r="C490" s="210" t="s">
        <v>12</v>
      </c>
      <c r="D490" s="210" t="s">
        <v>13</v>
      </c>
      <c r="E490" s="210" t="s">
        <v>13</v>
      </c>
      <c r="F490" s="210" t="s">
        <v>13</v>
      </c>
    </row>
    <row r="491" spans="2:6" ht="22.5" customHeight="1" thickBot="1" x14ac:dyDescent="0.3">
      <c r="B491" s="208" t="s">
        <v>31</v>
      </c>
      <c r="C491" s="211">
        <v>0</v>
      </c>
      <c r="D491" s="211">
        <v>0</v>
      </c>
      <c r="E491" s="211">
        <v>0</v>
      </c>
      <c r="F491" s="211">
        <v>0.56999999999999995</v>
      </c>
    </row>
    <row r="492" spans="2:6" ht="16.5" thickBot="1" x14ac:dyDescent="0.3">
      <c r="B492" s="208" t="s">
        <v>32</v>
      </c>
      <c r="C492" s="212"/>
      <c r="D492" s="212"/>
      <c r="E492" s="212">
        <v>0</v>
      </c>
      <c r="F492" s="212">
        <v>70000</v>
      </c>
    </row>
    <row r="493" spans="2:6" ht="16.5" thickBot="1" x14ac:dyDescent="0.3">
      <c r="B493" s="208" t="s">
        <v>33</v>
      </c>
      <c r="C493" s="212" t="e">
        <f>C492/C491</f>
        <v>#DIV/0!</v>
      </c>
      <c r="D493" s="212" t="e">
        <f t="shared" ref="D493:F493" si="67">D492/D491</f>
        <v>#DIV/0!</v>
      </c>
      <c r="E493" s="212" t="e">
        <f t="shared" si="67"/>
        <v>#DIV/0!</v>
      </c>
      <c r="F493" s="212">
        <f t="shared" si="67"/>
        <v>122807.01754385966</v>
      </c>
    </row>
    <row r="494" spans="2:6" ht="23.25" customHeight="1" thickBot="1" x14ac:dyDescent="0.3">
      <c r="B494" s="208" t="s">
        <v>34</v>
      </c>
      <c r="C494" s="213" t="s">
        <v>35</v>
      </c>
      <c r="D494" s="214" t="e">
        <f>D491/C491-1</f>
        <v>#DIV/0!</v>
      </c>
      <c r="E494" s="214" t="e">
        <f t="shared" ref="E494:F496" si="68">E491/D491-1</f>
        <v>#DIV/0!</v>
      </c>
      <c r="F494" s="214" t="e">
        <f t="shared" si="68"/>
        <v>#DIV/0!</v>
      </c>
    </row>
    <row r="495" spans="2:6" ht="32.25" thickBot="1" x14ac:dyDescent="0.3">
      <c r="B495" s="208" t="s">
        <v>36</v>
      </c>
      <c r="C495" s="213" t="s">
        <v>35</v>
      </c>
      <c r="D495" s="214" t="e">
        <f>D492/C492-1</f>
        <v>#DIV/0!</v>
      </c>
      <c r="E495" s="214" t="e">
        <f t="shared" si="68"/>
        <v>#DIV/0!</v>
      </c>
      <c r="F495" s="214" t="e">
        <f t="shared" si="68"/>
        <v>#DIV/0!</v>
      </c>
    </row>
    <row r="496" spans="2:6" ht="32.25" thickBot="1" x14ac:dyDescent="0.3">
      <c r="B496" s="208" t="s">
        <v>37</v>
      </c>
      <c r="C496" s="213" t="s">
        <v>35</v>
      </c>
      <c r="D496" s="214" t="e">
        <f>D493/C493-1</f>
        <v>#DIV/0!</v>
      </c>
      <c r="E496" s="214" t="e">
        <f t="shared" si="68"/>
        <v>#DIV/0!</v>
      </c>
      <c r="F496" s="214" t="e">
        <f t="shared" si="68"/>
        <v>#DIV/0!</v>
      </c>
    </row>
    <row r="497" spans="2:6" ht="25.5" customHeight="1" thickBot="1" x14ac:dyDescent="0.3">
      <c r="B497" s="622" t="s">
        <v>816</v>
      </c>
      <c r="C497" s="623"/>
      <c r="D497" s="623"/>
      <c r="E497" s="623"/>
      <c r="F497" s="624"/>
    </row>
    <row r="498" spans="2:6" ht="12.75" customHeight="1" x14ac:dyDescent="0.25">
      <c r="B498" s="620"/>
      <c r="C498" s="209">
        <v>2018</v>
      </c>
      <c r="D498" s="209">
        <v>2019</v>
      </c>
      <c r="E498" s="209">
        <v>2020</v>
      </c>
      <c r="F498" s="209">
        <v>2021</v>
      </c>
    </row>
    <row r="499" spans="2:6" ht="20.25" customHeight="1" thickBot="1" x14ac:dyDescent="0.3">
      <c r="B499" s="621"/>
      <c r="C499" s="210" t="s">
        <v>12</v>
      </c>
      <c r="D499" s="210" t="s">
        <v>13</v>
      </c>
      <c r="E499" s="210" t="s">
        <v>13</v>
      </c>
      <c r="F499" s="210" t="s">
        <v>13</v>
      </c>
    </row>
    <row r="500" spans="2:6" ht="16.5" thickBot="1" x14ac:dyDescent="0.3">
      <c r="B500" s="215" t="s">
        <v>39</v>
      </c>
      <c r="C500" s="216"/>
      <c r="D500" s="216"/>
      <c r="E500" s="216"/>
      <c r="F500" s="216"/>
    </row>
    <row r="501" spans="2:6" ht="16.5" thickBot="1" x14ac:dyDescent="0.3">
      <c r="B501" s="215" t="s">
        <v>40</v>
      </c>
      <c r="C501" s="218"/>
      <c r="D501" s="216"/>
      <c r="E501" s="216"/>
      <c r="F501" s="216">
        <v>70000</v>
      </c>
    </row>
    <row r="502" spans="2:6" ht="30" customHeight="1" thickBot="1" x14ac:dyDescent="0.3">
      <c r="B502" s="225" t="s">
        <v>387</v>
      </c>
      <c r="C502" s="226">
        <f>C501+C500</f>
        <v>0</v>
      </c>
      <c r="D502" s="226">
        <f t="shared" ref="D502:F502" si="69">D501+D500</f>
        <v>0</v>
      </c>
      <c r="E502" s="226">
        <f t="shared" si="69"/>
        <v>0</v>
      </c>
      <c r="F502" s="227">
        <f t="shared" si="69"/>
        <v>70000</v>
      </c>
    </row>
    <row r="503" spans="2:6" ht="40.5" customHeight="1" thickBot="1" x14ac:dyDescent="0.3">
      <c r="B503" s="298" t="s">
        <v>373</v>
      </c>
      <c r="C503" s="645" t="s">
        <v>817</v>
      </c>
      <c r="D503" s="646"/>
      <c r="E503" s="646"/>
      <c r="F503" s="647"/>
    </row>
    <row r="504" spans="2:6" ht="28.5" customHeight="1" thickBot="1" x14ac:dyDescent="0.3">
      <c r="B504" s="207" t="s">
        <v>393</v>
      </c>
      <c r="C504" s="617" t="s">
        <v>818</v>
      </c>
      <c r="D504" s="618"/>
      <c r="E504" s="618"/>
      <c r="F504" s="619"/>
    </row>
    <row r="505" spans="2:6" ht="24" customHeight="1" thickBot="1" x14ac:dyDescent="0.3">
      <c r="B505" s="293" t="s">
        <v>27</v>
      </c>
      <c r="C505" s="648" t="s">
        <v>819</v>
      </c>
      <c r="D505" s="649"/>
      <c r="E505" s="649"/>
      <c r="F505" s="650"/>
    </row>
    <row r="506" spans="2:6" ht="27" customHeight="1" thickBot="1" x14ac:dyDescent="0.3">
      <c r="B506" s="208" t="s">
        <v>29</v>
      </c>
      <c r="C506" s="597" t="s">
        <v>760</v>
      </c>
      <c r="D506" s="598"/>
      <c r="E506" s="598"/>
      <c r="F506" s="599"/>
    </row>
    <row r="507" spans="2:6" ht="12.75" customHeight="1" x14ac:dyDescent="0.25">
      <c r="B507" s="620"/>
      <c r="C507" s="209">
        <v>2018</v>
      </c>
      <c r="D507" s="209">
        <v>2019</v>
      </c>
      <c r="E507" s="209">
        <v>2020</v>
      </c>
      <c r="F507" s="209">
        <v>2021</v>
      </c>
    </row>
    <row r="508" spans="2:6" ht="19.5" customHeight="1" thickBot="1" x14ac:dyDescent="0.3">
      <c r="B508" s="621"/>
      <c r="C508" s="210" t="s">
        <v>12</v>
      </c>
      <c r="D508" s="210" t="s">
        <v>13</v>
      </c>
      <c r="E508" s="210" t="s">
        <v>13</v>
      </c>
      <c r="F508" s="210" t="s">
        <v>13</v>
      </c>
    </row>
    <row r="509" spans="2:6" ht="22.5" customHeight="1" thickBot="1" x14ac:dyDescent="0.3">
      <c r="B509" s="208" t="s">
        <v>31</v>
      </c>
      <c r="C509" s="211">
        <v>1.1499999999999999</v>
      </c>
      <c r="D509" s="211"/>
      <c r="E509" s="211"/>
      <c r="F509" s="211"/>
    </row>
    <row r="510" spans="2:6" ht="16.5" thickBot="1" x14ac:dyDescent="0.3">
      <c r="B510" s="208" t="s">
        <v>32</v>
      </c>
      <c r="C510" s="212">
        <v>12184</v>
      </c>
      <c r="D510" s="212"/>
      <c r="E510" s="212"/>
      <c r="F510" s="212"/>
    </row>
    <row r="511" spans="2:6" ht="16.5" thickBot="1" x14ac:dyDescent="0.3">
      <c r="B511" s="208" t="s">
        <v>33</v>
      </c>
      <c r="C511" s="212">
        <f>C510/C509</f>
        <v>10594.782608695654</v>
      </c>
      <c r="D511" s="212" t="e">
        <f t="shared" ref="D511:F511" si="70">D510/D509</f>
        <v>#DIV/0!</v>
      </c>
      <c r="E511" s="212" t="e">
        <f t="shared" si="70"/>
        <v>#DIV/0!</v>
      </c>
      <c r="F511" s="212" t="e">
        <f t="shared" si="70"/>
        <v>#DIV/0!</v>
      </c>
    </row>
    <row r="512" spans="2:6" ht="23.25" customHeight="1" thickBot="1" x14ac:dyDescent="0.3">
      <c r="B512" s="208" t="s">
        <v>34</v>
      </c>
      <c r="C512" s="213" t="s">
        <v>35</v>
      </c>
      <c r="D512" s="214">
        <f>D509/C509-1</f>
        <v>-1</v>
      </c>
      <c r="E512" s="214" t="e">
        <f t="shared" ref="E512:F514" si="71">E509/D509-1</f>
        <v>#DIV/0!</v>
      </c>
      <c r="F512" s="214" t="e">
        <f t="shared" si="71"/>
        <v>#DIV/0!</v>
      </c>
    </row>
    <row r="513" spans="2:6" ht="32.25" thickBot="1" x14ac:dyDescent="0.3">
      <c r="B513" s="208" t="s">
        <v>36</v>
      </c>
      <c r="C513" s="213" t="s">
        <v>35</v>
      </c>
      <c r="D513" s="214">
        <f>D510/C510-1</f>
        <v>-1</v>
      </c>
      <c r="E513" s="214" t="e">
        <f t="shared" si="71"/>
        <v>#DIV/0!</v>
      </c>
      <c r="F513" s="214" t="e">
        <f t="shared" si="71"/>
        <v>#DIV/0!</v>
      </c>
    </row>
    <row r="514" spans="2:6" ht="32.25" thickBot="1" x14ac:dyDescent="0.3">
      <c r="B514" s="208" t="s">
        <v>37</v>
      </c>
      <c r="C514" s="213" t="s">
        <v>35</v>
      </c>
      <c r="D514" s="214" t="e">
        <f>D511/C511-1</f>
        <v>#DIV/0!</v>
      </c>
      <c r="E514" s="214" t="e">
        <f t="shared" si="71"/>
        <v>#DIV/0!</v>
      </c>
      <c r="F514" s="214" t="e">
        <f t="shared" si="71"/>
        <v>#DIV/0!</v>
      </c>
    </row>
    <row r="515" spans="2:6" ht="25.5" customHeight="1" thickBot="1" x14ac:dyDescent="0.3">
      <c r="B515" s="622" t="s">
        <v>820</v>
      </c>
      <c r="C515" s="623"/>
      <c r="D515" s="623"/>
      <c r="E515" s="623"/>
      <c r="F515" s="624"/>
    </row>
    <row r="516" spans="2:6" ht="12.75" customHeight="1" x14ac:dyDescent="0.25">
      <c r="B516" s="620"/>
      <c r="C516" s="209">
        <v>2018</v>
      </c>
      <c r="D516" s="209">
        <v>2019</v>
      </c>
      <c r="E516" s="209">
        <v>2020</v>
      </c>
      <c r="F516" s="209">
        <v>2021</v>
      </c>
    </row>
    <row r="517" spans="2:6" ht="20.25" customHeight="1" thickBot="1" x14ac:dyDescent="0.3">
      <c r="B517" s="621"/>
      <c r="C517" s="210" t="s">
        <v>12</v>
      </c>
      <c r="D517" s="210" t="s">
        <v>13</v>
      </c>
      <c r="E517" s="210" t="s">
        <v>13</v>
      </c>
      <c r="F517" s="210" t="s">
        <v>13</v>
      </c>
    </row>
    <row r="518" spans="2:6" ht="16.5" thickBot="1" x14ac:dyDescent="0.3">
      <c r="B518" s="215" t="s">
        <v>39</v>
      </c>
      <c r="C518" s="216"/>
      <c r="D518" s="216"/>
      <c r="E518" s="216"/>
      <c r="F518" s="216"/>
    </row>
    <row r="519" spans="2:6" ht="16.5" thickBot="1" x14ac:dyDescent="0.3">
      <c r="B519" s="215" t="s">
        <v>40</v>
      </c>
      <c r="C519" s="218">
        <v>12184</v>
      </c>
      <c r="D519" s="216"/>
      <c r="E519" s="216"/>
      <c r="F519" s="216"/>
    </row>
    <row r="520" spans="2:6" ht="30" customHeight="1" thickBot="1" x14ac:dyDescent="0.3">
      <c r="B520" s="225" t="s">
        <v>397</v>
      </c>
      <c r="C520" s="226">
        <f>C519+C518</f>
        <v>12184</v>
      </c>
      <c r="D520" s="226">
        <f t="shared" ref="D520:F520" si="72">D519+D518</f>
        <v>0</v>
      </c>
      <c r="E520" s="226">
        <f t="shared" si="72"/>
        <v>0</v>
      </c>
      <c r="F520" s="227">
        <f t="shared" si="72"/>
        <v>0</v>
      </c>
    </row>
    <row r="521" spans="2:6" ht="40.5" customHeight="1" thickBot="1" x14ac:dyDescent="0.3">
      <c r="B521" s="298" t="s">
        <v>373</v>
      </c>
      <c r="C521" s="645" t="s">
        <v>821</v>
      </c>
      <c r="D521" s="646"/>
      <c r="E521" s="646"/>
      <c r="F521" s="647"/>
    </row>
    <row r="522" spans="2:6" ht="28.5" customHeight="1" thickBot="1" x14ac:dyDescent="0.3">
      <c r="B522" s="207" t="s">
        <v>519</v>
      </c>
      <c r="C522" s="617" t="s">
        <v>818</v>
      </c>
      <c r="D522" s="618"/>
      <c r="E522" s="618"/>
      <c r="F522" s="619"/>
    </row>
    <row r="523" spans="2:6" ht="24" customHeight="1" thickBot="1" x14ac:dyDescent="0.3">
      <c r="B523" s="293" t="s">
        <v>27</v>
      </c>
      <c r="C523" s="648" t="s">
        <v>822</v>
      </c>
      <c r="D523" s="649"/>
      <c r="E523" s="649"/>
      <c r="F523" s="650"/>
    </row>
    <row r="524" spans="2:6" ht="27" customHeight="1" thickBot="1" x14ac:dyDescent="0.3">
      <c r="B524" s="208" t="s">
        <v>29</v>
      </c>
      <c r="C524" s="597" t="s">
        <v>760</v>
      </c>
      <c r="D524" s="598"/>
      <c r="E524" s="598"/>
      <c r="F524" s="599"/>
    </row>
    <row r="525" spans="2:6" ht="12.75" customHeight="1" x14ac:dyDescent="0.25">
      <c r="B525" s="620"/>
      <c r="C525" s="209">
        <v>2018</v>
      </c>
      <c r="D525" s="209">
        <v>2019</v>
      </c>
      <c r="E525" s="209">
        <v>2020</v>
      </c>
      <c r="F525" s="209">
        <v>2021</v>
      </c>
    </row>
    <row r="526" spans="2:6" ht="19.5" customHeight="1" thickBot="1" x14ac:dyDescent="0.3">
      <c r="B526" s="621"/>
      <c r="C526" s="210" t="s">
        <v>12</v>
      </c>
      <c r="D526" s="210" t="s">
        <v>13</v>
      </c>
      <c r="E526" s="210" t="s">
        <v>13</v>
      </c>
      <c r="F526" s="210" t="s">
        <v>13</v>
      </c>
    </row>
    <row r="527" spans="2:6" ht="22.5" customHeight="1" thickBot="1" x14ac:dyDescent="0.3">
      <c r="B527" s="208" t="s">
        <v>31</v>
      </c>
      <c r="C527" s="211">
        <v>0.64</v>
      </c>
      <c r="D527" s="211"/>
      <c r="E527" s="211"/>
      <c r="F527" s="211"/>
    </row>
    <row r="528" spans="2:6" ht="16.5" thickBot="1" x14ac:dyDescent="0.3">
      <c r="B528" s="208" t="s">
        <v>32</v>
      </c>
      <c r="C528" s="212">
        <v>9845</v>
      </c>
      <c r="D528" s="212"/>
      <c r="E528" s="212"/>
      <c r="F528" s="212"/>
    </row>
    <row r="529" spans="2:6" ht="16.5" thickBot="1" x14ac:dyDescent="0.3">
      <c r="B529" s="208" t="s">
        <v>33</v>
      </c>
      <c r="C529" s="212">
        <f>C528/C527</f>
        <v>15382.8125</v>
      </c>
      <c r="D529" s="212" t="e">
        <f t="shared" ref="D529:F529" si="73">D528/D527</f>
        <v>#DIV/0!</v>
      </c>
      <c r="E529" s="212" t="e">
        <f t="shared" si="73"/>
        <v>#DIV/0!</v>
      </c>
      <c r="F529" s="212" t="e">
        <f t="shared" si="73"/>
        <v>#DIV/0!</v>
      </c>
    </row>
    <row r="530" spans="2:6" ht="23.25" customHeight="1" thickBot="1" x14ac:dyDescent="0.3">
      <c r="B530" s="208" t="s">
        <v>34</v>
      </c>
      <c r="C530" s="213" t="s">
        <v>35</v>
      </c>
      <c r="D530" s="214">
        <f>D527/C527-1</f>
        <v>-1</v>
      </c>
      <c r="E530" s="214" t="e">
        <f t="shared" ref="E530:F532" si="74">E527/D527-1</f>
        <v>#DIV/0!</v>
      </c>
      <c r="F530" s="214" t="e">
        <f t="shared" si="74"/>
        <v>#DIV/0!</v>
      </c>
    </row>
    <row r="531" spans="2:6" ht="32.25" thickBot="1" x14ac:dyDescent="0.3">
      <c r="B531" s="208" t="s">
        <v>36</v>
      </c>
      <c r="C531" s="213" t="s">
        <v>35</v>
      </c>
      <c r="D531" s="214">
        <f>D528/C528-1</f>
        <v>-1</v>
      </c>
      <c r="E531" s="214" t="e">
        <f t="shared" si="74"/>
        <v>#DIV/0!</v>
      </c>
      <c r="F531" s="214" t="e">
        <f t="shared" si="74"/>
        <v>#DIV/0!</v>
      </c>
    </row>
    <row r="532" spans="2:6" ht="32.25" thickBot="1" x14ac:dyDescent="0.3">
      <c r="B532" s="208" t="s">
        <v>37</v>
      </c>
      <c r="C532" s="213" t="s">
        <v>35</v>
      </c>
      <c r="D532" s="214" t="e">
        <f>D529/C529-1</f>
        <v>#DIV/0!</v>
      </c>
      <c r="E532" s="214" t="e">
        <f t="shared" si="74"/>
        <v>#DIV/0!</v>
      </c>
      <c r="F532" s="214" t="e">
        <f t="shared" si="74"/>
        <v>#DIV/0!</v>
      </c>
    </row>
    <row r="533" spans="2:6" ht="25.5" customHeight="1" thickBot="1" x14ac:dyDescent="0.3">
      <c r="B533" s="622" t="s">
        <v>823</v>
      </c>
      <c r="C533" s="623"/>
      <c r="D533" s="623"/>
      <c r="E533" s="623"/>
      <c r="F533" s="624"/>
    </row>
    <row r="534" spans="2:6" ht="12.75" customHeight="1" x14ac:dyDescent="0.25">
      <c r="B534" s="620"/>
      <c r="C534" s="209">
        <v>2018</v>
      </c>
      <c r="D534" s="209">
        <v>2019</v>
      </c>
      <c r="E534" s="209">
        <v>2020</v>
      </c>
      <c r="F534" s="209">
        <v>2021</v>
      </c>
    </row>
    <row r="535" spans="2:6" ht="20.25" customHeight="1" thickBot="1" x14ac:dyDescent="0.3">
      <c r="B535" s="621"/>
      <c r="C535" s="210" t="s">
        <v>12</v>
      </c>
      <c r="D535" s="210" t="s">
        <v>13</v>
      </c>
      <c r="E535" s="210" t="s">
        <v>13</v>
      </c>
      <c r="F535" s="210" t="s">
        <v>13</v>
      </c>
    </row>
    <row r="536" spans="2:6" ht="16.5" thickBot="1" x14ac:dyDescent="0.3">
      <c r="B536" s="215" t="s">
        <v>39</v>
      </c>
      <c r="C536" s="216"/>
      <c r="D536" s="216"/>
      <c r="E536" s="216"/>
      <c r="F536" s="216"/>
    </row>
    <row r="537" spans="2:6" ht="16.5" thickBot="1" x14ac:dyDescent="0.3">
      <c r="B537" s="215" t="s">
        <v>40</v>
      </c>
      <c r="C537" s="218">
        <v>9845</v>
      </c>
      <c r="D537" s="216"/>
      <c r="E537" s="216"/>
      <c r="F537" s="216"/>
    </row>
    <row r="538" spans="2:6" ht="30" customHeight="1" thickBot="1" x14ac:dyDescent="0.3">
      <c r="B538" s="225" t="s">
        <v>824</v>
      </c>
      <c r="C538" s="226">
        <f>C537+C536</f>
        <v>9845</v>
      </c>
      <c r="D538" s="226">
        <f t="shared" ref="D538:F538" si="75">D537+D536</f>
        <v>0</v>
      </c>
      <c r="E538" s="226">
        <f t="shared" si="75"/>
        <v>0</v>
      </c>
      <c r="F538" s="227">
        <f t="shared" si="75"/>
        <v>0</v>
      </c>
    </row>
    <row r="539" spans="2:6" ht="40.5" customHeight="1" thickBot="1" x14ac:dyDescent="0.3">
      <c r="B539" s="298" t="s">
        <v>373</v>
      </c>
      <c r="C539" s="645" t="s">
        <v>825</v>
      </c>
      <c r="D539" s="646"/>
      <c r="E539" s="646"/>
      <c r="F539" s="647"/>
    </row>
    <row r="540" spans="2:6" ht="39.75" customHeight="1" thickBot="1" x14ac:dyDescent="0.3">
      <c r="B540" s="207" t="s">
        <v>525</v>
      </c>
      <c r="C540" s="659" t="s">
        <v>826</v>
      </c>
      <c r="D540" s="660"/>
      <c r="E540" s="660"/>
      <c r="F540" s="661"/>
    </row>
    <row r="541" spans="2:6" ht="24" customHeight="1" thickBot="1" x14ac:dyDescent="0.3">
      <c r="B541" s="293" t="s">
        <v>27</v>
      </c>
      <c r="C541" s="648" t="s">
        <v>827</v>
      </c>
      <c r="D541" s="649"/>
      <c r="E541" s="649"/>
      <c r="F541" s="650"/>
    </row>
    <row r="542" spans="2:6" ht="27" customHeight="1" thickBot="1" x14ac:dyDescent="0.3">
      <c r="B542" s="208" t="s">
        <v>29</v>
      </c>
      <c r="C542" s="597"/>
      <c r="D542" s="598"/>
      <c r="E542" s="598"/>
      <c r="F542" s="599"/>
    </row>
    <row r="543" spans="2:6" ht="12.75" customHeight="1" x14ac:dyDescent="0.25">
      <c r="B543" s="620"/>
      <c r="C543" s="209">
        <v>2018</v>
      </c>
      <c r="D543" s="209">
        <v>2019</v>
      </c>
      <c r="E543" s="209">
        <v>2020</v>
      </c>
      <c r="F543" s="209">
        <v>2021</v>
      </c>
    </row>
    <row r="544" spans="2:6" ht="19.5" customHeight="1" thickBot="1" x14ac:dyDescent="0.3">
      <c r="B544" s="621"/>
      <c r="C544" s="210" t="s">
        <v>12</v>
      </c>
      <c r="D544" s="210" t="s">
        <v>13</v>
      </c>
      <c r="E544" s="210" t="s">
        <v>13</v>
      </c>
      <c r="F544" s="210" t="s">
        <v>13</v>
      </c>
    </row>
    <row r="545" spans="2:6" ht="22.5" customHeight="1" thickBot="1" x14ac:dyDescent="0.3">
      <c r="B545" s="208" t="s">
        <v>31</v>
      </c>
      <c r="C545" s="211"/>
      <c r="D545" s="211"/>
      <c r="E545" s="211"/>
      <c r="F545" s="211"/>
    </row>
    <row r="546" spans="2:6" ht="16.5" thickBot="1" x14ac:dyDescent="0.3">
      <c r="B546" s="208" t="s">
        <v>32</v>
      </c>
      <c r="C546" s="212">
        <v>218472</v>
      </c>
      <c r="D546" s="212">
        <v>180000</v>
      </c>
      <c r="E546" s="212">
        <v>204000</v>
      </c>
      <c r="F546" s="212"/>
    </row>
    <row r="547" spans="2:6" ht="16.5" thickBot="1" x14ac:dyDescent="0.3">
      <c r="B547" s="208" t="s">
        <v>33</v>
      </c>
      <c r="C547" s="212" t="e">
        <f>C546/C545</f>
        <v>#DIV/0!</v>
      </c>
      <c r="D547" s="212" t="e">
        <f t="shared" ref="D547:F547" si="76">D546/D545</f>
        <v>#DIV/0!</v>
      </c>
      <c r="E547" s="212" t="e">
        <f t="shared" si="76"/>
        <v>#DIV/0!</v>
      </c>
      <c r="F547" s="212" t="e">
        <f t="shared" si="76"/>
        <v>#DIV/0!</v>
      </c>
    </row>
    <row r="548" spans="2:6" ht="23.25" customHeight="1" thickBot="1" x14ac:dyDescent="0.3">
      <c r="B548" s="208" t="s">
        <v>34</v>
      </c>
      <c r="C548" s="213" t="s">
        <v>35</v>
      </c>
      <c r="D548" s="214" t="e">
        <f>D545/C545-1</f>
        <v>#DIV/0!</v>
      </c>
      <c r="E548" s="214" t="e">
        <f t="shared" ref="E548:F550" si="77">E545/D545-1</f>
        <v>#DIV/0!</v>
      </c>
      <c r="F548" s="214" t="e">
        <f t="shared" si="77"/>
        <v>#DIV/0!</v>
      </c>
    </row>
    <row r="549" spans="2:6" ht="32.25" thickBot="1" x14ac:dyDescent="0.3">
      <c r="B549" s="208" t="s">
        <v>36</v>
      </c>
      <c r="C549" s="213" t="s">
        <v>35</v>
      </c>
      <c r="D549" s="214">
        <f>D546/C546-1</f>
        <v>-0.17609579259584751</v>
      </c>
      <c r="E549" s="214">
        <f t="shared" si="77"/>
        <v>0.1333333333333333</v>
      </c>
      <c r="F549" s="214">
        <f t="shared" si="77"/>
        <v>-1</v>
      </c>
    </row>
    <row r="550" spans="2:6" ht="32.25" thickBot="1" x14ac:dyDescent="0.3">
      <c r="B550" s="208" t="s">
        <v>37</v>
      </c>
      <c r="C550" s="213" t="s">
        <v>35</v>
      </c>
      <c r="D550" s="214" t="e">
        <f>D547/C547-1</f>
        <v>#DIV/0!</v>
      </c>
      <c r="E550" s="214" t="e">
        <f t="shared" si="77"/>
        <v>#DIV/0!</v>
      </c>
      <c r="F550" s="214" t="e">
        <f t="shared" si="77"/>
        <v>#DIV/0!</v>
      </c>
    </row>
    <row r="551" spans="2:6" ht="25.5" customHeight="1" thickBot="1" x14ac:dyDescent="0.3">
      <c r="B551" s="622" t="s">
        <v>828</v>
      </c>
      <c r="C551" s="623"/>
      <c r="D551" s="623"/>
      <c r="E551" s="623"/>
      <c r="F551" s="624"/>
    </row>
    <row r="552" spans="2:6" ht="12.75" customHeight="1" x14ac:dyDescent="0.25">
      <c r="B552" s="620"/>
      <c r="C552" s="209">
        <v>2018</v>
      </c>
      <c r="D552" s="209">
        <v>2019</v>
      </c>
      <c r="E552" s="209">
        <v>2020</v>
      </c>
      <c r="F552" s="209">
        <v>2021</v>
      </c>
    </row>
    <row r="553" spans="2:6" ht="20.25" customHeight="1" thickBot="1" x14ac:dyDescent="0.3">
      <c r="B553" s="621"/>
      <c r="C553" s="210" t="s">
        <v>12</v>
      </c>
      <c r="D553" s="210" t="s">
        <v>13</v>
      </c>
      <c r="E553" s="210" t="s">
        <v>13</v>
      </c>
      <c r="F553" s="210" t="s">
        <v>13</v>
      </c>
    </row>
    <row r="554" spans="2:6" ht="16.5" thickBot="1" x14ac:dyDescent="0.3">
      <c r="B554" s="215" t="s">
        <v>39</v>
      </c>
      <c r="C554" s="216"/>
      <c r="D554" s="216"/>
      <c r="E554" s="216"/>
      <c r="F554" s="216"/>
    </row>
    <row r="555" spans="2:6" ht="16.5" thickBot="1" x14ac:dyDescent="0.3">
      <c r="B555" s="215" t="s">
        <v>40</v>
      </c>
      <c r="C555" s="218">
        <v>218472</v>
      </c>
      <c r="D555" s="216">
        <v>180000</v>
      </c>
      <c r="E555" s="216">
        <v>204000</v>
      </c>
      <c r="F555" s="216"/>
    </row>
    <row r="556" spans="2:6" ht="30" customHeight="1" x14ac:dyDescent="0.25">
      <c r="B556" s="225" t="s">
        <v>824</v>
      </c>
      <c r="C556" s="226">
        <f>C555+C554</f>
        <v>218472</v>
      </c>
      <c r="D556" s="226">
        <f t="shared" ref="D556:F556" si="78">D555+D554</f>
        <v>180000</v>
      </c>
      <c r="E556" s="226">
        <f t="shared" si="78"/>
        <v>204000</v>
      </c>
      <c r="F556" s="227">
        <f t="shared" si="78"/>
        <v>0</v>
      </c>
    </row>
    <row r="557" spans="2:6" ht="16.5" thickBot="1" x14ac:dyDescent="0.3">
      <c r="B557" s="228"/>
      <c r="C557" s="218"/>
      <c r="D557" s="229"/>
      <c r="E557" s="229"/>
      <c r="F557" s="229"/>
    </row>
    <row r="558" spans="2:6" ht="40.5" customHeight="1" thickBot="1" x14ac:dyDescent="0.3">
      <c r="B558" s="298" t="s">
        <v>373</v>
      </c>
      <c r="C558" s="645" t="s">
        <v>829</v>
      </c>
      <c r="D558" s="646"/>
      <c r="E558" s="646"/>
      <c r="F558" s="647"/>
    </row>
    <row r="559" spans="2:6" ht="39.75" customHeight="1" thickBot="1" x14ac:dyDescent="0.3">
      <c r="B559" s="207" t="s">
        <v>525</v>
      </c>
      <c r="C559" s="659" t="s">
        <v>830</v>
      </c>
      <c r="D559" s="660"/>
      <c r="E559" s="660"/>
      <c r="F559" s="661"/>
    </row>
    <row r="560" spans="2:6" ht="24" customHeight="1" thickBot="1" x14ac:dyDescent="0.3">
      <c r="B560" s="293" t="s">
        <v>27</v>
      </c>
      <c r="C560" s="648" t="s">
        <v>831</v>
      </c>
      <c r="D560" s="649"/>
      <c r="E560" s="649"/>
      <c r="F560" s="650"/>
    </row>
    <row r="561" spans="2:6" ht="27" customHeight="1" thickBot="1" x14ac:dyDescent="0.3">
      <c r="B561" s="208" t="s">
        <v>29</v>
      </c>
      <c r="C561" s="597"/>
      <c r="D561" s="598"/>
      <c r="E561" s="598"/>
      <c r="F561" s="599"/>
    </row>
    <row r="562" spans="2:6" ht="12.75" customHeight="1" x14ac:dyDescent="0.25">
      <c r="B562" s="620"/>
      <c r="C562" s="209">
        <v>2018</v>
      </c>
      <c r="D562" s="209">
        <v>2019</v>
      </c>
      <c r="E562" s="209">
        <v>2020</v>
      </c>
      <c r="F562" s="209">
        <v>2021</v>
      </c>
    </row>
    <row r="563" spans="2:6" ht="19.5" customHeight="1" thickBot="1" x14ac:dyDescent="0.3">
      <c r="B563" s="621"/>
      <c r="C563" s="210" t="s">
        <v>12</v>
      </c>
      <c r="D563" s="210" t="s">
        <v>13</v>
      </c>
      <c r="E563" s="210" t="s">
        <v>13</v>
      </c>
      <c r="F563" s="210" t="s">
        <v>13</v>
      </c>
    </row>
    <row r="564" spans="2:6" ht="22.5" customHeight="1" thickBot="1" x14ac:dyDescent="0.3">
      <c r="B564" s="208" t="s">
        <v>31</v>
      </c>
      <c r="C564" s="211"/>
      <c r="D564" s="211"/>
      <c r="E564" s="211"/>
      <c r="F564" s="211"/>
    </row>
    <row r="565" spans="2:6" ht="16.5" thickBot="1" x14ac:dyDescent="0.3">
      <c r="B565" s="208" t="s">
        <v>32</v>
      </c>
      <c r="C565" s="212">
        <v>42040</v>
      </c>
      <c r="D565" s="212"/>
      <c r="E565" s="212"/>
      <c r="F565" s="212"/>
    </row>
    <row r="566" spans="2:6" ht="16.5" thickBot="1" x14ac:dyDescent="0.3">
      <c r="B566" s="208" t="s">
        <v>33</v>
      </c>
      <c r="C566" s="212" t="e">
        <f>C565/C564</f>
        <v>#DIV/0!</v>
      </c>
      <c r="D566" s="212" t="e">
        <f t="shared" ref="D566:F566" si="79">D565/D564</f>
        <v>#DIV/0!</v>
      </c>
      <c r="E566" s="212" t="e">
        <f t="shared" si="79"/>
        <v>#DIV/0!</v>
      </c>
      <c r="F566" s="212" t="e">
        <f t="shared" si="79"/>
        <v>#DIV/0!</v>
      </c>
    </row>
    <row r="567" spans="2:6" ht="23.25" customHeight="1" thickBot="1" x14ac:dyDescent="0.3">
      <c r="B567" s="208" t="s">
        <v>34</v>
      </c>
      <c r="C567" s="213" t="s">
        <v>35</v>
      </c>
      <c r="D567" s="214" t="e">
        <f>D564/C564-1</f>
        <v>#DIV/0!</v>
      </c>
      <c r="E567" s="214" t="e">
        <f t="shared" ref="E567:F569" si="80">E564/D564-1</f>
        <v>#DIV/0!</v>
      </c>
      <c r="F567" s="214" t="e">
        <f t="shared" si="80"/>
        <v>#DIV/0!</v>
      </c>
    </row>
    <row r="568" spans="2:6" ht="32.25" thickBot="1" x14ac:dyDescent="0.3">
      <c r="B568" s="208" t="s">
        <v>36</v>
      </c>
      <c r="C568" s="213" t="s">
        <v>35</v>
      </c>
      <c r="D568" s="214">
        <f>D565/C565-1</f>
        <v>-1</v>
      </c>
      <c r="E568" s="214" t="e">
        <f t="shared" si="80"/>
        <v>#DIV/0!</v>
      </c>
      <c r="F568" s="214" t="e">
        <f t="shared" si="80"/>
        <v>#DIV/0!</v>
      </c>
    </row>
    <row r="569" spans="2:6" ht="32.25" thickBot="1" x14ac:dyDescent="0.3">
      <c r="B569" s="208" t="s">
        <v>37</v>
      </c>
      <c r="C569" s="213" t="s">
        <v>35</v>
      </c>
      <c r="D569" s="214" t="e">
        <f>D566/C566-1</f>
        <v>#DIV/0!</v>
      </c>
      <c r="E569" s="214" t="e">
        <f t="shared" si="80"/>
        <v>#DIV/0!</v>
      </c>
      <c r="F569" s="214" t="e">
        <f t="shared" si="80"/>
        <v>#DIV/0!</v>
      </c>
    </row>
    <row r="570" spans="2:6" ht="25.5" customHeight="1" thickBot="1" x14ac:dyDescent="0.3">
      <c r="B570" s="622" t="s">
        <v>828</v>
      </c>
      <c r="C570" s="623"/>
      <c r="D570" s="623"/>
      <c r="E570" s="623"/>
      <c r="F570" s="624"/>
    </row>
    <row r="571" spans="2:6" ht="12.75" customHeight="1" x14ac:dyDescent="0.25">
      <c r="B571" s="620"/>
      <c r="C571" s="209">
        <v>2018</v>
      </c>
      <c r="D571" s="209">
        <v>2019</v>
      </c>
      <c r="E571" s="209">
        <v>2020</v>
      </c>
      <c r="F571" s="209">
        <v>2021</v>
      </c>
    </row>
    <row r="572" spans="2:6" ht="20.25" customHeight="1" thickBot="1" x14ac:dyDescent="0.3">
      <c r="B572" s="621"/>
      <c r="C572" s="210" t="s">
        <v>12</v>
      </c>
      <c r="D572" s="210" t="s">
        <v>13</v>
      </c>
      <c r="E572" s="210" t="s">
        <v>13</v>
      </c>
      <c r="F572" s="210" t="s">
        <v>13</v>
      </c>
    </row>
    <row r="573" spans="2:6" ht="16.5" thickBot="1" x14ac:dyDescent="0.3">
      <c r="B573" s="215" t="s">
        <v>39</v>
      </c>
      <c r="C573" s="216"/>
      <c r="D573" s="216"/>
      <c r="E573" s="216"/>
      <c r="F573" s="216"/>
    </row>
    <row r="574" spans="2:6" ht="16.5" thickBot="1" x14ac:dyDescent="0.3">
      <c r="B574" s="215" t="s">
        <v>40</v>
      </c>
      <c r="C574" s="218">
        <v>42040</v>
      </c>
      <c r="D574" s="216"/>
      <c r="E574" s="216"/>
      <c r="F574" s="216"/>
    </row>
    <row r="575" spans="2:6" ht="30" customHeight="1" x14ac:dyDescent="0.25">
      <c r="B575" s="225" t="s">
        <v>529</v>
      </c>
      <c r="C575" s="226">
        <f>C574+C573</f>
        <v>42040</v>
      </c>
      <c r="D575" s="226">
        <f t="shared" ref="D575:F575" si="81">D574+D573</f>
        <v>0</v>
      </c>
      <c r="E575" s="226">
        <f t="shared" si="81"/>
        <v>0</v>
      </c>
      <c r="F575" s="227">
        <f t="shared" si="81"/>
        <v>0</v>
      </c>
    </row>
    <row r="576" spans="2:6" ht="16.5" thickBot="1" x14ac:dyDescent="0.3">
      <c r="B576" s="228"/>
      <c r="C576" s="218"/>
      <c r="D576" s="229"/>
      <c r="E576" s="229"/>
      <c r="F576" s="229"/>
    </row>
    <row r="577" spans="2:6" ht="81.75" customHeight="1" thickBot="1" x14ac:dyDescent="0.3">
      <c r="B577" s="298" t="s">
        <v>373</v>
      </c>
      <c r="C577" s="645" t="s">
        <v>832</v>
      </c>
      <c r="D577" s="646"/>
      <c r="E577" s="646"/>
      <c r="F577" s="647"/>
    </row>
    <row r="578" spans="2:6" ht="39.75" customHeight="1" thickBot="1" x14ac:dyDescent="0.3">
      <c r="B578" s="207" t="s">
        <v>530</v>
      </c>
      <c r="C578" s="659" t="s">
        <v>833</v>
      </c>
      <c r="D578" s="660"/>
      <c r="E578" s="660"/>
      <c r="F578" s="661"/>
    </row>
    <row r="579" spans="2:6" ht="36.75" customHeight="1" thickBot="1" x14ac:dyDescent="0.3">
      <c r="B579" s="208" t="s">
        <v>27</v>
      </c>
      <c r="C579" s="651" t="s">
        <v>834</v>
      </c>
      <c r="D579" s="652"/>
      <c r="E579" s="652"/>
      <c r="F579" s="653"/>
    </row>
    <row r="580" spans="2:6" ht="33.75" customHeight="1" thickBot="1" x14ac:dyDescent="0.3">
      <c r="B580" s="208" t="s">
        <v>29</v>
      </c>
      <c r="C580" s="597"/>
      <c r="D580" s="598"/>
      <c r="E580" s="598"/>
      <c r="F580" s="599"/>
    </row>
    <row r="581" spans="2:6" ht="12.75" customHeight="1" x14ac:dyDescent="0.25">
      <c r="B581" s="620"/>
      <c r="C581" s="209">
        <v>2018</v>
      </c>
      <c r="D581" s="209">
        <v>2019</v>
      </c>
      <c r="E581" s="209">
        <v>2020</v>
      </c>
      <c r="F581" s="209">
        <v>2021</v>
      </c>
    </row>
    <row r="582" spans="2:6" ht="19.5" customHeight="1" thickBot="1" x14ac:dyDescent="0.3">
      <c r="B582" s="621"/>
      <c r="C582" s="210" t="s">
        <v>12</v>
      </c>
      <c r="D582" s="210" t="s">
        <v>13</v>
      </c>
      <c r="E582" s="210" t="s">
        <v>13</v>
      </c>
      <c r="F582" s="210" t="s">
        <v>13</v>
      </c>
    </row>
    <row r="583" spans="2:6" ht="22.5" customHeight="1" thickBot="1" x14ac:dyDescent="0.3">
      <c r="B583" s="208" t="s">
        <v>31</v>
      </c>
      <c r="C583" s="211"/>
      <c r="D583" s="211"/>
      <c r="E583" s="211"/>
      <c r="F583" s="211"/>
    </row>
    <row r="584" spans="2:6" ht="16.5" thickBot="1" x14ac:dyDescent="0.3">
      <c r="B584" s="208" t="s">
        <v>32</v>
      </c>
      <c r="C584" s="212">
        <v>180000</v>
      </c>
      <c r="D584" s="212">
        <v>80000</v>
      </c>
      <c r="E584" s="212">
        <v>100000</v>
      </c>
      <c r="F584" s="212">
        <v>600000</v>
      </c>
    </row>
    <row r="585" spans="2:6" ht="16.5" thickBot="1" x14ac:dyDescent="0.3">
      <c r="B585" s="208" t="s">
        <v>33</v>
      </c>
      <c r="C585" s="212" t="e">
        <f>C584/C583</f>
        <v>#DIV/0!</v>
      </c>
      <c r="D585" s="212" t="e">
        <f t="shared" ref="D585:F585" si="82">D584/D583</f>
        <v>#DIV/0!</v>
      </c>
      <c r="E585" s="212" t="e">
        <f t="shared" si="82"/>
        <v>#DIV/0!</v>
      </c>
      <c r="F585" s="212" t="e">
        <f t="shared" si="82"/>
        <v>#DIV/0!</v>
      </c>
    </row>
    <row r="586" spans="2:6" ht="23.25" customHeight="1" thickBot="1" x14ac:dyDescent="0.3">
      <c r="B586" s="208" t="s">
        <v>34</v>
      </c>
      <c r="C586" s="213" t="s">
        <v>35</v>
      </c>
      <c r="D586" s="214" t="e">
        <f>D583/C583-1</f>
        <v>#DIV/0!</v>
      </c>
      <c r="E586" s="214" t="e">
        <f t="shared" ref="E586:F588" si="83">E583/D583-1</f>
        <v>#DIV/0!</v>
      </c>
      <c r="F586" s="214" t="e">
        <f t="shared" si="83"/>
        <v>#DIV/0!</v>
      </c>
    </row>
    <row r="587" spans="2:6" ht="32.25" thickBot="1" x14ac:dyDescent="0.3">
      <c r="B587" s="208" t="s">
        <v>36</v>
      </c>
      <c r="C587" s="213" t="s">
        <v>35</v>
      </c>
      <c r="D587" s="214">
        <f>D584/C584-1</f>
        <v>-0.55555555555555558</v>
      </c>
      <c r="E587" s="214">
        <f t="shared" si="83"/>
        <v>0.25</v>
      </c>
      <c r="F587" s="214">
        <f t="shared" si="83"/>
        <v>5</v>
      </c>
    </row>
    <row r="588" spans="2:6" ht="32.25" thickBot="1" x14ac:dyDescent="0.3">
      <c r="B588" s="208" t="s">
        <v>37</v>
      </c>
      <c r="C588" s="213" t="s">
        <v>35</v>
      </c>
      <c r="D588" s="214" t="e">
        <f>D585/C585-1</f>
        <v>#DIV/0!</v>
      </c>
      <c r="E588" s="214" t="e">
        <f t="shared" si="83"/>
        <v>#DIV/0!</v>
      </c>
      <c r="F588" s="214" t="e">
        <f t="shared" si="83"/>
        <v>#DIV/0!</v>
      </c>
    </row>
    <row r="589" spans="2:6" ht="25.5" customHeight="1" thickBot="1" x14ac:dyDescent="0.3">
      <c r="B589" s="622" t="s">
        <v>835</v>
      </c>
      <c r="C589" s="623"/>
      <c r="D589" s="623"/>
      <c r="E589" s="623"/>
      <c r="F589" s="624"/>
    </row>
    <row r="590" spans="2:6" ht="12.75" customHeight="1" x14ac:dyDescent="0.25">
      <c r="B590" s="620"/>
      <c r="C590" s="209">
        <v>2018</v>
      </c>
      <c r="D590" s="209">
        <v>2019</v>
      </c>
      <c r="E590" s="209">
        <v>2020</v>
      </c>
      <c r="F590" s="209">
        <v>2021</v>
      </c>
    </row>
    <row r="591" spans="2:6" ht="20.25" customHeight="1" thickBot="1" x14ac:dyDescent="0.3">
      <c r="B591" s="621"/>
      <c r="C591" s="210" t="s">
        <v>12</v>
      </c>
      <c r="D591" s="210" t="s">
        <v>13</v>
      </c>
      <c r="E591" s="210" t="s">
        <v>13</v>
      </c>
      <c r="F591" s="210" t="s">
        <v>13</v>
      </c>
    </row>
    <row r="592" spans="2:6" ht="16.5" thickBot="1" x14ac:dyDescent="0.3">
      <c r="B592" s="215" t="s">
        <v>39</v>
      </c>
      <c r="C592" s="216"/>
      <c r="D592" s="216"/>
      <c r="E592" s="216"/>
      <c r="F592" s="216"/>
    </row>
    <row r="593" spans="2:6" ht="16.5" thickBot="1" x14ac:dyDescent="0.3">
      <c r="B593" s="215" t="s">
        <v>40</v>
      </c>
      <c r="C593" s="218">
        <v>180000</v>
      </c>
      <c r="D593" s="216">
        <v>80000</v>
      </c>
      <c r="E593" s="216">
        <v>100000</v>
      </c>
      <c r="F593" s="216">
        <v>600000</v>
      </c>
    </row>
    <row r="594" spans="2:6" ht="30" customHeight="1" thickBot="1" x14ac:dyDescent="0.3">
      <c r="B594" s="225" t="s">
        <v>534</v>
      </c>
      <c r="C594" s="226">
        <f>C593+C592</f>
        <v>180000</v>
      </c>
      <c r="D594" s="226">
        <f t="shared" ref="D594:F594" si="84">D593+D592</f>
        <v>80000</v>
      </c>
      <c r="E594" s="226">
        <f t="shared" si="84"/>
        <v>100000</v>
      </c>
      <c r="F594" s="227">
        <f t="shared" si="84"/>
        <v>600000</v>
      </c>
    </row>
    <row r="595" spans="2:6" ht="81.75" customHeight="1" thickBot="1" x14ac:dyDescent="0.3">
      <c r="B595" s="298" t="s">
        <v>373</v>
      </c>
      <c r="C595" s="645" t="s">
        <v>836</v>
      </c>
      <c r="D595" s="646"/>
      <c r="E595" s="646"/>
      <c r="F595" s="647"/>
    </row>
    <row r="596" spans="2:6" ht="39.75" customHeight="1" thickBot="1" x14ac:dyDescent="0.3">
      <c r="B596" s="207" t="s">
        <v>530</v>
      </c>
      <c r="C596" s="659" t="s">
        <v>837</v>
      </c>
      <c r="D596" s="660"/>
      <c r="E596" s="660"/>
      <c r="F596" s="661"/>
    </row>
    <row r="597" spans="2:6" ht="36.75" customHeight="1" thickBot="1" x14ac:dyDescent="0.3">
      <c r="B597" s="293" t="s">
        <v>27</v>
      </c>
      <c r="C597" s="651" t="s">
        <v>838</v>
      </c>
      <c r="D597" s="652"/>
      <c r="E597" s="652"/>
      <c r="F597" s="653"/>
    </row>
    <row r="598" spans="2:6" ht="33.75" customHeight="1" thickBot="1" x14ac:dyDescent="0.3">
      <c r="B598" s="208" t="s">
        <v>29</v>
      </c>
      <c r="C598" s="597" t="s">
        <v>760</v>
      </c>
      <c r="D598" s="598"/>
      <c r="E598" s="598"/>
      <c r="F598" s="599"/>
    </row>
    <row r="599" spans="2:6" ht="12.75" customHeight="1" x14ac:dyDescent="0.25">
      <c r="B599" s="620"/>
      <c r="C599" s="209">
        <v>2018</v>
      </c>
      <c r="D599" s="209">
        <v>2019</v>
      </c>
      <c r="E599" s="209">
        <v>2020</v>
      </c>
      <c r="F599" s="209">
        <v>2021</v>
      </c>
    </row>
    <row r="600" spans="2:6" ht="19.5" customHeight="1" thickBot="1" x14ac:dyDescent="0.3">
      <c r="B600" s="621"/>
      <c r="C600" s="210" t="s">
        <v>12</v>
      </c>
      <c r="D600" s="210" t="s">
        <v>13</v>
      </c>
      <c r="E600" s="210" t="s">
        <v>13</v>
      </c>
      <c r="F600" s="210" t="s">
        <v>13</v>
      </c>
    </row>
    <row r="601" spans="2:6" ht="22.5" customHeight="1" thickBot="1" x14ac:dyDescent="0.3">
      <c r="B601" s="208" t="s">
        <v>31</v>
      </c>
      <c r="C601" s="211"/>
      <c r="D601" s="211"/>
      <c r="E601" s="211"/>
      <c r="F601" s="211"/>
    </row>
    <row r="602" spans="2:6" ht="16.5" thickBot="1" x14ac:dyDescent="0.3">
      <c r="B602" s="208" t="s">
        <v>32</v>
      </c>
      <c r="C602" s="212">
        <v>74309</v>
      </c>
      <c r="D602" s="212">
        <v>100000</v>
      </c>
      <c r="E602" s="212">
        <v>123465</v>
      </c>
      <c r="F602" s="212"/>
    </row>
    <row r="603" spans="2:6" ht="16.5" thickBot="1" x14ac:dyDescent="0.3">
      <c r="B603" s="208" t="s">
        <v>33</v>
      </c>
      <c r="C603" s="212" t="e">
        <f>C602/C601</f>
        <v>#DIV/0!</v>
      </c>
      <c r="D603" s="212" t="e">
        <f t="shared" ref="D603:F603" si="85">D602/D601</f>
        <v>#DIV/0!</v>
      </c>
      <c r="E603" s="212" t="e">
        <f t="shared" si="85"/>
        <v>#DIV/0!</v>
      </c>
      <c r="F603" s="212" t="e">
        <f t="shared" si="85"/>
        <v>#DIV/0!</v>
      </c>
    </row>
    <row r="604" spans="2:6" ht="23.25" customHeight="1" thickBot="1" x14ac:dyDescent="0.3">
      <c r="B604" s="208" t="s">
        <v>34</v>
      </c>
      <c r="C604" s="213" t="s">
        <v>35</v>
      </c>
      <c r="D604" s="214" t="e">
        <f>D601/C601-1</f>
        <v>#DIV/0!</v>
      </c>
      <c r="E604" s="214" t="e">
        <f t="shared" ref="E604:F606" si="86">E601/D601-1</f>
        <v>#DIV/0!</v>
      </c>
      <c r="F604" s="214" t="e">
        <f t="shared" si="86"/>
        <v>#DIV/0!</v>
      </c>
    </row>
    <row r="605" spans="2:6" ht="32.25" thickBot="1" x14ac:dyDescent="0.3">
      <c r="B605" s="208" t="s">
        <v>36</v>
      </c>
      <c r="C605" s="213" t="s">
        <v>35</v>
      </c>
      <c r="D605" s="214">
        <f>D602/C602-1</f>
        <v>0.34573201092734385</v>
      </c>
      <c r="E605" s="214">
        <f t="shared" si="86"/>
        <v>0.23465000000000003</v>
      </c>
      <c r="F605" s="214">
        <f t="shared" si="86"/>
        <v>-1</v>
      </c>
    </row>
    <row r="606" spans="2:6" ht="32.25" thickBot="1" x14ac:dyDescent="0.3">
      <c r="B606" s="208" t="s">
        <v>37</v>
      </c>
      <c r="C606" s="213" t="s">
        <v>35</v>
      </c>
      <c r="D606" s="214" t="e">
        <f>D603/C603-1</f>
        <v>#DIV/0!</v>
      </c>
      <c r="E606" s="214" t="e">
        <f t="shared" si="86"/>
        <v>#DIV/0!</v>
      </c>
      <c r="F606" s="214" t="e">
        <f t="shared" si="86"/>
        <v>#DIV/0!</v>
      </c>
    </row>
    <row r="607" spans="2:6" ht="25.5" customHeight="1" thickBot="1" x14ac:dyDescent="0.3">
      <c r="B607" s="622" t="s">
        <v>835</v>
      </c>
      <c r="C607" s="623"/>
      <c r="D607" s="623"/>
      <c r="E607" s="623"/>
      <c r="F607" s="624"/>
    </row>
    <row r="608" spans="2:6" ht="12.75" customHeight="1" x14ac:dyDescent="0.25">
      <c r="B608" s="620"/>
      <c r="C608" s="209">
        <v>2018</v>
      </c>
      <c r="D608" s="209">
        <v>2019</v>
      </c>
      <c r="E608" s="209">
        <v>2020</v>
      </c>
      <c r="F608" s="209">
        <v>2021</v>
      </c>
    </row>
    <row r="609" spans="2:6" ht="20.25" customHeight="1" thickBot="1" x14ac:dyDescent="0.3">
      <c r="B609" s="621"/>
      <c r="C609" s="210" t="s">
        <v>12</v>
      </c>
      <c r="D609" s="210" t="s">
        <v>13</v>
      </c>
      <c r="E609" s="210" t="s">
        <v>13</v>
      </c>
      <c r="F609" s="210" t="s">
        <v>13</v>
      </c>
    </row>
    <row r="610" spans="2:6" ht="16.5" thickBot="1" x14ac:dyDescent="0.3">
      <c r="B610" s="215" t="s">
        <v>39</v>
      </c>
      <c r="C610" s="216"/>
      <c r="D610" s="216"/>
      <c r="E610" s="216"/>
      <c r="F610" s="216"/>
    </row>
    <row r="611" spans="2:6" ht="16.5" thickBot="1" x14ac:dyDescent="0.3">
      <c r="B611" s="215" t="s">
        <v>40</v>
      </c>
      <c r="C611" s="218">
        <v>74309</v>
      </c>
      <c r="D611" s="216">
        <v>100000</v>
      </c>
      <c r="E611" s="216">
        <v>123465</v>
      </c>
      <c r="F611" s="216"/>
    </row>
    <row r="612" spans="2:6" ht="30" customHeight="1" thickBot="1" x14ac:dyDescent="0.3">
      <c r="B612" s="225" t="s">
        <v>534</v>
      </c>
      <c r="C612" s="226">
        <f>C611+C610</f>
        <v>74309</v>
      </c>
      <c r="D612" s="226">
        <f t="shared" ref="D612:F612" si="87">D611+D610</f>
        <v>100000</v>
      </c>
      <c r="E612" s="226">
        <f t="shared" si="87"/>
        <v>123465</v>
      </c>
      <c r="F612" s="227">
        <f t="shared" si="87"/>
        <v>0</v>
      </c>
    </row>
    <row r="613" spans="2:6" ht="59.25" customHeight="1" thickBot="1" x14ac:dyDescent="0.3">
      <c r="B613" s="298" t="s">
        <v>373</v>
      </c>
      <c r="C613" s="645" t="s">
        <v>839</v>
      </c>
      <c r="D613" s="646"/>
      <c r="E613" s="646"/>
      <c r="F613" s="647"/>
    </row>
    <row r="614" spans="2:6" ht="39.75" customHeight="1" thickBot="1" x14ac:dyDescent="0.3">
      <c r="B614" s="207" t="s">
        <v>840</v>
      </c>
      <c r="C614" s="659" t="s">
        <v>841</v>
      </c>
      <c r="D614" s="660"/>
      <c r="E614" s="660"/>
      <c r="F614" s="661"/>
    </row>
    <row r="615" spans="2:6" ht="36.75" customHeight="1" thickBot="1" x14ac:dyDescent="0.3">
      <c r="B615" s="293" t="s">
        <v>27</v>
      </c>
      <c r="C615" s="651" t="s">
        <v>842</v>
      </c>
      <c r="D615" s="652"/>
      <c r="E615" s="652"/>
      <c r="F615" s="653"/>
    </row>
    <row r="616" spans="2:6" ht="33.75" customHeight="1" thickBot="1" x14ac:dyDescent="0.3">
      <c r="B616" s="208" t="s">
        <v>29</v>
      </c>
      <c r="C616" s="597" t="s">
        <v>760</v>
      </c>
      <c r="D616" s="598"/>
      <c r="E616" s="598"/>
      <c r="F616" s="599"/>
    </row>
    <row r="617" spans="2:6" ht="12.75" customHeight="1" x14ac:dyDescent="0.25">
      <c r="B617" s="620"/>
      <c r="C617" s="209">
        <v>2018</v>
      </c>
      <c r="D617" s="209">
        <v>2019</v>
      </c>
      <c r="E617" s="209">
        <v>2020</v>
      </c>
      <c r="F617" s="209">
        <v>2021</v>
      </c>
    </row>
    <row r="618" spans="2:6" ht="19.5" customHeight="1" thickBot="1" x14ac:dyDescent="0.3">
      <c r="B618" s="621"/>
      <c r="C618" s="210" t="s">
        <v>12</v>
      </c>
      <c r="D618" s="210" t="s">
        <v>13</v>
      </c>
      <c r="E618" s="210" t="s">
        <v>13</v>
      </c>
      <c r="F618" s="210" t="s">
        <v>13</v>
      </c>
    </row>
    <row r="619" spans="2:6" ht="22.5" customHeight="1" thickBot="1" x14ac:dyDescent="0.3">
      <c r="B619" s="208" t="s">
        <v>31</v>
      </c>
      <c r="C619" s="211"/>
      <c r="D619" s="211"/>
      <c r="E619" s="211"/>
      <c r="F619" s="211"/>
    </row>
    <row r="620" spans="2:6" ht="16.5" thickBot="1" x14ac:dyDescent="0.3">
      <c r="B620" s="208" t="s">
        <v>32</v>
      </c>
      <c r="C620" s="212">
        <v>130413</v>
      </c>
      <c r="D620" s="212"/>
      <c r="E620" s="212"/>
      <c r="F620" s="212"/>
    </row>
    <row r="621" spans="2:6" ht="16.5" thickBot="1" x14ac:dyDescent="0.3">
      <c r="B621" s="208" t="s">
        <v>33</v>
      </c>
      <c r="C621" s="212" t="e">
        <f>C620/C619</f>
        <v>#DIV/0!</v>
      </c>
      <c r="D621" s="212" t="e">
        <f t="shared" ref="D621:F621" si="88">D620/D619</f>
        <v>#DIV/0!</v>
      </c>
      <c r="E621" s="212" t="e">
        <f t="shared" si="88"/>
        <v>#DIV/0!</v>
      </c>
      <c r="F621" s="212" t="e">
        <f t="shared" si="88"/>
        <v>#DIV/0!</v>
      </c>
    </row>
    <row r="622" spans="2:6" ht="23.25" customHeight="1" thickBot="1" x14ac:dyDescent="0.3">
      <c r="B622" s="208" t="s">
        <v>34</v>
      </c>
      <c r="C622" s="213" t="s">
        <v>35</v>
      </c>
      <c r="D622" s="214" t="e">
        <f>D619/C619-1</f>
        <v>#DIV/0!</v>
      </c>
      <c r="E622" s="214" t="e">
        <f t="shared" ref="E622:F624" si="89">E619/D619-1</f>
        <v>#DIV/0!</v>
      </c>
      <c r="F622" s="214" t="e">
        <f t="shared" si="89"/>
        <v>#DIV/0!</v>
      </c>
    </row>
    <row r="623" spans="2:6" ht="32.25" thickBot="1" x14ac:dyDescent="0.3">
      <c r="B623" s="208" t="s">
        <v>36</v>
      </c>
      <c r="C623" s="213" t="s">
        <v>35</v>
      </c>
      <c r="D623" s="214">
        <f>D620/C620-1</f>
        <v>-1</v>
      </c>
      <c r="E623" s="214" t="e">
        <f t="shared" si="89"/>
        <v>#DIV/0!</v>
      </c>
      <c r="F623" s="214" t="e">
        <f t="shared" si="89"/>
        <v>#DIV/0!</v>
      </c>
    </row>
    <row r="624" spans="2:6" ht="32.25" thickBot="1" x14ac:dyDescent="0.3">
      <c r="B624" s="208" t="s">
        <v>37</v>
      </c>
      <c r="C624" s="213" t="s">
        <v>35</v>
      </c>
      <c r="D624" s="214" t="e">
        <f>D621/C621-1</f>
        <v>#DIV/0!</v>
      </c>
      <c r="E624" s="214" t="e">
        <f t="shared" si="89"/>
        <v>#DIV/0!</v>
      </c>
      <c r="F624" s="214" t="e">
        <f t="shared" si="89"/>
        <v>#DIV/0!</v>
      </c>
    </row>
    <row r="625" spans="2:6" ht="25.5" customHeight="1" thickBot="1" x14ac:dyDescent="0.3">
      <c r="B625" s="622" t="s">
        <v>843</v>
      </c>
      <c r="C625" s="623"/>
      <c r="D625" s="623"/>
      <c r="E625" s="623"/>
      <c r="F625" s="624"/>
    </row>
    <row r="626" spans="2:6" ht="12.75" customHeight="1" x14ac:dyDescent="0.25">
      <c r="B626" s="620"/>
      <c r="C626" s="209">
        <v>2018</v>
      </c>
      <c r="D626" s="209">
        <v>2019</v>
      </c>
      <c r="E626" s="209">
        <v>2020</v>
      </c>
      <c r="F626" s="209">
        <v>2021</v>
      </c>
    </row>
    <row r="627" spans="2:6" ht="20.25" customHeight="1" thickBot="1" x14ac:dyDescent="0.3">
      <c r="B627" s="621"/>
      <c r="C627" s="210" t="s">
        <v>12</v>
      </c>
      <c r="D627" s="210" t="s">
        <v>13</v>
      </c>
      <c r="E627" s="210" t="s">
        <v>13</v>
      </c>
      <c r="F627" s="210" t="s">
        <v>13</v>
      </c>
    </row>
    <row r="628" spans="2:6" ht="16.5" thickBot="1" x14ac:dyDescent="0.3">
      <c r="B628" s="215" t="s">
        <v>39</v>
      </c>
      <c r="C628" s="216"/>
      <c r="D628" s="216"/>
      <c r="E628" s="216"/>
      <c r="F628" s="216"/>
    </row>
    <row r="629" spans="2:6" ht="16.5" thickBot="1" x14ac:dyDescent="0.3">
      <c r="B629" s="215" t="s">
        <v>40</v>
      </c>
      <c r="C629" s="218">
        <v>130413</v>
      </c>
      <c r="D629" s="216"/>
      <c r="E629" s="216"/>
      <c r="F629" s="216"/>
    </row>
    <row r="630" spans="2:6" ht="30" customHeight="1" x14ac:dyDescent="0.25">
      <c r="B630" s="225" t="s">
        <v>546</v>
      </c>
      <c r="C630" s="226">
        <f>C629+C628</f>
        <v>130413</v>
      </c>
      <c r="D630" s="226">
        <f t="shared" ref="D630:F630" si="90">D629+D628</f>
        <v>0</v>
      </c>
      <c r="E630" s="226">
        <f t="shared" si="90"/>
        <v>0</v>
      </c>
      <c r="F630" s="227">
        <f t="shared" si="90"/>
        <v>0</v>
      </c>
    </row>
    <row r="631" spans="2:6" ht="16.5" thickBot="1" x14ac:dyDescent="0.3">
      <c r="B631" s="228"/>
      <c r="C631" s="218"/>
      <c r="D631" s="229"/>
      <c r="E631" s="229"/>
      <c r="F631" s="229"/>
    </row>
    <row r="632" spans="2:6" ht="59.25" customHeight="1" thickBot="1" x14ac:dyDescent="0.3">
      <c r="B632" s="298" t="s">
        <v>373</v>
      </c>
      <c r="C632" s="645" t="s">
        <v>844</v>
      </c>
      <c r="D632" s="646"/>
      <c r="E632" s="646"/>
      <c r="F632" s="647"/>
    </row>
    <row r="633" spans="2:6" ht="39.75" customHeight="1" thickBot="1" x14ac:dyDescent="0.3">
      <c r="B633" s="207" t="s">
        <v>547</v>
      </c>
      <c r="C633" s="659" t="s">
        <v>841</v>
      </c>
      <c r="D633" s="660"/>
      <c r="E633" s="660"/>
      <c r="F633" s="661"/>
    </row>
    <row r="634" spans="2:6" ht="30.75" customHeight="1" thickBot="1" x14ac:dyDescent="0.3">
      <c r="B634" s="293" t="s">
        <v>27</v>
      </c>
      <c r="C634" s="651" t="s">
        <v>845</v>
      </c>
      <c r="D634" s="652"/>
      <c r="E634" s="652"/>
      <c r="F634" s="653"/>
    </row>
    <row r="635" spans="2:6" ht="33.75" customHeight="1" thickBot="1" x14ac:dyDescent="0.3">
      <c r="B635" s="208" t="s">
        <v>29</v>
      </c>
      <c r="C635" s="597" t="s">
        <v>760</v>
      </c>
      <c r="D635" s="598"/>
      <c r="E635" s="598"/>
      <c r="F635" s="599"/>
    </row>
    <row r="636" spans="2:6" ht="12.75" customHeight="1" x14ac:dyDescent="0.25">
      <c r="B636" s="620"/>
      <c r="C636" s="209">
        <v>2018</v>
      </c>
      <c r="D636" s="209">
        <v>2019</v>
      </c>
      <c r="E636" s="209">
        <v>2020</v>
      </c>
      <c r="F636" s="209">
        <v>2021</v>
      </c>
    </row>
    <row r="637" spans="2:6" ht="19.5" customHeight="1" thickBot="1" x14ac:dyDescent="0.3">
      <c r="B637" s="621"/>
      <c r="C637" s="210" t="s">
        <v>12</v>
      </c>
      <c r="D637" s="210" t="s">
        <v>13</v>
      </c>
      <c r="E637" s="210" t="s">
        <v>13</v>
      </c>
      <c r="F637" s="210" t="s">
        <v>13</v>
      </c>
    </row>
    <row r="638" spans="2:6" ht="22.5" customHeight="1" thickBot="1" x14ac:dyDescent="0.3">
      <c r="B638" s="208" t="s">
        <v>31</v>
      </c>
      <c r="C638" s="211"/>
      <c r="D638" s="211"/>
      <c r="E638" s="211">
        <v>0</v>
      </c>
      <c r="F638" s="211">
        <v>0.73</v>
      </c>
    </row>
    <row r="639" spans="2:6" ht="16.5" thickBot="1" x14ac:dyDescent="0.3">
      <c r="B639" s="208" t="s">
        <v>32</v>
      </c>
      <c r="C639" s="212">
        <v>240000</v>
      </c>
      <c r="D639" s="212"/>
      <c r="E639" s="212">
        <v>0</v>
      </c>
      <c r="F639" s="212">
        <v>240000</v>
      </c>
    </row>
    <row r="640" spans="2:6" ht="16.5" thickBot="1" x14ac:dyDescent="0.3">
      <c r="B640" s="208" t="s">
        <v>33</v>
      </c>
      <c r="C640" s="212" t="e">
        <f>C639/C638</f>
        <v>#DIV/0!</v>
      </c>
      <c r="D640" s="212" t="e">
        <f t="shared" ref="D640:F640" si="91">D639/D638</f>
        <v>#DIV/0!</v>
      </c>
      <c r="E640" s="212" t="e">
        <f t="shared" si="91"/>
        <v>#DIV/0!</v>
      </c>
      <c r="F640" s="212">
        <f t="shared" si="91"/>
        <v>328767.12328767125</v>
      </c>
    </row>
    <row r="641" spans="2:6" ht="23.25" customHeight="1" thickBot="1" x14ac:dyDescent="0.3">
      <c r="B641" s="208" t="s">
        <v>34</v>
      </c>
      <c r="C641" s="213" t="s">
        <v>35</v>
      </c>
      <c r="D641" s="214" t="e">
        <f>D638/C638-1</f>
        <v>#DIV/0!</v>
      </c>
      <c r="E641" s="214" t="e">
        <f t="shared" ref="E641:F643" si="92">E638/D638-1</f>
        <v>#DIV/0!</v>
      </c>
      <c r="F641" s="214" t="e">
        <f t="shared" si="92"/>
        <v>#DIV/0!</v>
      </c>
    </row>
    <row r="642" spans="2:6" ht="32.25" thickBot="1" x14ac:dyDescent="0.3">
      <c r="B642" s="208" t="s">
        <v>36</v>
      </c>
      <c r="C642" s="213" t="s">
        <v>35</v>
      </c>
      <c r="D642" s="214">
        <f>D639/C639-1</f>
        <v>-1</v>
      </c>
      <c r="E642" s="214" t="e">
        <f t="shared" si="92"/>
        <v>#DIV/0!</v>
      </c>
      <c r="F642" s="214" t="e">
        <f t="shared" si="92"/>
        <v>#DIV/0!</v>
      </c>
    </row>
    <row r="643" spans="2:6" ht="32.25" thickBot="1" x14ac:dyDescent="0.3">
      <c r="B643" s="208" t="s">
        <v>37</v>
      </c>
      <c r="C643" s="213" t="s">
        <v>35</v>
      </c>
      <c r="D643" s="214" t="e">
        <f>D640/C640-1</f>
        <v>#DIV/0!</v>
      </c>
      <c r="E643" s="214" t="e">
        <f t="shared" si="92"/>
        <v>#DIV/0!</v>
      </c>
      <c r="F643" s="214" t="e">
        <f t="shared" si="92"/>
        <v>#DIV/0!</v>
      </c>
    </row>
    <row r="644" spans="2:6" ht="25.5" customHeight="1" thickBot="1" x14ac:dyDescent="0.3">
      <c r="B644" s="622" t="s">
        <v>846</v>
      </c>
      <c r="C644" s="623"/>
      <c r="D644" s="623"/>
      <c r="E644" s="623"/>
      <c r="F644" s="624"/>
    </row>
    <row r="645" spans="2:6" ht="12.75" customHeight="1" x14ac:dyDescent="0.25">
      <c r="B645" s="620"/>
      <c r="C645" s="209">
        <v>2018</v>
      </c>
      <c r="D645" s="209">
        <v>2019</v>
      </c>
      <c r="E645" s="209">
        <v>2020</v>
      </c>
      <c r="F645" s="209">
        <v>2021</v>
      </c>
    </row>
    <row r="646" spans="2:6" ht="20.25" customHeight="1" thickBot="1" x14ac:dyDescent="0.3">
      <c r="B646" s="621"/>
      <c r="C646" s="210" t="s">
        <v>12</v>
      </c>
      <c r="D646" s="210" t="s">
        <v>13</v>
      </c>
      <c r="E646" s="210" t="s">
        <v>13</v>
      </c>
      <c r="F646" s="210" t="s">
        <v>13</v>
      </c>
    </row>
    <row r="647" spans="2:6" ht="16.5" thickBot="1" x14ac:dyDescent="0.3">
      <c r="B647" s="215" t="s">
        <v>39</v>
      </c>
      <c r="C647" s="216"/>
      <c r="D647" s="216"/>
      <c r="E647" s="216"/>
      <c r="F647" s="216"/>
    </row>
    <row r="648" spans="2:6" ht="16.5" thickBot="1" x14ac:dyDescent="0.3">
      <c r="B648" s="215" t="s">
        <v>40</v>
      </c>
      <c r="C648" s="218">
        <v>240000</v>
      </c>
      <c r="D648" s="216"/>
      <c r="E648" s="216">
        <v>0</v>
      </c>
      <c r="F648" s="216">
        <v>240000</v>
      </c>
    </row>
    <row r="649" spans="2:6" ht="30" customHeight="1" thickBot="1" x14ac:dyDescent="0.3">
      <c r="B649" s="225" t="s">
        <v>551</v>
      </c>
      <c r="C649" s="226">
        <f>C648+C647</f>
        <v>240000</v>
      </c>
      <c r="D649" s="226">
        <f t="shared" ref="D649:F649" si="93">D648+D647</f>
        <v>0</v>
      </c>
      <c r="E649" s="226">
        <f t="shared" si="93"/>
        <v>0</v>
      </c>
      <c r="F649" s="227">
        <f t="shared" si="93"/>
        <v>240000</v>
      </c>
    </row>
    <row r="650" spans="2:6" ht="59.25" customHeight="1" thickBot="1" x14ac:dyDescent="0.3">
      <c r="B650" s="298" t="s">
        <v>373</v>
      </c>
      <c r="C650" s="645" t="s">
        <v>847</v>
      </c>
      <c r="D650" s="646"/>
      <c r="E650" s="646"/>
      <c r="F650" s="647"/>
    </row>
    <row r="651" spans="2:6" ht="39.75" customHeight="1" thickBot="1" x14ac:dyDescent="0.3">
      <c r="B651" s="207" t="s">
        <v>848</v>
      </c>
      <c r="C651" s="659" t="s">
        <v>849</v>
      </c>
      <c r="D651" s="660"/>
      <c r="E651" s="660"/>
      <c r="F651" s="661"/>
    </row>
    <row r="652" spans="2:6" ht="30.75" customHeight="1" thickBot="1" x14ac:dyDescent="0.3">
      <c r="B652" s="293" t="s">
        <v>27</v>
      </c>
      <c r="C652" s="651" t="s">
        <v>849</v>
      </c>
      <c r="D652" s="652"/>
      <c r="E652" s="652"/>
      <c r="F652" s="653"/>
    </row>
    <row r="653" spans="2:6" ht="33.75" customHeight="1" thickBot="1" x14ac:dyDescent="0.3">
      <c r="B653" s="208" t="s">
        <v>29</v>
      </c>
      <c r="C653" s="597" t="s">
        <v>30</v>
      </c>
      <c r="D653" s="598"/>
      <c r="E653" s="598"/>
      <c r="F653" s="599"/>
    </row>
    <row r="654" spans="2:6" ht="12.75" customHeight="1" x14ac:dyDescent="0.25">
      <c r="B654" s="620"/>
      <c r="C654" s="209">
        <v>2018</v>
      </c>
      <c r="D654" s="209">
        <v>2019</v>
      </c>
      <c r="E654" s="209">
        <v>2020</v>
      </c>
      <c r="F654" s="209">
        <v>2021</v>
      </c>
    </row>
    <row r="655" spans="2:6" ht="19.5" customHeight="1" thickBot="1" x14ac:dyDescent="0.3">
      <c r="B655" s="621"/>
      <c r="C655" s="210" t="s">
        <v>12</v>
      </c>
      <c r="D655" s="210" t="s">
        <v>13</v>
      </c>
      <c r="E655" s="210" t="s">
        <v>13</v>
      </c>
      <c r="F655" s="210" t="s">
        <v>13</v>
      </c>
    </row>
    <row r="656" spans="2:6" ht="22.5" customHeight="1" thickBot="1" x14ac:dyDescent="0.3">
      <c r="B656" s="208" t="s">
        <v>31</v>
      </c>
      <c r="C656" s="211"/>
      <c r="D656" s="211"/>
      <c r="E656" s="211"/>
      <c r="F656" s="211"/>
    </row>
    <row r="657" spans="2:6" ht="16.5" thickBot="1" x14ac:dyDescent="0.3">
      <c r="B657" s="208" t="s">
        <v>32</v>
      </c>
      <c r="C657" s="212"/>
      <c r="D657" s="212">
        <v>26552</v>
      </c>
      <c r="E657" s="212">
        <v>26552</v>
      </c>
      <c r="F657" s="212"/>
    </row>
    <row r="658" spans="2:6" ht="16.5" thickBot="1" x14ac:dyDescent="0.3">
      <c r="B658" s="208" t="s">
        <v>33</v>
      </c>
      <c r="C658" s="212" t="e">
        <f>C657/C656</f>
        <v>#DIV/0!</v>
      </c>
      <c r="D658" s="212" t="e">
        <f t="shared" ref="D658:F658" si="94">D657/D656</f>
        <v>#DIV/0!</v>
      </c>
      <c r="E658" s="212" t="e">
        <f t="shared" si="94"/>
        <v>#DIV/0!</v>
      </c>
      <c r="F658" s="212" t="e">
        <f t="shared" si="94"/>
        <v>#DIV/0!</v>
      </c>
    </row>
    <row r="659" spans="2:6" ht="23.25" customHeight="1" thickBot="1" x14ac:dyDescent="0.3">
      <c r="B659" s="208" t="s">
        <v>34</v>
      </c>
      <c r="C659" s="213" t="s">
        <v>35</v>
      </c>
      <c r="D659" s="214" t="e">
        <f>D656/C656-1</f>
        <v>#DIV/0!</v>
      </c>
      <c r="E659" s="214" t="e">
        <f t="shared" ref="E659:F661" si="95">E656/D656-1</f>
        <v>#DIV/0!</v>
      </c>
      <c r="F659" s="214" t="e">
        <f t="shared" si="95"/>
        <v>#DIV/0!</v>
      </c>
    </row>
    <row r="660" spans="2:6" ht="32.25" thickBot="1" x14ac:dyDescent="0.3">
      <c r="B660" s="208" t="s">
        <v>36</v>
      </c>
      <c r="C660" s="213" t="s">
        <v>35</v>
      </c>
      <c r="D660" s="214" t="e">
        <f>D657/C657-1</f>
        <v>#DIV/0!</v>
      </c>
      <c r="E660" s="214">
        <f t="shared" si="95"/>
        <v>0</v>
      </c>
      <c r="F660" s="214">
        <f t="shared" si="95"/>
        <v>-1</v>
      </c>
    </row>
    <row r="661" spans="2:6" ht="32.25" thickBot="1" x14ac:dyDescent="0.3">
      <c r="B661" s="208" t="s">
        <v>37</v>
      </c>
      <c r="C661" s="213" t="s">
        <v>35</v>
      </c>
      <c r="D661" s="214" t="e">
        <f>D658/C658-1</f>
        <v>#DIV/0!</v>
      </c>
      <c r="E661" s="214" t="e">
        <f t="shared" si="95"/>
        <v>#DIV/0!</v>
      </c>
      <c r="F661" s="214" t="e">
        <f t="shared" si="95"/>
        <v>#DIV/0!</v>
      </c>
    </row>
    <row r="662" spans="2:6" ht="25.5" customHeight="1" thickBot="1" x14ac:dyDescent="0.3">
      <c r="B662" s="622" t="s">
        <v>850</v>
      </c>
      <c r="C662" s="623"/>
      <c r="D662" s="623"/>
      <c r="E662" s="623"/>
      <c r="F662" s="624"/>
    </row>
    <row r="663" spans="2:6" ht="12.75" customHeight="1" x14ac:dyDescent="0.25">
      <c r="B663" s="620"/>
      <c r="C663" s="209">
        <v>2018</v>
      </c>
      <c r="D663" s="209">
        <v>2019</v>
      </c>
      <c r="E663" s="209">
        <v>2020</v>
      </c>
      <c r="F663" s="209">
        <v>2021</v>
      </c>
    </row>
    <row r="664" spans="2:6" ht="20.25" customHeight="1" thickBot="1" x14ac:dyDescent="0.3">
      <c r="B664" s="621"/>
      <c r="C664" s="210" t="s">
        <v>12</v>
      </c>
      <c r="D664" s="210" t="s">
        <v>13</v>
      </c>
      <c r="E664" s="210" t="s">
        <v>13</v>
      </c>
      <c r="F664" s="210" t="s">
        <v>13</v>
      </c>
    </row>
    <row r="665" spans="2:6" ht="16.5" thickBot="1" x14ac:dyDescent="0.3">
      <c r="B665" s="215" t="s">
        <v>39</v>
      </c>
      <c r="C665" s="216"/>
      <c r="D665" s="216"/>
      <c r="E665" s="216"/>
      <c r="F665" s="216"/>
    </row>
    <row r="666" spans="2:6" ht="36" customHeight="1" thickBot="1" x14ac:dyDescent="0.3">
      <c r="B666" s="215" t="s">
        <v>40</v>
      </c>
      <c r="C666" s="218"/>
      <c r="D666" s="216">
        <v>26552</v>
      </c>
      <c r="E666" s="216">
        <v>26552</v>
      </c>
      <c r="F666" s="216"/>
    </row>
    <row r="667" spans="2:6" ht="30" customHeight="1" x14ac:dyDescent="0.25">
      <c r="B667" s="225" t="s">
        <v>851</v>
      </c>
      <c r="C667" s="226">
        <f>C666+C665</f>
        <v>0</v>
      </c>
      <c r="D667" s="226">
        <f t="shared" ref="D667:F667" si="96">D666+D665</f>
        <v>26552</v>
      </c>
      <c r="E667" s="226">
        <f t="shared" si="96"/>
        <v>26552</v>
      </c>
      <c r="F667" s="227">
        <f t="shared" si="96"/>
        <v>0</v>
      </c>
    </row>
    <row r="668" spans="2:6" ht="16.5" thickBot="1" x14ac:dyDescent="0.3">
      <c r="B668" s="228"/>
      <c r="C668" s="218"/>
      <c r="D668" s="229"/>
      <c r="E668" s="229"/>
      <c r="F668" s="229"/>
    </row>
    <row r="669" spans="2:6" s="123" customFormat="1" ht="50.25" customHeight="1" thickBot="1" x14ac:dyDescent="0.3">
      <c r="B669" s="298" t="s">
        <v>373</v>
      </c>
      <c r="C669" s="645" t="s">
        <v>852</v>
      </c>
      <c r="D669" s="646"/>
      <c r="E669" s="646"/>
      <c r="F669" s="647"/>
    </row>
    <row r="670" spans="2:6" s="123" customFormat="1" ht="30.75" customHeight="1" thickBot="1" x14ac:dyDescent="0.3">
      <c r="B670" s="207" t="s">
        <v>853</v>
      </c>
      <c r="C670" s="659" t="s">
        <v>852</v>
      </c>
      <c r="D670" s="660"/>
      <c r="E670" s="660"/>
      <c r="F670" s="661"/>
    </row>
    <row r="671" spans="2:6" s="123" customFormat="1" ht="29.25" customHeight="1" thickBot="1" x14ac:dyDescent="0.3">
      <c r="B671" s="293" t="s">
        <v>27</v>
      </c>
      <c r="C671" s="651" t="s">
        <v>854</v>
      </c>
      <c r="D671" s="652"/>
      <c r="E671" s="652"/>
      <c r="F671" s="653"/>
    </row>
    <row r="672" spans="2:6" s="123" customFormat="1" ht="17.25" customHeight="1" thickBot="1" x14ac:dyDescent="0.3">
      <c r="B672" s="208" t="s">
        <v>29</v>
      </c>
      <c r="C672" s="597" t="s">
        <v>58</v>
      </c>
      <c r="D672" s="598"/>
      <c r="E672" s="598"/>
      <c r="F672" s="599"/>
    </row>
    <row r="673" spans="2:6" s="123" customFormat="1" ht="17.25" customHeight="1" x14ac:dyDescent="0.25">
      <c r="B673" s="620"/>
      <c r="C673" s="209">
        <v>2018</v>
      </c>
      <c r="D673" s="209">
        <v>2019</v>
      </c>
      <c r="E673" s="209">
        <v>2020</v>
      </c>
      <c r="F673" s="209">
        <v>2021</v>
      </c>
    </row>
    <row r="674" spans="2:6" s="123" customFormat="1" ht="17.25" customHeight="1" thickBot="1" x14ac:dyDescent="0.3">
      <c r="B674" s="621"/>
      <c r="C674" s="210" t="s">
        <v>12</v>
      </c>
      <c r="D674" s="210" t="s">
        <v>13</v>
      </c>
      <c r="E674" s="210" t="s">
        <v>13</v>
      </c>
      <c r="F674" s="210" t="s">
        <v>13</v>
      </c>
    </row>
    <row r="675" spans="2:6" s="123" customFormat="1" ht="17.25" customHeight="1" thickBot="1" x14ac:dyDescent="0.3">
      <c r="B675" s="208" t="s">
        <v>31</v>
      </c>
      <c r="C675" s="211"/>
      <c r="D675" s="211"/>
      <c r="E675" s="211"/>
      <c r="F675" s="211"/>
    </row>
    <row r="676" spans="2:6" s="123" customFormat="1" ht="17.25" customHeight="1" thickBot="1" x14ac:dyDescent="0.3">
      <c r="B676" s="208" t="s">
        <v>32</v>
      </c>
      <c r="C676" s="212"/>
      <c r="D676" s="212">
        <v>1270000</v>
      </c>
      <c r="E676" s="212"/>
      <c r="F676" s="212"/>
    </row>
    <row r="677" spans="2:6" s="123" customFormat="1" ht="17.25" customHeight="1" thickBot="1" x14ac:dyDescent="0.3">
      <c r="B677" s="208" t="s">
        <v>33</v>
      </c>
      <c r="C677" s="212" t="e">
        <f>C676/C675</f>
        <v>#DIV/0!</v>
      </c>
      <c r="D677" s="212" t="e">
        <f t="shared" ref="D677:F677" si="97">D676/D675</f>
        <v>#DIV/0!</v>
      </c>
      <c r="E677" s="212" t="e">
        <f t="shared" si="97"/>
        <v>#DIV/0!</v>
      </c>
      <c r="F677" s="212" t="e">
        <f t="shared" si="97"/>
        <v>#DIV/0!</v>
      </c>
    </row>
    <row r="678" spans="2:6" s="123" customFormat="1" ht="17.25" customHeight="1" thickBot="1" x14ac:dyDescent="0.3">
      <c r="B678" s="208" t="s">
        <v>34</v>
      </c>
      <c r="C678" s="213" t="s">
        <v>35</v>
      </c>
      <c r="D678" s="214" t="e">
        <f>D675/C675-1</f>
        <v>#DIV/0!</v>
      </c>
      <c r="E678" s="214" t="e">
        <f t="shared" ref="E678:F680" si="98">E675/D675-1</f>
        <v>#DIV/0!</v>
      </c>
      <c r="F678" s="214" t="e">
        <f t="shared" si="98"/>
        <v>#DIV/0!</v>
      </c>
    </row>
    <row r="679" spans="2:6" s="123" customFormat="1" ht="17.25" customHeight="1" thickBot="1" x14ac:dyDescent="0.3">
      <c r="B679" s="208" t="s">
        <v>36</v>
      </c>
      <c r="C679" s="213" t="s">
        <v>35</v>
      </c>
      <c r="D679" s="214" t="e">
        <f>D676/C676-1</f>
        <v>#DIV/0!</v>
      </c>
      <c r="E679" s="214">
        <f t="shared" si="98"/>
        <v>-1</v>
      </c>
      <c r="F679" s="214" t="e">
        <f t="shared" si="98"/>
        <v>#DIV/0!</v>
      </c>
    </row>
    <row r="680" spans="2:6" s="123" customFormat="1" ht="33" customHeight="1" thickBot="1" x14ac:dyDescent="0.3">
      <c r="B680" s="208" t="s">
        <v>37</v>
      </c>
      <c r="C680" s="213" t="s">
        <v>35</v>
      </c>
      <c r="D680" s="214" t="e">
        <f>D677/C677-1</f>
        <v>#DIV/0!</v>
      </c>
      <c r="E680" s="214" t="e">
        <f t="shared" si="98"/>
        <v>#DIV/0!</v>
      </c>
      <c r="F680" s="214" t="e">
        <f t="shared" si="98"/>
        <v>#DIV/0!</v>
      </c>
    </row>
    <row r="681" spans="2:6" s="123" customFormat="1" ht="17.25" customHeight="1" thickBot="1" x14ac:dyDescent="0.3">
      <c r="B681" s="622" t="s">
        <v>855</v>
      </c>
      <c r="C681" s="623"/>
      <c r="D681" s="623"/>
      <c r="E681" s="623"/>
      <c r="F681" s="624"/>
    </row>
    <row r="682" spans="2:6" s="123" customFormat="1" ht="17.25" customHeight="1" x14ac:dyDescent="0.25">
      <c r="B682" s="620"/>
      <c r="C682" s="209">
        <v>2018</v>
      </c>
      <c r="D682" s="209">
        <v>2019</v>
      </c>
      <c r="E682" s="209">
        <v>2020</v>
      </c>
      <c r="F682" s="209">
        <v>2021</v>
      </c>
    </row>
    <row r="683" spans="2:6" s="123" customFormat="1" ht="17.25" customHeight="1" thickBot="1" x14ac:dyDescent="0.3">
      <c r="B683" s="621"/>
      <c r="C683" s="210" t="s">
        <v>12</v>
      </c>
      <c r="D683" s="210" t="s">
        <v>13</v>
      </c>
      <c r="E683" s="210" t="s">
        <v>13</v>
      </c>
      <c r="F683" s="210" t="s">
        <v>13</v>
      </c>
    </row>
    <row r="684" spans="2:6" s="123" customFormat="1" ht="17.25" customHeight="1" thickBot="1" x14ac:dyDescent="0.3">
      <c r="B684" s="215" t="s">
        <v>39</v>
      </c>
      <c r="C684" s="216"/>
      <c r="D684" s="216"/>
      <c r="E684" s="216"/>
      <c r="F684" s="216"/>
    </row>
    <row r="685" spans="2:6" s="123" customFormat="1" ht="17.25" customHeight="1" thickBot="1" x14ac:dyDescent="0.3">
      <c r="B685" s="215" t="s">
        <v>40</v>
      </c>
      <c r="C685" s="218"/>
      <c r="D685" s="216">
        <v>1270000</v>
      </c>
      <c r="E685" s="216"/>
      <c r="F685" s="216"/>
    </row>
    <row r="686" spans="2:6" s="123" customFormat="1" ht="26.25" customHeight="1" x14ac:dyDescent="0.25">
      <c r="B686" s="225" t="s">
        <v>856</v>
      </c>
      <c r="C686" s="226">
        <f>C685+C684</f>
        <v>0</v>
      </c>
      <c r="D686" s="226">
        <f t="shared" ref="D686" si="99">D685+D684</f>
        <v>1270000</v>
      </c>
      <c r="E686" s="226"/>
      <c r="F686" s="227"/>
    </row>
    <row r="687" spans="2:6" s="123" customFormat="1" ht="15.75" customHeight="1" thickBot="1" x14ac:dyDescent="0.3">
      <c r="B687" s="228"/>
      <c r="C687" s="218"/>
      <c r="D687" s="229"/>
      <c r="E687" s="229"/>
      <c r="F687" s="229"/>
    </row>
    <row r="688" spans="2:6" s="123" customFormat="1" ht="50.25" customHeight="1" thickBot="1" x14ac:dyDescent="0.3">
      <c r="B688" s="298" t="s">
        <v>373</v>
      </c>
      <c r="C688" s="645" t="s">
        <v>857</v>
      </c>
      <c r="D688" s="646"/>
      <c r="E688" s="646"/>
      <c r="F688" s="647"/>
    </row>
    <row r="689" spans="2:6" s="123" customFormat="1" ht="31.5" customHeight="1" thickBot="1" x14ac:dyDescent="0.3">
      <c r="B689" s="207" t="s">
        <v>858</v>
      </c>
      <c r="C689" s="659" t="s">
        <v>857</v>
      </c>
      <c r="D689" s="660"/>
      <c r="E689" s="660"/>
      <c r="F689" s="661"/>
    </row>
    <row r="690" spans="2:6" s="123" customFormat="1" ht="38.25" customHeight="1" thickBot="1" x14ac:dyDescent="0.3">
      <c r="B690" s="293" t="s">
        <v>27</v>
      </c>
      <c r="C690" s="651" t="s">
        <v>854</v>
      </c>
      <c r="D690" s="652"/>
      <c r="E690" s="652"/>
      <c r="F690" s="653"/>
    </row>
    <row r="691" spans="2:6" s="123" customFormat="1" ht="17.25" customHeight="1" thickBot="1" x14ac:dyDescent="0.3">
      <c r="B691" s="208" t="s">
        <v>29</v>
      </c>
      <c r="C691" s="597" t="s">
        <v>58</v>
      </c>
      <c r="D691" s="598"/>
      <c r="E691" s="598"/>
      <c r="F691" s="599"/>
    </row>
    <row r="692" spans="2:6" s="123" customFormat="1" ht="17.25" customHeight="1" x14ac:dyDescent="0.25">
      <c r="B692" s="620"/>
      <c r="C692" s="209">
        <v>2018</v>
      </c>
      <c r="D692" s="209">
        <v>2019</v>
      </c>
      <c r="E692" s="209">
        <v>2020</v>
      </c>
      <c r="F692" s="209">
        <v>2021</v>
      </c>
    </row>
    <row r="693" spans="2:6" s="123" customFormat="1" ht="17.25" customHeight="1" thickBot="1" x14ac:dyDescent="0.3">
      <c r="B693" s="621"/>
      <c r="C693" s="210" t="s">
        <v>12</v>
      </c>
      <c r="D693" s="210" t="s">
        <v>13</v>
      </c>
      <c r="E693" s="210" t="s">
        <v>13</v>
      </c>
      <c r="F693" s="210" t="s">
        <v>13</v>
      </c>
    </row>
    <row r="694" spans="2:6" s="123" customFormat="1" ht="17.25" customHeight="1" thickBot="1" x14ac:dyDescent="0.3">
      <c r="B694" s="208" t="s">
        <v>31</v>
      </c>
      <c r="C694" s="211"/>
      <c r="D694" s="211"/>
      <c r="E694" s="211"/>
      <c r="F694" s="211"/>
    </row>
    <row r="695" spans="2:6" s="123" customFormat="1" ht="17.25" customHeight="1" thickBot="1" x14ac:dyDescent="0.3">
      <c r="B695" s="208" t="s">
        <v>32</v>
      </c>
      <c r="C695" s="212"/>
      <c r="D695" s="212"/>
      <c r="E695" s="212">
        <v>635000</v>
      </c>
      <c r="F695" s="212">
        <v>635000</v>
      </c>
    </row>
    <row r="696" spans="2:6" s="123" customFormat="1" ht="17.25" customHeight="1" thickBot="1" x14ac:dyDescent="0.3">
      <c r="B696" s="208" t="s">
        <v>33</v>
      </c>
      <c r="C696" s="212" t="e">
        <f>C695/C694</f>
        <v>#DIV/0!</v>
      </c>
      <c r="D696" s="212" t="e">
        <f t="shared" ref="D696:F696" si="100">D695/D694</f>
        <v>#DIV/0!</v>
      </c>
      <c r="E696" s="212" t="e">
        <f t="shared" si="100"/>
        <v>#DIV/0!</v>
      </c>
      <c r="F696" s="212" t="e">
        <f t="shared" si="100"/>
        <v>#DIV/0!</v>
      </c>
    </row>
    <row r="697" spans="2:6" s="123" customFormat="1" ht="17.25" customHeight="1" thickBot="1" x14ac:dyDescent="0.3">
      <c r="B697" s="208" t="s">
        <v>34</v>
      </c>
      <c r="C697" s="213" t="s">
        <v>35</v>
      </c>
      <c r="D697" s="214" t="e">
        <f>D694/C694-1</f>
        <v>#DIV/0!</v>
      </c>
      <c r="E697" s="214" t="e">
        <f t="shared" ref="E697:F699" si="101">E694/D694-1</f>
        <v>#DIV/0!</v>
      </c>
      <c r="F697" s="214" t="e">
        <f t="shared" si="101"/>
        <v>#DIV/0!</v>
      </c>
    </row>
    <row r="698" spans="2:6" s="123" customFormat="1" ht="17.25" customHeight="1" thickBot="1" x14ac:dyDescent="0.3">
      <c r="B698" s="208" t="s">
        <v>36</v>
      </c>
      <c r="C698" s="213" t="s">
        <v>35</v>
      </c>
      <c r="D698" s="214" t="e">
        <f>D695/C695-1</f>
        <v>#DIV/0!</v>
      </c>
      <c r="E698" s="214" t="e">
        <f t="shared" si="101"/>
        <v>#DIV/0!</v>
      </c>
      <c r="F698" s="214">
        <f t="shared" si="101"/>
        <v>0</v>
      </c>
    </row>
    <row r="699" spans="2:6" s="123" customFormat="1" ht="31.5" customHeight="1" thickBot="1" x14ac:dyDescent="0.3">
      <c r="B699" s="208" t="s">
        <v>37</v>
      </c>
      <c r="C699" s="213" t="s">
        <v>35</v>
      </c>
      <c r="D699" s="214" t="e">
        <f>D696/C696-1</f>
        <v>#DIV/0!</v>
      </c>
      <c r="E699" s="214" t="e">
        <f t="shared" si="101"/>
        <v>#DIV/0!</v>
      </c>
      <c r="F699" s="214" t="e">
        <f t="shared" si="101"/>
        <v>#DIV/0!</v>
      </c>
    </row>
    <row r="700" spans="2:6" s="123" customFormat="1" ht="17.25" customHeight="1" thickBot="1" x14ac:dyDescent="0.3">
      <c r="B700" s="622" t="s">
        <v>859</v>
      </c>
      <c r="C700" s="623"/>
      <c r="D700" s="623"/>
      <c r="E700" s="623"/>
      <c r="F700" s="624"/>
    </row>
    <row r="701" spans="2:6" s="123" customFormat="1" ht="17.25" customHeight="1" x14ac:dyDescent="0.25">
      <c r="B701" s="620"/>
      <c r="C701" s="209">
        <v>2018</v>
      </c>
      <c r="D701" s="209">
        <v>2019</v>
      </c>
      <c r="E701" s="209">
        <v>2020</v>
      </c>
      <c r="F701" s="209">
        <v>2021</v>
      </c>
    </row>
    <row r="702" spans="2:6" s="123" customFormat="1" ht="17.25" customHeight="1" thickBot="1" x14ac:dyDescent="0.3">
      <c r="B702" s="621"/>
      <c r="C702" s="210" t="s">
        <v>12</v>
      </c>
      <c r="D702" s="210" t="s">
        <v>13</v>
      </c>
      <c r="E702" s="210" t="s">
        <v>13</v>
      </c>
      <c r="F702" s="210" t="s">
        <v>13</v>
      </c>
    </row>
    <row r="703" spans="2:6" s="123" customFormat="1" ht="17.25" customHeight="1" thickBot="1" x14ac:dyDescent="0.3">
      <c r="B703" s="215" t="s">
        <v>39</v>
      </c>
      <c r="C703" s="216"/>
      <c r="D703" s="216"/>
      <c r="E703" s="216"/>
      <c r="F703" s="216"/>
    </row>
    <row r="704" spans="2:6" s="123" customFormat="1" ht="17.25" customHeight="1" thickBot="1" x14ac:dyDescent="0.3">
      <c r="B704" s="215" t="s">
        <v>40</v>
      </c>
      <c r="C704" s="218"/>
      <c r="D704" s="216"/>
      <c r="E704" s="216">
        <v>635000</v>
      </c>
      <c r="F704" s="216">
        <v>635000</v>
      </c>
    </row>
    <row r="705" spans="2:6" s="123" customFormat="1" ht="27.75" customHeight="1" x14ac:dyDescent="0.25">
      <c r="B705" s="225" t="s">
        <v>860</v>
      </c>
      <c r="C705" s="226">
        <f>C704+C703</f>
        <v>0</v>
      </c>
      <c r="D705" s="226">
        <f t="shared" ref="D705:F705" si="102">D704+D703</f>
        <v>0</v>
      </c>
      <c r="E705" s="226">
        <f t="shared" si="102"/>
        <v>635000</v>
      </c>
      <c r="F705" s="227">
        <f t="shared" si="102"/>
        <v>635000</v>
      </c>
    </row>
    <row r="706" spans="2:6" s="123" customFormat="1" ht="15.75" customHeight="1" thickBot="1" x14ac:dyDescent="0.3">
      <c r="B706" s="228"/>
      <c r="C706" s="218"/>
      <c r="D706" s="229"/>
      <c r="E706" s="229"/>
      <c r="F706" s="229"/>
    </row>
    <row r="707" spans="2:6" s="123" customFormat="1" ht="50.25" customHeight="1" thickBot="1" x14ac:dyDescent="0.3">
      <c r="B707" s="298" t="s">
        <v>373</v>
      </c>
      <c r="C707" s="645" t="s">
        <v>861</v>
      </c>
      <c r="D707" s="646"/>
      <c r="E707" s="646"/>
      <c r="F707" s="647"/>
    </row>
    <row r="708" spans="2:6" s="123" customFormat="1" ht="31.5" customHeight="1" thickBot="1" x14ac:dyDescent="0.3">
      <c r="B708" s="207" t="s">
        <v>862</v>
      </c>
      <c r="C708" s="659" t="s">
        <v>863</v>
      </c>
      <c r="D708" s="660"/>
      <c r="E708" s="660"/>
      <c r="F708" s="661"/>
    </row>
    <row r="709" spans="2:6" s="123" customFormat="1" ht="38.25" customHeight="1" thickBot="1" x14ac:dyDescent="0.3">
      <c r="B709" s="293" t="s">
        <v>27</v>
      </c>
      <c r="C709" s="651" t="s">
        <v>864</v>
      </c>
      <c r="D709" s="652"/>
      <c r="E709" s="652"/>
      <c r="F709" s="653"/>
    </row>
    <row r="710" spans="2:6" s="123" customFormat="1" ht="17.25" customHeight="1" thickBot="1" x14ac:dyDescent="0.3">
      <c r="B710" s="208" t="s">
        <v>29</v>
      </c>
      <c r="C710" s="597" t="s">
        <v>760</v>
      </c>
      <c r="D710" s="598"/>
      <c r="E710" s="598"/>
      <c r="F710" s="599"/>
    </row>
    <row r="711" spans="2:6" s="123" customFormat="1" ht="17.25" customHeight="1" x14ac:dyDescent="0.25">
      <c r="B711" s="620"/>
      <c r="C711" s="209">
        <v>2018</v>
      </c>
      <c r="D711" s="209">
        <v>2019</v>
      </c>
      <c r="E711" s="209">
        <v>2020</v>
      </c>
      <c r="F711" s="209">
        <v>2021</v>
      </c>
    </row>
    <row r="712" spans="2:6" s="123" customFormat="1" ht="17.25" customHeight="1" thickBot="1" x14ac:dyDescent="0.3">
      <c r="B712" s="621"/>
      <c r="C712" s="210" t="s">
        <v>12</v>
      </c>
      <c r="D712" s="210" t="s">
        <v>13</v>
      </c>
      <c r="E712" s="210" t="s">
        <v>13</v>
      </c>
      <c r="F712" s="210" t="s">
        <v>13</v>
      </c>
    </row>
    <row r="713" spans="2:6" s="123" customFormat="1" ht="17.25" customHeight="1" thickBot="1" x14ac:dyDescent="0.3">
      <c r="B713" s="208" t="s">
        <v>31</v>
      </c>
      <c r="C713" s="211"/>
      <c r="D713" s="212"/>
      <c r="E713" s="212"/>
      <c r="F713" s="212"/>
    </row>
    <row r="714" spans="2:6" s="123" customFormat="1" ht="17.25" customHeight="1" thickBot="1" x14ac:dyDescent="0.3">
      <c r="B714" s="208" t="s">
        <v>32</v>
      </c>
      <c r="C714" s="212"/>
      <c r="D714" s="212">
        <v>2500000</v>
      </c>
      <c r="E714" s="212">
        <v>2500000</v>
      </c>
      <c r="F714" s="212">
        <v>2500000</v>
      </c>
    </row>
    <row r="715" spans="2:6" s="123" customFormat="1" ht="17.25" customHeight="1" thickBot="1" x14ac:dyDescent="0.3">
      <c r="B715" s="208" t="s">
        <v>33</v>
      </c>
      <c r="C715" s="212" t="e">
        <f>C714/C713</f>
        <v>#DIV/0!</v>
      </c>
      <c r="D715" s="212" t="e">
        <f t="shared" ref="D715:F715" si="103">D714/D713</f>
        <v>#DIV/0!</v>
      </c>
      <c r="E715" s="212" t="e">
        <f t="shared" si="103"/>
        <v>#DIV/0!</v>
      </c>
      <c r="F715" s="212" t="e">
        <f t="shared" si="103"/>
        <v>#DIV/0!</v>
      </c>
    </row>
    <row r="716" spans="2:6" s="123" customFormat="1" ht="17.25" customHeight="1" thickBot="1" x14ac:dyDescent="0.3">
      <c r="B716" s="208" t="s">
        <v>34</v>
      </c>
      <c r="C716" s="213" t="s">
        <v>35</v>
      </c>
      <c r="D716" s="214" t="e">
        <f>D713/C713-1</f>
        <v>#DIV/0!</v>
      </c>
      <c r="E716" s="214" t="e">
        <f t="shared" ref="E716:F718" si="104">E713/D713-1</f>
        <v>#DIV/0!</v>
      </c>
      <c r="F716" s="214" t="e">
        <f t="shared" si="104"/>
        <v>#DIV/0!</v>
      </c>
    </row>
    <row r="717" spans="2:6" s="123" customFormat="1" ht="21" customHeight="1" thickBot="1" x14ac:dyDescent="0.3">
      <c r="B717" s="208" t="s">
        <v>36</v>
      </c>
      <c r="C717" s="213" t="s">
        <v>35</v>
      </c>
      <c r="D717" s="214" t="e">
        <f>D714/C714-1</f>
        <v>#DIV/0!</v>
      </c>
      <c r="E717" s="214">
        <f t="shared" si="104"/>
        <v>0</v>
      </c>
      <c r="F717" s="214">
        <f t="shared" si="104"/>
        <v>0</v>
      </c>
    </row>
    <row r="718" spans="2:6" s="123" customFormat="1" ht="31.5" customHeight="1" thickBot="1" x14ac:dyDescent="0.3">
      <c r="B718" s="208" t="s">
        <v>37</v>
      </c>
      <c r="C718" s="213" t="s">
        <v>35</v>
      </c>
      <c r="D718" s="214" t="e">
        <f>D715/C715-1</f>
        <v>#DIV/0!</v>
      </c>
      <c r="E718" s="214" t="e">
        <f t="shared" si="104"/>
        <v>#DIV/0!</v>
      </c>
      <c r="F718" s="214" t="e">
        <f t="shared" si="104"/>
        <v>#DIV/0!</v>
      </c>
    </row>
    <row r="719" spans="2:6" s="123" customFormat="1" ht="17.25" customHeight="1" thickBot="1" x14ac:dyDescent="0.3">
      <c r="B719" s="622" t="s">
        <v>865</v>
      </c>
      <c r="C719" s="623"/>
      <c r="D719" s="623"/>
      <c r="E719" s="623"/>
      <c r="F719" s="624"/>
    </row>
    <row r="720" spans="2:6" s="123" customFormat="1" ht="17.25" customHeight="1" x14ac:dyDescent="0.25">
      <c r="B720" s="620"/>
      <c r="C720" s="209">
        <v>2018</v>
      </c>
      <c r="D720" s="209">
        <v>2019</v>
      </c>
      <c r="E720" s="209">
        <v>2020</v>
      </c>
      <c r="F720" s="209">
        <v>2021</v>
      </c>
    </row>
    <row r="721" spans="2:6" s="123" customFormat="1" ht="17.25" customHeight="1" thickBot="1" x14ac:dyDescent="0.3">
      <c r="B721" s="621"/>
      <c r="C721" s="210" t="s">
        <v>12</v>
      </c>
      <c r="D721" s="210" t="s">
        <v>13</v>
      </c>
      <c r="E721" s="210" t="s">
        <v>13</v>
      </c>
      <c r="F721" s="210" t="s">
        <v>13</v>
      </c>
    </row>
    <row r="722" spans="2:6" s="123" customFormat="1" ht="17.25" customHeight="1" thickBot="1" x14ac:dyDescent="0.3">
      <c r="B722" s="215" t="s">
        <v>39</v>
      </c>
      <c r="C722" s="216"/>
      <c r="D722" s="216"/>
      <c r="E722" s="216"/>
      <c r="F722" s="216"/>
    </row>
    <row r="723" spans="2:6" s="123" customFormat="1" ht="17.25" customHeight="1" thickBot="1" x14ac:dyDescent="0.3">
      <c r="B723" s="215" t="s">
        <v>40</v>
      </c>
      <c r="C723" s="218"/>
      <c r="D723" s="216">
        <v>2500000</v>
      </c>
      <c r="E723" s="216">
        <v>2500000</v>
      </c>
      <c r="F723" s="216">
        <v>2500000</v>
      </c>
    </row>
    <row r="724" spans="2:6" s="123" customFormat="1" ht="25.5" customHeight="1" x14ac:dyDescent="0.25">
      <c r="B724" s="225" t="s">
        <v>866</v>
      </c>
      <c r="C724" s="226">
        <f>C723+C722</f>
        <v>0</v>
      </c>
      <c r="D724" s="226">
        <f t="shared" ref="D724:F724" si="105">D723+D722</f>
        <v>2500000</v>
      </c>
      <c r="E724" s="226">
        <f t="shared" si="105"/>
        <v>2500000</v>
      </c>
      <c r="F724" s="227">
        <f t="shared" si="105"/>
        <v>2500000</v>
      </c>
    </row>
    <row r="725" spans="2:6" s="123" customFormat="1" ht="15.75" customHeight="1" thickBot="1" x14ac:dyDescent="0.3">
      <c r="B725" s="228"/>
      <c r="C725" s="218"/>
      <c r="D725" s="229"/>
      <c r="E725" s="229"/>
      <c r="F725" s="229"/>
    </row>
    <row r="726" spans="2:6" s="123" customFormat="1" ht="50.25" customHeight="1" thickBot="1" x14ac:dyDescent="0.3">
      <c r="B726" s="298" t="s">
        <v>373</v>
      </c>
      <c r="C726" s="645" t="s">
        <v>867</v>
      </c>
      <c r="D726" s="646"/>
      <c r="E726" s="646"/>
      <c r="F726" s="647"/>
    </row>
    <row r="727" spans="2:6" s="123" customFormat="1" ht="17.25" customHeight="1" thickBot="1" x14ac:dyDescent="0.3">
      <c r="B727" s="207" t="s">
        <v>868</v>
      </c>
      <c r="C727" s="659" t="s">
        <v>869</v>
      </c>
      <c r="D727" s="660"/>
      <c r="E727" s="660"/>
      <c r="F727" s="661"/>
    </row>
    <row r="728" spans="2:6" s="123" customFormat="1" ht="17.25" customHeight="1" thickBot="1" x14ac:dyDescent="0.3">
      <c r="B728" s="293" t="s">
        <v>27</v>
      </c>
      <c r="C728" s="651" t="s">
        <v>869</v>
      </c>
      <c r="D728" s="652"/>
      <c r="E728" s="652"/>
      <c r="F728" s="653"/>
    </row>
    <row r="729" spans="2:6" s="123" customFormat="1" ht="17.25" customHeight="1" thickBot="1" x14ac:dyDescent="0.3">
      <c r="B729" s="208" t="s">
        <v>29</v>
      </c>
      <c r="C729" s="597" t="s">
        <v>30</v>
      </c>
      <c r="D729" s="598"/>
      <c r="E729" s="598"/>
      <c r="F729" s="599"/>
    </row>
    <row r="730" spans="2:6" s="123" customFormat="1" ht="17.25" customHeight="1" x14ac:dyDescent="0.25">
      <c r="B730" s="620"/>
      <c r="C730" s="209">
        <v>2018</v>
      </c>
      <c r="D730" s="209">
        <v>2019</v>
      </c>
      <c r="E730" s="209">
        <v>2020</v>
      </c>
      <c r="F730" s="209">
        <v>2021</v>
      </c>
    </row>
    <row r="731" spans="2:6" s="123" customFormat="1" ht="17.25" customHeight="1" thickBot="1" x14ac:dyDescent="0.3">
      <c r="B731" s="621"/>
      <c r="C731" s="210" t="s">
        <v>12</v>
      </c>
      <c r="D731" s="210" t="s">
        <v>13</v>
      </c>
      <c r="E731" s="210" t="s">
        <v>13</v>
      </c>
      <c r="F731" s="210" t="s">
        <v>13</v>
      </c>
    </row>
    <row r="732" spans="2:6" s="123" customFormat="1" ht="17.25" customHeight="1" thickBot="1" x14ac:dyDescent="0.3">
      <c r="B732" s="208" t="s">
        <v>31</v>
      </c>
      <c r="C732" s="211"/>
      <c r="D732" s="211"/>
      <c r="E732" s="211"/>
      <c r="F732" s="211"/>
    </row>
    <row r="733" spans="2:6" s="123" customFormat="1" ht="17.25" customHeight="1" thickBot="1" x14ac:dyDescent="0.3">
      <c r="B733" s="208" t="s">
        <v>32</v>
      </c>
      <c r="C733" s="212"/>
      <c r="D733" s="212">
        <v>1123339</v>
      </c>
      <c r="E733" s="212">
        <v>2629919</v>
      </c>
      <c r="F733" s="212">
        <v>1865000</v>
      </c>
    </row>
    <row r="734" spans="2:6" s="123" customFormat="1" ht="17.25" customHeight="1" thickBot="1" x14ac:dyDescent="0.3">
      <c r="B734" s="208" t="s">
        <v>33</v>
      </c>
      <c r="C734" s="212" t="e">
        <f>C733/C732</f>
        <v>#DIV/0!</v>
      </c>
      <c r="D734" s="212" t="e">
        <f t="shared" ref="D734:F734" si="106">D733/D732</f>
        <v>#DIV/0!</v>
      </c>
      <c r="E734" s="212" t="e">
        <f t="shared" si="106"/>
        <v>#DIV/0!</v>
      </c>
      <c r="F734" s="212" t="e">
        <f t="shared" si="106"/>
        <v>#DIV/0!</v>
      </c>
    </row>
    <row r="735" spans="2:6" s="123" customFormat="1" ht="17.25" customHeight="1" thickBot="1" x14ac:dyDescent="0.3">
      <c r="B735" s="208" t="s">
        <v>34</v>
      </c>
      <c r="C735" s="213" t="s">
        <v>35</v>
      </c>
      <c r="D735" s="214" t="e">
        <f>D732/C732-1</f>
        <v>#DIV/0!</v>
      </c>
      <c r="E735" s="214" t="e">
        <f t="shared" ref="E735:F737" si="107">E732/D732-1</f>
        <v>#DIV/0!</v>
      </c>
      <c r="F735" s="214" t="e">
        <f t="shared" si="107"/>
        <v>#DIV/0!</v>
      </c>
    </row>
    <row r="736" spans="2:6" s="123" customFormat="1" ht="22.5" customHeight="1" thickBot="1" x14ac:dyDescent="0.3">
      <c r="B736" s="208" t="s">
        <v>36</v>
      </c>
      <c r="C736" s="213" t="s">
        <v>35</v>
      </c>
      <c r="D736" s="214" t="e">
        <f>D733/C733-1</f>
        <v>#DIV/0!</v>
      </c>
      <c r="E736" s="214">
        <f t="shared" si="107"/>
        <v>1.3411623739583511</v>
      </c>
      <c r="F736" s="214">
        <f t="shared" si="107"/>
        <v>-0.29085268405604892</v>
      </c>
    </row>
    <row r="737" spans="2:6" s="123" customFormat="1" ht="26.25" customHeight="1" thickBot="1" x14ac:dyDescent="0.3">
      <c r="B737" s="208" t="s">
        <v>37</v>
      </c>
      <c r="C737" s="213" t="s">
        <v>35</v>
      </c>
      <c r="D737" s="214" t="e">
        <f>D734/C734-1</f>
        <v>#DIV/0!</v>
      </c>
      <c r="E737" s="214" t="e">
        <f t="shared" si="107"/>
        <v>#DIV/0!</v>
      </c>
      <c r="F737" s="214" t="e">
        <f t="shared" si="107"/>
        <v>#DIV/0!</v>
      </c>
    </row>
    <row r="738" spans="2:6" s="123" customFormat="1" ht="17.25" customHeight="1" thickBot="1" x14ac:dyDescent="0.3">
      <c r="B738" s="622" t="s">
        <v>870</v>
      </c>
      <c r="C738" s="623"/>
      <c r="D738" s="623"/>
      <c r="E738" s="623"/>
      <c r="F738" s="624"/>
    </row>
    <row r="739" spans="2:6" s="123" customFormat="1" ht="17.25" customHeight="1" x14ac:dyDescent="0.25">
      <c r="B739" s="620"/>
      <c r="C739" s="209">
        <v>2018</v>
      </c>
      <c r="D739" s="209">
        <v>2019</v>
      </c>
      <c r="E739" s="209">
        <v>2020</v>
      </c>
      <c r="F739" s="209">
        <v>2021</v>
      </c>
    </row>
    <row r="740" spans="2:6" s="123" customFormat="1" ht="17.25" customHeight="1" thickBot="1" x14ac:dyDescent="0.3">
      <c r="B740" s="621"/>
      <c r="C740" s="210" t="s">
        <v>12</v>
      </c>
      <c r="D740" s="210" t="s">
        <v>13</v>
      </c>
      <c r="E740" s="210" t="s">
        <v>13</v>
      </c>
      <c r="F740" s="210" t="s">
        <v>13</v>
      </c>
    </row>
    <row r="741" spans="2:6" s="123" customFormat="1" ht="17.25" customHeight="1" thickBot="1" x14ac:dyDescent="0.3">
      <c r="B741" s="215" t="s">
        <v>39</v>
      </c>
      <c r="C741" s="216"/>
      <c r="D741" s="216"/>
      <c r="E741" s="216"/>
      <c r="F741" s="216"/>
    </row>
    <row r="742" spans="2:6" s="123" customFormat="1" ht="17.25" customHeight="1" thickBot="1" x14ac:dyDescent="0.3">
      <c r="B742" s="215" t="s">
        <v>40</v>
      </c>
      <c r="C742" s="218"/>
      <c r="D742" s="216">
        <v>1123339</v>
      </c>
      <c r="E742" s="216">
        <v>2629919</v>
      </c>
      <c r="F742" s="216">
        <v>1865000</v>
      </c>
    </row>
    <row r="743" spans="2:6" s="123" customFormat="1" ht="32.25" customHeight="1" x14ac:dyDescent="0.25">
      <c r="B743" s="225" t="s">
        <v>871</v>
      </c>
      <c r="C743" s="226">
        <f>C742+C741</f>
        <v>0</v>
      </c>
      <c r="D743" s="226">
        <f t="shared" ref="D743:F743" si="108">D742+D741</f>
        <v>1123339</v>
      </c>
      <c r="E743" s="226">
        <f t="shared" si="108"/>
        <v>2629919</v>
      </c>
      <c r="F743" s="227">
        <f t="shared" si="108"/>
        <v>1865000</v>
      </c>
    </row>
    <row r="744" spans="2:6" s="123" customFormat="1" ht="24.75" customHeight="1" thickBot="1" x14ac:dyDescent="0.3">
      <c r="B744" s="228"/>
      <c r="C744" s="218"/>
      <c r="D744" s="229"/>
      <c r="E744" s="229"/>
      <c r="F744" s="229"/>
    </row>
    <row r="745" spans="2:6" s="123" customFormat="1" ht="17.25" customHeight="1" thickBot="1" x14ac:dyDescent="0.3">
      <c r="B745" s="207" t="s">
        <v>872</v>
      </c>
      <c r="C745" s="659" t="s">
        <v>873</v>
      </c>
      <c r="D745" s="660"/>
      <c r="E745" s="660"/>
      <c r="F745" s="661"/>
    </row>
    <row r="746" spans="2:6" s="123" customFormat="1" ht="17.25" customHeight="1" thickBot="1" x14ac:dyDescent="0.3">
      <c r="B746" s="293" t="s">
        <v>27</v>
      </c>
      <c r="C746" s="651" t="s">
        <v>874</v>
      </c>
      <c r="D746" s="652"/>
      <c r="E746" s="652"/>
      <c r="F746" s="653"/>
    </row>
    <row r="747" spans="2:6" s="123" customFormat="1" ht="17.25" customHeight="1" thickBot="1" x14ac:dyDescent="0.3">
      <c r="B747" s="208" t="s">
        <v>29</v>
      </c>
      <c r="C747" s="597" t="s">
        <v>875</v>
      </c>
      <c r="D747" s="598"/>
      <c r="E747" s="598"/>
      <c r="F747" s="599"/>
    </row>
    <row r="748" spans="2:6" s="123" customFormat="1" ht="17.25" customHeight="1" x14ac:dyDescent="0.25">
      <c r="B748" s="620"/>
      <c r="C748" s="209">
        <v>2018</v>
      </c>
      <c r="D748" s="209">
        <v>2019</v>
      </c>
      <c r="E748" s="209">
        <v>2020</v>
      </c>
      <c r="F748" s="209">
        <v>2021</v>
      </c>
    </row>
    <row r="749" spans="2:6" s="123" customFormat="1" ht="17.25" customHeight="1" thickBot="1" x14ac:dyDescent="0.3">
      <c r="B749" s="621"/>
      <c r="C749" s="210" t="s">
        <v>12</v>
      </c>
      <c r="D749" s="210" t="s">
        <v>13</v>
      </c>
      <c r="E749" s="210" t="s">
        <v>13</v>
      </c>
      <c r="F749" s="210" t="s">
        <v>13</v>
      </c>
    </row>
    <row r="750" spans="2:6" s="123" customFormat="1" ht="17.25" customHeight="1" thickBot="1" x14ac:dyDescent="0.3">
      <c r="B750" s="208" t="s">
        <v>31</v>
      </c>
      <c r="C750" s="211"/>
      <c r="D750" s="211">
        <v>31</v>
      </c>
      <c r="E750" s="211">
        <v>31</v>
      </c>
      <c r="F750" s="211">
        <v>31</v>
      </c>
    </row>
    <row r="751" spans="2:6" s="123" customFormat="1" ht="17.25" customHeight="1" thickBot="1" x14ac:dyDescent="0.3">
      <c r="B751" s="208" t="s">
        <v>32</v>
      </c>
      <c r="C751" s="212"/>
      <c r="D751" s="212">
        <v>14544332</v>
      </c>
      <c r="E751" s="212">
        <v>14239332</v>
      </c>
      <c r="F751" s="212">
        <v>14314335</v>
      </c>
    </row>
    <row r="752" spans="2:6" s="123" customFormat="1" ht="17.25" customHeight="1" thickBot="1" x14ac:dyDescent="0.3">
      <c r="B752" s="208" t="s">
        <v>33</v>
      </c>
      <c r="C752" s="212" t="e">
        <f>C751/C750</f>
        <v>#DIV/0!</v>
      </c>
      <c r="D752" s="212">
        <f t="shared" ref="D752:F752" si="109">D751/D750</f>
        <v>469172</v>
      </c>
      <c r="E752" s="212">
        <f t="shared" si="109"/>
        <v>459333.29032258067</v>
      </c>
      <c r="F752" s="212">
        <f t="shared" si="109"/>
        <v>461752.74193548388</v>
      </c>
    </row>
    <row r="753" spans="2:8" s="123" customFormat="1" ht="17.25" customHeight="1" thickBot="1" x14ac:dyDescent="0.3">
      <c r="B753" s="208" t="s">
        <v>34</v>
      </c>
      <c r="C753" s="213" t="s">
        <v>35</v>
      </c>
      <c r="D753" s="214" t="e">
        <f>D750/C750-1</f>
        <v>#DIV/0!</v>
      </c>
      <c r="E753" s="214">
        <f t="shared" ref="E753:F755" si="110">E750/D750-1</f>
        <v>0</v>
      </c>
      <c r="F753" s="214">
        <f t="shared" si="110"/>
        <v>0</v>
      </c>
    </row>
    <row r="754" spans="2:8" s="123" customFormat="1" ht="22.5" customHeight="1" thickBot="1" x14ac:dyDescent="0.3">
      <c r="B754" s="208" t="s">
        <v>36</v>
      </c>
      <c r="C754" s="213" t="s">
        <v>35</v>
      </c>
      <c r="D754" s="214" t="e">
        <f>D751/C751-1</f>
        <v>#DIV/0!</v>
      </c>
      <c r="E754" s="214">
        <f t="shared" si="110"/>
        <v>-2.0970368388180338E-2</v>
      </c>
      <c r="F754" s="214">
        <f t="shared" si="110"/>
        <v>5.26731169692507E-3</v>
      </c>
    </row>
    <row r="755" spans="2:8" s="123" customFormat="1" ht="26.25" customHeight="1" thickBot="1" x14ac:dyDescent="0.3">
      <c r="B755" s="208" t="s">
        <v>37</v>
      </c>
      <c r="C755" s="213" t="s">
        <v>35</v>
      </c>
      <c r="D755" s="214" t="e">
        <f>D752/C752-1</f>
        <v>#DIV/0!</v>
      </c>
      <c r="E755" s="214">
        <f t="shared" si="110"/>
        <v>-2.0970368388180338E-2</v>
      </c>
      <c r="F755" s="214">
        <f t="shared" si="110"/>
        <v>5.26731169692507E-3</v>
      </c>
    </row>
    <row r="756" spans="2:8" s="123" customFormat="1" ht="17.25" customHeight="1" thickBot="1" x14ac:dyDescent="0.3">
      <c r="B756" s="622" t="s">
        <v>876</v>
      </c>
      <c r="C756" s="623"/>
      <c r="D756" s="623"/>
      <c r="E756" s="623"/>
      <c r="F756" s="624"/>
    </row>
    <row r="757" spans="2:8" s="123" customFormat="1" ht="17.25" customHeight="1" x14ac:dyDescent="0.25">
      <c r="B757" s="620"/>
      <c r="C757" s="209">
        <v>2018</v>
      </c>
      <c r="D757" s="209">
        <v>2019</v>
      </c>
      <c r="E757" s="209">
        <v>2020</v>
      </c>
      <c r="F757" s="209">
        <v>2021</v>
      </c>
    </row>
    <row r="758" spans="2:8" s="123" customFormat="1" ht="17.25" customHeight="1" thickBot="1" x14ac:dyDescent="0.3">
      <c r="B758" s="621"/>
      <c r="C758" s="210" t="s">
        <v>12</v>
      </c>
      <c r="D758" s="210" t="s">
        <v>13</v>
      </c>
      <c r="E758" s="210" t="s">
        <v>13</v>
      </c>
      <c r="F758" s="210" t="s">
        <v>13</v>
      </c>
    </row>
    <row r="759" spans="2:8" s="123" customFormat="1" ht="17.25" customHeight="1" thickBot="1" x14ac:dyDescent="0.3">
      <c r="B759" s="215" t="s">
        <v>39</v>
      </c>
      <c r="C759" s="216"/>
      <c r="D759" s="216"/>
      <c r="E759" s="216"/>
      <c r="F759" s="216"/>
    </row>
    <row r="760" spans="2:8" s="123" customFormat="1" ht="17.25" customHeight="1" thickBot="1" x14ac:dyDescent="0.3">
      <c r="B760" s="215" t="s">
        <v>40</v>
      </c>
      <c r="C760" s="218"/>
      <c r="D760" s="216">
        <v>14544332</v>
      </c>
      <c r="E760" s="216">
        <v>14239332</v>
      </c>
      <c r="F760" s="216">
        <v>14314335</v>
      </c>
    </row>
    <row r="761" spans="2:8" s="123" customFormat="1" ht="32.25" customHeight="1" x14ac:dyDescent="0.25">
      <c r="B761" s="225" t="s">
        <v>877</v>
      </c>
      <c r="C761" s="226">
        <f>C760+C759</f>
        <v>0</v>
      </c>
      <c r="D761" s="226">
        <f t="shared" ref="D761:F761" si="111">D760+D759</f>
        <v>14544332</v>
      </c>
      <c r="E761" s="226">
        <f t="shared" si="111"/>
        <v>14239332</v>
      </c>
      <c r="F761" s="227">
        <f t="shared" si="111"/>
        <v>14314335</v>
      </c>
    </row>
    <row r="762" spans="2:8" s="123" customFormat="1" ht="24.75" customHeight="1" thickBot="1" x14ac:dyDescent="0.3">
      <c r="B762" s="228"/>
      <c r="C762" s="218"/>
      <c r="D762" s="229"/>
      <c r="E762" s="229"/>
      <c r="F762" s="229"/>
    </row>
    <row r="763" spans="2:8" ht="16.5" thickBot="1" x14ac:dyDescent="0.3">
      <c r="B763" s="19"/>
      <c r="C763" s="68"/>
      <c r="D763" s="68"/>
      <c r="E763" s="68"/>
      <c r="F763" s="68"/>
    </row>
    <row r="764" spans="2:8" ht="24.75" thickBot="1" x14ac:dyDescent="0.3">
      <c r="B764" s="21" t="s">
        <v>182</v>
      </c>
      <c r="C764" s="69">
        <f>C751+C733+C714+C695+C676+C657+C639+C620+C602+C584+C565+C546+C528+C510+C492+C474+C456+C438+C420+C402+C384+C366+C348+C330+C312+C294+C276+C258+C240+C222+C204+C186+C168+C150+C132+C105+C80+C56+C32</f>
        <v>14260700</v>
      </c>
      <c r="D764" s="69">
        <f t="shared" ref="D764:F764" si="112">D751+D733+D714+D695+D676+D657+D639+D620+D602+D584+D565+D546+D528+D510+D492+D474+D456+D438+D420+D402+D384+D366+D348+D330+D312+D294+D276+D258+D240+D222+D204+D186+D168+D150+D132+D105+D80+D56+D32</f>
        <v>27319733</v>
      </c>
      <c r="E764" s="69">
        <f t="shared" si="112"/>
        <v>26173971</v>
      </c>
      <c r="F764" s="69">
        <f t="shared" si="112"/>
        <v>31653971</v>
      </c>
    </row>
    <row r="765" spans="2:8" ht="24.75" thickBot="1" x14ac:dyDescent="0.3">
      <c r="B765" s="21" t="s">
        <v>183</v>
      </c>
      <c r="C765" s="69">
        <f>C767+C769+C771+C773+C775+C777+C779+C781+C783</f>
        <v>14260700</v>
      </c>
      <c r="D765" s="69">
        <f>D767+D769+D771+D773+D775+D777+D779+D781+D783</f>
        <v>27319733</v>
      </c>
      <c r="E765" s="69">
        <f t="shared" ref="E765:F765" si="113">E767+E769+E771+E773+E775+E777+E779+E781+E783</f>
        <v>26173971</v>
      </c>
      <c r="F765" s="69">
        <f t="shared" si="113"/>
        <v>31653971</v>
      </c>
      <c r="H765" s="412">
        <f>D765-D764</f>
        <v>0</v>
      </c>
    </row>
    <row r="766" spans="2:8" ht="24.75" thickBot="1" x14ac:dyDescent="0.3">
      <c r="B766" s="265" t="s">
        <v>184</v>
      </c>
      <c r="C766" s="266"/>
      <c r="D766" s="267">
        <f>D765/C765-1</f>
        <v>0.91573576332157613</v>
      </c>
      <c r="E766" s="267">
        <f t="shared" ref="E766:F766" si="114">E765/D765-1</f>
        <v>-4.1938989667285598E-2</v>
      </c>
      <c r="F766" s="267">
        <f t="shared" si="114"/>
        <v>0.20936830716286803</v>
      </c>
    </row>
    <row r="767" spans="2:8" ht="17.25" thickTop="1" thickBot="1" x14ac:dyDescent="0.3">
      <c r="B767" s="268" t="s">
        <v>101</v>
      </c>
      <c r="C767" s="269">
        <f>C40+C64+C88+C113</f>
        <v>141900</v>
      </c>
      <c r="D767" s="269">
        <f t="shared" ref="D767:F767" si="115">D40+D64+D88+D113</f>
        <v>146157</v>
      </c>
      <c r="E767" s="269">
        <f t="shared" si="115"/>
        <v>150540</v>
      </c>
      <c r="F767" s="269">
        <f t="shared" si="115"/>
        <v>155056</v>
      </c>
    </row>
    <row r="768" spans="2:8" ht="17.25" thickTop="1" thickBot="1" x14ac:dyDescent="0.3">
      <c r="B768" s="270" t="s">
        <v>185</v>
      </c>
      <c r="C768" s="271"/>
      <c r="D768" s="272">
        <f>D767/C767-1</f>
        <v>3.0000000000000027E-2</v>
      </c>
      <c r="E768" s="272">
        <f t="shared" ref="E768:F768" si="116">E767/D767-1</f>
        <v>2.9988300252468125E-2</v>
      </c>
      <c r="F768" s="272">
        <f t="shared" si="116"/>
        <v>2.9998671449448677E-2</v>
      </c>
    </row>
    <row r="769" spans="2:6" ht="25.5" thickTop="1" thickBot="1" x14ac:dyDescent="0.3">
      <c r="B769" s="268" t="s">
        <v>102</v>
      </c>
      <c r="C769" s="269">
        <f>C41+C65+C89+C114</f>
        <v>24490</v>
      </c>
      <c r="D769" s="269">
        <f t="shared" ref="D769:F769" si="117">D41+D65+D89+D114</f>
        <v>24408</v>
      </c>
      <c r="E769" s="269">
        <f t="shared" si="117"/>
        <v>25141</v>
      </c>
      <c r="F769" s="269">
        <f t="shared" si="117"/>
        <v>25893</v>
      </c>
    </row>
    <row r="770" spans="2:6" ht="25.5" thickTop="1" thickBot="1" x14ac:dyDescent="0.3">
      <c r="B770" s="270" t="s">
        <v>186</v>
      </c>
      <c r="C770" s="271"/>
      <c r="D770" s="272">
        <f>D769/C769-1</f>
        <v>-3.3483054307881233E-3</v>
      </c>
      <c r="E770" s="272">
        <f t="shared" ref="E770:F770" si="118">E769/D769-1</f>
        <v>3.003113733202234E-2</v>
      </c>
      <c r="F770" s="272">
        <f t="shared" si="118"/>
        <v>2.9911300266497021E-2</v>
      </c>
    </row>
    <row r="771" spans="2:6" ht="17.25" thickTop="1" thickBot="1" x14ac:dyDescent="0.3">
      <c r="B771" s="268" t="s">
        <v>103</v>
      </c>
      <c r="C771" s="269">
        <f>C42+C66+C90+C115</f>
        <v>1728365</v>
      </c>
      <c r="D771" s="269">
        <f t="shared" ref="D771:F771" si="119">D42+D66+D90+D115</f>
        <v>2308735</v>
      </c>
      <c r="E771" s="269">
        <f t="shared" si="119"/>
        <v>2403618</v>
      </c>
      <c r="F771" s="269">
        <f t="shared" si="119"/>
        <v>2498348</v>
      </c>
    </row>
    <row r="772" spans="2:6" ht="25.5" thickTop="1" thickBot="1" x14ac:dyDescent="0.3">
      <c r="B772" s="270" t="s">
        <v>187</v>
      </c>
      <c r="C772" s="271"/>
      <c r="D772" s="272">
        <f>D771/C771-1</f>
        <v>0.33579134037081282</v>
      </c>
      <c r="E772" s="272">
        <f t="shared" ref="E772:F772" si="120">E771/D771-1</f>
        <v>4.1097397492566357E-2</v>
      </c>
      <c r="F772" s="272">
        <f t="shared" si="120"/>
        <v>3.9411420616753512E-2</v>
      </c>
    </row>
    <row r="773" spans="2:6" ht="17.25" thickTop="1" thickBot="1" x14ac:dyDescent="0.3">
      <c r="B773" s="268" t="s">
        <v>104</v>
      </c>
      <c r="C773" s="269">
        <v>0</v>
      </c>
      <c r="D773" s="269">
        <v>0</v>
      </c>
      <c r="E773" s="269">
        <v>0</v>
      </c>
      <c r="F773" s="269">
        <v>0</v>
      </c>
    </row>
    <row r="774" spans="2:6" ht="17.25" thickTop="1" thickBot="1" x14ac:dyDescent="0.3">
      <c r="B774" s="72" t="s">
        <v>188</v>
      </c>
      <c r="C774" s="53"/>
      <c r="D774" s="73" t="e">
        <f>D773/C773-1</f>
        <v>#DIV/0!</v>
      </c>
      <c r="E774" s="73" t="e">
        <f t="shared" ref="E774:F774" si="121">E773/D773-1</f>
        <v>#DIV/0!</v>
      </c>
      <c r="F774" s="73" t="e">
        <f t="shared" si="121"/>
        <v>#DIV/0!</v>
      </c>
    </row>
    <row r="775" spans="2:6" ht="16.5" thickBot="1" x14ac:dyDescent="0.3">
      <c r="B775" s="52" t="s">
        <v>105</v>
      </c>
      <c r="C775" s="54">
        <v>0</v>
      </c>
      <c r="D775" s="54">
        <v>0</v>
      </c>
      <c r="E775" s="54">
        <v>0</v>
      </c>
      <c r="F775" s="54">
        <v>0</v>
      </c>
    </row>
    <row r="776" spans="2:6" ht="24.75" thickBot="1" x14ac:dyDescent="0.3">
      <c r="B776" s="72" t="s">
        <v>189</v>
      </c>
      <c r="C776" s="53"/>
      <c r="D776" s="73" t="e">
        <f>D775/C775-1</f>
        <v>#DIV/0!</v>
      </c>
      <c r="E776" s="73" t="e">
        <f t="shared" ref="E776:F776" si="122">E775/D775-1</f>
        <v>#DIV/0!</v>
      </c>
      <c r="F776" s="73" t="e">
        <f t="shared" si="122"/>
        <v>#DIV/0!</v>
      </c>
    </row>
    <row r="777" spans="2:6" ht="16.5" thickBot="1" x14ac:dyDescent="0.3">
      <c r="B777" s="52" t="s">
        <v>106</v>
      </c>
      <c r="C777" s="54">
        <v>0</v>
      </c>
      <c r="D777" s="54">
        <v>0</v>
      </c>
      <c r="E777" s="54">
        <v>0</v>
      </c>
      <c r="F777" s="54">
        <v>0</v>
      </c>
    </row>
    <row r="778" spans="2:6" ht="24.75" thickBot="1" x14ac:dyDescent="0.3">
      <c r="B778" s="72" t="s">
        <v>190</v>
      </c>
      <c r="C778" s="53"/>
      <c r="D778" s="73" t="e">
        <f>D777/C777-1</f>
        <v>#DIV/0!</v>
      </c>
      <c r="E778" s="73" t="e">
        <f t="shared" ref="E778:F778" si="123">E777/D777-1</f>
        <v>#DIV/0!</v>
      </c>
      <c r="F778" s="73" t="e">
        <f t="shared" si="123"/>
        <v>#DIV/0!</v>
      </c>
    </row>
    <row r="779" spans="2:6" ht="24.75" thickBot="1" x14ac:dyDescent="0.3">
      <c r="B779" s="52" t="s">
        <v>107</v>
      </c>
      <c r="C779" s="54">
        <v>0</v>
      </c>
      <c r="D779" s="54">
        <v>0</v>
      </c>
      <c r="E779" s="54">
        <v>0</v>
      </c>
      <c r="F779" s="54">
        <v>0</v>
      </c>
    </row>
    <row r="780" spans="2:6" ht="24.75" thickBot="1" x14ac:dyDescent="0.3">
      <c r="B780" s="72" t="s">
        <v>191</v>
      </c>
      <c r="C780" s="53"/>
      <c r="D780" s="73" t="e">
        <f>D779/C779-1</f>
        <v>#DIV/0!</v>
      </c>
      <c r="E780" s="73" t="e">
        <f t="shared" ref="E780:F780" si="124">E779/D779-1</f>
        <v>#DIV/0!</v>
      </c>
      <c r="F780" s="73" t="e">
        <f t="shared" si="124"/>
        <v>#DIV/0!</v>
      </c>
    </row>
    <row r="781" spans="2:6" ht="16.5" thickBot="1" x14ac:dyDescent="0.3">
      <c r="B781" s="52" t="s">
        <v>192</v>
      </c>
      <c r="C781" s="54">
        <f>C741+C722+C703+C684+C665+C647+C628+C610+C592+C573+C554+C536+C518+C500+C482+C464+C446+C428+C410+C392+C374+C356+C338+C320+C302+C284+C266+C248+C230+C212+C194+C176+C158+C140</f>
        <v>0</v>
      </c>
      <c r="D781" s="54">
        <f t="shared" ref="D781:F781" si="125">D741+D722+D703+D684+D665+D647+D628+D610+D592+D573+D554+D536+D518+D500+D482+D464+D446+D428+D410+D392+D374+D356+D338+D320+D302+D284+D266+D248+D230+D212+D194+D176+D158+D140</f>
        <v>0</v>
      </c>
      <c r="E781" s="54">
        <f t="shared" si="125"/>
        <v>0</v>
      </c>
      <c r="F781" s="54">
        <f t="shared" si="125"/>
        <v>0</v>
      </c>
    </row>
    <row r="782" spans="2:6" ht="24.75" thickBot="1" x14ac:dyDescent="0.3">
      <c r="B782" s="72" t="s">
        <v>193</v>
      </c>
      <c r="C782" s="53"/>
      <c r="D782" s="73" t="e">
        <f>D781/C781-1</f>
        <v>#DIV/0!</v>
      </c>
      <c r="E782" s="73" t="e">
        <f t="shared" ref="E782:F782" si="126">E781/D781-1</f>
        <v>#DIV/0!</v>
      </c>
      <c r="F782" s="73" t="e">
        <f t="shared" si="126"/>
        <v>#DIV/0!</v>
      </c>
    </row>
    <row r="783" spans="2:6" ht="16.5" thickBot="1" x14ac:dyDescent="0.3">
      <c r="B783" s="52" t="s">
        <v>194</v>
      </c>
      <c r="C783" s="54">
        <f>C760+C742+C723+C704+C685+C666+C648+C629+C611+C593+C574+C555+C537+C519+C501+C483+C465+C447+C429+C411+C393+C375+C357+C339+C321+C303+C285+C267+C249+C231+C213+C195+C177+C159+C141</f>
        <v>12365945</v>
      </c>
      <c r="D783" s="54">
        <f t="shared" ref="D783:F783" si="127">D760+D742+D723+D704+D685+D666+D648+D629+D611+D593+D574+D555+D537+D519+D501+D483+D465+D447+D429+D411+D393+D375+D357+D339+D321+D303+D285+D267+D249+D231+D213+D195+D177+D159+D141</f>
        <v>24840433</v>
      </c>
      <c r="E783" s="54">
        <f t="shared" si="127"/>
        <v>23594672</v>
      </c>
      <c r="F783" s="54">
        <f t="shared" si="127"/>
        <v>28974674</v>
      </c>
    </row>
    <row r="784" spans="2:6" ht="24.75" thickBot="1" x14ac:dyDescent="0.3">
      <c r="B784" s="72" t="s">
        <v>195</v>
      </c>
      <c r="C784" s="53"/>
      <c r="D784" s="73">
        <f>D783/C783-1</f>
        <v>1.008777574216932</v>
      </c>
      <c r="E784" s="73">
        <f t="shared" ref="E784:F784" si="128">E783/D783-1</f>
        <v>-5.0150534815556536E-2</v>
      </c>
      <c r="F784" s="73">
        <f t="shared" si="128"/>
        <v>0.22801766432692938</v>
      </c>
    </row>
    <row r="785" spans="2:6" ht="16.5" thickBot="1" x14ac:dyDescent="0.3">
      <c r="B785" s="17" t="s">
        <v>109</v>
      </c>
      <c r="C785" s="66">
        <f>IF(C765-C764=0,0,"Error")</f>
        <v>0</v>
      </c>
      <c r="D785" s="66">
        <f t="shared" ref="D785:F785" si="129">IF(D765-D764=0,0,"Error")</f>
        <v>0</v>
      </c>
      <c r="E785" s="66">
        <f t="shared" si="129"/>
        <v>0</v>
      </c>
      <c r="F785" s="66">
        <f t="shared" si="129"/>
        <v>0</v>
      </c>
    </row>
    <row r="786" spans="2:6" ht="24.75" thickBot="1" x14ac:dyDescent="0.3">
      <c r="B786" s="74" t="s">
        <v>197</v>
      </c>
      <c r="C786" s="54">
        <v>6</v>
      </c>
      <c r="D786" s="54">
        <v>6</v>
      </c>
      <c r="E786" s="54">
        <v>6</v>
      </c>
      <c r="F786" s="54">
        <v>6</v>
      </c>
    </row>
    <row r="787" spans="2:6" ht="24.75" thickBot="1" x14ac:dyDescent="0.3">
      <c r="B787" s="74" t="s">
        <v>198</v>
      </c>
      <c r="C787" s="54" t="s">
        <v>35</v>
      </c>
      <c r="D787" s="54" t="s">
        <v>35</v>
      </c>
      <c r="E787" s="54" t="s">
        <v>35</v>
      </c>
      <c r="F787" s="54" t="s">
        <v>35</v>
      </c>
    </row>
  </sheetData>
  <mergeCells count="289">
    <mergeCell ref="B756:F756"/>
    <mergeCell ref="B757:B758"/>
    <mergeCell ref="B738:F738"/>
    <mergeCell ref="B739:B740"/>
    <mergeCell ref="C745:F745"/>
    <mergeCell ref="C746:F746"/>
    <mergeCell ref="C747:F747"/>
    <mergeCell ref="B748:B749"/>
    <mergeCell ref="B720:B721"/>
    <mergeCell ref="C726:F726"/>
    <mergeCell ref="C727:F727"/>
    <mergeCell ref="C728:F728"/>
    <mergeCell ref="C729:F729"/>
    <mergeCell ref="B730:B731"/>
    <mergeCell ref="C707:F707"/>
    <mergeCell ref="C708:F708"/>
    <mergeCell ref="C709:F709"/>
    <mergeCell ref="C710:F710"/>
    <mergeCell ref="B711:B712"/>
    <mergeCell ref="B719:F719"/>
    <mergeCell ref="C689:F689"/>
    <mergeCell ref="C690:F690"/>
    <mergeCell ref="C691:F691"/>
    <mergeCell ref="B692:B693"/>
    <mergeCell ref="B700:F700"/>
    <mergeCell ref="B701:B702"/>
    <mergeCell ref="C671:F671"/>
    <mergeCell ref="C672:F672"/>
    <mergeCell ref="B673:B674"/>
    <mergeCell ref="B681:F681"/>
    <mergeCell ref="B682:B683"/>
    <mergeCell ref="C688:F688"/>
    <mergeCell ref="C653:F653"/>
    <mergeCell ref="B654:B655"/>
    <mergeCell ref="B662:F662"/>
    <mergeCell ref="B663:B664"/>
    <mergeCell ref="C669:F669"/>
    <mergeCell ref="C670:F670"/>
    <mergeCell ref="B636:B637"/>
    <mergeCell ref="B644:F644"/>
    <mergeCell ref="B645:B646"/>
    <mergeCell ref="C650:F650"/>
    <mergeCell ref="C651:F651"/>
    <mergeCell ref="C652:F652"/>
    <mergeCell ref="B625:F625"/>
    <mergeCell ref="B626:B627"/>
    <mergeCell ref="C632:F632"/>
    <mergeCell ref="C633:F633"/>
    <mergeCell ref="C634:F634"/>
    <mergeCell ref="C635:F635"/>
    <mergeCell ref="B608:B609"/>
    <mergeCell ref="C613:F613"/>
    <mergeCell ref="C614:F614"/>
    <mergeCell ref="C615:F615"/>
    <mergeCell ref="C616:F616"/>
    <mergeCell ref="B617:B618"/>
    <mergeCell ref="C595:F595"/>
    <mergeCell ref="C596:F596"/>
    <mergeCell ref="C597:F597"/>
    <mergeCell ref="C598:F598"/>
    <mergeCell ref="B599:B600"/>
    <mergeCell ref="B607:F607"/>
    <mergeCell ref="C578:F578"/>
    <mergeCell ref="C579:F579"/>
    <mergeCell ref="C580:F580"/>
    <mergeCell ref="B581:B582"/>
    <mergeCell ref="B589:F589"/>
    <mergeCell ref="B590:B591"/>
    <mergeCell ref="C560:F560"/>
    <mergeCell ref="C561:F561"/>
    <mergeCell ref="B562:B563"/>
    <mergeCell ref="B570:F570"/>
    <mergeCell ref="B571:B572"/>
    <mergeCell ref="C577:F577"/>
    <mergeCell ref="C542:F542"/>
    <mergeCell ref="B543:B544"/>
    <mergeCell ref="B551:F551"/>
    <mergeCell ref="B552:B553"/>
    <mergeCell ref="C558:F558"/>
    <mergeCell ref="C559:F559"/>
    <mergeCell ref="B525:B526"/>
    <mergeCell ref="B533:F533"/>
    <mergeCell ref="B534:B535"/>
    <mergeCell ref="C539:F539"/>
    <mergeCell ref="C540:F540"/>
    <mergeCell ref="C541:F541"/>
    <mergeCell ref="B515:F515"/>
    <mergeCell ref="B516:B517"/>
    <mergeCell ref="C521:F521"/>
    <mergeCell ref="C522:F522"/>
    <mergeCell ref="C523:F523"/>
    <mergeCell ref="C524:F524"/>
    <mergeCell ref="B498:B499"/>
    <mergeCell ref="C503:F503"/>
    <mergeCell ref="C504:F504"/>
    <mergeCell ref="C505:F505"/>
    <mergeCell ref="C506:F506"/>
    <mergeCell ref="B507:B508"/>
    <mergeCell ref="C485:F485"/>
    <mergeCell ref="C486:F486"/>
    <mergeCell ref="C487:F487"/>
    <mergeCell ref="C488:F488"/>
    <mergeCell ref="B489:B490"/>
    <mergeCell ref="B497:F497"/>
    <mergeCell ref="C468:F468"/>
    <mergeCell ref="C469:F469"/>
    <mergeCell ref="C470:F470"/>
    <mergeCell ref="B471:B472"/>
    <mergeCell ref="B479:F479"/>
    <mergeCell ref="B480:B481"/>
    <mergeCell ref="C451:F451"/>
    <mergeCell ref="C452:F452"/>
    <mergeCell ref="B453:B454"/>
    <mergeCell ref="B461:F461"/>
    <mergeCell ref="B462:B463"/>
    <mergeCell ref="C467:F467"/>
    <mergeCell ref="C434:F434"/>
    <mergeCell ref="B435:B436"/>
    <mergeCell ref="B443:F443"/>
    <mergeCell ref="B444:B445"/>
    <mergeCell ref="C449:F449"/>
    <mergeCell ref="C450:F450"/>
    <mergeCell ref="B417:B418"/>
    <mergeCell ref="B425:F425"/>
    <mergeCell ref="B426:B427"/>
    <mergeCell ref="C431:F431"/>
    <mergeCell ref="C432:F432"/>
    <mergeCell ref="C433:F433"/>
    <mergeCell ref="B407:F407"/>
    <mergeCell ref="B408:B409"/>
    <mergeCell ref="C413:F413"/>
    <mergeCell ref="C414:F414"/>
    <mergeCell ref="C415:F415"/>
    <mergeCell ref="C416:F416"/>
    <mergeCell ref="B390:B391"/>
    <mergeCell ref="C395:F395"/>
    <mergeCell ref="C396:F396"/>
    <mergeCell ref="C397:F397"/>
    <mergeCell ref="C398:F398"/>
    <mergeCell ref="B399:B400"/>
    <mergeCell ref="C377:F377"/>
    <mergeCell ref="C378:F378"/>
    <mergeCell ref="C379:F379"/>
    <mergeCell ref="C380:F380"/>
    <mergeCell ref="B381:B382"/>
    <mergeCell ref="B389:F389"/>
    <mergeCell ref="C360:F360"/>
    <mergeCell ref="C361:F361"/>
    <mergeCell ref="C362:F362"/>
    <mergeCell ref="B363:B364"/>
    <mergeCell ref="B371:F371"/>
    <mergeCell ref="B372:B373"/>
    <mergeCell ref="C343:F343"/>
    <mergeCell ref="C344:F344"/>
    <mergeCell ref="B345:B346"/>
    <mergeCell ref="B353:F353"/>
    <mergeCell ref="B354:B355"/>
    <mergeCell ref="C359:F359"/>
    <mergeCell ref="C326:F326"/>
    <mergeCell ref="B327:B328"/>
    <mergeCell ref="B335:F335"/>
    <mergeCell ref="B336:B337"/>
    <mergeCell ref="C341:F341"/>
    <mergeCell ref="C342:F342"/>
    <mergeCell ref="B309:B310"/>
    <mergeCell ref="B317:F317"/>
    <mergeCell ref="B318:B319"/>
    <mergeCell ref="C323:F323"/>
    <mergeCell ref="C324:F324"/>
    <mergeCell ref="C325:F325"/>
    <mergeCell ref="B299:F299"/>
    <mergeCell ref="B300:B301"/>
    <mergeCell ref="C305:F305"/>
    <mergeCell ref="C306:F306"/>
    <mergeCell ref="C307:F307"/>
    <mergeCell ref="C308:F308"/>
    <mergeCell ref="B282:B283"/>
    <mergeCell ref="C287:F287"/>
    <mergeCell ref="C288:F288"/>
    <mergeCell ref="C289:F289"/>
    <mergeCell ref="C290:F290"/>
    <mergeCell ref="B291:B292"/>
    <mergeCell ref="C269:F269"/>
    <mergeCell ref="C270:F270"/>
    <mergeCell ref="C271:F271"/>
    <mergeCell ref="C272:F272"/>
    <mergeCell ref="B273:B274"/>
    <mergeCell ref="B281:F281"/>
    <mergeCell ref="C252:F252"/>
    <mergeCell ref="C253:F253"/>
    <mergeCell ref="C254:F254"/>
    <mergeCell ref="B255:B256"/>
    <mergeCell ref="B263:F263"/>
    <mergeCell ref="B264:B265"/>
    <mergeCell ref="C235:F235"/>
    <mergeCell ref="C236:F236"/>
    <mergeCell ref="B237:B238"/>
    <mergeCell ref="B245:F245"/>
    <mergeCell ref="B246:B247"/>
    <mergeCell ref="C251:F251"/>
    <mergeCell ref="C218:F218"/>
    <mergeCell ref="B219:B220"/>
    <mergeCell ref="B227:F227"/>
    <mergeCell ref="B228:B229"/>
    <mergeCell ref="C233:F233"/>
    <mergeCell ref="C234:F234"/>
    <mergeCell ref="B201:B202"/>
    <mergeCell ref="B209:F209"/>
    <mergeCell ref="B210:B211"/>
    <mergeCell ref="C215:F215"/>
    <mergeCell ref="C216:F216"/>
    <mergeCell ref="C217:F217"/>
    <mergeCell ref="B191:F191"/>
    <mergeCell ref="B192:B193"/>
    <mergeCell ref="C197:F197"/>
    <mergeCell ref="C198:F198"/>
    <mergeCell ref="C199:F199"/>
    <mergeCell ref="C200:F200"/>
    <mergeCell ref="B174:B175"/>
    <mergeCell ref="C179:F179"/>
    <mergeCell ref="C180:F180"/>
    <mergeCell ref="C181:F181"/>
    <mergeCell ref="C182:F182"/>
    <mergeCell ref="B183:B184"/>
    <mergeCell ref="C161:F161"/>
    <mergeCell ref="C162:F162"/>
    <mergeCell ref="C163:F163"/>
    <mergeCell ref="C164:F164"/>
    <mergeCell ref="B165:B166"/>
    <mergeCell ref="B173:F173"/>
    <mergeCell ref="C144:F144"/>
    <mergeCell ref="C145:F145"/>
    <mergeCell ref="C146:F146"/>
    <mergeCell ref="B147:B148"/>
    <mergeCell ref="B155:F155"/>
    <mergeCell ref="B156:B157"/>
    <mergeCell ref="C127:F127"/>
    <mergeCell ref="C128:F128"/>
    <mergeCell ref="B129:B130"/>
    <mergeCell ref="B137:F137"/>
    <mergeCell ref="B138:B139"/>
    <mergeCell ref="C143:F143"/>
    <mergeCell ref="B111:B112"/>
    <mergeCell ref="B122:F122"/>
    <mergeCell ref="B123:F123"/>
    <mergeCell ref="B124:F124"/>
    <mergeCell ref="C125:F125"/>
    <mergeCell ref="C126:F126"/>
    <mergeCell ref="B98:F98"/>
    <mergeCell ref="C99:F99"/>
    <mergeCell ref="C100:F100"/>
    <mergeCell ref="C101:F101"/>
    <mergeCell ref="B102:B103"/>
    <mergeCell ref="B110:F110"/>
    <mergeCell ref="C75:F75"/>
    <mergeCell ref="C76:F76"/>
    <mergeCell ref="B77:B78"/>
    <mergeCell ref="B85:F85"/>
    <mergeCell ref="B86:B87"/>
    <mergeCell ref="B97:F97"/>
    <mergeCell ref="B53:B54"/>
    <mergeCell ref="B61:F61"/>
    <mergeCell ref="B62:B63"/>
    <mergeCell ref="B73:F73"/>
    <mergeCell ref="C74:F74"/>
    <mergeCell ref="C52:F52"/>
    <mergeCell ref="B2:F2"/>
    <mergeCell ref="C4:F4"/>
    <mergeCell ref="C5:F5"/>
    <mergeCell ref="C6:F6"/>
    <mergeCell ref="B7:F7"/>
    <mergeCell ref="C22:F22"/>
    <mergeCell ref="B24:F24"/>
    <mergeCell ref="B25:F25"/>
    <mergeCell ref="C26:F26"/>
    <mergeCell ref="B29:B30"/>
    <mergeCell ref="B37:F37"/>
    <mergeCell ref="B38:B39"/>
    <mergeCell ref="B49:F49"/>
    <mergeCell ref="C50:F50"/>
    <mergeCell ref="C51:F51"/>
    <mergeCell ref="C27:F27"/>
    <mergeCell ref="C28:F28"/>
    <mergeCell ref="B8:F10"/>
    <mergeCell ref="C11:F11"/>
    <mergeCell ref="B12:B13"/>
    <mergeCell ref="C16:F16"/>
    <mergeCell ref="B17:F17"/>
    <mergeCell ref="C20:F20"/>
  </mergeCells>
  <pageMargins left="0" right="0" top="0" bottom="0" header="0" footer="0"/>
  <pageSetup paperSize="9" scale="70"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317"/>
  <sheetViews>
    <sheetView topLeftCell="B1" zoomScale="90" zoomScaleNormal="90" workbookViewId="0">
      <selection activeCell="K309" sqref="K309"/>
    </sheetView>
  </sheetViews>
  <sheetFormatPr defaultRowHeight="18.75" x14ac:dyDescent="0.3"/>
  <cols>
    <col min="1" max="1" width="8.42578125" style="321" hidden="1" customWidth="1"/>
    <col min="2" max="2" width="0.140625" style="321" customWidth="1"/>
    <col min="3" max="3" width="48" style="321" customWidth="1"/>
    <col min="4" max="4" width="17.42578125" style="321" customWidth="1"/>
    <col min="5" max="5" width="23.85546875" style="321" customWidth="1"/>
    <col min="6" max="6" width="23.7109375" style="321" customWidth="1"/>
    <col min="7" max="7" width="27.28515625" style="321" customWidth="1"/>
    <col min="8" max="16384" width="9.140625" style="321"/>
  </cols>
  <sheetData>
    <row r="2" spans="3:7" ht="18" customHeight="1" x14ac:dyDescent="0.3">
      <c r="C2" s="684" t="s">
        <v>0</v>
      </c>
      <c r="D2" s="684"/>
      <c r="E2" s="684"/>
      <c r="F2" s="684"/>
      <c r="G2" s="684"/>
    </row>
    <row r="3" spans="3:7" ht="19.5" thickBot="1" x14ac:dyDescent="0.35"/>
    <row r="4" spans="3:7" ht="19.5" thickBot="1" x14ac:dyDescent="0.35">
      <c r="C4" s="322" t="s">
        <v>1</v>
      </c>
      <c r="D4" s="685" t="s">
        <v>695</v>
      </c>
      <c r="E4" s="685"/>
      <c r="F4" s="685"/>
      <c r="G4" s="685"/>
    </row>
    <row r="5" spans="3:7" ht="19.5" thickBot="1" x14ac:dyDescent="0.35">
      <c r="C5" s="322" t="s">
        <v>3</v>
      </c>
      <c r="D5" s="686" t="s">
        <v>696</v>
      </c>
      <c r="E5" s="687"/>
      <c r="F5" s="687"/>
      <c r="G5" s="688"/>
    </row>
    <row r="6" spans="3:7" ht="19.5" thickBot="1" x14ac:dyDescent="0.35">
      <c r="C6" s="322" t="s">
        <v>5</v>
      </c>
      <c r="D6" s="689" t="s">
        <v>6</v>
      </c>
      <c r="E6" s="690"/>
      <c r="F6" s="690"/>
      <c r="G6" s="691"/>
    </row>
    <row r="7" spans="3:7" ht="19.5" thickBot="1" x14ac:dyDescent="0.35">
      <c r="C7" s="692" t="s">
        <v>7</v>
      </c>
      <c r="D7" s="693"/>
      <c r="E7" s="693"/>
      <c r="F7" s="693"/>
      <c r="G7" s="694"/>
    </row>
    <row r="8" spans="3:7" ht="15.75" customHeight="1" x14ac:dyDescent="0.3">
      <c r="C8" s="662" t="s">
        <v>697</v>
      </c>
      <c r="D8" s="663"/>
      <c r="E8" s="663"/>
      <c r="F8" s="663"/>
      <c r="G8" s="664"/>
    </row>
    <row r="9" spans="3:7" ht="48.75" customHeight="1" x14ac:dyDescent="0.3">
      <c r="C9" s="665"/>
      <c r="D9" s="666"/>
      <c r="E9" s="666"/>
      <c r="F9" s="666"/>
      <c r="G9" s="667"/>
    </row>
    <row r="10" spans="3:7" ht="34.5" customHeight="1" thickBot="1" x14ac:dyDescent="0.35">
      <c r="C10" s="668"/>
      <c r="D10" s="669"/>
      <c r="E10" s="669"/>
      <c r="F10" s="669"/>
      <c r="G10" s="670"/>
    </row>
    <row r="11" spans="3:7" ht="38.25" customHeight="1" thickBot="1" x14ac:dyDescent="0.35">
      <c r="C11" s="323" t="s">
        <v>9</v>
      </c>
      <c r="D11" s="671" t="s">
        <v>698</v>
      </c>
      <c r="E11" s="672"/>
      <c r="F11" s="672"/>
      <c r="G11" s="673"/>
    </row>
    <row r="12" spans="3:7" ht="23.25" customHeight="1" x14ac:dyDescent="0.3">
      <c r="C12" s="674"/>
      <c r="D12" s="324">
        <v>2018</v>
      </c>
      <c r="E12" s="324">
        <v>2019</v>
      </c>
      <c r="F12" s="324">
        <v>2020</v>
      </c>
      <c r="G12" s="324">
        <v>2021</v>
      </c>
    </row>
    <row r="13" spans="3:7" ht="25.5" customHeight="1" thickBot="1" x14ac:dyDescent="0.35">
      <c r="C13" s="675"/>
      <c r="D13" s="325" t="s">
        <v>12</v>
      </c>
      <c r="E13" s="325" t="s">
        <v>13</v>
      </c>
      <c r="F13" s="325" t="s">
        <v>13</v>
      </c>
      <c r="G13" s="325" t="s">
        <v>13</v>
      </c>
    </row>
    <row r="14" spans="3:7" ht="19.5" thickBot="1" x14ac:dyDescent="0.35">
      <c r="C14" s="326" t="s">
        <v>699</v>
      </c>
      <c r="D14" s="327" t="s">
        <v>15</v>
      </c>
      <c r="E14" s="327" t="s">
        <v>16</v>
      </c>
      <c r="F14" s="327" t="s">
        <v>16</v>
      </c>
      <c r="G14" s="327" t="s">
        <v>16</v>
      </c>
    </row>
    <row r="15" spans="3:7" ht="57" thickBot="1" x14ac:dyDescent="0.35">
      <c r="C15" s="328" t="s">
        <v>700</v>
      </c>
      <c r="D15" s="327" t="s">
        <v>15</v>
      </c>
      <c r="E15" s="327" t="s">
        <v>16</v>
      </c>
      <c r="F15" s="327" t="s">
        <v>16</v>
      </c>
      <c r="G15" s="327" t="s">
        <v>16</v>
      </c>
    </row>
    <row r="16" spans="3:7" ht="62.25" customHeight="1" thickBot="1" x14ac:dyDescent="0.35">
      <c r="C16" s="328" t="s">
        <v>18</v>
      </c>
      <c r="D16" s="327" t="s">
        <v>15</v>
      </c>
      <c r="E16" s="327" t="s">
        <v>16</v>
      </c>
      <c r="F16" s="327" t="s">
        <v>16</v>
      </c>
      <c r="G16" s="327" t="s">
        <v>16</v>
      </c>
    </row>
    <row r="17" spans="3:7" ht="42" customHeight="1" thickBot="1" x14ac:dyDescent="0.35">
      <c r="C17" s="329" t="s">
        <v>145</v>
      </c>
      <c r="D17" s="676" t="s">
        <v>701</v>
      </c>
      <c r="E17" s="671"/>
      <c r="F17" s="671"/>
      <c r="G17" s="677"/>
    </row>
    <row r="18" spans="3:7" ht="48" customHeight="1" thickBot="1" x14ac:dyDescent="0.35">
      <c r="C18" s="329" t="s">
        <v>91</v>
      </c>
      <c r="D18" s="678" t="s">
        <v>702</v>
      </c>
      <c r="E18" s="679"/>
      <c r="F18" s="679"/>
      <c r="G18" s="680"/>
    </row>
    <row r="19" spans="3:7" ht="19.5" thickBot="1" x14ac:dyDescent="0.35">
      <c r="C19" s="681" t="s">
        <v>21</v>
      </c>
      <c r="D19" s="682"/>
      <c r="E19" s="682"/>
      <c r="F19" s="682"/>
      <c r="G19" s="683"/>
    </row>
    <row r="20" spans="3:7" ht="35.25" customHeight="1" thickBot="1" x14ac:dyDescent="0.35">
      <c r="C20" s="326" t="s">
        <v>703</v>
      </c>
      <c r="D20" s="327" t="s">
        <v>15</v>
      </c>
      <c r="E20" s="327" t="s">
        <v>16</v>
      </c>
      <c r="F20" s="327" t="s">
        <v>16</v>
      </c>
      <c r="G20" s="327" t="s">
        <v>16</v>
      </c>
    </row>
    <row r="21" spans="3:7" ht="48.75" customHeight="1" thickBot="1" x14ac:dyDescent="0.35">
      <c r="C21" s="328" t="s">
        <v>704</v>
      </c>
      <c r="D21" s="327" t="s">
        <v>15</v>
      </c>
      <c r="E21" s="327" t="s">
        <v>16</v>
      </c>
      <c r="F21" s="327" t="s">
        <v>16</v>
      </c>
      <c r="G21" s="327" t="s">
        <v>16</v>
      </c>
    </row>
    <row r="22" spans="3:7" ht="26.25" customHeight="1" thickBot="1" x14ac:dyDescent="0.35">
      <c r="C22" s="328" t="s">
        <v>18</v>
      </c>
      <c r="D22" s="327" t="s">
        <v>15</v>
      </c>
      <c r="E22" s="327" t="s">
        <v>16</v>
      </c>
      <c r="F22" s="327" t="s">
        <v>16</v>
      </c>
      <c r="G22" s="327" t="s">
        <v>16</v>
      </c>
    </row>
    <row r="23" spans="3:7" ht="24" customHeight="1" thickBot="1" x14ac:dyDescent="0.35">
      <c r="C23" s="711" t="s">
        <v>22</v>
      </c>
      <c r="D23" s="712"/>
      <c r="E23" s="712"/>
      <c r="F23" s="712"/>
      <c r="G23" s="713"/>
    </row>
    <row r="24" spans="3:7" ht="20.25" customHeight="1" thickBot="1" x14ac:dyDescent="0.35">
      <c r="C24" s="711" t="s">
        <v>96</v>
      </c>
      <c r="D24" s="712"/>
      <c r="E24" s="712"/>
      <c r="F24" s="712"/>
      <c r="G24" s="713"/>
    </row>
    <row r="25" spans="3:7" ht="39" customHeight="1" thickBot="1" x14ac:dyDescent="0.35">
      <c r="C25" s="330" t="s">
        <v>220</v>
      </c>
      <c r="D25" s="710" t="s">
        <v>703</v>
      </c>
      <c r="E25" s="672"/>
      <c r="F25" s="672"/>
      <c r="G25" s="673"/>
    </row>
    <row r="26" spans="3:7" ht="18" customHeight="1" thickBot="1" x14ac:dyDescent="0.35">
      <c r="C26" s="328" t="s">
        <v>27</v>
      </c>
      <c r="D26" s="681" t="s">
        <v>705</v>
      </c>
      <c r="E26" s="682"/>
      <c r="F26" s="682"/>
      <c r="G26" s="683"/>
    </row>
    <row r="27" spans="3:7" ht="12.75" customHeight="1" thickBot="1" x14ac:dyDescent="0.35">
      <c r="C27" s="328" t="s">
        <v>29</v>
      </c>
      <c r="D27" s="714" t="s">
        <v>706</v>
      </c>
      <c r="E27" s="715"/>
      <c r="F27" s="715"/>
      <c r="G27" s="716"/>
    </row>
    <row r="28" spans="3:7" ht="19.5" customHeight="1" x14ac:dyDescent="0.3">
      <c r="C28" s="674"/>
      <c r="D28" s="331">
        <v>2018</v>
      </c>
      <c r="E28" s="331">
        <v>2019</v>
      </c>
      <c r="F28" s="331">
        <v>2020</v>
      </c>
      <c r="G28" s="331">
        <v>2021</v>
      </c>
    </row>
    <row r="29" spans="3:7" ht="24.75" customHeight="1" thickBot="1" x14ac:dyDescent="0.35">
      <c r="C29" s="675"/>
      <c r="D29" s="332" t="s">
        <v>12</v>
      </c>
      <c r="E29" s="332" t="s">
        <v>13</v>
      </c>
      <c r="F29" s="332" t="s">
        <v>13</v>
      </c>
      <c r="G29" s="332" t="s">
        <v>13</v>
      </c>
    </row>
    <row r="30" spans="3:7" ht="31.5" customHeight="1" thickBot="1" x14ac:dyDescent="0.35">
      <c r="C30" s="328" t="s">
        <v>31</v>
      </c>
      <c r="D30" s="333"/>
      <c r="E30" s="333"/>
      <c r="F30" s="333"/>
      <c r="G30" s="333"/>
    </row>
    <row r="31" spans="3:7" ht="24" customHeight="1" thickBot="1" x14ac:dyDescent="0.35">
      <c r="C31" s="328" t="s">
        <v>32</v>
      </c>
      <c r="D31" s="333"/>
      <c r="E31" s="333"/>
      <c r="F31" s="333"/>
      <c r="G31" s="333"/>
    </row>
    <row r="32" spans="3:7" ht="24.75" customHeight="1" thickBot="1" x14ac:dyDescent="0.35">
      <c r="C32" s="328" t="s">
        <v>33</v>
      </c>
      <c r="D32" s="333" t="e">
        <f>D31/D30</f>
        <v>#DIV/0!</v>
      </c>
      <c r="E32" s="333" t="e">
        <f t="shared" ref="E32:G32" si="0">E31/E30</f>
        <v>#DIV/0!</v>
      </c>
      <c r="F32" s="333" t="e">
        <f t="shared" si="0"/>
        <v>#DIV/0!</v>
      </c>
      <c r="G32" s="333" t="e">
        <f t="shared" si="0"/>
        <v>#DIV/0!</v>
      </c>
    </row>
    <row r="33" spans="3:7" ht="21.75" customHeight="1" thickBot="1" x14ac:dyDescent="0.35">
      <c r="C33" s="328" t="s">
        <v>34</v>
      </c>
      <c r="D33" s="334" t="s">
        <v>35</v>
      </c>
      <c r="E33" s="335" t="e">
        <f>E30/D30-1</f>
        <v>#DIV/0!</v>
      </c>
      <c r="F33" s="335" t="e">
        <f t="shared" ref="F33:G35" si="1">F30/E30-1</f>
        <v>#DIV/0!</v>
      </c>
      <c r="G33" s="335" t="e">
        <f t="shared" si="1"/>
        <v>#DIV/0!</v>
      </c>
    </row>
    <row r="34" spans="3:7" ht="32.25" customHeight="1" thickBot="1" x14ac:dyDescent="0.35">
      <c r="C34" s="328" t="s">
        <v>36</v>
      </c>
      <c r="D34" s="334" t="s">
        <v>35</v>
      </c>
      <c r="E34" s="335" t="e">
        <f>E31/D31-1</f>
        <v>#DIV/0!</v>
      </c>
      <c r="F34" s="335" t="e">
        <f t="shared" si="1"/>
        <v>#DIV/0!</v>
      </c>
      <c r="G34" s="335" t="e">
        <f t="shared" si="1"/>
        <v>#DIV/0!</v>
      </c>
    </row>
    <row r="35" spans="3:7" ht="28.5" customHeight="1" thickBot="1" x14ac:dyDescent="0.35">
      <c r="C35" s="328" t="s">
        <v>37</v>
      </c>
      <c r="D35" s="334" t="s">
        <v>35</v>
      </c>
      <c r="E35" s="335" t="e">
        <f>E32/D32-1</f>
        <v>#DIV/0!</v>
      </c>
      <c r="F35" s="335" t="e">
        <f t="shared" si="1"/>
        <v>#DIV/0!</v>
      </c>
      <c r="G35" s="335" t="e">
        <f t="shared" si="1"/>
        <v>#DIV/0!</v>
      </c>
    </row>
    <row r="36" spans="3:7" ht="26.25" customHeight="1" thickBot="1" x14ac:dyDescent="0.35">
      <c r="C36" s="695" t="s">
        <v>1287</v>
      </c>
      <c r="D36" s="696"/>
      <c r="E36" s="696"/>
      <c r="F36" s="696"/>
      <c r="G36" s="697"/>
    </row>
    <row r="37" spans="3:7" ht="13.5" customHeight="1" x14ac:dyDescent="0.3">
      <c r="C37" s="674"/>
      <c r="D37" s="331">
        <v>2018</v>
      </c>
      <c r="E37" s="331">
        <v>2019</v>
      </c>
      <c r="F37" s="331">
        <v>2020</v>
      </c>
      <c r="G37" s="331">
        <v>2021</v>
      </c>
    </row>
    <row r="38" spans="3:7" ht="25.5" customHeight="1" thickBot="1" x14ac:dyDescent="0.35">
      <c r="C38" s="675"/>
      <c r="D38" s="332" t="s">
        <v>12</v>
      </c>
      <c r="E38" s="332" t="s">
        <v>13</v>
      </c>
      <c r="F38" s="332" t="s">
        <v>13</v>
      </c>
      <c r="G38" s="332" t="s">
        <v>13</v>
      </c>
    </row>
    <row r="39" spans="3:7" ht="35.25" customHeight="1" thickBot="1" x14ac:dyDescent="0.35">
      <c r="C39" s="336" t="s">
        <v>101</v>
      </c>
      <c r="D39" s="337"/>
      <c r="E39" s="337"/>
      <c r="F39" s="337"/>
      <c r="G39" s="337"/>
    </row>
    <row r="40" spans="3:7" ht="23.25" customHeight="1" thickBot="1" x14ac:dyDescent="0.35">
      <c r="C40" s="338" t="s">
        <v>290</v>
      </c>
      <c r="D40" s="339"/>
      <c r="E40" s="340"/>
      <c r="F40" s="340"/>
      <c r="G40" s="340"/>
    </row>
    <row r="41" spans="3:7" ht="22.5" customHeight="1" thickBot="1" x14ac:dyDescent="0.35">
      <c r="C41" s="338" t="s">
        <v>1288</v>
      </c>
      <c r="D41" s="339"/>
      <c r="E41" s="341"/>
      <c r="F41" s="341"/>
      <c r="G41" s="341"/>
    </row>
    <row r="42" spans="3:7" ht="24" customHeight="1" thickBot="1" x14ac:dyDescent="0.35">
      <c r="C42" s="336" t="s">
        <v>102</v>
      </c>
      <c r="D42" s="337"/>
      <c r="E42" s="337"/>
      <c r="F42" s="337"/>
      <c r="G42" s="337"/>
    </row>
    <row r="43" spans="3:7" ht="17.25" customHeight="1" thickBot="1" x14ac:dyDescent="0.35">
      <c r="C43" s="338" t="s">
        <v>292</v>
      </c>
      <c r="D43" s="339"/>
      <c r="E43" s="337"/>
      <c r="F43" s="337"/>
      <c r="G43" s="337"/>
    </row>
    <row r="44" spans="3:7" ht="42.75" customHeight="1" thickBot="1" x14ac:dyDescent="0.35">
      <c r="C44" s="338" t="s">
        <v>1289</v>
      </c>
      <c r="D44" s="339"/>
      <c r="E44" s="337"/>
      <c r="F44" s="337"/>
      <c r="G44" s="337"/>
    </row>
    <row r="45" spans="3:7" ht="48.75" customHeight="1" thickBot="1" x14ac:dyDescent="0.35">
      <c r="C45" s="336" t="s">
        <v>103</v>
      </c>
      <c r="D45" s="339"/>
      <c r="E45" s="337"/>
      <c r="F45" s="337"/>
      <c r="G45" s="337"/>
    </row>
    <row r="46" spans="3:7" ht="36" customHeight="1" thickBot="1" x14ac:dyDescent="0.35">
      <c r="C46" s="338" t="s">
        <v>294</v>
      </c>
      <c r="D46" s="339"/>
      <c r="E46" s="337"/>
      <c r="F46" s="337"/>
      <c r="G46" s="337"/>
    </row>
    <row r="47" spans="3:7" ht="38.25" customHeight="1" thickBot="1" x14ac:dyDescent="0.35">
      <c r="C47" s="338" t="s">
        <v>1290</v>
      </c>
      <c r="D47" s="339"/>
      <c r="E47" s="337"/>
      <c r="F47" s="337"/>
      <c r="G47" s="337"/>
    </row>
    <row r="48" spans="3:7" ht="32.25" customHeight="1" thickBot="1" x14ac:dyDescent="0.35">
      <c r="C48" s="336" t="s">
        <v>104</v>
      </c>
      <c r="D48" s="339"/>
      <c r="E48" s="337"/>
      <c r="F48" s="337"/>
      <c r="G48" s="337"/>
    </row>
    <row r="49" spans="3:7" ht="38.25" thickBot="1" x14ac:dyDescent="0.35">
      <c r="C49" s="338" t="s">
        <v>297</v>
      </c>
      <c r="D49" s="339"/>
      <c r="E49" s="337"/>
      <c r="F49" s="337"/>
      <c r="G49" s="337"/>
    </row>
    <row r="50" spans="3:7" ht="38.25" thickBot="1" x14ac:dyDescent="0.35">
      <c r="C50" s="338" t="s">
        <v>1291</v>
      </c>
      <c r="D50" s="339"/>
      <c r="E50" s="337"/>
      <c r="F50" s="337"/>
      <c r="G50" s="337"/>
    </row>
    <row r="51" spans="3:7" ht="12.75" customHeight="1" thickBot="1" x14ac:dyDescent="0.35">
      <c r="C51" s="336" t="s">
        <v>105</v>
      </c>
      <c r="D51" s="339"/>
      <c r="E51" s="337"/>
      <c r="F51" s="337"/>
      <c r="G51" s="337"/>
    </row>
    <row r="52" spans="3:7" ht="38.25" customHeight="1" thickBot="1" x14ac:dyDescent="0.35">
      <c r="C52" s="338" t="s">
        <v>299</v>
      </c>
      <c r="D52" s="339"/>
      <c r="E52" s="337"/>
      <c r="F52" s="337"/>
      <c r="G52" s="337"/>
    </row>
    <row r="53" spans="3:7" ht="40.5" customHeight="1" thickBot="1" x14ac:dyDescent="0.35">
      <c r="C53" s="338" t="s">
        <v>1292</v>
      </c>
      <c r="D53" s="339"/>
      <c r="E53" s="337"/>
      <c r="F53" s="337"/>
      <c r="G53" s="337"/>
    </row>
    <row r="54" spans="3:7" ht="33" customHeight="1" thickBot="1" x14ac:dyDescent="0.35">
      <c r="C54" s="336" t="s">
        <v>106</v>
      </c>
      <c r="D54" s="339"/>
      <c r="E54" s="337"/>
      <c r="F54" s="337"/>
      <c r="G54" s="337"/>
    </row>
    <row r="55" spans="3:7" ht="33" customHeight="1" thickBot="1" x14ac:dyDescent="0.35">
      <c r="C55" s="338" t="s">
        <v>301</v>
      </c>
      <c r="D55" s="339"/>
      <c r="E55" s="337"/>
      <c r="F55" s="337"/>
      <c r="G55" s="337"/>
    </row>
    <row r="56" spans="3:7" ht="27.75" customHeight="1" thickBot="1" x14ac:dyDescent="0.35">
      <c r="C56" s="338" t="s">
        <v>1293</v>
      </c>
      <c r="D56" s="339"/>
      <c r="E56" s="337"/>
      <c r="F56" s="337"/>
      <c r="G56" s="337"/>
    </row>
    <row r="57" spans="3:7" ht="36.75" customHeight="1" thickBot="1" x14ac:dyDescent="0.35">
      <c r="C57" s="336" t="s">
        <v>107</v>
      </c>
      <c r="D57" s="339"/>
      <c r="E57" s="337"/>
      <c r="F57" s="337"/>
      <c r="G57" s="337"/>
    </row>
    <row r="58" spans="3:7" ht="37.5" customHeight="1" thickBot="1" x14ac:dyDescent="0.35">
      <c r="C58" s="338" t="s">
        <v>303</v>
      </c>
      <c r="D58" s="339"/>
      <c r="E58" s="337"/>
      <c r="F58" s="337"/>
      <c r="G58" s="337"/>
    </row>
    <row r="59" spans="3:7" ht="12.75" customHeight="1" thickBot="1" x14ac:dyDescent="0.35">
      <c r="C59" s="338" t="s">
        <v>1294</v>
      </c>
      <c r="D59" s="339"/>
      <c r="E59" s="337"/>
      <c r="F59" s="337"/>
      <c r="G59" s="337"/>
    </row>
    <row r="60" spans="3:7" ht="30" customHeight="1" thickBot="1" x14ac:dyDescent="0.35">
      <c r="C60" s="342" t="s">
        <v>41</v>
      </c>
      <c r="D60" s="339">
        <f>D57+D54+D51+D48+D45+D42+D39</f>
        <v>0</v>
      </c>
      <c r="E60" s="339">
        <f t="shared" ref="E60:G60" si="2">E57+E54+E51+E48+E45+E42+E39</f>
        <v>0</v>
      </c>
      <c r="F60" s="339">
        <f t="shared" si="2"/>
        <v>0</v>
      </c>
      <c r="G60" s="339">
        <f t="shared" si="2"/>
        <v>0</v>
      </c>
    </row>
    <row r="61" spans="3:7" ht="9" customHeight="1" x14ac:dyDescent="0.3">
      <c r="C61" s="698" t="s">
        <v>1295</v>
      </c>
      <c r="D61" s="701"/>
      <c r="E61" s="702"/>
      <c r="F61" s="702"/>
      <c r="G61" s="703"/>
    </row>
    <row r="62" spans="3:7" ht="37.5" hidden="1" customHeight="1" thickBot="1" x14ac:dyDescent="0.35">
      <c r="C62" s="699"/>
      <c r="D62" s="704"/>
      <c r="E62" s="705"/>
      <c r="F62" s="705"/>
      <c r="G62" s="706"/>
    </row>
    <row r="63" spans="3:7" ht="34.5" hidden="1" customHeight="1" thickBot="1" x14ac:dyDescent="0.35">
      <c r="C63" s="700"/>
      <c r="D63" s="707"/>
      <c r="E63" s="708"/>
      <c r="F63" s="708"/>
      <c r="G63" s="709"/>
    </row>
    <row r="64" spans="3:7" ht="21" hidden="1" customHeight="1" thickBot="1" x14ac:dyDescent="0.35">
      <c r="C64" s="343" t="s">
        <v>109</v>
      </c>
      <c r="D64" s="344">
        <f>IF(D60-D31=0,0,"Error")</f>
        <v>0</v>
      </c>
      <c r="E64" s="344">
        <f>IF(E60-E31=0,0,"Error")</f>
        <v>0</v>
      </c>
      <c r="F64" s="344">
        <f>IF(F60-F31=0,0,"Error")</f>
        <v>0</v>
      </c>
      <c r="G64" s="344">
        <f>IF(G60-G31=0,0,"Error")</f>
        <v>0</v>
      </c>
    </row>
    <row r="65" spans="3:7" ht="20.25" hidden="1" customHeight="1" thickBot="1" x14ac:dyDescent="0.35">
      <c r="C65" s="345" t="s">
        <v>1296</v>
      </c>
      <c r="D65" s="710" t="s">
        <v>704</v>
      </c>
      <c r="E65" s="672"/>
      <c r="F65" s="672"/>
      <c r="G65" s="673"/>
    </row>
    <row r="66" spans="3:7" ht="16.5" hidden="1" customHeight="1" thickBot="1" x14ac:dyDescent="0.35">
      <c r="C66" s="328" t="s">
        <v>27</v>
      </c>
      <c r="D66" s="681" t="s">
        <v>707</v>
      </c>
      <c r="E66" s="682"/>
      <c r="F66" s="682"/>
      <c r="G66" s="683"/>
    </row>
    <row r="67" spans="3:7" ht="46.5" hidden="1" customHeight="1" thickBot="1" x14ac:dyDescent="0.35">
      <c r="C67" s="328" t="s">
        <v>29</v>
      </c>
      <c r="D67" s="714" t="s">
        <v>708</v>
      </c>
      <c r="E67" s="715"/>
      <c r="F67" s="715"/>
      <c r="G67" s="716"/>
    </row>
    <row r="68" spans="3:7" ht="44.25" hidden="1" customHeight="1" thickBot="1" x14ac:dyDescent="0.35">
      <c r="C68" s="328" t="s">
        <v>31</v>
      </c>
      <c r="D68" s="333">
        <v>1</v>
      </c>
      <c r="E68" s="333"/>
      <c r="F68" s="333"/>
      <c r="G68" s="333"/>
    </row>
    <row r="69" spans="3:7" ht="24" hidden="1" customHeight="1" thickBot="1" x14ac:dyDescent="0.35">
      <c r="C69" s="674"/>
      <c r="D69" s="331">
        <v>2018</v>
      </c>
      <c r="E69" s="331">
        <v>2019</v>
      </c>
      <c r="F69" s="331">
        <v>2020</v>
      </c>
      <c r="G69" s="331">
        <v>2021</v>
      </c>
    </row>
    <row r="70" spans="3:7" ht="22.5" customHeight="1" thickBot="1" x14ac:dyDescent="0.35">
      <c r="C70" s="675"/>
      <c r="D70" s="332" t="s">
        <v>12</v>
      </c>
      <c r="E70" s="332" t="s">
        <v>13</v>
      </c>
      <c r="F70" s="332" t="s">
        <v>13</v>
      </c>
      <c r="G70" s="332" t="s">
        <v>13</v>
      </c>
    </row>
    <row r="71" spans="3:7" ht="19.5" thickBot="1" x14ac:dyDescent="0.35">
      <c r="C71" s="328" t="s">
        <v>32</v>
      </c>
      <c r="D71" s="333"/>
      <c r="E71" s="333"/>
      <c r="F71" s="333"/>
      <c r="G71" s="333"/>
    </row>
    <row r="72" spans="3:7" ht="19.5" thickBot="1" x14ac:dyDescent="0.35">
      <c r="C72" s="328" t="s">
        <v>33</v>
      </c>
      <c r="D72" s="333">
        <f>D71/D68</f>
        <v>0</v>
      </c>
      <c r="E72" s="333" t="e">
        <f>E71/E68</f>
        <v>#DIV/0!</v>
      </c>
      <c r="F72" s="333" t="e">
        <f>F71/F68</f>
        <v>#DIV/0!</v>
      </c>
      <c r="G72" s="333" t="e">
        <f>G71/G68</f>
        <v>#DIV/0!</v>
      </c>
    </row>
    <row r="73" spans="3:7" ht="16.5" customHeight="1" thickBot="1" x14ac:dyDescent="0.35">
      <c r="C73" s="328" t="s">
        <v>34</v>
      </c>
      <c r="D73" s="334"/>
      <c r="E73" s="335">
        <f>E68/D68-1</f>
        <v>-1</v>
      </c>
      <c r="F73" s="335" t="e">
        <f>F68/E68-1</f>
        <v>#DIV/0!</v>
      </c>
      <c r="G73" s="335" t="e">
        <f>G68/F68-1</f>
        <v>#DIV/0!</v>
      </c>
    </row>
    <row r="74" spans="3:7" ht="36" customHeight="1" thickBot="1" x14ac:dyDescent="0.35">
      <c r="C74" s="328" t="s">
        <v>36</v>
      </c>
      <c r="D74" s="334"/>
      <c r="E74" s="335" t="e">
        <f>E71/D71-1</f>
        <v>#DIV/0!</v>
      </c>
      <c r="F74" s="335" t="e">
        <f t="shared" ref="F74:G75" si="3">F71/E71-1</f>
        <v>#DIV/0!</v>
      </c>
      <c r="G74" s="335" t="e">
        <f t="shared" si="3"/>
        <v>#DIV/0!</v>
      </c>
    </row>
    <row r="75" spans="3:7" ht="19.5" thickBot="1" x14ac:dyDescent="0.35">
      <c r="C75" s="328" t="s">
        <v>37</v>
      </c>
      <c r="D75" s="334"/>
      <c r="E75" s="335" t="e">
        <f>E72/D72-1</f>
        <v>#DIV/0!</v>
      </c>
      <c r="F75" s="335" t="e">
        <f t="shared" si="3"/>
        <v>#DIV/0!</v>
      </c>
      <c r="G75" s="335" t="e">
        <f t="shared" si="3"/>
        <v>#DIV/0!</v>
      </c>
    </row>
    <row r="76" spans="3:7" ht="12.75" customHeight="1" thickBot="1" x14ac:dyDescent="0.35">
      <c r="C76" s="695" t="s">
        <v>1297</v>
      </c>
      <c r="D76" s="696"/>
      <c r="E76" s="696"/>
      <c r="F76" s="696"/>
      <c r="G76" s="697"/>
    </row>
    <row r="77" spans="3:7" ht="20.25" customHeight="1" x14ac:dyDescent="0.3">
      <c r="C77" s="674"/>
      <c r="D77" s="331">
        <v>2018</v>
      </c>
      <c r="E77" s="331">
        <v>2019</v>
      </c>
      <c r="F77" s="331">
        <v>2020</v>
      </c>
      <c r="G77" s="331">
        <v>2021</v>
      </c>
    </row>
    <row r="78" spans="3:7" ht="20.25" customHeight="1" thickBot="1" x14ac:dyDescent="0.35">
      <c r="C78" s="675"/>
      <c r="D78" s="332" t="s">
        <v>12</v>
      </c>
      <c r="E78" s="332" t="s">
        <v>13</v>
      </c>
      <c r="F78" s="332" t="s">
        <v>13</v>
      </c>
      <c r="G78" s="332" t="s">
        <v>13</v>
      </c>
    </row>
    <row r="79" spans="3:7" ht="19.5" customHeight="1" thickBot="1" x14ac:dyDescent="0.35">
      <c r="C79" s="336" t="s">
        <v>101</v>
      </c>
      <c r="D79" s="337"/>
      <c r="E79" s="337"/>
      <c r="F79" s="337"/>
      <c r="G79" s="337"/>
    </row>
    <row r="80" spans="3:7" ht="24" customHeight="1" thickBot="1" x14ac:dyDescent="0.35">
      <c r="C80" s="338" t="s">
        <v>290</v>
      </c>
      <c r="D80" s="339"/>
      <c r="E80" s="341"/>
      <c r="F80" s="341"/>
      <c r="G80" s="341"/>
    </row>
    <row r="81" spans="3:7" ht="23.25" customHeight="1" thickBot="1" x14ac:dyDescent="0.35">
      <c r="C81" s="338" t="s">
        <v>709</v>
      </c>
      <c r="D81" s="339"/>
      <c r="E81" s="341"/>
      <c r="F81" s="341"/>
      <c r="G81" s="341"/>
    </row>
    <row r="82" spans="3:7" ht="22.5" customHeight="1" thickBot="1" x14ac:dyDescent="0.35">
      <c r="C82" s="336" t="s">
        <v>102</v>
      </c>
      <c r="D82" s="337"/>
      <c r="E82" s="337"/>
      <c r="F82" s="337"/>
      <c r="G82" s="337"/>
    </row>
    <row r="83" spans="3:7" ht="24.75" customHeight="1" thickBot="1" x14ac:dyDescent="0.35">
      <c r="C83" s="338" t="s">
        <v>292</v>
      </c>
      <c r="D83" s="339"/>
      <c r="E83" s="337"/>
      <c r="F83" s="337"/>
      <c r="G83" s="337"/>
    </row>
    <row r="84" spans="3:7" ht="30.75" customHeight="1" thickBot="1" x14ac:dyDescent="0.35">
      <c r="C84" s="338" t="s">
        <v>710</v>
      </c>
      <c r="D84" s="339"/>
      <c r="E84" s="337"/>
      <c r="F84" s="337"/>
      <c r="G84" s="337"/>
    </row>
    <row r="85" spans="3:7" ht="12.75" customHeight="1" thickBot="1" x14ac:dyDescent="0.35">
      <c r="C85" s="336" t="s">
        <v>103</v>
      </c>
      <c r="D85" s="339"/>
      <c r="E85" s="337"/>
      <c r="F85" s="337"/>
      <c r="G85" s="337"/>
    </row>
    <row r="86" spans="3:7" ht="28.5" customHeight="1" thickBot="1" x14ac:dyDescent="0.35">
      <c r="C86" s="338" t="s">
        <v>294</v>
      </c>
      <c r="D86" s="339"/>
      <c r="E86" s="337"/>
      <c r="F86" s="337"/>
      <c r="G86" s="337"/>
    </row>
    <row r="87" spans="3:7" ht="29.25" customHeight="1" thickBot="1" x14ac:dyDescent="0.35">
      <c r="C87" s="338" t="s">
        <v>711</v>
      </c>
      <c r="D87" s="339"/>
      <c r="E87" s="337"/>
      <c r="F87" s="337"/>
      <c r="G87" s="337"/>
    </row>
    <row r="88" spans="3:7" ht="28.5" customHeight="1" thickBot="1" x14ac:dyDescent="0.35">
      <c r="C88" s="336" t="s">
        <v>104</v>
      </c>
      <c r="D88" s="339"/>
      <c r="E88" s="337"/>
      <c r="F88" s="337"/>
      <c r="G88" s="337"/>
    </row>
    <row r="89" spans="3:7" ht="22.5" customHeight="1" thickBot="1" x14ac:dyDescent="0.35">
      <c r="C89" s="338" t="s">
        <v>297</v>
      </c>
      <c r="D89" s="339"/>
      <c r="E89" s="337"/>
      <c r="F89" s="337"/>
      <c r="G89" s="337"/>
    </row>
    <row r="90" spans="3:7" ht="15.75" customHeight="1" thickBot="1" x14ac:dyDescent="0.35">
      <c r="C90" s="338" t="s">
        <v>712</v>
      </c>
      <c r="D90" s="339"/>
      <c r="E90" s="337"/>
      <c r="F90" s="337"/>
      <c r="G90" s="337"/>
    </row>
    <row r="91" spans="3:7" ht="19.5" thickBot="1" x14ac:dyDescent="0.35">
      <c r="C91" s="336" t="s">
        <v>105</v>
      </c>
      <c r="D91" s="339"/>
      <c r="E91" s="337"/>
      <c r="F91" s="337"/>
      <c r="G91" s="337"/>
    </row>
    <row r="92" spans="3:7" ht="21.75" customHeight="1" thickBot="1" x14ac:dyDescent="0.35">
      <c r="C92" s="338" t="s">
        <v>299</v>
      </c>
      <c r="D92" s="339"/>
      <c r="E92" s="337"/>
      <c r="F92" s="337"/>
      <c r="G92" s="337"/>
    </row>
    <row r="93" spans="3:7" ht="38.25" thickBot="1" x14ac:dyDescent="0.35">
      <c r="C93" s="338" t="s">
        <v>713</v>
      </c>
      <c r="D93" s="339"/>
      <c r="E93" s="337"/>
      <c r="F93" s="337"/>
      <c r="G93" s="337"/>
    </row>
    <row r="94" spans="3:7" ht="47.25" customHeight="1" thickBot="1" x14ac:dyDescent="0.35">
      <c r="C94" s="336" t="s">
        <v>106</v>
      </c>
      <c r="D94" s="339"/>
      <c r="E94" s="337"/>
      <c r="F94" s="337"/>
      <c r="G94" s="337"/>
    </row>
    <row r="95" spans="3:7" ht="35.25" customHeight="1" thickBot="1" x14ac:dyDescent="0.35">
      <c r="C95" s="338" t="s">
        <v>301</v>
      </c>
      <c r="D95" s="339"/>
      <c r="E95" s="337"/>
      <c r="F95" s="337"/>
      <c r="G95" s="337"/>
    </row>
    <row r="96" spans="3:7" ht="38.25" thickBot="1" x14ac:dyDescent="0.35">
      <c r="C96" s="338" t="s">
        <v>714</v>
      </c>
      <c r="D96" s="339"/>
      <c r="E96" s="337"/>
      <c r="F96" s="337"/>
      <c r="G96" s="337"/>
    </row>
    <row r="97" spans="3:7" ht="12.75" customHeight="1" thickBot="1" x14ac:dyDescent="0.35">
      <c r="C97" s="336" t="s">
        <v>107</v>
      </c>
      <c r="D97" s="339"/>
      <c r="E97" s="337"/>
      <c r="F97" s="337"/>
      <c r="G97" s="337"/>
    </row>
    <row r="98" spans="3:7" ht="21" customHeight="1" thickBot="1" x14ac:dyDescent="0.35">
      <c r="C98" s="338" t="s">
        <v>303</v>
      </c>
      <c r="D98" s="339"/>
      <c r="E98" s="337"/>
      <c r="F98" s="337"/>
      <c r="G98" s="337"/>
    </row>
    <row r="99" spans="3:7" ht="57" thickBot="1" x14ac:dyDescent="0.35">
      <c r="C99" s="338" t="s">
        <v>715</v>
      </c>
      <c r="D99" s="339"/>
      <c r="E99" s="337"/>
      <c r="F99" s="337"/>
      <c r="G99" s="337"/>
    </row>
    <row r="100" spans="3:7" ht="19.5" thickBot="1" x14ac:dyDescent="0.35">
      <c r="C100" s="346" t="s">
        <v>230</v>
      </c>
      <c r="D100" s="339">
        <f>D97+D94+D91+D88+D85+D82+D79</f>
        <v>0</v>
      </c>
      <c r="E100" s="339">
        <f t="shared" ref="E100:G100" si="4">E97+E94+E91+E88+E85+E82+E79</f>
        <v>0</v>
      </c>
      <c r="F100" s="339">
        <f t="shared" si="4"/>
        <v>0</v>
      </c>
      <c r="G100" s="339">
        <f t="shared" si="4"/>
        <v>0</v>
      </c>
    </row>
    <row r="101" spans="3:7" x14ac:dyDescent="0.3">
      <c r="C101" s="698" t="s">
        <v>716</v>
      </c>
      <c r="D101" s="702"/>
      <c r="E101" s="702"/>
      <c r="F101" s="702"/>
      <c r="G101" s="703"/>
    </row>
    <row r="102" spans="3:7" x14ac:dyDescent="0.3">
      <c r="C102" s="699"/>
      <c r="D102" s="705"/>
      <c r="E102" s="705"/>
      <c r="F102" s="705"/>
      <c r="G102" s="706"/>
    </row>
    <row r="103" spans="3:7" ht="19.5" thickBot="1" x14ac:dyDescent="0.35">
      <c r="C103" s="700"/>
      <c r="D103" s="708"/>
      <c r="E103" s="708"/>
      <c r="F103" s="708"/>
      <c r="G103" s="709"/>
    </row>
    <row r="104" spans="3:7" ht="19.5" thickBot="1" x14ac:dyDescent="0.35">
      <c r="C104" s="343" t="s">
        <v>109</v>
      </c>
      <c r="D104" s="344">
        <f>IF(D100-D71=0,0,"Error")</f>
        <v>0</v>
      </c>
      <c r="E104" s="344">
        <f>IF(E100-E71=0,0,"Error")</f>
        <v>0</v>
      </c>
      <c r="F104" s="344">
        <f>IF(F100-F71=0,0,"Error")</f>
        <v>0</v>
      </c>
      <c r="G104" s="344">
        <f>IF(G100-G71=0,0,"Error")</f>
        <v>0</v>
      </c>
    </row>
    <row r="105" spans="3:7" ht="22.5" customHeight="1" thickBot="1" x14ac:dyDescent="0.35">
      <c r="C105" s="711" t="s">
        <v>363</v>
      </c>
      <c r="D105" s="712"/>
      <c r="E105" s="712"/>
      <c r="F105" s="712"/>
      <c r="G105" s="713"/>
    </row>
    <row r="106" spans="3:7" ht="24.75" customHeight="1" thickBot="1" x14ac:dyDescent="0.35">
      <c r="C106" s="711" t="s">
        <v>364</v>
      </c>
      <c r="D106" s="712"/>
      <c r="E106" s="712"/>
      <c r="F106" s="712"/>
      <c r="G106" s="713"/>
    </row>
    <row r="107" spans="3:7" ht="19.5" customHeight="1" thickBot="1" x14ac:dyDescent="0.35">
      <c r="C107" s="347" t="s">
        <v>365</v>
      </c>
      <c r="D107" s="717" t="s">
        <v>601</v>
      </c>
      <c r="E107" s="718"/>
      <c r="F107" s="718"/>
      <c r="G107" s="719"/>
    </row>
    <row r="108" spans="3:7" ht="21.75" customHeight="1" thickBot="1" x14ac:dyDescent="0.35">
      <c r="C108" s="330" t="s">
        <v>220</v>
      </c>
      <c r="D108" s="710" t="s">
        <v>385</v>
      </c>
      <c r="E108" s="672"/>
      <c r="F108" s="672"/>
      <c r="G108" s="673"/>
    </row>
    <row r="109" spans="3:7" ht="20.25" customHeight="1" thickBot="1" x14ac:dyDescent="0.35">
      <c r="C109" s="328" t="s">
        <v>27</v>
      </c>
      <c r="D109" s="681" t="s">
        <v>385</v>
      </c>
      <c r="E109" s="682"/>
      <c r="F109" s="682"/>
      <c r="G109" s="683"/>
    </row>
    <row r="110" spans="3:7" ht="22.5" customHeight="1" thickBot="1" x14ac:dyDescent="0.35">
      <c r="C110" s="328" t="s">
        <v>29</v>
      </c>
      <c r="D110" s="714" t="s">
        <v>385</v>
      </c>
      <c r="E110" s="715"/>
      <c r="F110" s="715"/>
      <c r="G110" s="716"/>
    </row>
    <row r="111" spans="3:7" ht="22.5" customHeight="1" x14ac:dyDescent="0.3">
      <c r="C111" s="674"/>
      <c r="D111" s="331">
        <v>2018</v>
      </c>
      <c r="E111" s="331">
        <v>2019</v>
      </c>
      <c r="F111" s="331">
        <v>2020</v>
      </c>
      <c r="G111" s="331">
        <v>2021</v>
      </c>
    </row>
    <row r="112" spans="3:7" ht="36" customHeight="1" thickBot="1" x14ac:dyDescent="0.35">
      <c r="C112" s="675"/>
      <c r="D112" s="332" t="s">
        <v>12</v>
      </c>
      <c r="E112" s="332" t="s">
        <v>13</v>
      </c>
      <c r="F112" s="332" t="s">
        <v>13</v>
      </c>
      <c r="G112" s="332" t="s">
        <v>13</v>
      </c>
    </row>
    <row r="113" spans="3:7" ht="22.5" customHeight="1" thickBot="1" x14ac:dyDescent="0.35">
      <c r="C113" s="328" t="s">
        <v>31</v>
      </c>
      <c r="D113" s="333">
        <v>3000</v>
      </c>
      <c r="E113" s="333"/>
      <c r="F113" s="333"/>
      <c r="G113" s="333"/>
    </row>
    <row r="114" spans="3:7" ht="22.5" customHeight="1" thickBot="1" x14ac:dyDescent="0.35">
      <c r="C114" s="328" t="s">
        <v>32</v>
      </c>
      <c r="D114" s="333"/>
      <c r="E114" s="333"/>
      <c r="F114" s="333"/>
      <c r="G114" s="333"/>
    </row>
    <row r="115" spans="3:7" ht="22.5" customHeight="1" thickBot="1" x14ac:dyDescent="0.35">
      <c r="C115" s="328" t="s">
        <v>33</v>
      </c>
      <c r="D115" s="333">
        <f>D114/D113</f>
        <v>0</v>
      </c>
      <c r="E115" s="333" t="e">
        <f t="shared" ref="E115:G115" si="5">E114/E113</f>
        <v>#DIV/0!</v>
      </c>
      <c r="F115" s="333" t="e">
        <f t="shared" si="5"/>
        <v>#DIV/0!</v>
      </c>
      <c r="G115" s="333" t="e">
        <f t="shared" si="5"/>
        <v>#DIV/0!</v>
      </c>
    </row>
    <row r="116" spans="3:7" ht="22.5" customHeight="1" thickBot="1" x14ac:dyDescent="0.35">
      <c r="C116" s="328" t="s">
        <v>34</v>
      </c>
      <c r="D116" s="334" t="s">
        <v>35</v>
      </c>
      <c r="E116" s="335">
        <f>E113/D113-1</f>
        <v>-1</v>
      </c>
      <c r="F116" s="335" t="e">
        <f t="shared" ref="F116:G118" si="6">F113/E113-1</f>
        <v>#DIV/0!</v>
      </c>
      <c r="G116" s="335" t="e">
        <f t="shared" si="6"/>
        <v>#DIV/0!</v>
      </c>
    </row>
    <row r="117" spans="3:7" ht="22.5" customHeight="1" thickBot="1" x14ac:dyDescent="0.35">
      <c r="C117" s="328" t="s">
        <v>36</v>
      </c>
      <c r="D117" s="334" t="s">
        <v>35</v>
      </c>
      <c r="E117" s="335" t="e">
        <f>E114/D114-1</f>
        <v>#DIV/0!</v>
      </c>
      <c r="F117" s="335" t="e">
        <f t="shared" si="6"/>
        <v>#DIV/0!</v>
      </c>
      <c r="G117" s="335" t="e">
        <f t="shared" si="6"/>
        <v>#DIV/0!</v>
      </c>
    </row>
    <row r="118" spans="3:7" ht="22.5" customHeight="1" thickBot="1" x14ac:dyDescent="0.35">
      <c r="C118" s="328" t="s">
        <v>37</v>
      </c>
      <c r="D118" s="334" t="s">
        <v>35</v>
      </c>
      <c r="E118" s="335" t="e">
        <f>E115/D115-1</f>
        <v>#DIV/0!</v>
      </c>
      <c r="F118" s="335" t="e">
        <f t="shared" si="6"/>
        <v>#DIV/0!</v>
      </c>
      <c r="G118" s="335" t="e">
        <f t="shared" si="6"/>
        <v>#DIV/0!</v>
      </c>
    </row>
    <row r="119" spans="3:7" ht="22.5" customHeight="1" thickBot="1" x14ac:dyDescent="0.35">
      <c r="C119" s="695" t="s">
        <v>1287</v>
      </c>
      <c r="D119" s="696"/>
      <c r="E119" s="696"/>
      <c r="F119" s="696"/>
      <c r="G119" s="697"/>
    </row>
    <row r="120" spans="3:7" ht="22.5" customHeight="1" x14ac:dyDescent="0.3">
      <c r="C120" s="674"/>
      <c r="D120" s="331">
        <v>2018</v>
      </c>
      <c r="E120" s="331">
        <v>2019</v>
      </c>
      <c r="F120" s="331">
        <v>2020</v>
      </c>
      <c r="G120" s="331">
        <v>2021</v>
      </c>
    </row>
    <row r="121" spans="3:7" ht="22.5" customHeight="1" thickBot="1" x14ac:dyDescent="0.35">
      <c r="C121" s="675"/>
      <c r="D121" s="332" t="s">
        <v>12</v>
      </c>
      <c r="E121" s="332" t="s">
        <v>13</v>
      </c>
      <c r="F121" s="332" t="s">
        <v>13</v>
      </c>
      <c r="G121" s="332" t="s">
        <v>13</v>
      </c>
    </row>
    <row r="122" spans="3:7" ht="22.5" customHeight="1" thickBot="1" x14ac:dyDescent="0.35">
      <c r="C122" s="336" t="s">
        <v>39</v>
      </c>
      <c r="D122" s="337"/>
      <c r="E122" s="337"/>
      <c r="F122" s="337"/>
      <c r="G122" s="337"/>
    </row>
    <row r="123" spans="3:7" ht="22.5" customHeight="1" thickBot="1" x14ac:dyDescent="0.35">
      <c r="C123" s="336" t="s">
        <v>40</v>
      </c>
      <c r="D123" s="339"/>
      <c r="E123" s="337"/>
      <c r="F123" s="337"/>
      <c r="G123" s="337"/>
    </row>
    <row r="124" spans="3:7" ht="22.5" customHeight="1" thickBot="1" x14ac:dyDescent="0.35">
      <c r="C124" s="342" t="s">
        <v>41</v>
      </c>
      <c r="D124" s="339"/>
      <c r="E124" s="339">
        <f t="shared" ref="E124:G124" si="7">E123+E122</f>
        <v>0</v>
      </c>
      <c r="F124" s="339">
        <f t="shared" si="7"/>
        <v>0</v>
      </c>
      <c r="G124" s="339">
        <f t="shared" si="7"/>
        <v>0</v>
      </c>
    </row>
    <row r="125" spans="3:7" ht="22.5" customHeight="1" x14ac:dyDescent="0.3">
      <c r="C125" s="698" t="s">
        <v>42</v>
      </c>
      <c r="D125" s="701"/>
      <c r="E125" s="702"/>
      <c r="F125" s="702"/>
      <c r="G125" s="703"/>
    </row>
    <row r="126" spans="3:7" ht="22.5" customHeight="1" x14ac:dyDescent="0.3">
      <c r="C126" s="699"/>
      <c r="D126" s="704"/>
      <c r="E126" s="705"/>
      <c r="F126" s="705"/>
      <c r="G126" s="706"/>
    </row>
    <row r="127" spans="3:7" ht="22.5" customHeight="1" thickBot="1" x14ac:dyDescent="0.35">
      <c r="C127" s="700"/>
      <c r="D127" s="707"/>
      <c r="E127" s="708"/>
      <c r="F127" s="708"/>
      <c r="G127" s="709"/>
    </row>
    <row r="128" spans="3:7" ht="22.5" customHeight="1" thickBot="1" x14ac:dyDescent="0.35">
      <c r="C128" s="347" t="s">
        <v>373</v>
      </c>
      <c r="D128" s="717" t="s">
        <v>601</v>
      </c>
      <c r="E128" s="718"/>
      <c r="F128" s="718"/>
      <c r="G128" s="719"/>
    </row>
    <row r="129" spans="3:7" ht="23.25" customHeight="1" thickBot="1" x14ac:dyDescent="0.35">
      <c r="C129" s="330" t="s">
        <v>717</v>
      </c>
      <c r="D129" s="710" t="s">
        <v>385</v>
      </c>
      <c r="E129" s="672"/>
      <c r="F129" s="672"/>
      <c r="G129" s="673"/>
    </row>
    <row r="130" spans="3:7" ht="24.75" customHeight="1" thickBot="1" x14ac:dyDescent="0.35">
      <c r="C130" s="328" t="s">
        <v>27</v>
      </c>
      <c r="D130" s="681" t="s">
        <v>385</v>
      </c>
      <c r="E130" s="682"/>
      <c r="F130" s="682"/>
      <c r="G130" s="683"/>
    </row>
    <row r="131" spans="3:7" ht="23.25" customHeight="1" thickBot="1" x14ac:dyDescent="0.35">
      <c r="C131" s="328" t="s">
        <v>29</v>
      </c>
      <c r="D131" s="714" t="s">
        <v>385</v>
      </c>
      <c r="E131" s="715"/>
      <c r="F131" s="715"/>
      <c r="G131" s="716"/>
    </row>
    <row r="132" spans="3:7" ht="21" customHeight="1" x14ac:dyDescent="0.3">
      <c r="C132" s="674"/>
      <c r="D132" s="331">
        <v>2018</v>
      </c>
      <c r="E132" s="331">
        <v>2019</v>
      </c>
      <c r="F132" s="331">
        <v>2020</v>
      </c>
      <c r="G132" s="331">
        <v>2021</v>
      </c>
    </row>
    <row r="133" spans="3:7" ht="36.75" customHeight="1" thickBot="1" x14ac:dyDescent="0.35">
      <c r="C133" s="675"/>
      <c r="D133" s="332" t="s">
        <v>12</v>
      </c>
      <c r="E133" s="332" t="s">
        <v>13</v>
      </c>
      <c r="F133" s="332" t="s">
        <v>13</v>
      </c>
      <c r="G133" s="332" t="s">
        <v>13</v>
      </c>
    </row>
    <row r="134" spans="3:7" ht="21" customHeight="1" thickBot="1" x14ac:dyDescent="0.35">
      <c r="C134" s="328" t="s">
        <v>31</v>
      </c>
      <c r="D134" s="333"/>
      <c r="E134" s="333"/>
      <c r="F134" s="333"/>
      <c r="G134" s="333"/>
    </row>
    <row r="135" spans="3:7" ht="12.75" customHeight="1" thickBot="1" x14ac:dyDescent="0.35">
      <c r="C135" s="328" t="s">
        <v>32</v>
      </c>
      <c r="D135" s="333"/>
      <c r="E135" s="333"/>
      <c r="F135" s="333"/>
      <c r="G135" s="333"/>
    </row>
    <row r="136" spans="3:7" ht="24.75" customHeight="1" thickBot="1" x14ac:dyDescent="0.35">
      <c r="C136" s="328" t="s">
        <v>33</v>
      </c>
      <c r="D136" s="333" t="e">
        <f>D135/D134</f>
        <v>#DIV/0!</v>
      </c>
      <c r="E136" s="333" t="e">
        <f t="shared" ref="E136:G136" si="8">E135/E134</f>
        <v>#DIV/0!</v>
      </c>
      <c r="F136" s="333" t="e">
        <f t="shared" si="8"/>
        <v>#DIV/0!</v>
      </c>
      <c r="G136" s="333" t="e">
        <f t="shared" si="8"/>
        <v>#DIV/0!</v>
      </c>
    </row>
    <row r="137" spans="3:7" ht="19.5" thickBot="1" x14ac:dyDescent="0.35">
      <c r="C137" s="328" t="s">
        <v>34</v>
      </c>
      <c r="D137" s="334" t="s">
        <v>35</v>
      </c>
      <c r="E137" s="335" t="e">
        <f>E134/D134-1</f>
        <v>#DIV/0!</v>
      </c>
      <c r="F137" s="335" t="e">
        <f t="shared" ref="F137:G139" si="9">F134/E134-1</f>
        <v>#DIV/0!</v>
      </c>
      <c r="G137" s="335" t="e">
        <f t="shared" si="9"/>
        <v>#DIV/0!</v>
      </c>
    </row>
    <row r="138" spans="3:7" ht="19.5" thickBot="1" x14ac:dyDescent="0.35">
      <c r="C138" s="328" t="s">
        <v>36</v>
      </c>
      <c r="D138" s="334" t="s">
        <v>35</v>
      </c>
      <c r="E138" s="335" t="e">
        <f>E135/D135-1</f>
        <v>#DIV/0!</v>
      </c>
      <c r="F138" s="335" t="e">
        <f t="shared" si="9"/>
        <v>#DIV/0!</v>
      </c>
      <c r="G138" s="335" t="e">
        <f t="shared" si="9"/>
        <v>#DIV/0!</v>
      </c>
    </row>
    <row r="139" spans="3:7" ht="19.5" thickBot="1" x14ac:dyDescent="0.35">
      <c r="C139" s="328" t="s">
        <v>37</v>
      </c>
      <c r="D139" s="334" t="s">
        <v>35</v>
      </c>
      <c r="E139" s="335" t="e">
        <f>E136/D136-1</f>
        <v>#DIV/0!</v>
      </c>
      <c r="F139" s="335" t="e">
        <f t="shared" si="9"/>
        <v>#DIV/0!</v>
      </c>
      <c r="G139" s="335" t="e">
        <f t="shared" si="9"/>
        <v>#DIV/0!</v>
      </c>
    </row>
    <row r="140" spans="3:7" ht="19.5" thickBot="1" x14ac:dyDescent="0.35">
      <c r="C140" s="695" t="s">
        <v>1298</v>
      </c>
      <c r="D140" s="696"/>
      <c r="E140" s="696"/>
      <c r="F140" s="696"/>
      <c r="G140" s="697"/>
    </row>
    <row r="141" spans="3:7" x14ac:dyDescent="0.3">
      <c r="C141" s="674"/>
      <c r="D141" s="331">
        <v>2018</v>
      </c>
      <c r="E141" s="331">
        <v>2019</v>
      </c>
      <c r="F141" s="331">
        <v>2020</v>
      </c>
      <c r="G141" s="331">
        <v>2021</v>
      </c>
    </row>
    <row r="142" spans="3:7" ht="19.5" thickBot="1" x14ac:dyDescent="0.35">
      <c r="C142" s="675"/>
      <c r="D142" s="332" t="s">
        <v>12</v>
      </c>
      <c r="E142" s="332" t="s">
        <v>13</v>
      </c>
      <c r="F142" s="332" t="s">
        <v>13</v>
      </c>
      <c r="G142" s="332" t="s">
        <v>13</v>
      </c>
    </row>
    <row r="143" spans="3:7" ht="24.75" customHeight="1" thickBot="1" x14ac:dyDescent="0.35">
      <c r="C143" s="336" t="s">
        <v>39</v>
      </c>
      <c r="D143" s="337"/>
      <c r="E143" s="337"/>
      <c r="F143" s="337"/>
      <c r="G143" s="337"/>
    </row>
    <row r="144" spans="3:7" ht="12.75" customHeight="1" thickBot="1" x14ac:dyDescent="0.35">
      <c r="C144" s="336" t="s">
        <v>40</v>
      </c>
      <c r="D144" s="333"/>
      <c r="E144" s="333"/>
      <c r="F144" s="333"/>
      <c r="G144" s="333"/>
    </row>
    <row r="145" spans="3:7" ht="21" customHeight="1" thickBot="1" x14ac:dyDescent="0.35">
      <c r="C145" s="342" t="s">
        <v>230</v>
      </c>
      <c r="D145" s="339"/>
      <c r="E145" s="339"/>
      <c r="F145" s="339"/>
      <c r="G145" s="339"/>
    </row>
    <row r="146" spans="3:7" x14ac:dyDescent="0.3">
      <c r="C146" s="698" t="s">
        <v>718</v>
      </c>
      <c r="D146" s="701"/>
      <c r="E146" s="702"/>
      <c r="F146" s="702"/>
      <c r="G146" s="703"/>
    </row>
    <row r="147" spans="3:7" x14ac:dyDescent="0.3">
      <c r="C147" s="699"/>
      <c r="D147" s="704"/>
      <c r="E147" s="705"/>
      <c r="F147" s="705"/>
      <c r="G147" s="706"/>
    </row>
    <row r="148" spans="3:7" ht="39" customHeight="1" thickBot="1" x14ac:dyDescent="0.35">
      <c r="C148" s="700"/>
      <c r="D148" s="707"/>
      <c r="E148" s="708"/>
      <c r="F148" s="708"/>
      <c r="G148" s="709"/>
    </row>
    <row r="149" spans="3:7" ht="19.5" thickBot="1" x14ac:dyDescent="0.35">
      <c r="C149" s="711" t="s">
        <v>110</v>
      </c>
      <c r="D149" s="712"/>
      <c r="E149" s="712"/>
      <c r="F149" s="712"/>
      <c r="G149" s="713"/>
    </row>
    <row r="150" spans="3:7" ht="32.25" customHeight="1" thickBot="1" x14ac:dyDescent="0.35">
      <c r="C150" s="711" t="s">
        <v>111</v>
      </c>
      <c r="D150" s="712"/>
      <c r="E150" s="712"/>
      <c r="F150" s="712"/>
      <c r="G150" s="713"/>
    </row>
    <row r="151" spans="3:7" ht="33" customHeight="1" thickBot="1" x14ac:dyDescent="0.35">
      <c r="C151" s="347" t="s">
        <v>373</v>
      </c>
      <c r="D151" s="717" t="s">
        <v>601</v>
      </c>
      <c r="E151" s="718"/>
      <c r="F151" s="718"/>
      <c r="G151" s="719"/>
    </row>
    <row r="152" spans="3:7" ht="21" customHeight="1" thickBot="1" x14ac:dyDescent="0.35">
      <c r="C152" s="330" t="s">
        <v>220</v>
      </c>
      <c r="D152" s="710" t="s">
        <v>385</v>
      </c>
      <c r="E152" s="672"/>
      <c r="F152" s="672"/>
      <c r="G152" s="673"/>
    </row>
    <row r="153" spans="3:7" ht="12.75" customHeight="1" thickBot="1" x14ac:dyDescent="0.35">
      <c r="C153" s="328" t="s">
        <v>27</v>
      </c>
      <c r="D153" s="681" t="s">
        <v>385</v>
      </c>
      <c r="E153" s="682"/>
      <c r="F153" s="682"/>
      <c r="G153" s="683"/>
    </row>
    <row r="154" spans="3:7" ht="24.75" customHeight="1" thickBot="1" x14ac:dyDescent="0.35">
      <c r="C154" s="328" t="s">
        <v>29</v>
      </c>
      <c r="D154" s="714" t="s">
        <v>385</v>
      </c>
      <c r="E154" s="715"/>
      <c r="F154" s="715"/>
      <c r="G154" s="716"/>
    </row>
    <row r="155" spans="3:7" x14ac:dyDescent="0.3">
      <c r="C155" s="674"/>
      <c r="D155" s="331">
        <v>2018</v>
      </c>
      <c r="E155" s="331">
        <v>2019</v>
      </c>
      <c r="F155" s="331">
        <v>2020</v>
      </c>
      <c r="G155" s="331">
        <v>2021</v>
      </c>
    </row>
    <row r="156" spans="3:7" ht="19.5" thickBot="1" x14ac:dyDescent="0.35">
      <c r="C156" s="675"/>
      <c r="D156" s="332" t="s">
        <v>12</v>
      </c>
      <c r="E156" s="332" t="s">
        <v>13</v>
      </c>
      <c r="F156" s="332" t="s">
        <v>13</v>
      </c>
      <c r="G156" s="332" t="s">
        <v>13</v>
      </c>
    </row>
    <row r="157" spans="3:7" ht="19.5" thickBot="1" x14ac:dyDescent="0.35">
      <c r="C157" s="328" t="s">
        <v>31</v>
      </c>
      <c r="D157" s="333">
        <v>1</v>
      </c>
      <c r="E157" s="333"/>
      <c r="F157" s="333"/>
      <c r="G157" s="333"/>
    </row>
    <row r="158" spans="3:7" ht="19.5" thickBot="1" x14ac:dyDescent="0.35">
      <c r="C158" s="328" t="s">
        <v>32</v>
      </c>
      <c r="D158" s="333">
        <v>3000</v>
      </c>
      <c r="E158" s="333"/>
      <c r="F158" s="333"/>
      <c r="G158" s="333"/>
    </row>
    <row r="159" spans="3:7" ht="19.5" thickBot="1" x14ac:dyDescent="0.35">
      <c r="C159" s="328" t="s">
        <v>33</v>
      </c>
      <c r="D159" s="333">
        <f>D158/D157</f>
        <v>3000</v>
      </c>
      <c r="E159" s="333" t="e">
        <f t="shared" ref="E159:G159" si="10">E158/E157</f>
        <v>#DIV/0!</v>
      </c>
      <c r="F159" s="333" t="e">
        <f t="shared" si="10"/>
        <v>#DIV/0!</v>
      </c>
      <c r="G159" s="333" t="e">
        <f t="shared" si="10"/>
        <v>#DIV/0!</v>
      </c>
    </row>
    <row r="160" spans="3:7" ht="45" customHeight="1" thickBot="1" x14ac:dyDescent="0.35">
      <c r="C160" s="328" t="s">
        <v>34</v>
      </c>
      <c r="D160" s="334" t="s">
        <v>35</v>
      </c>
      <c r="E160" s="335">
        <f>E157/D157-1</f>
        <v>-1</v>
      </c>
      <c r="F160" s="335" t="e">
        <f t="shared" ref="F160:G162" si="11">F157/E157-1</f>
        <v>#DIV/0!</v>
      </c>
      <c r="G160" s="335" t="e">
        <f t="shared" si="11"/>
        <v>#DIV/0!</v>
      </c>
    </row>
    <row r="161" spans="3:7" ht="38.25" customHeight="1" thickBot="1" x14ac:dyDescent="0.35">
      <c r="C161" s="328" t="s">
        <v>36</v>
      </c>
      <c r="D161" s="334" t="s">
        <v>35</v>
      </c>
      <c r="E161" s="335">
        <f>E158/D158-1</f>
        <v>-1</v>
      </c>
      <c r="F161" s="335" t="e">
        <f t="shared" si="11"/>
        <v>#DIV/0!</v>
      </c>
      <c r="G161" s="335" t="e">
        <f t="shared" si="11"/>
        <v>#DIV/0!</v>
      </c>
    </row>
    <row r="162" spans="3:7" ht="21" customHeight="1" thickBot="1" x14ac:dyDescent="0.35">
      <c r="C162" s="328" t="s">
        <v>37</v>
      </c>
      <c r="D162" s="334" t="s">
        <v>35</v>
      </c>
      <c r="E162" s="335" t="e">
        <f>E159/D159-1</f>
        <v>#DIV/0!</v>
      </c>
      <c r="F162" s="335" t="e">
        <f t="shared" si="11"/>
        <v>#DIV/0!</v>
      </c>
      <c r="G162" s="335" t="e">
        <f t="shared" si="11"/>
        <v>#DIV/0!</v>
      </c>
    </row>
    <row r="163" spans="3:7" ht="22.5" customHeight="1" thickBot="1" x14ac:dyDescent="0.35">
      <c r="C163" s="695" t="s">
        <v>1287</v>
      </c>
      <c r="D163" s="696"/>
      <c r="E163" s="696"/>
      <c r="F163" s="696"/>
      <c r="G163" s="697"/>
    </row>
    <row r="164" spans="3:7" x14ac:dyDescent="0.3">
      <c r="C164" s="674"/>
      <c r="D164" s="331">
        <v>2018</v>
      </c>
      <c r="E164" s="331">
        <v>2019</v>
      </c>
      <c r="F164" s="331">
        <v>2020</v>
      </c>
      <c r="G164" s="331">
        <v>2021</v>
      </c>
    </row>
    <row r="165" spans="3:7" ht="19.5" thickBot="1" x14ac:dyDescent="0.35">
      <c r="C165" s="675"/>
      <c r="D165" s="332" t="s">
        <v>12</v>
      </c>
      <c r="E165" s="332" t="s">
        <v>13</v>
      </c>
      <c r="F165" s="332" t="s">
        <v>13</v>
      </c>
      <c r="G165" s="332" t="s">
        <v>13</v>
      </c>
    </row>
    <row r="166" spans="3:7" ht="36.75" customHeight="1" thickBot="1" x14ac:dyDescent="0.35">
      <c r="C166" s="336" t="s">
        <v>39</v>
      </c>
      <c r="D166" s="337"/>
      <c r="E166" s="337"/>
      <c r="F166" s="337"/>
      <c r="G166" s="337"/>
    </row>
    <row r="167" spans="3:7" ht="51" customHeight="1" thickBot="1" x14ac:dyDescent="0.35">
      <c r="C167" s="336" t="s">
        <v>40</v>
      </c>
      <c r="D167" s="339">
        <v>3000</v>
      </c>
      <c r="E167" s="337"/>
      <c r="F167" s="337"/>
      <c r="G167" s="337"/>
    </row>
    <row r="168" spans="3:7" ht="28.5" customHeight="1" thickBot="1" x14ac:dyDescent="0.35">
      <c r="C168" s="342" t="s">
        <v>41</v>
      </c>
      <c r="D168" s="339">
        <f>D167+D166</f>
        <v>3000</v>
      </c>
      <c r="E168" s="339">
        <f t="shared" ref="E168:G168" si="12">E167+E166</f>
        <v>0</v>
      </c>
      <c r="F168" s="339">
        <f t="shared" si="12"/>
        <v>0</v>
      </c>
      <c r="G168" s="339">
        <f t="shared" si="12"/>
        <v>0</v>
      </c>
    </row>
    <row r="169" spans="3:7" ht="44.25" customHeight="1" x14ac:dyDescent="0.3">
      <c r="C169" s="698" t="s">
        <v>42</v>
      </c>
      <c r="D169" s="701"/>
      <c r="E169" s="702"/>
      <c r="F169" s="702"/>
      <c r="G169" s="703"/>
    </row>
    <row r="170" spans="3:7" ht="35.25" customHeight="1" x14ac:dyDescent="0.3">
      <c r="C170" s="699"/>
      <c r="D170" s="704"/>
      <c r="E170" s="705"/>
      <c r="F170" s="705"/>
      <c r="G170" s="706"/>
    </row>
    <row r="171" spans="3:7" ht="52.5" customHeight="1" thickBot="1" x14ac:dyDescent="0.35">
      <c r="C171" s="700"/>
      <c r="D171" s="707"/>
      <c r="E171" s="708"/>
      <c r="F171" s="708"/>
      <c r="G171" s="709"/>
    </row>
    <row r="172" spans="3:7" ht="23.25" customHeight="1" thickBot="1" x14ac:dyDescent="0.35">
      <c r="C172" s="347" t="s">
        <v>373</v>
      </c>
      <c r="D172" s="717" t="s">
        <v>601</v>
      </c>
      <c r="E172" s="718"/>
      <c r="F172" s="718"/>
      <c r="G172" s="719"/>
    </row>
    <row r="173" spans="3:7" ht="23.25" customHeight="1" thickBot="1" x14ac:dyDescent="0.35">
      <c r="C173" s="330" t="s">
        <v>717</v>
      </c>
      <c r="D173" s="710" t="s">
        <v>385</v>
      </c>
      <c r="E173" s="672"/>
      <c r="F173" s="672"/>
      <c r="G173" s="673"/>
    </row>
    <row r="174" spans="3:7" ht="12.75" customHeight="1" thickBot="1" x14ac:dyDescent="0.35">
      <c r="C174" s="328" t="s">
        <v>27</v>
      </c>
      <c r="D174" s="681" t="s">
        <v>385</v>
      </c>
      <c r="E174" s="682"/>
      <c r="F174" s="682"/>
      <c r="G174" s="683"/>
    </row>
    <row r="175" spans="3:7" ht="29.25" customHeight="1" thickBot="1" x14ac:dyDescent="0.35">
      <c r="C175" s="328" t="s">
        <v>29</v>
      </c>
      <c r="D175" s="714" t="s">
        <v>385</v>
      </c>
      <c r="E175" s="715"/>
      <c r="F175" s="715"/>
      <c r="G175" s="716"/>
    </row>
    <row r="176" spans="3:7" ht="26.25" customHeight="1" x14ac:dyDescent="0.3">
      <c r="C176" s="674"/>
      <c r="D176" s="331">
        <v>2018</v>
      </c>
      <c r="E176" s="331">
        <v>2019</v>
      </c>
      <c r="F176" s="331">
        <v>2020</v>
      </c>
      <c r="G176" s="331">
        <v>2021</v>
      </c>
    </row>
    <row r="177" spans="3:7" ht="36.75" customHeight="1" thickBot="1" x14ac:dyDescent="0.35">
      <c r="C177" s="675"/>
      <c r="D177" s="332" t="s">
        <v>12</v>
      </c>
      <c r="E177" s="332" t="s">
        <v>13</v>
      </c>
      <c r="F177" s="332" t="s">
        <v>13</v>
      </c>
      <c r="G177" s="332" t="s">
        <v>13</v>
      </c>
    </row>
    <row r="178" spans="3:7" ht="15.75" customHeight="1" thickBot="1" x14ac:dyDescent="0.35">
      <c r="C178" s="328" t="s">
        <v>31</v>
      </c>
      <c r="D178" s="333">
        <v>1</v>
      </c>
      <c r="E178" s="333">
        <v>1</v>
      </c>
      <c r="F178" s="333">
        <v>1</v>
      </c>
      <c r="G178" s="333">
        <v>1</v>
      </c>
    </row>
    <row r="179" spans="3:7" ht="12.75" customHeight="1" thickBot="1" x14ac:dyDescent="0.35">
      <c r="C179" s="328" t="s">
        <v>32</v>
      </c>
      <c r="D179" s="333">
        <v>802000</v>
      </c>
      <c r="E179" s="333">
        <v>1600000</v>
      </c>
      <c r="F179" s="333">
        <v>1600000</v>
      </c>
      <c r="G179" s="333">
        <v>1600000</v>
      </c>
    </row>
    <row r="180" spans="3:7" ht="24.75" customHeight="1" thickBot="1" x14ac:dyDescent="0.35">
      <c r="C180" s="328" t="s">
        <v>33</v>
      </c>
      <c r="D180" s="333">
        <f>D179/D178</f>
        <v>802000</v>
      </c>
      <c r="E180" s="333">
        <f t="shared" ref="E180:G180" si="13">E179/E178</f>
        <v>1600000</v>
      </c>
      <c r="F180" s="333">
        <f t="shared" si="13"/>
        <v>1600000</v>
      </c>
      <c r="G180" s="333">
        <f t="shared" si="13"/>
        <v>1600000</v>
      </c>
    </row>
    <row r="181" spans="3:7" ht="15.75" customHeight="1" thickBot="1" x14ac:dyDescent="0.35">
      <c r="C181" s="328" t="s">
        <v>34</v>
      </c>
      <c r="D181" s="334" t="s">
        <v>35</v>
      </c>
      <c r="E181" s="335">
        <f>E178/D178-1</f>
        <v>0</v>
      </c>
      <c r="F181" s="335">
        <f t="shared" ref="F181:G183" si="14">F178/E178-1</f>
        <v>0</v>
      </c>
      <c r="G181" s="335">
        <f t="shared" si="14"/>
        <v>0</v>
      </c>
    </row>
    <row r="182" spans="3:7" ht="19.5" thickBot="1" x14ac:dyDescent="0.35">
      <c r="C182" s="328" t="s">
        <v>36</v>
      </c>
      <c r="D182" s="334" t="s">
        <v>35</v>
      </c>
      <c r="E182" s="335">
        <f>E179/D179-1</f>
        <v>0.99501246882793026</v>
      </c>
      <c r="F182" s="335">
        <f t="shared" si="14"/>
        <v>0</v>
      </c>
      <c r="G182" s="335">
        <f t="shared" si="14"/>
        <v>0</v>
      </c>
    </row>
    <row r="183" spans="3:7" ht="19.5" thickBot="1" x14ac:dyDescent="0.35">
      <c r="C183" s="328" t="s">
        <v>37</v>
      </c>
      <c r="D183" s="334" t="s">
        <v>35</v>
      </c>
      <c r="E183" s="335">
        <f>E180/D180-1</f>
        <v>0.99501246882793026</v>
      </c>
      <c r="F183" s="335">
        <f t="shared" si="14"/>
        <v>0</v>
      </c>
      <c r="G183" s="335">
        <f t="shared" si="14"/>
        <v>0</v>
      </c>
    </row>
    <row r="184" spans="3:7" ht="19.5" thickBot="1" x14ac:dyDescent="0.35">
      <c r="C184" s="695" t="s">
        <v>1299</v>
      </c>
      <c r="D184" s="696"/>
      <c r="E184" s="696"/>
      <c r="F184" s="696"/>
      <c r="G184" s="697"/>
    </row>
    <row r="185" spans="3:7" x14ac:dyDescent="0.3">
      <c r="C185" s="674"/>
      <c r="D185" s="331">
        <v>2018</v>
      </c>
      <c r="E185" s="331">
        <v>2019</v>
      </c>
      <c r="F185" s="331">
        <v>2020</v>
      </c>
      <c r="G185" s="331">
        <v>2021</v>
      </c>
    </row>
    <row r="186" spans="3:7" ht="19.5" thickBot="1" x14ac:dyDescent="0.35">
      <c r="C186" s="675"/>
      <c r="D186" s="332" t="s">
        <v>12</v>
      </c>
      <c r="E186" s="332" t="s">
        <v>13</v>
      </c>
      <c r="F186" s="332" t="s">
        <v>13</v>
      </c>
      <c r="G186" s="332" t="s">
        <v>13</v>
      </c>
    </row>
    <row r="187" spans="3:7" ht="12.75" customHeight="1" thickBot="1" x14ac:dyDescent="0.35">
      <c r="C187" s="336" t="s">
        <v>39</v>
      </c>
      <c r="D187" s="337"/>
      <c r="E187" s="337"/>
      <c r="F187" s="337"/>
      <c r="G187" s="337"/>
    </row>
    <row r="188" spans="3:7" ht="21.75" customHeight="1" thickBot="1" x14ac:dyDescent="0.35">
      <c r="C188" s="336" t="s">
        <v>40</v>
      </c>
      <c r="D188" s="333">
        <v>802000</v>
      </c>
      <c r="E188" s="333">
        <v>1600000</v>
      </c>
      <c r="F188" s="333">
        <v>1600000</v>
      </c>
      <c r="G188" s="333">
        <v>1600000</v>
      </c>
    </row>
    <row r="189" spans="3:7" ht="26.25" customHeight="1" thickBot="1" x14ac:dyDescent="0.35">
      <c r="C189" s="342" t="s">
        <v>230</v>
      </c>
      <c r="D189" s="339">
        <f>D188+D187</f>
        <v>802000</v>
      </c>
      <c r="E189" s="339">
        <f t="shared" ref="E189:G189" si="15">E188+E187</f>
        <v>1600000</v>
      </c>
      <c r="F189" s="339">
        <f t="shared" si="15"/>
        <v>1600000</v>
      </c>
      <c r="G189" s="339">
        <f t="shared" si="15"/>
        <v>1600000</v>
      </c>
    </row>
    <row r="190" spans="3:7" ht="12.75" customHeight="1" x14ac:dyDescent="0.3">
      <c r="C190" s="698" t="s">
        <v>718</v>
      </c>
      <c r="D190" s="701"/>
      <c r="E190" s="702"/>
      <c r="F190" s="702"/>
      <c r="G190" s="703"/>
    </row>
    <row r="191" spans="3:7" ht="30.75" customHeight="1" x14ac:dyDescent="0.3">
      <c r="C191" s="699"/>
      <c r="D191" s="704"/>
      <c r="E191" s="705"/>
      <c r="F191" s="705"/>
      <c r="G191" s="706"/>
    </row>
    <row r="192" spans="3:7" ht="19.5" thickBot="1" x14ac:dyDescent="0.35">
      <c r="C192" s="700"/>
      <c r="D192" s="707"/>
      <c r="E192" s="708"/>
      <c r="F192" s="708"/>
      <c r="G192" s="709"/>
    </row>
    <row r="193" spans="3:7" ht="19.5" thickBot="1" x14ac:dyDescent="0.35">
      <c r="C193" s="345" t="s">
        <v>1300</v>
      </c>
      <c r="D193" s="710" t="s">
        <v>719</v>
      </c>
      <c r="E193" s="672"/>
      <c r="F193" s="672"/>
      <c r="G193" s="673"/>
    </row>
    <row r="194" spans="3:7" ht="19.5" thickBot="1" x14ac:dyDescent="0.35">
      <c r="C194" s="328" t="s">
        <v>27</v>
      </c>
      <c r="D194" s="681" t="s">
        <v>720</v>
      </c>
      <c r="E194" s="682"/>
      <c r="F194" s="682"/>
      <c r="G194" s="683"/>
    </row>
    <row r="195" spans="3:7" ht="19.5" thickBot="1" x14ac:dyDescent="0.35">
      <c r="C195" s="328" t="s">
        <v>29</v>
      </c>
      <c r="D195" s="714" t="s">
        <v>385</v>
      </c>
      <c r="E195" s="715"/>
      <c r="F195" s="715"/>
      <c r="G195" s="716"/>
    </row>
    <row r="196" spans="3:7" ht="12.75" customHeight="1" x14ac:dyDescent="0.3">
      <c r="C196" s="674"/>
      <c r="D196" s="331">
        <v>2018</v>
      </c>
      <c r="E196" s="331">
        <v>2019</v>
      </c>
      <c r="F196" s="331">
        <v>2020</v>
      </c>
      <c r="G196" s="331">
        <v>2021</v>
      </c>
    </row>
    <row r="197" spans="3:7" ht="31.5" customHeight="1" thickBot="1" x14ac:dyDescent="0.35">
      <c r="C197" s="675"/>
      <c r="D197" s="332" t="s">
        <v>12</v>
      </c>
      <c r="E197" s="332" t="s">
        <v>13</v>
      </c>
      <c r="F197" s="332" t="s">
        <v>13</v>
      </c>
      <c r="G197" s="332" t="s">
        <v>13</v>
      </c>
    </row>
    <row r="198" spans="3:7" ht="19.5" thickBot="1" x14ac:dyDescent="0.35">
      <c r="C198" s="328" t="s">
        <v>31</v>
      </c>
      <c r="D198" s="333"/>
      <c r="E198" s="333"/>
      <c r="F198" s="333"/>
      <c r="G198" s="333"/>
    </row>
    <row r="199" spans="3:7" ht="19.5" thickBot="1" x14ac:dyDescent="0.35">
      <c r="C199" s="328" t="s">
        <v>32</v>
      </c>
      <c r="D199" s="333"/>
      <c r="E199" s="333"/>
      <c r="F199" s="333"/>
      <c r="G199" s="333"/>
    </row>
    <row r="200" spans="3:7" ht="19.5" thickBot="1" x14ac:dyDescent="0.35">
      <c r="C200" s="328" t="s">
        <v>33</v>
      </c>
      <c r="D200" s="333" t="e">
        <f>D199/D198</f>
        <v>#DIV/0!</v>
      </c>
      <c r="E200" s="333" t="e">
        <f>E199/E198</f>
        <v>#DIV/0!</v>
      </c>
      <c r="F200" s="333" t="e">
        <f>F199/F198</f>
        <v>#DIV/0!</v>
      </c>
      <c r="G200" s="333" t="e">
        <f>G199/G198</f>
        <v>#DIV/0!</v>
      </c>
    </row>
    <row r="201" spans="3:7" ht="19.5" thickBot="1" x14ac:dyDescent="0.35">
      <c r="C201" s="328" t="s">
        <v>34</v>
      </c>
      <c r="D201" s="334"/>
      <c r="E201" s="335" t="e">
        <f>E198/D198-1</f>
        <v>#DIV/0!</v>
      </c>
      <c r="F201" s="335" t="e">
        <f t="shared" ref="F201:G203" si="16">F198/E198-1</f>
        <v>#DIV/0!</v>
      </c>
      <c r="G201" s="335" t="e">
        <f t="shared" si="16"/>
        <v>#DIV/0!</v>
      </c>
    </row>
    <row r="202" spans="3:7" ht="19.5" thickBot="1" x14ac:dyDescent="0.35">
      <c r="C202" s="328" t="s">
        <v>36</v>
      </c>
      <c r="D202" s="334"/>
      <c r="E202" s="335" t="e">
        <f>E199/D199-1</f>
        <v>#DIV/0!</v>
      </c>
      <c r="F202" s="335" t="e">
        <f t="shared" si="16"/>
        <v>#DIV/0!</v>
      </c>
      <c r="G202" s="335" t="e">
        <f t="shared" si="16"/>
        <v>#DIV/0!</v>
      </c>
    </row>
    <row r="203" spans="3:7" ht="19.5" thickBot="1" x14ac:dyDescent="0.35">
      <c r="C203" s="328" t="s">
        <v>37</v>
      </c>
      <c r="D203" s="334"/>
      <c r="E203" s="335" t="e">
        <f>E200/D200-1</f>
        <v>#DIV/0!</v>
      </c>
      <c r="F203" s="335" t="e">
        <f t="shared" si="16"/>
        <v>#DIV/0!</v>
      </c>
      <c r="G203" s="335" t="e">
        <f t="shared" si="16"/>
        <v>#DIV/0!</v>
      </c>
    </row>
    <row r="204" spans="3:7" ht="22.5" customHeight="1" thickBot="1" x14ac:dyDescent="0.35">
      <c r="C204" s="695" t="s">
        <v>1298</v>
      </c>
      <c r="D204" s="696"/>
      <c r="E204" s="696"/>
      <c r="F204" s="696"/>
      <c r="G204" s="697"/>
    </row>
    <row r="205" spans="3:7" ht="12.75" customHeight="1" x14ac:dyDescent="0.3">
      <c r="C205" s="674"/>
      <c r="D205" s="331">
        <v>2018</v>
      </c>
      <c r="E205" s="331">
        <v>2019</v>
      </c>
      <c r="F205" s="331">
        <v>2020</v>
      </c>
      <c r="G205" s="331">
        <v>2021</v>
      </c>
    </row>
    <row r="206" spans="3:7" ht="21.75" customHeight="1" thickBot="1" x14ac:dyDescent="0.35">
      <c r="C206" s="675"/>
      <c r="D206" s="332" t="s">
        <v>12</v>
      </c>
      <c r="E206" s="332" t="s">
        <v>13</v>
      </c>
      <c r="F206" s="332" t="s">
        <v>13</v>
      </c>
      <c r="G206" s="332" t="s">
        <v>13</v>
      </c>
    </row>
    <row r="207" spans="3:7" ht="19.5" thickBot="1" x14ac:dyDescent="0.35">
      <c r="C207" s="336" t="s">
        <v>101</v>
      </c>
      <c r="D207" s="337"/>
      <c r="E207" s="337"/>
      <c r="F207" s="337"/>
      <c r="G207" s="337"/>
    </row>
    <row r="208" spans="3:7" ht="38.25" thickBot="1" x14ac:dyDescent="0.35">
      <c r="C208" s="336" t="s">
        <v>102</v>
      </c>
      <c r="D208" s="337"/>
      <c r="E208" s="337"/>
      <c r="F208" s="337"/>
      <c r="G208" s="337"/>
    </row>
    <row r="209" spans="3:7" ht="19.5" thickBot="1" x14ac:dyDescent="0.35">
      <c r="C209" s="336" t="s">
        <v>103</v>
      </c>
      <c r="D209" s="339"/>
      <c r="E209" s="337"/>
      <c r="F209" s="337"/>
      <c r="G209" s="337"/>
    </row>
    <row r="210" spans="3:7" ht="19.5" thickBot="1" x14ac:dyDescent="0.35">
      <c r="C210" s="336" t="s">
        <v>104</v>
      </c>
      <c r="D210" s="339"/>
      <c r="E210" s="337"/>
      <c r="F210" s="337"/>
      <c r="G210" s="337"/>
    </row>
    <row r="211" spans="3:7" ht="19.5" thickBot="1" x14ac:dyDescent="0.35">
      <c r="C211" s="336" t="s">
        <v>105</v>
      </c>
      <c r="D211" s="339"/>
      <c r="E211" s="337"/>
      <c r="F211" s="337"/>
      <c r="G211" s="337"/>
    </row>
    <row r="212" spans="3:7" ht="19.5" thickBot="1" x14ac:dyDescent="0.35">
      <c r="C212" s="336" t="s">
        <v>106</v>
      </c>
      <c r="D212" s="339"/>
      <c r="E212" s="337"/>
      <c r="F212" s="337"/>
      <c r="G212" s="337"/>
    </row>
    <row r="213" spans="3:7" ht="19.5" thickBot="1" x14ac:dyDescent="0.35">
      <c r="C213" s="336" t="s">
        <v>107</v>
      </c>
      <c r="D213" s="339"/>
      <c r="E213" s="337"/>
      <c r="F213" s="337"/>
      <c r="G213" s="337"/>
    </row>
    <row r="214" spans="3:7" ht="38.25" thickBot="1" x14ac:dyDescent="0.35">
      <c r="C214" s="348" t="s">
        <v>108</v>
      </c>
      <c r="D214" s="350">
        <f>D213+D211+D212+D210+D209+D208+D207</f>
        <v>0</v>
      </c>
      <c r="E214" s="350">
        <f>E213+E211+E212+E210+E209+E208+E207</f>
        <v>0</v>
      </c>
      <c r="F214" s="350">
        <f>F213+F211+F212+F210+F209+F208+F207</f>
        <v>0</v>
      </c>
      <c r="G214" s="350">
        <f>G213+G211+G212+G210+G209+G208+G207</f>
        <v>0</v>
      </c>
    </row>
    <row r="215" spans="3:7" ht="19.5" thickBot="1" x14ac:dyDescent="0.35">
      <c r="C215" s="349" t="s">
        <v>109</v>
      </c>
      <c r="D215" s="344">
        <f>IF(D214-D199=0,0,"Error")</f>
        <v>0</v>
      </c>
      <c r="E215" s="344">
        <f>IF(E214-E199=0,0,"Error")</f>
        <v>0</v>
      </c>
      <c r="F215" s="344">
        <f>IF(F214-F199=0,0,"Error")</f>
        <v>0</v>
      </c>
      <c r="G215" s="344">
        <f>IF(G214-G199=0,0,"Error")</f>
        <v>0</v>
      </c>
    </row>
    <row r="216" spans="3:7" ht="19.5" thickBot="1" x14ac:dyDescent="0.35">
      <c r="C216" s="711" t="s">
        <v>110</v>
      </c>
      <c r="D216" s="712"/>
      <c r="E216" s="712"/>
      <c r="F216" s="712"/>
      <c r="G216" s="713"/>
    </row>
    <row r="217" spans="3:7" ht="19.5" thickBot="1" x14ac:dyDescent="0.35">
      <c r="C217" s="711" t="s">
        <v>364</v>
      </c>
      <c r="D217" s="712"/>
      <c r="E217" s="712"/>
      <c r="F217" s="712"/>
      <c r="G217" s="713"/>
    </row>
    <row r="218" spans="3:7" ht="19.5" thickBot="1" x14ac:dyDescent="0.35">
      <c r="C218" s="347" t="s">
        <v>373</v>
      </c>
      <c r="D218" s="717" t="s">
        <v>601</v>
      </c>
      <c r="E218" s="718"/>
      <c r="F218" s="718"/>
      <c r="G218" s="719"/>
    </row>
    <row r="219" spans="3:7" ht="19.5" thickBot="1" x14ac:dyDescent="0.35">
      <c r="C219" s="330" t="s">
        <v>220</v>
      </c>
      <c r="D219" s="710" t="s">
        <v>385</v>
      </c>
      <c r="E219" s="672"/>
      <c r="F219" s="672"/>
      <c r="G219" s="673"/>
    </row>
    <row r="220" spans="3:7" ht="39" customHeight="1" thickBot="1" x14ac:dyDescent="0.35">
      <c r="C220" s="328" t="s">
        <v>27</v>
      </c>
      <c r="D220" s="681" t="s">
        <v>385</v>
      </c>
      <c r="E220" s="682"/>
      <c r="F220" s="682"/>
      <c r="G220" s="683"/>
    </row>
    <row r="221" spans="3:7" ht="34.5" customHeight="1" thickBot="1" x14ac:dyDescent="0.35">
      <c r="C221" s="328" t="s">
        <v>29</v>
      </c>
      <c r="D221" s="714" t="s">
        <v>385</v>
      </c>
      <c r="E221" s="715"/>
      <c r="F221" s="715"/>
      <c r="G221" s="716"/>
    </row>
    <row r="222" spans="3:7" ht="22.5" customHeight="1" x14ac:dyDescent="0.3">
      <c r="C222" s="674"/>
      <c r="D222" s="331">
        <v>2018</v>
      </c>
      <c r="E222" s="331">
        <v>2019</v>
      </c>
      <c r="F222" s="331">
        <v>2020</v>
      </c>
      <c r="G222" s="331">
        <v>2021</v>
      </c>
    </row>
    <row r="223" spans="3:7" ht="24.75" customHeight="1" thickBot="1" x14ac:dyDescent="0.35">
      <c r="C223" s="675"/>
      <c r="D223" s="332" t="s">
        <v>12</v>
      </c>
      <c r="E223" s="332" t="s">
        <v>13</v>
      </c>
      <c r="F223" s="332" t="s">
        <v>13</v>
      </c>
      <c r="G223" s="332" t="s">
        <v>13</v>
      </c>
    </row>
    <row r="224" spans="3:7" ht="23.25" customHeight="1" thickBot="1" x14ac:dyDescent="0.35">
      <c r="C224" s="328" t="s">
        <v>31</v>
      </c>
      <c r="D224" s="333"/>
      <c r="E224" s="333"/>
      <c r="F224" s="333"/>
      <c r="G224" s="333"/>
    </row>
    <row r="225" spans="3:7" ht="19.5" thickBot="1" x14ac:dyDescent="0.35">
      <c r="C225" s="328" t="s">
        <v>32</v>
      </c>
      <c r="D225" s="333">
        <v>3000</v>
      </c>
      <c r="E225" s="333"/>
      <c r="F225" s="333"/>
      <c r="G225" s="333"/>
    </row>
    <row r="226" spans="3:7" ht="19.5" thickBot="1" x14ac:dyDescent="0.35">
      <c r="C226" s="328" t="s">
        <v>33</v>
      </c>
      <c r="D226" s="333" t="e">
        <f>D225/D224</f>
        <v>#DIV/0!</v>
      </c>
      <c r="E226" s="333" t="e">
        <f>E225/E224</f>
        <v>#DIV/0!</v>
      </c>
      <c r="F226" s="333" t="e">
        <f>F225/F224</f>
        <v>#DIV/0!</v>
      </c>
      <c r="G226" s="333" t="e">
        <f>G225/G224</f>
        <v>#DIV/0!</v>
      </c>
    </row>
    <row r="227" spans="3:7" ht="19.5" thickBot="1" x14ac:dyDescent="0.35">
      <c r="C227" s="328" t="s">
        <v>34</v>
      </c>
      <c r="D227" s="334" t="s">
        <v>35</v>
      </c>
      <c r="E227" s="335" t="e">
        <f>E224/D224-1</f>
        <v>#DIV/0!</v>
      </c>
      <c r="F227" s="335" t="e">
        <f t="shared" ref="F227:G229" si="17">F224/E224-1</f>
        <v>#DIV/0!</v>
      </c>
      <c r="G227" s="335" t="e">
        <f t="shared" si="17"/>
        <v>#DIV/0!</v>
      </c>
    </row>
    <row r="228" spans="3:7" ht="19.5" thickBot="1" x14ac:dyDescent="0.35">
      <c r="C228" s="328" t="s">
        <v>36</v>
      </c>
      <c r="D228" s="334" t="s">
        <v>35</v>
      </c>
      <c r="E228" s="335">
        <f>E225/D225-1</f>
        <v>-1</v>
      </c>
      <c r="F228" s="335" t="e">
        <f t="shared" si="17"/>
        <v>#DIV/0!</v>
      </c>
      <c r="G228" s="335" t="e">
        <f t="shared" si="17"/>
        <v>#DIV/0!</v>
      </c>
    </row>
    <row r="229" spans="3:7" ht="45.75" customHeight="1" thickBot="1" x14ac:dyDescent="0.35">
      <c r="C229" s="328" t="s">
        <v>37</v>
      </c>
      <c r="D229" s="334" t="s">
        <v>35</v>
      </c>
      <c r="E229" s="335" t="e">
        <f>E226/D226-1</f>
        <v>#DIV/0!</v>
      </c>
      <c r="F229" s="335" t="e">
        <f t="shared" si="17"/>
        <v>#DIV/0!</v>
      </c>
      <c r="G229" s="335" t="e">
        <f t="shared" si="17"/>
        <v>#DIV/0!</v>
      </c>
    </row>
    <row r="230" spans="3:7" ht="25.5" customHeight="1" thickBot="1" x14ac:dyDescent="0.35">
      <c r="C230" s="695" t="s">
        <v>1287</v>
      </c>
      <c r="D230" s="696"/>
      <c r="E230" s="696"/>
      <c r="F230" s="696"/>
      <c r="G230" s="697"/>
    </row>
    <row r="231" spans="3:7" ht="22.5" customHeight="1" x14ac:dyDescent="0.3">
      <c r="C231" s="674"/>
      <c r="D231" s="331">
        <v>2018</v>
      </c>
      <c r="E231" s="331">
        <v>2019</v>
      </c>
      <c r="F231" s="331">
        <v>2020</v>
      </c>
      <c r="G231" s="331">
        <v>2021</v>
      </c>
    </row>
    <row r="232" spans="3:7" ht="21.75" customHeight="1" thickBot="1" x14ac:dyDescent="0.35">
      <c r="C232" s="675"/>
      <c r="D232" s="332" t="s">
        <v>12</v>
      </c>
      <c r="E232" s="332" t="s">
        <v>13</v>
      </c>
      <c r="F232" s="332" t="s">
        <v>13</v>
      </c>
      <c r="G232" s="332" t="s">
        <v>13</v>
      </c>
    </row>
    <row r="233" spans="3:7" ht="19.5" thickBot="1" x14ac:dyDescent="0.35">
      <c r="C233" s="336" t="s">
        <v>39</v>
      </c>
      <c r="D233" s="337"/>
      <c r="E233" s="337"/>
      <c r="F233" s="337"/>
      <c r="G233" s="337"/>
    </row>
    <row r="234" spans="3:7" ht="28.5" customHeight="1" thickBot="1" x14ac:dyDescent="0.35">
      <c r="C234" s="336" t="s">
        <v>40</v>
      </c>
      <c r="D234" s="339">
        <v>3000</v>
      </c>
      <c r="E234" s="337"/>
      <c r="F234" s="337"/>
      <c r="G234" s="337"/>
    </row>
    <row r="235" spans="3:7" ht="29.25" customHeight="1" thickBot="1" x14ac:dyDescent="0.35">
      <c r="C235" s="342" t="s">
        <v>41</v>
      </c>
      <c r="D235" s="339">
        <f>D234+D233</f>
        <v>3000</v>
      </c>
      <c r="E235" s="339">
        <f>E234+E233</f>
        <v>0</v>
      </c>
      <c r="F235" s="339">
        <f>F234+F233</f>
        <v>0</v>
      </c>
      <c r="G235" s="339">
        <f>G234+G233</f>
        <v>0</v>
      </c>
    </row>
    <row r="236" spans="3:7" ht="44.25" customHeight="1" thickBot="1" x14ac:dyDescent="0.35">
      <c r="C236" s="351" t="s">
        <v>373</v>
      </c>
      <c r="D236" s="720" t="s">
        <v>721</v>
      </c>
      <c r="E236" s="721"/>
      <c r="F236" s="721"/>
      <c r="G236" s="722"/>
    </row>
    <row r="237" spans="3:7" ht="56.25" customHeight="1" thickBot="1" x14ac:dyDescent="0.35">
      <c r="C237" s="330" t="s">
        <v>650</v>
      </c>
      <c r="D237" s="676" t="s">
        <v>722</v>
      </c>
      <c r="E237" s="671"/>
      <c r="F237" s="671"/>
      <c r="G237" s="677"/>
    </row>
    <row r="238" spans="3:7" ht="40.5" customHeight="1" thickBot="1" x14ac:dyDescent="0.35">
      <c r="C238" s="328" t="s">
        <v>27</v>
      </c>
      <c r="D238" s="676" t="s">
        <v>722</v>
      </c>
      <c r="E238" s="671"/>
      <c r="F238" s="671"/>
      <c r="G238" s="677"/>
    </row>
    <row r="239" spans="3:7" ht="19.5" thickBot="1" x14ac:dyDescent="0.35">
      <c r="C239" s="328" t="s">
        <v>29</v>
      </c>
      <c r="D239" s="714" t="s">
        <v>385</v>
      </c>
      <c r="E239" s="715"/>
      <c r="F239" s="715"/>
      <c r="G239" s="716"/>
    </row>
    <row r="240" spans="3:7" ht="12.75" customHeight="1" x14ac:dyDescent="0.3">
      <c r="C240" s="674"/>
      <c r="D240" s="331">
        <v>2018</v>
      </c>
      <c r="E240" s="331">
        <v>2019</v>
      </c>
      <c r="F240" s="331">
        <v>2020</v>
      </c>
      <c r="G240" s="331">
        <v>2021</v>
      </c>
    </row>
    <row r="241" spans="3:7" ht="32.25" customHeight="1" thickBot="1" x14ac:dyDescent="0.35">
      <c r="C241" s="675"/>
      <c r="D241" s="332" t="s">
        <v>12</v>
      </c>
      <c r="E241" s="332" t="s">
        <v>13</v>
      </c>
      <c r="F241" s="332" t="s">
        <v>13</v>
      </c>
      <c r="G241" s="332" t="s">
        <v>13</v>
      </c>
    </row>
    <row r="242" spans="3:7" ht="19.5" thickBot="1" x14ac:dyDescent="0.35">
      <c r="C242" s="328" t="s">
        <v>31</v>
      </c>
      <c r="D242" s="333"/>
      <c r="E242" s="333"/>
      <c r="F242" s="333"/>
      <c r="G242" s="333"/>
    </row>
    <row r="243" spans="3:7" ht="19.5" thickBot="1" x14ac:dyDescent="0.35">
      <c r="C243" s="328" t="s">
        <v>32</v>
      </c>
      <c r="D243" s="333">
        <v>102000</v>
      </c>
      <c r="E243" s="333">
        <v>200000</v>
      </c>
      <c r="F243" s="333">
        <v>200000</v>
      </c>
      <c r="G243" s="333">
        <v>20000</v>
      </c>
    </row>
    <row r="244" spans="3:7" ht="19.5" thickBot="1" x14ac:dyDescent="0.35">
      <c r="C244" s="328" t="s">
        <v>33</v>
      </c>
      <c r="D244" s="333" t="e">
        <f>D243/D242</f>
        <v>#DIV/0!</v>
      </c>
      <c r="E244" s="333" t="e">
        <f>E243/E242</f>
        <v>#DIV/0!</v>
      </c>
      <c r="F244" s="333" t="e">
        <f>F243/F242</f>
        <v>#DIV/0!</v>
      </c>
      <c r="G244" s="333" t="e">
        <f>G243/G242</f>
        <v>#DIV/0!</v>
      </c>
    </row>
    <row r="245" spans="3:7" ht="19.5" thickBot="1" x14ac:dyDescent="0.35">
      <c r="C245" s="328" t="s">
        <v>34</v>
      </c>
      <c r="D245" s="334" t="s">
        <v>35</v>
      </c>
      <c r="E245" s="335" t="e">
        <f>E242/D242-1</f>
        <v>#DIV/0!</v>
      </c>
      <c r="F245" s="335" t="e">
        <f t="shared" ref="F245:G247" si="18">F242/E242-1</f>
        <v>#DIV/0!</v>
      </c>
      <c r="G245" s="335" t="e">
        <f t="shared" si="18"/>
        <v>#DIV/0!</v>
      </c>
    </row>
    <row r="246" spans="3:7" ht="19.5" thickBot="1" x14ac:dyDescent="0.35">
      <c r="C246" s="328" t="s">
        <v>36</v>
      </c>
      <c r="D246" s="334" t="s">
        <v>35</v>
      </c>
      <c r="E246" s="335">
        <f>E243/D243-1</f>
        <v>0.96078431372549011</v>
      </c>
      <c r="F246" s="335">
        <f t="shared" si="18"/>
        <v>0</v>
      </c>
      <c r="G246" s="335">
        <f t="shared" si="18"/>
        <v>-0.9</v>
      </c>
    </row>
    <row r="247" spans="3:7" ht="42.75" customHeight="1" thickBot="1" x14ac:dyDescent="0.35">
      <c r="C247" s="328" t="s">
        <v>37</v>
      </c>
      <c r="D247" s="334" t="s">
        <v>35</v>
      </c>
      <c r="E247" s="335" t="e">
        <f>E244/D244-1</f>
        <v>#DIV/0!</v>
      </c>
      <c r="F247" s="335" t="e">
        <f t="shared" si="18"/>
        <v>#DIV/0!</v>
      </c>
      <c r="G247" s="335" t="e">
        <f t="shared" si="18"/>
        <v>#DIV/0!</v>
      </c>
    </row>
    <row r="248" spans="3:7" ht="23.25" customHeight="1" thickBot="1" x14ac:dyDescent="0.35">
      <c r="C248" s="695" t="s">
        <v>1298</v>
      </c>
      <c r="D248" s="696"/>
      <c r="E248" s="696"/>
      <c r="F248" s="696"/>
      <c r="G248" s="697"/>
    </row>
    <row r="249" spans="3:7" ht="12.75" customHeight="1" x14ac:dyDescent="0.3">
      <c r="C249" s="674"/>
      <c r="D249" s="331">
        <v>2018</v>
      </c>
      <c r="E249" s="331">
        <v>2019</v>
      </c>
      <c r="F249" s="331">
        <v>2020</v>
      </c>
      <c r="G249" s="331">
        <v>2021</v>
      </c>
    </row>
    <row r="250" spans="3:7" ht="24.75" customHeight="1" thickBot="1" x14ac:dyDescent="0.35">
      <c r="C250" s="675"/>
      <c r="D250" s="332" t="s">
        <v>12</v>
      </c>
      <c r="E250" s="332" t="s">
        <v>13</v>
      </c>
      <c r="F250" s="332" t="s">
        <v>13</v>
      </c>
      <c r="G250" s="332" t="s">
        <v>13</v>
      </c>
    </row>
    <row r="251" spans="3:7" ht="19.5" thickBot="1" x14ac:dyDescent="0.35">
      <c r="C251" s="336" t="s">
        <v>39</v>
      </c>
      <c r="D251" s="337"/>
      <c r="E251" s="337"/>
      <c r="F251" s="337"/>
      <c r="G251" s="337"/>
    </row>
    <row r="252" spans="3:7" ht="19.5" thickBot="1" x14ac:dyDescent="0.35">
      <c r="C252" s="336" t="s">
        <v>40</v>
      </c>
      <c r="D252" s="339">
        <v>102000</v>
      </c>
      <c r="E252" s="337">
        <v>200000</v>
      </c>
      <c r="F252" s="337">
        <v>200000</v>
      </c>
      <c r="G252" s="337">
        <v>20000</v>
      </c>
    </row>
    <row r="253" spans="3:7" ht="19.5" thickBot="1" x14ac:dyDescent="0.35">
      <c r="C253" s="342" t="s">
        <v>612</v>
      </c>
      <c r="D253" s="339">
        <f>D252+D251</f>
        <v>102000</v>
      </c>
      <c r="E253" s="339">
        <f>E252+E251</f>
        <v>200000</v>
      </c>
      <c r="F253" s="339">
        <f>F252+F251</f>
        <v>200000</v>
      </c>
      <c r="G253" s="339">
        <f>G252+G251</f>
        <v>20000</v>
      </c>
    </row>
    <row r="254" spans="3:7" ht="29.25" customHeight="1" thickBot="1" x14ac:dyDescent="0.35">
      <c r="C254" s="711" t="s">
        <v>110</v>
      </c>
      <c r="D254" s="712"/>
      <c r="E254" s="712"/>
      <c r="F254" s="712"/>
      <c r="G254" s="713"/>
    </row>
    <row r="255" spans="3:7" ht="30.75" customHeight="1" thickBot="1" x14ac:dyDescent="0.35">
      <c r="C255" s="711" t="s">
        <v>111</v>
      </c>
      <c r="D255" s="712"/>
      <c r="E255" s="712"/>
      <c r="F255" s="712"/>
      <c r="G255" s="713"/>
    </row>
    <row r="256" spans="3:7" ht="19.5" thickBot="1" x14ac:dyDescent="0.35">
      <c r="C256" s="347" t="s">
        <v>373</v>
      </c>
      <c r="D256" s="717" t="s">
        <v>601</v>
      </c>
      <c r="E256" s="718"/>
      <c r="F256" s="718"/>
      <c r="G256" s="719"/>
    </row>
    <row r="257" spans="3:7" ht="19.5" customHeight="1" thickBot="1" x14ac:dyDescent="0.35">
      <c r="C257" s="330" t="s">
        <v>220</v>
      </c>
      <c r="D257" s="710" t="s">
        <v>385</v>
      </c>
      <c r="E257" s="672"/>
      <c r="F257" s="672"/>
      <c r="G257" s="673"/>
    </row>
    <row r="258" spans="3:7" ht="36.75" customHeight="1" thickBot="1" x14ac:dyDescent="0.35">
      <c r="C258" s="328" t="s">
        <v>27</v>
      </c>
      <c r="D258" s="681" t="s">
        <v>385</v>
      </c>
      <c r="E258" s="682"/>
      <c r="F258" s="682"/>
      <c r="G258" s="683"/>
    </row>
    <row r="259" spans="3:7" ht="28.5" customHeight="1" thickBot="1" x14ac:dyDescent="0.35">
      <c r="C259" s="328" t="s">
        <v>29</v>
      </c>
      <c r="D259" s="714" t="s">
        <v>385</v>
      </c>
      <c r="E259" s="715"/>
      <c r="F259" s="715"/>
      <c r="G259" s="716"/>
    </row>
    <row r="260" spans="3:7" ht="17.25" customHeight="1" x14ac:dyDescent="0.3">
      <c r="C260" s="674"/>
      <c r="D260" s="331">
        <v>2018</v>
      </c>
      <c r="E260" s="331">
        <v>2019</v>
      </c>
      <c r="F260" s="331">
        <v>2020</v>
      </c>
      <c r="G260" s="331">
        <v>2021</v>
      </c>
    </row>
    <row r="261" spans="3:7" ht="32.25" customHeight="1" thickBot="1" x14ac:dyDescent="0.35">
      <c r="C261" s="675"/>
      <c r="D261" s="332" t="s">
        <v>12</v>
      </c>
      <c r="E261" s="332" t="s">
        <v>13</v>
      </c>
      <c r="F261" s="332" t="s">
        <v>13</v>
      </c>
      <c r="G261" s="332" t="s">
        <v>13</v>
      </c>
    </row>
    <row r="262" spans="3:7" ht="19.5" thickBot="1" x14ac:dyDescent="0.35">
      <c r="C262" s="328" t="s">
        <v>31</v>
      </c>
      <c r="D262" s="333"/>
      <c r="E262" s="333"/>
      <c r="F262" s="333"/>
      <c r="G262" s="333"/>
    </row>
    <row r="263" spans="3:7" ht="19.5" thickBot="1" x14ac:dyDescent="0.35">
      <c r="C263" s="328" t="s">
        <v>32</v>
      </c>
      <c r="D263" s="333"/>
      <c r="E263" s="333"/>
      <c r="F263" s="333"/>
      <c r="G263" s="333"/>
    </row>
    <row r="264" spans="3:7" ht="19.5" thickBot="1" x14ac:dyDescent="0.35">
      <c r="C264" s="328" t="s">
        <v>33</v>
      </c>
      <c r="D264" s="333" t="e">
        <f>D263/D262</f>
        <v>#DIV/0!</v>
      </c>
      <c r="E264" s="333" t="e">
        <f>E263/E262</f>
        <v>#DIV/0!</v>
      </c>
      <c r="F264" s="333" t="e">
        <f>F263/F262</f>
        <v>#DIV/0!</v>
      </c>
      <c r="G264" s="333" t="e">
        <f>G263/G262</f>
        <v>#DIV/0!</v>
      </c>
    </row>
    <row r="265" spans="3:7" ht="19.5" thickBot="1" x14ac:dyDescent="0.35">
      <c r="C265" s="328" t="s">
        <v>34</v>
      </c>
      <c r="D265" s="334" t="s">
        <v>35</v>
      </c>
      <c r="E265" s="335" t="e">
        <f>E262/D262-1</f>
        <v>#DIV/0!</v>
      </c>
      <c r="F265" s="335" t="e">
        <f t="shared" ref="F265:G267" si="19">F262/E262-1</f>
        <v>#DIV/0!</v>
      </c>
      <c r="G265" s="335" t="e">
        <f t="shared" si="19"/>
        <v>#DIV/0!</v>
      </c>
    </row>
    <row r="266" spans="3:7" ht="19.5" thickBot="1" x14ac:dyDescent="0.35">
      <c r="C266" s="328" t="s">
        <v>36</v>
      </c>
      <c r="D266" s="334" t="s">
        <v>35</v>
      </c>
      <c r="E266" s="335" t="e">
        <f>E263/D263-1</f>
        <v>#DIV/0!</v>
      </c>
      <c r="F266" s="335" t="e">
        <f t="shared" si="19"/>
        <v>#DIV/0!</v>
      </c>
      <c r="G266" s="335" t="e">
        <f t="shared" si="19"/>
        <v>#DIV/0!</v>
      </c>
    </row>
    <row r="267" spans="3:7" ht="19.5" thickBot="1" x14ac:dyDescent="0.35">
      <c r="C267" s="328" t="s">
        <v>37</v>
      </c>
      <c r="D267" s="334" t="s">
        <v>35</v>
      </c>
      <c r="E267" s="335" t="e">
        <f>E264/D264-1</f>
        <v>#DIV/0!</v>
      </c>
      <c r="F267" s="335" t="e">
        <f t="shared" si="19"/>
        <v>#DIV/0!</v>
      </c>
      <c r="G267" s="335" t="e">
        <f t="shared" si="19"/>
        <v>#DIV/0!</v>
      </c>
    </row>
    <row r="268" spans="3:7" ht="19.5" thickBot="1" x14ac:dyDescent="0.35">
      <c r="C268" s="695" t="s">
        <v>1287</v>
      </c>
      <c r="D268" s="696"/>
      <c r="E268" s="696"/>
      <c r="F268" s="696"/>
      <c r="G268" s="697"/>
    </row>
    <row r="269" spans="3:7" ht="12.75" customHeight="1" x14ac:dyDescent="0.3">
      <c r="C269" s="674"/>
      <c r="D269" s="331">
        <v>2018</v>
      </c>
      <c r="E269" s="331">
        <v>2019</v>
      </c>
      <c r="F269" s="331">
        <v>2020</v>
      </c>
      <c r="G269" s="331">
        <v>2021</v>
      </c>
    </row>
    <row r="270" spans="3:7" ht="33" customHeight="1" thickBot="1" x14ac:dyDescent="0.35">
      <c r="C270" s="675"/>
      <c r="D270" s="332" t="s">
        <v>12</v>
      </c>
      <c r="E270" s="332" t="s">
        <v>13</v>
      </c>
      <c r="F270" s="332" t="s">
        <v>13</v>
      </c>
      <c r="G270" s="332" t="s">
        <v>13</v>
      </c>
    </row>
    <row r="271" spans="3:7" ht="19.5" thickBot="1" x14ac:dyDescent="0.35">
      <c r="C271" s="336" t="s">
        <v>39</v>
      </c>
      <c r="D271" s="337"/>
      <c r="E271" s="337"/>
      <c r="F271" s="337"/>
      <c r="G271" s="337"/>
    </row>
    <row r="272" spans="3:7" ht="19.5" thickBot="1" x14ac:dyDescent="0.35">
      <c r="C272" s="336" t="s">
        <v>40</v>
      </c>
      <c r="D272" s="339"/>
      <c r="E272" s="337"/>
      <c r="F272" s="337"/>
      <c r="G272" s="337"/>
    </row>
    <row r="273" spans="3:7" ht="19.5" thickBot="1" x14ac:dyDescent="0.35">
      <c r="C273" s="342" t="s">
        <v>41</v>
      </c>
      <c r="D273" s="339">
        <f>D272+D271</f>
        <v>0</v>
      </c>
      <c r="E273" s="339">
        <f>E272+E271</f>
        <v>0</v>
      </c>
      <c r="F273" s="339">
        <f>F272+F271</f>
        <v>0</v>
      </c>
      <c r="G273" s="339">
        <f>G272+G271</f>
        <v>0</v>
      </c>
    </row>
    <row r="274" spans="3:7" ht="42.75" customHeight="1" thickBot="1" x14ac:dyDescent="0.35">
      <c r="C274" s="351" t="s">
        <v>373</v>
      </c>
      <c r="D274" s="717" t="s">
        <v>601</v>
      </c>
      <c r="E274" s="718"/>
      <c r="F274" s="718"/>
      <c r="G274" s="719"/>
    </row>
    <row r="275" spans="3:7" ht="63.75" customHeight="1" thickBot="1" x14ac:dyDescent="0.35">
      <c r="C275" s="330" t="s">
        <v>650</v>
      </c>
      <c r="D275" s="710" t="s">
        <v>385</v>
      </c>
      <c r="E275" s="672"/>
      <c r="F275" s="672"/>
      <c r="G275" s="673"/>
    </row>
    <row r="276" spans="3:7" ht="34.5" customHeight="1" thickBot="1" x14ac:dyDescent="0.35">
      <c r="C276" s="328" t="s">
        <v>27</v>
      </c>
      <c r="D276" s="681" t="s">
        <v>385</v>
      </c>
      <c r="E276" s="682"/>
      <c r="F276" s="682"/>
      <c r="G276" s="683"/>
    </row>
    <row r="277" spans="3:7" ht="19.5" thickBot="1" x14ac:dyDescent="0.35">
      <c r="C277" s="328" t="s">
        <v>29</v>
      </c>
      <c r="D277" s="714" t="s">
        <v>385</v>
      </c>
      <c r="E277" s="715"/>
      <c r="F277" s="715"/>
      <c r="G277" s="716"/>
    </row>
    <row r="278" spans="3:7" ht="12.75" customHeight="1" x14ac:dyDescent="0.3">
      <c r="C278" s="674"/>
      <c r="D278" s="331">
        <v>2018</v>
      </c>
      <c r="E278" s="331">
        <v>2019</v>
      </c>
      <c r="F278" s="331">
        <v>2020</v>
      </c>
      <c r="G278" s="331">
        <v>2021</v>
      </c>
    </row>
    <row r="279" spans="3:7" ht="24.75" customHeight="1" thickBot="1" x14ac:dyDescent="0.35">
      <c r="C279" s="675"/>
      <c r="D279" s="332" t="s">
        <v>12</v>
      </c>
      <c r="E279" s="332" t="s">
        <v>13</v>
      </c>
      <c r="F279" s="332" t="s">
        <v>13</v>
      </c>
      <c r="G279" s="332" t="s">
        <v>13</v>
      </c>
    </row>
    <row r="280" spans="3:7" ht="19.5" thickBot="1" x14ac:dyDescent="0.35">
      <c r="C280" s="328" t="s">
        <v>31</v>
      </c>
      <c r="D280" s="333"/>
      <c r="E280" s="333"/>
      <c r="F280" s="333"/>
      <c r="G280" s="333"/>
    </row>
    <row r="281" spans="3:7" ht="19.5" thickBot="1" x14ac:dyDescent="0.35">
      <c r="C281" s="328" t="s">
        <v>32</v>
      </c>
      <c r="D281" s="333"/>
      <c r="E281" s="333"/>
      <c r="F281" s="333"/>
      <c r="G281" s="333"/>
    </row>
    <row r="282" spans="3:7" ht="19.5" thickBot="1" x14ac:dyDescent="0.35">
      <c r="C282" s="328" t="s">
        <v>33</v>
      </c>
      <c r="D282" s="333" t="e">
        <f>D281/D280</f>
        <v>#DIV/0!</v>
      </c>
      <c r="E282" s="333" t="e">
        <f>E281/E280</f>
        <v>#DIV/0!</v>
      </c>
      <c r="F282" s="333" t="e">
        <f>F281/F280</f>
        <v>#DIV/0!</v>
      </c>
      <c r="G282" s="333" t="e">
        <f>G281/G280</f>
        <v>#DIV/0!</v>
      </c>
    </row>
    <row r="283" spans="3:7" ht="19.5" thickBot="1" x14ac:dyDescent="0.35">
      <c r="C283" s="328" t="s">
        <v>34</v>
      </c>
      <c r="D283" s="334" t="s">
        <v>35</v>
      </c>
      <c r="E283" s="335" t="e">
        <f>E280/D280-1</f>
        <v>#DIV/0!</v>
      </c>
      <c r="F283" s="335" t="e">
        <f t="shared" ref="F283:G285" si="20">F280/E280-1</f>
        <v>#DIV/0!</v>
      </c>
      <c r="G283" s="335" t="e">
        <f t="shared" si="20"/>
        <v>#DIV/0!</v>
      </c>
    </row>
    <row r="284" spans="3:7" ht="19.5" thickBot="1" x14ac:dyDescent="0.35">
      <c r="C284" s="328" t="s">
        <v>36</v>
      </c>
      <c r="D284" s="334" t="s">
        <v>35</v>
      </c>
      <c r="E284" s="335" t="e">
        <f>E281/D281-1</f>
        <v>#DIV/0!</v>
      </c>
      <c r="F284" s="335" t="e">
        <f t="shared" si="20"/>
        <v>#DIV/0!</v>
      </c>
      <c r="G284" s="335" t="e">
        <f t="shared" si="20"/>
        <v>#DIV/0!</v>
      </c>
    </row>
    <row r="285" spans="3:7" ht="19.5" thickBot="1" x14ac:dyDescent="0.35">
      <c r="C285" s="328" t="s">
        <v>37</v>
      </c>
      <c r="D285" s="334" t="s">
        <v>35</v>
      </c>
      <c r="E285" s="335" t="e">
        <f>E282/D282-1</f>
        <v>#DIV/0!</v>
      </c>
      <c r="F285" s="335" t="e">
        <f t="shared" si="20"/>
        <v>#DIV/0!</v>
      </c>
      <c r="G285" s="335" t="e">
        <f t="shared" si="20"/>
        <v>#DIV/0!</v>
      </c>
    </row>
    <row r="286" spans="3:7" ht="19.5" thickBot="1" x14ac:dyDescent="0.35">
      <c r="C286" s="695" t="s">
        <v>1298</v>
      </c>
      <c r="D286" s="696"/>
      <c r="E286" s="696"/>
      <c r="F286" s="696"/>
      <c r="G286" s="697"/>
    </row>
    <row r="287" spans="3:7" ht="12.75" customHeight="1" x14ac:dyDescent="0.3">
      <c r="C287" s="674"/>
      <c r="D287" s="331">
        <v>2018</v>
      </c>
      <c r="E287" s="331">
        <v>2019</v>
      </c>
      <c r="F287" s="331">
        <v>2020</v>
      </c>
      <c r="G287" s="331">
        <v>2021</v>
      </c>
    </row>
    <row r="288" spans="3:7" ht="30.75" customHeight="1" thickBot="1" x14ac:dyDescent="0.35">
      <c r="C288" s="675"/>
      <c r="D288" s="332" t="s">
        <v>12</v>
      </c>
      <c r="E288" s="332" t="s">
        <v>13</v>
      </c>
      <c r="F288" s="332" t="s">
        <v>13</v>
      </c>
      <c r="G288" s="332" t="s">
        <v>13</v>
      </c>
    </row>
    <row r="289" spans="3:7" ht="19.5" thickBot="1" x14ac:dyDescent="0.35">
      <c r="C289" s="336" t="s">
        <v>39</v>
      </c>
      <c r="D289" s="337"/>
      <c r="E289" s="337"/>
      <c r="F289" s="337"/>
      <c r="G289" s="337"/>
    </row>
    <row r="290" spans="3:7" ht="19.5" thickBot="1" x14ac:dyDescent="0.35">
      <c r="C290" s="336" t="s">
        <v>40</v>
      </c>
      <c r="D290" s="339"/>
      <c r="E290" s="337"/>
      <c r="F290" s="337"/>
      <c r="G290" s="337"/>
    </row>
    <row r="291" spans="3:7" ht="19.5" thickBot="1" x14ac:dyDescent="0.35">
      <c r="C291" s="342" t="s">
        <v>612</v>
      </c>
      <c r="D291" s="339">
        <f>D290+D289</f>
        <v>0</v>
      </c>
      <c r="E291" s="339">
        <f>E290+E289</f>
        <v>0</v>
      </c>
      <c r="F291" s="339">
        <f>F290+F289</f>
        <v>0</v>
      </c>
      <c r="G291" s="339">
        <f>G290+G289</f>
        <v>0</v>
      </c>
    </row>
    <row r="292" spans="3:7" ht="19.5" thickBot="1" x14ac:dyDescent="0.35">
      <c r="C292" s="352"/>
      <c r="D292" s="353"/>
      <c r="E292" s="353"/>
      <c r="F292" s="353"/>
      <c r="G292" s="353"/>
    </row>
    <row r="293" spans="3:7" ht="87.75" customHeight="1" thickBot="1" x14ac:dyDescent="0.35">
      <c r="C293" s="329" t="s">
        <v>182</v>
      </c>
      <c r="D293" s="354">
        <f>D281+D263+D243+D225+D199+D179+D158+D135+D114+D71+D31</f>
        <v>910000</v>
      </c>
      <c r="E293" s="354">
        <f>E281+E263+E243+E225+E199+E179+E158+E135+E114+E71+E31</f>
        <v>1800000</v>
      </c>
      <c r="F293" s="354">
        <f>F281+F263+F243+F225+F199+F179+F158+F135+F114+F71+F31</f>
        <v>1800000</v>
      </c>
      <c r="G293" s="354">
        <f>G281+G263+G243+G225+G199+G179+G158+G135+G114+G71+G31</f>
        <v>1620000</v>
      </c>
    </row>
    <row r="294" spans="3:7" ht="38.25" thickBot="1" x14ac:dyDescent="0.35">
      <c r="C294" s="329" t="s">
        <v>183</v>
      </c>
      <c r="D294" s="354">
        <f>D296+D298+D300+D302+D304+D306+D308+D310+D312</f>
        <v>910000</v>
      </c>
      <c r="E294" s="354">
        <f>E296+E298+E300+E302+E304+E306+E308+E310+E312</f>
        <v>1800000</v>
      </c>
      <c r="F294" s="354">
        <f>F296+F298+F300+F302+F304+F306+F308+F310+F312</f>
        <v>1800000</v>
      </c>
      <c r="G294" s="354">
        <f>G296+G298+G300+G302+G304+G306+G308+G310+G312</f>
        <v>1620000</v>
      </c>
    </row>
    <row r="295" spans="3:7" ht="47.25" customHeight="1" thickBot="1" x14ac:dyDescent="0.35">
      <c r="C295" s="355" t="s">
        <v>184</v>
      </c>
      <c r="D295" s="356"/>
      <c r="E295" s="357">
        <f>E294/D294-1</f>
        <v>0.9780219780219781</v>
      </c>
      <c r="F295" s="357">
        <f>F294/E294-1</f>
        <v>0</v>
      </c>
      <c r="G295" s="357">
        <f>G294/F294-1</f>
        <v>-9.9999999999999978E-2</v>
      </c>
    </row>
    <row r="296" spans="3:7" ht="19.5" thickBot="1" x14ac:dyDescent="0.35">
      <c r="C296" s="336" t="s">
        <v>101</v>
      </c>
      <c r="D296" s="337">
        <f>D207+D79+D39</f>
        <v>0</v>
      </c>
      <c r="E296" s="337">
        <f t="shared" ref="E296:G296" si="21">E207+E79+E39</f>
        <v>0</v>
      </c>
      <c r="F296" s="337">
        <f t="shared" si="21"/>
        <v>0</v>
      </c>
      <c r="G296" s="337">
        <f t="shared" si="21"/>
        <v>0</v>
      </c>
    </row>
    <row r="297" spans="3:7" ht="19.5" thickBot="1" x14ac:dyDescent="0.35">
      <c r="C297" s="338" t="s">
        <v>185</v>
      </c>
      <c r="D297" s="339"/>
      <c r="E297" s="341" t="e">
        <f>E296/D296-1</f>
        <v>#DIV/0!</v>
      </c>
      <c r="F297" s="341" t="e">
        <f>F296/E296-1</f>
        <v>#DIV/0!</v>
      </c>
      <c r="G297" s="341" t="e">
        <f>G296/F296-1</f>
        <v>#DIV/0!</v>
      </c>
    </row>
    <row r="298" spans="3:7" ht="42.75" customHeight="1" thickBot="1" x14ac:dyDescent="0.35">
      <c r="C298" s="336" t="s">
        <v>102</v>
      </c>
      <c r="D298" s="337">
        <f>D208+D82+D42</f>
        <v>0</v>
      </c>
      <c r="E298" s="337">
        <f t="shared" ref="E298:G298" si="22">E208+E82+E42</f>
        <v>0</v>
      </c>
      <c r="F298" s="337">
        <f t="shared" si="22"/>
        <v>0</v>
      </c>
      <c r="G298" s="337">
        <f t="shared" si="22"/>
        <v>0</v>
      </c>
    </row>
    <row r="299" spans="3:7" ht="46.5" customHeight="1" thickBot="1" x14ac:dyDescent="0.35">
      <c r="C299" s="338" t="s">
        <v>186</v>
      </c>
      <c r="D299" s="339"/>
      <c r="E299" s="341" t="e">
        <f>E298/D298-1</f>
        <v>#DIV/0!</v>
      </c>
      <c r="F299" s="341" t="e">
        <f>F298/E298-1</f>
        <v>#DIV/0!</v>
      </c>
      <c r="G299" s="341" t="e">
        <f>G298/F298-1</f>
        <v>#DIV/0!</v>
      </c>
    </row>
    <row r="300" spans="3:7" ht="19.5" thickBot="1" x14ac:dyDescent="0.35">
      <c r="C300" s="336" t="s">
        <v>103</v>
      </c>
      <c r="D300" s="337">
        <v>0</v>
      </c>
      <c r="E300" s="337">
        <v>0</v>
      </c>
      <c r="F300" s="337">
        <v>0</v>
      </c>
      <c r="G300" s="337">
        <v>0</v>
      </c>
    </row>
    <row r="301" spans="3:7" ht="19.5" thickBot="1" x14ac:dyDescent="0.35">
      <c r="C301" s="338" t="s">
        <v>187</v>
      </c>
      <c r="D301" s="339"/>
      <c r="E301" s="341" t="e">
        <f>E300/D300-1</f>
        <v>#DIV/0!</v>
      </c>
      <c r="F301" s="341" t="e">
        <f>F300/E300-1</f>
        <v>#DIV/0!</v>
      </c>
      <c r="G301" s="341" t="e">
        <f>G300/F300-1</f>
        <v>#DIV/0!</v>
      </c>
    </row>
    <row r="302" spans="3:7" ht="19.5" thickBot="1" x14ac:dyDescent="0.35">
      <c r="C302" s="336" t="s">
        <v>104</v>
      </c>
      <c r="D302" s="337">
        <v>0</v>
      </c>
      <c r="E302" s="337">
        <v>0</v>
      </c>
      <c r="F302" s="337">
        <v>0</v>
      </c>
      <c r="G302" s="337">
        <v>0</v>
      </c>
    </row>
    <row r="303" spans="3:7" ht="19.5" thickBot="1" x14ac:dyDescent="0.35">
      <c r="C303" s="338" t="s">
        <v>188</v>
      </c>
      <c r="D303" s="339"/>
      <c r="E303" s="341" t="e">
        <f>E302/D302-1</f>
        <v>#DIV/0!</v>
      </c>
      <c r="F303" s="341" t="e">
        <f>F302/E302-1</f>
        <v>#DIV/0!</v>
      </c>
      <c r="G303" s="341" t="e">
        <f>G302/F302-1</f>
        <v>#DIV/0!</v>
      </c>
    </row>
    <row r="304" spans="3:7" ht="19.5" thickBot="1" x14ac:dyDescent="0.35">
      <c r="C304" s="336" t="s">
        <v>105</v>
      </c>
      <c r="D304" s="337">
        <v>0</v>
      </c>
      <c r="E304" s="337">
        <v>0</v>
      </c>
      <c r="F304" s="337">
        <v>0</v>
      </c>
      <c r="G304" s="337">
        <v>0</v>
      </c>
    </row>
    <row r="305" spans="3:7" ht="19.5" thickBot="1" x14ac:dyDescent="0.35">
      <c r="C305" s="338" t="s">
        <v>189</v>
      </c>
      <c r="D305" s="339"/>
      <c r="E305" s="341" t="e">
        <f>E304/D304-1</f>
        <v>#DIV/0!</v>
      </c>
      <c r="F305" s="341" t="e">
        <f>F304/E304-1</f>
        <v>#DIV/0!</v>
      </c>
      <c r="G305" s="341" t="e">
        <f>G304/F304-1</f>
        <v>#DIV/0!</v>
      </c>
    </row>
    <row r="306" spans="3:7" ht="19.5" thickBot="1" x14ac:dyDescent="0.35">
      <c r="C306" s="336" t="s">
        <v>106</v>
      </c>
      <c r="D306" s="337">
        <v>0</v>
      </c>
      <c r="E306" s="337">
        <v>0</v>
      </c>
      <c r="F306" s="337">
        <v>0</v>
      </c>
      <c r="G306" s="337">
        <v>0</v>
      </c>
    </row>
    <row r="307" spans="3:7" ht="19.5" thickBot="1" x14ac:dyDescent="0.35">
      <c r="C307" s="338" t="s">
        <v>190</v>
      </c>
      <c r="D307" s="339"/>
      <c r="E307" s="341" t="e">
        <f>E306/D306-1</f>
        <v>#DIV/0!</v>
      </c>
      <c r="F307" s="341" t="e">
        <f>F306/E306-1</f>
        <v>#DIV/0!</v>
      </c>
      <c r="G307" s="341" t="e">
        <f>G306/F306-1</f>
        <v>#DIV/0!</v>
      </c>
    </row>
    <row r="308" spans="3:7" ht="19.5" thickBot="1" x14ac:dyDescent="0.35">
      <c r="C308" s="336" t="s">
        <v>107</v>
      </c>
      <c r="D308" s="337">
        <v>0</v>
      </c>
      <c r="E308" s="337">
        <v>0</v>
      </c>
      <c r="F308" s="337">
        <v>0</v>
      </c>
      <c r="G308" s="337">
        <v>0</v>
      </c>
    </row>
    <row r="309" spans="3:7" ht="38.25" thickBot="1" x14ac:dyDescent="0.35">
      <c r="C309" s="338" t="s">
        <v>191</v>
      </c>
      <c r="D309" s="339"/>
      <c r="E309" s="341" t="e">
        <f>E308/D308-1</f>
        <v>#DIV/0!</v>
      </c>
      <c r="F309" s="341" t="e">
        <f>F308/E308-1</f>
        <v>#DIV/0!</v>
      </c>
      <c r="G309" s="341" t="e">
        <f>G308/F308-1</f>
        <v>#DIV/0!</v>
      </c>
    </row>
    <row r="310" spans="3:7" ht="19.5" thickBot="1" x14ac:dyDescent="0.35">
      <c r="C310" s="336" t="s">
        <v>192</v>
      </c>
      <c r="D310" s="337">
        <f>D251+D233+D187+D166+D122</f>
        <v>0</v>
      </c>
      <c r="E310" s="337">
        <f t="shared" ref="E310:G310" si="23">E251+E233+E187+E166+E122</f>
        <v>0</v>
      </c>
      <c r="F310" s="337">
        <f t="shared" si="23"/>
        <v>0</v>
      </c>
      <c r="G310" s="337">
        <f t="shared" si="23"/>
        <v>0</v>
      </c>
    </row>
    <row r="311" spans="3:7" ht="19.5" thickBot="1" x14ac:dyDescent="0.35">
      <c r="C311" s="338" t="s">
        <v>193</v>
      </c>
      <c r="D311" s="339"/>
      <c r="E311" s="341" t="e">
        <f>E310/D310-1</f>
        <v>#DIV/0!</v>
      </c>
      <c r="F311" s="341" t="e">
        <f>F310/E310-1</f>
        <v>#DIV/0!</v>
      </c>
      <c r="G311" s="341" t="e">
        <f>G310/F310-1</f>
        <v>#DIV/0!</v>
      </c>
    </row>
    <row r="312" spans="3:7" ht="19.5" thickBot="1" x14ac:dyDescent="0.35">
      <c r="C312" s="336" t="s">
        <v>194</v>
      </c>
      <c r="D312" s="337">
        <f>D290+D272+D252+D234+D188+D167</f>
        <v>910000</v>
      </c>
      <c r="E312" s="337">
        <f t="shared" ref="E312:G312" si="24">E290+E272+E252+E234+E188+E167</f>
        <v>1800000</v>
      </c>
      <c r="F312" s="337">
        <f t="shared" si="24"/>
        <v>1800000</v>
      </c>
      <c r="G312" s="337">
        <f t="shared" si="24"/>
        <v>1620000</v>
      </c>
    </row>
    <row r="313" spans="3:7" ht="19.5" thickBot="1" x14ac:dyDescent="0.35">
      <c r="C313" s="338" t="s">
        <v>195</v>
      </c>
      <c r="D313" s="339"/>
      <c r="E313" s="341">
        <f>E312/D312-1</f>
        <v>0.9780219780219781</v>
      </c>
      <c r="F313" s="341">
        <f>F312/E312-1</f>
        <v>0</v>
      </c>
      <c r="G313" s="341">
        <f>G312/F312-1</f>
        <v>-9.9999999999999978E-2</v>
      </c>
    </row>
    <row r="314" spans="3:7" ht="19.5" thickBot="1" x14ac:dyDescent="0.35">
      <c r="C314" s="343" t="s">
        <v>109</v>
      </c>
      <c r="D314" s="344">
        <f>IF(D294-D293=0,0,"Error")</f>
        <v>0</v>
      </c>
      <c r="E314" s="344">
        <f>IF(E294-E293=0,0,"Error")</f>
        <v>0</v>
      </c>
      <c r="F314" s="344">
        <f>IF(F294-F293=0,0,"Error")</f>
        <v>0</v>
      </c>
      <c r="G314" s="344">
        <f>IF(G294-G293=0,0,"Error")</f>
        <v>0</v>
      </c>
    </row>
    <row r="315" spans="3:7" ht="38.25" thickBot="1" x14ac:dyDescent="0.35">
      <c r="C315" s="358" t="s">
        <v>197</v>
      </c>
      <c r="D315" s="337" t="s">
        <v>35</v>
      </c>
      <c r="E315" s="337" t="s">
        <v>35</v>
      </c>
      <c r="F315" s="337" t="s">
        <v>35</v>
      </c>
      <c r="G315" s="337" t="s">
        <v>35</v>
      </c>
    </row>
    <row r="316" spans="3:7" ht="38.25" thickBot="1" x14ac:dyDescent="0.35">
      <c r="C316" s="358" t="s">
        <v>198</v>
      </c>
      <c r="D316" s="337" t="s">
        <v>35</v>
      </c>
      <c r="E316" s="337" t="s">
        <v>35</v>
      </c>
      <c r="F316" s="337" t="s">
        <v>35</v>
      </c>
      <c r="G316" s="337" t="s">
        <v>35</v>
      </c>
    </row>
    <row r="317" spans="3:7" x14ac:dyDescent="0.3">
      <c r="C317" s="359"/>
      <c r="D317" s="360"/>
      <c r="E317" s="360"/>
      <c r="F317" s="360"/>
      <c r="G317" s="360"/>
    </row>
  </sheetData>
  <mergeCells count="107">
    <mergeCell ref="C286:G286"/>
    <mergeCell ref="C287:C288"/>
    <mergeCell ref="D259:G259"/>
    <mergeCell ref="C260:C261"/>
    <mergeCell ref="C268:G268"/>
    <mergeCell ref="C269:C270"/>
    <mergeCell ref="D274:G274"/>
    <mergeCell ref="D275:G275"/>
    <mergeCell ref="D276:G276"/>
    <mergeCell ref="D277:G277"/>
    <mergeCell ref="C278:C279"/>
    <mergeCell ref="C249:C250"/>
    <mergeCell ref="C254:G254"/>
    <mergeCell ref="C255:G255"/>
    <mergeCell ref="D256:G256"/>
    <mergeCell ref="D257:G257"/>
    <mergeCell ref="D258:G258"/>
    <mergeCell ref="D236:G236"/>
    <mergeCell ref="D237:G237"/>
    <mergeCell ref="D238:G238"/>
    <mergeCell ref="D239:G239"/>
    <mergeCell ref="C240:C241"/>
    <mergeCell ref="C248:G248"/>
    <mergeCell ref="D219:G219"/>
    <mergeCell ref="D220:G220"/>
    <mergeCell ref="D221:G221"/>
    <mergeCell ref="C222:C223"/>
    <mergeCell ref="C230:G230"/>
    <mergeCell ref="C231:C232"/>
    <mergeCell ref="C196:C197"/>
    <mergeCell ref="C204:G204"/>
    <mergeCell ref="C205:C206"/>
    <mergeCell ref="C216:G216"/>
    <mergeCell ref="C217:G217"/>
    <mergeCell ref="D218:G218"/>
    <mergeCell ref="C185:C186"/>
    <mergeCell ref="C190:C192"/>
    <mergeCell ref="D190:G192"/>
    <mergeCell ref="D193:G193"/>
    <mergeCell ref="D194:G194"/>
    <mergeCell ref="D195:G195"/>
    <mergeCell ref="D172:G172"/>
    <mergeCell ref="D173:G173"/>
    <mergeCell ref="D174:G174"/>
    <mergeCell ref="D175:G175"/>
    <mergeCell ref="C176:C177"/>
    <mergeCell ref="C184:G184"/>
    <mergeCell ref="D153:G153"/>
    <mergeCell ref="D154:G154"/>
    <mergeCell ref="C155:C156"/>
    <mergeCell ref="C163:G163"/>
    <mergeCell ref="C164:C165"/>
    <mergeCell ref="C169:C171"/>
    <mergeCell ref="D169:G171"/>
    <mergeCell ref="C146:C148"/>
    <mergeCell ref="D146:G148"/>
    <mergeCell ref="C149:G149"/>
    <mergeCell ref="C150:G150"/>
    <mergeCell ref="D151:G151"/>
    <mergeCell ref="D152:G152"/>
    <mergeCell ref="D129:G129"/>
    <mergeCell ref="D130:G130"/>
    <mergeCell ref="D131:G131"/>
    <mergeCell ref="C132:C133"/>
    <mergeCell ref="C140:G140"/>
    <mergeCell ref="C141:C142"/>
    <mergeCell ref="C111:C112"/>
    <mergeCell ref="C119:G119"/>
    <mergeCell ref="C120:C121"/>
    <mergeCell ref="C125:C127"/>
    <mergeCell ref="D125:G127"/>
    <mergeCell ref="D128:G128"/>
    <mergeCell ref="C105:G105"/>
    <mergeCell ref="C106:G106"/>
    <mergeCell ref="D107:G107"/>
    <mergeCell ref="D108:G108"/>
    <mergeCell ref="D109:G109"/>
    <mergeCell ref="D110:G110"/>
    <mergeCell ref="D67:G67"/>
    <mergeCell ref="C69:C70"/>
    <mergeCell ref="C76:G76"/>
    <mergeCell ref="C77:C78"/>
    <mergeCell ref="C101:C103"/>
    <mergeCell ref="D101:G103"/>
    <mergeCell ref="C36:G36"/>
    <mergeCell ref="C37:C38"/>
    <mergeCell ref="C61:C63"/>
    <mergeCell ref="D61:G63"/>
    <mergeCell ref="D65:G65"/>
    <mergeCell ref="D66:G66"/>
    <mergeCell ref="C23:G23"/>
    <mergeCell ref="C24:G24"/>
    <mergeCell ref="D25:G25"/>
    <mergeCell ref="D26:G26"/>
    <mergeCell ref="D27:G27"/>
    <mergeCell ref="C28:C29"/>
    <mergeCell ref="C8:G10"/>
    <mergeCell ref="D11:G11"/>
    <mergeCell ref="C12:C13"/>
    <mergeCell ref="D17:G17"/>
    <mergeCell ref="D18:G18"/>
    <mergeCell ref="C19:G19"/>
    <mergeCell ref="C2:G2"/>
    <mergeCell ref="D4:G4"/>
    <mergeCell ref="D5:G5"/>
    <mergeCell ref="D6:G6"/>
    <mergeCell ref="C7:G7"/>
  </mergeCells>
  <printOptions horizontalCentered="1" verticalCentered="1"/>
  <pageMargins left="0" right="0" top="0" bottom="0" header="0" footer="0"/>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17"/>
  <sheetViews>
    <sheetView topLeftCell="A289" zoomScale="140" zoomScaleNormal="140" workbookViewId="0">
      <selection activeCell="D314" sqref="D314"/>
    </sheetView>
  </sheetViews>
  <sheetFormatPr defaultRowHeight="15" x14ac:dyDescent="0.25"/>
  <cols>
    <col min="1" max="1" width="11" customWidth="1"/>
    <col min="2" max="2" width="21.42578125" customWidth="1"/>
    <col min="3" max="3" width="16.28515625" customWidth="1"/>
    <col min="4" max="4" width="18.28515625" customWidth="1"/>
    <col min="5" max="5" width="15.140625" customWidth="1"/>
    <col min="6" max="6" width="16.42578125" customWidth="1"/>
  </cols>
  <sheetData>
    <row r="1" spans="1:6" x14ac:dyDescent="0.25">
      <c r="A1" s="188"/>
      <c r="B1" s="188"/>
      <c r="C1" s="188"/>
      <c r="D1" s="188"/>
      <c r="E1" s="188"/>
      <c r="F1" s="188"/>
    </row>
    <row r="2" spans="1:6" ht="18" customHeight="1" x14ac:dyDescent="0.25">
      <c r="A2" s="188"/>
      <c r="B2" s="443" t="s">
        <v>0</v>
      </c>
      <c r="C2" s="443"/>
      <c r="D2" s="443"/>
      <c r="E2" s="443"/>
      <c r="F2" s="443"/>
    </row>
    <row r="3" spans="1:6" ht="11.25" customHeight="1" thickBot="1" x14ac:dyDescent="0.3">
      <c r="A3" s="188"/>
      <c r="B3" s="188"/>
      <c r="C3" s="188"/>
      <c r="D3" s="188"/>
      <c r="E3" s="188"/>
      <c r="F3" s="188"/>
    </row>
    <row r="4" spans="1:6" ht="26.25" thickBot="1" x14ac:dyDescent="0.3">
      <c r="A4" s="188"/>
      <c r="B4" s="31" t="s">
        <v>1</v>
      </c>
      <c r="C4" s="723" t="s">
        <v>651</v>
      </c>
      <c r="D4" s="723"/>
      <c r="E4" s="723"/>
      <c r="F4" s="723"/>
    </row>
    <row r="5" spans="1:6" ht="15.75" thickBot="1" x14ac:dyDescent="0.3">
      <c r="A5" s="188"/>
      <c r="B5" s="31" t="s">
        <v>3</v>
      </c>
      <c r="C5" s="724" t="s">
        <v>652</v>
      </c>
      <c r="D5" s="725"/>
      <c r="E5" s="725"/>
      <c r="F5" s="726"/>
    </row>
    <row r="6" spans="1:6" ht="26.25" thickBot="1" x14ac:dyDescent="0.3">
      <c r="A6" s="188"/>
      <c r="B6" s="31" t="s">
        <v>5</v>
      </c>
      <c r="C6" s="727" t="s">
        <v>6</v>
      </c>
      <c r="D6" s="728"/>
      <c r="E6" s="728"/>
      <c r="F6" s="729"/>
    </row>
    <row r="7" spans="1:6" ht="15.75" thickBot="1" x14ac:dyDescent="0.3">
      <c r="A7" s="188"/>
      <c r="B7" s="449" t="s">
        <v>7</v>
      </c>
      <c r="C7" s="450"/>
      <c r="D7" s="450"/>
      <c r="E7" s="450"/>
      <c r="F7" s="451"/>
    </row>
    <row r="8" spans="1:6" ht="42" customHeight="1" thickBot="1" x14ac:dyDescent="0.3">
      <c r="A8" s="188"/>
      <c r="B8" s="739" t="s">
        <v>653</v>
      </c>
      <c r="C8" s="740"/>
      <c r="D8" s="740"/>
      <c r="E8" s="740"/>
      <c r="F8" s="741"/>
    </row>
    <row r="9" spans="1:6" ht="43.5" customHeight="1" thickBot="1" x14ac:dyDescent="0.3">
      <c r="A9" s="188"/>
      <c r="B9" s="32" t="s">
        <v>9</v>
      </c>
      <c r="C9" s="742" t="s">
        <v>654</v>
      </c>
      <c r="D9" s="743"/>
      <c r="E9" s="743"/>
      <c r="F9" s="744"/>
    </row>
    <row r="10" spans="1:6" ht="19.5" customHeight="1" x14ac:dyDescent="0.25">
      <c r="A10" s="188"/>
      <c r="B10" s="564" t="s">
        <v>205</v>
      </c>
      <c r="C10" s="47">
        <v>2018</v>
      </c>
      <c r="D10" s="47">
        <v>2019</v>
      </c>
      <c r="E10" s="47">
        <v>2020</v>
      </c>
      <c r="F10" s="47">
        <v>2021</v>
      </c>
    </row>
    <row r="11" spans="1:6" ht="14.25" customHeight="1" thickBot="1" x14ac:dyDescent="0.3">
      <c r="A11" s="188"/>
      <c r="B11" s="565"/>
      <c r="C11" s="48" t="s">
        <v>12</v>
      </c>
      <c r="D11" s="48" t="s">
        <v>13</v>
      </c>
      <c r="E11" s="48" t="s">
        <v>13</v>
      </c>
      <c r="F11" s="48" t="s">
        <v>13</v>
      </c>
    </row>
    <row r="12" spans="1:6" ht="15.75" thickBot="1" x14ac:dyDescent="0.3">
      <c r="A12" s="188"/>
      <c r="B12" s="189" t="s">
        <v>655</v>
      </c>
      <c r="C12" s="391">
        <v>108260</v>
      </c>
      <c r="D12" s="391">
        <v>110000</v>
      </c>
      <c r="E12" s="391">
        <v>120000</v>
      </c>
      <c r="F12" s="391">
        <v>125000</v>
      </c>
    </row>
    <row r="13" spans="1:6" ht="15.75" thickBot="1" x14ac:dyDescent="0.3">
      <c r="A13" s="188"/>
      <c r="B13" s="190" t="s">
        <v>656</v>
      </c>
      <c r="C13" s="391">
        <v>42000</v>
      </c>
      <c r="D13" s="391">
        <v>300000</v>
      </c>
      <c r="E13" s="391">
        <v>758000</v>
      </c>
      <c r="F13" s="391">
        <v>358000</v>
      </c>
    </row>
    <row r="14" spans="1:6" ht="23.25" thickBot="1" x14ac:dyDescent="0.3">
      <c r="A14" s="188"/>
      <c r="B14" s="190" t="s">
        <v>18</v>
      </c>
      <c r="C14" s="392" t="s">
        <v>15</v>
      </c>
      <c r="D14" s="392" t="s">
        <v>16</v>
      </c>
      <c r="E14" s="392" t="s">
        <v>16</v>
      </c>
      <c r="F14" s="392" t="s">
        <v>16</v>
      </c>
    </row>
    <row r="15" spans="1:6" ht="27" customHeight="1" thickBot="1" x14ac:dyDescent="0.3">
      <c r="A15" s="188"/>
      <c r="B15" s="21" t="s">
        <v>19</v>
      </c>
      <c r="C15" s="745"/>
      <c r="D15" s="746"/>
      <c r="E15" s="746"/>
      <c r="F15" s="747"/>
    </row>
    <row r="16" spans="1:6" ht="23.25" customHeight="1" thickBot="1" x14ac:dyDescent="0.3">
      <c r="A16" s="188"/>
      <c r="B16" s="748" t="s">
        <v>210</v>
      </c>
      <c r="C16" s="749"/>
      <c r="D16" s="749"/>
      <c r="E16" s="749"/>
      <c r="F16" s="750"/>
    </row>
    <row r="17" spans="1:6" ht="15.75" thickBot="1" x14ac:dyDescent="0.3">
      <c r="A17" s="188"/>
      <c r="B17" s="189" t="s">
        <v>14</v>
      </c>
      <c r="C17" s="392" t="s">
        <v>15</v>
      </c>
      <c r="D17" s="392" t="s">
        <v>16</v>
      </c>
      <c r="E17" s="392" t="s">
        <v>16</v>
      </c>
      <c r="F17" s="392" t="s">
        <v>16</v>
      </c>
    </row>
    <row r="18" spans="1:6" ht="15.75" thickBot="1" x14ac:dyDescent="0.3">
      <c r="A18" s="188"/>
      <c r="B18" s="190" t="s">
        <v>17</v>
      </c>
      <c r="C18" s="392" t="s">
        <v>15</v>
      </c>
      <c r="D18" s="392" t="s">
        <v>16</v>
      </c>
      <c r="E18" s="392" t="s">
        <v>16</v>
      </c>
      <c r="F18" s="392" t="s">
        <v>16</v>
      </c>
    </row>
    <row r="19" spans="1:6" ht="23.25" thickBot="1" x14ac:dyDescent="0.3">
      <c r="A19" s="188"/>
      <c r="B19" s="190" t="s">
        <v>18</v>
      </c>
      <c r="C19" s="392" t="s">
        <v>15</v>
      </c>
      <c r="D19" s="392" t="s">
        <v>16</v>
      </c>
      <c r="E19" s="392" t="s">
        <v>16</v>
      </c>
      <c r="F19" s="392" t="s">
        <v>16</v>
      </c>
    </row>
    <row r="20" spans="1:6" ht="15.75" thickBot="1" x14ac:dyDescent="0.3">
      <c r="A20" s="188"/>
      <c r="B20" s="440" t="s">
        <v>22</v>
      </c>
      <c r="C20" s="441"/>
      <c r="D20" s="441"/>
      <c r="E20" s="441"/>
      <c r="F20" s="442"/>
    </row>
    <row r="21" spans="1:6" ht="15.75" thickBot="1" x14ac:dyDescent="0.3">
      <c r="A21" s="188"/>
      <c r="B21" s="452" t="s">
        <v>412</v>
      </c>
      <c r="C21" s="453"/>
      <c r="D21" s="453"/>
      <c r="E21" s="453"/>
      <c r="F21" s="454"/>
    </row>
    <row r="22" spans="1:6" ht="15.75" thickBot="1" x14ac:dyDescent="0.3">
      <c r="A22" s="188"/>
      <c r="B22" s="46" t="s">
        <v>605</v>
      </c>
      <c r="C22" s="730" t="s">
        <v>657</v>
      </c>
      <c r="D22" s="731"/>
      <c r="E22" s="731"/>
      <c r="F22" s="732"/>
    </row>
    <row r="23" spans="1:6" ht="17.25" customHeight="1" thickBot="1" x14ac:dyDescent="0.3">
      <c r="A23" s="188"/>
      <c r="B23" s="190" t="s">
        <v>27</v>
      </c>
      <c r="C23" s="733" t="s">
        <v>658</v>
      </c>
      <c r="D23" s="734"/>
      <c r="E23" s="734"/>
      <c r="F23" s="735"/>
    </row>
    <row r="24" spans="1:6" ht="15.75" thickBot="1" x14ac:dyDescent="0.3">
      <c r="A24" s="188"/>
      <c r="B24" s="190" t="s">
        <v>29</v>
      </c>
      <c r="C24" s="736" t="s">
        <v>237</v>
      </c>
      <c r="D24" s="737"/>
      <c r="E24" s="737"/>
      <c r="F24" s="738"/>
    </row>
    <row r="25" spans="1:6" ht="12.75" customHeight="1" x14ac:dyDescent="0.25">
      <c r="A25" s="188"/>
      <c r="B25" s="564"/>
      <c r="C25" s="47">
        <v>2018</v>
      </c>
      <c r="D25" s="47">
        <v>2019</v>
      </c>
      <c r="E25" s="47">
        <v>2020</v>
      </c>
      <c r="F25" s="47">
        <v>2021</v>
      </c>
    </row>
    <row r="26" spans="1:6" ht="12.75" customHeight="1" thickBot="1" x14ac:dyDescent="0.3">
      <c r="A26" s="188"/>
      <c r="B26" s="565"/>
      <c r="C26" s="48" t="s">
        <v>12</v>
      </c>
      <c r="D26" s="48" t="s">
        <v>13</v>
      </c>
      <c r="E26" s="48" t="s">
        <v>13</v>
      </c>
      <c r="F26" s="48" t="s">
        <v>13</v>
      </c>
    </row>
    <row r="27" spans="1:6" ht="15.75" thickBot="1" x14ac:dyDescent="0.3">
      <c r="A27" s="188"/>
      <c r="B27" s="190" t="s">
        <v>31</v>
      </c>
      <c r="C27" s="393">
        <v>71</v>
      </c>
      <c r="D27" s="393">
        <v>71</v>
      </c>
      <c r="E27" s="393">
        <v>71</v>
      </c>
      <c r="F27" s="393">
        <v>71</v>
      </c>
    </row>
    <row r="28" spans="1:6" ht="15.75" thickBot="1" x14ac:dyDescent="0.3">
      <c r="A28" s="188"/>
      <c r="B28" s="190" t="s">
        <v>32</v>
      </c>
      <c r="C28" s="393">
        <v>72500</v>
      </c>
      <c r="D28" s="393">
        <v>72500</v>
      </c>
      <c r="E28" s="393">
        <v>72500</v>
      </c>
      <c r="F28" s="393">
        <v>73000</v>
      </c>
    </row>
    <row r="29" spans="1:6" ht="15.75" thickBot="1" x14ac:dyDescent="0.3">
      <c r="A29" s="188"/>
      <c r="B29" s="190" t="s">
        <v>33</v>
      </c>
      <c r="C29" s="393"/>
      <c r="D29" s="393"/>
      <c r="E29" s="393"/>
      <c r="F29" s="393"/>
    </row>
    <row r="30" spans="1:6" ht="15.75" thickBot="1" x14ac:dyDescent="0.3">
      <c r="A30" s="188"/>
      <c r="B30" s="190" t="s">
        <v>34</v>
      </c>
      <c r="C30" s="394" t="s">
        <v>35</v>
      </c>
      <c r="D30" s="395">
        <f>D27/C27-1</f>
        <v>0</v>
      </c>
      <c r="E30" s="395">
        <f t="shared" ref="E30:F32" si="0">E27/D27-1</f>
        <v>0</v>
      </c>
      <c r="F30" s="395">
        <f t="shared" si="0"/>
        <v>0</v>
      </c>
    </row>
    <row r="31" spans="1:6" ht="23.25" thickBot="1" x14ac:dyDescent="0.3">
      <c r="A31" s="188"/>
      <c r="B31" s="190" t="s">
        <v>36</v>
      </c>
      <c r="C31" s="394" t="s">
        <v>35</v>
      </c>
      <c r="D31" s="395">
        <f>D28/C28-1</f>
        <v>0</v>
      </c>
      <c r="E31" s="395">
        <f t="shared" si="0"/>
        <v>0</v>
      </c>
      <c r="F31" s="395">
        <f t="shared" si="0"/>
        <v>6.8965517241379448E-3</v>
      </c>
    </row>
    <row r="32" spans="1:6" ht="23.25" thickBot="1" x14ac:dyDescent="0.3">
      <c r="A32" s="188"/>
      <c r="B32" s="190" t="s">
        <v>37</v>
      </c>
      <c r="C32" s="394" t="s">
        <v>35</v>
      </c>
      <c r="D32" s="395" t="e">
        <f>D29/C29-1</f>
        <v>#DIV/0!</v>
      </c>
      <c r="E32" s="395" t="e">
        <f t="shared" si="0"/>
        <v>#DIV/0!</v>
      </c>
      <c r="F32" s="395" t="e">
        <f t="shared" si="0"/>
        <v>#DIV/0!</v>
      </c>
    </row>
    <row r="33" spans="1:6" ht="15.75" thickBot="1" x14ac:dyDescent="0.3">
      <c r="A33" s="188"/>
      <c r="B33" s="464" t="s">
        <v>38</v>
      </c>
      <c r="C33" s="465"/>
      <c r="D33" s="465"/>
      <c r="E33" s="465"/>
      <c r="F33" s="466"/>
    </row>
    <row r="34" spans="1:6" ht="12.75" customHeight="1" x14ac:dyDescent="0.25">
      <c r="A34" s="188"/>
      <c r="B34" s="564"/>
      <c r="C34" s="47">
        <v>2018</v>
      </c>
      <c r="D34" s="47">
        <v>2019</v>
      </c>
      <c r="E34" s="47">
        <v>2020</v>
      </c>
      <c r="F34" s="47">
        <v>2021</v>
      </c>
    </row>
    <row r="35" spans="1:6" ht="15.75" customHeight="1" thickBot="1" x14ac:dyDescent="0.3">
      <c r="A35" s="188"/>
      <c r="B35" s="565"/>
      <c r="C35" s="48" t="s">
        <v>12</v>
      </c>
      <c r="D35" s="48" t="s">
        <v>13</v>
      </c>
      <c r="E35" s="48" t="s">
        <v>13</v>
      </c>
      <c r="F35" s="48" t="s">
        <v>13</v>
      </c>
    </row>
    <row r="36" spans="1:6" ht="15.75" thickBot="1" x14ac:dyDescent="0.3">
      <c r="A36" s="188"/>
      <c r="B36" s="74" t="s">
        <v>101</v>
      </c>
      <c r="C36" s="396">
        <v>72500</v>
      </c>
      <c r="D36" s="396">
        <v>72500</v>
      </c>
      <c r="E36" s="396">
        <v>72500</v>
      </c>
      <c r="F36" s="396">
        <v>73000</v>
      </c>
    </row>
    <row r="37" spans="1:6" ht="36.75" thickBot="1" x14ac:dyDescent="0.3">
      <c r="A37" s="188"/>
      <c r="B37" s="74" t="s">
        <v>102</v>
      </c>
      <c r="C37" s="16"/>
      <c r="D37" s="16"/>
      <c r="E37" s="16"/>
      <c r="F37" s="16"/>
    </row>
    <row r="38" spans="1:6" ht="24.75" thickBot="1" x14ac:dyDescent="0.3">
      <c r="A38" s="188"/>
      <c r="B38" s="74" t="s">
        <v>103</v>
      </c>
      <c r="C38" s="192"/>
      <c r="D38" s="16"/>
      <c r="E38" s="16"/>
      <c r="F38" s="16"/>
    </row>
    <row r="39" spans="1:6" ht="15.75" thickBot="1" x14ac:dyDescent="0.3">
      <c r="A39" s="188"/>
      <c r="B39" s="74" t="s">
        <v>104</v>
      </c>
      <c r="C39" s="193"/>
      <c r="D39" s="16"/>
      <c r="E39" s="16"/>
      <c r="F39" s="16"/>
    </row>
    <row r="40" spans="1:6" ht="24.75" thickBot="1" x14ac:dyDescent="0.3">
      <c r="A40" s="188"/>
      <c r="B40" s="74" t="s">
        <v>105</v>
      </c>
      <c r="C40" s="193"/>
      <c r="D40" s="16"/>
      <c r="E40" s="16"/>
      <c r="F40" s="16"/>
    </row>
    <row r="41" spans="1:6" ht="24.75" thickBot="1" x14ac:dyDescent="0.3">
      <c r="A41" s="188"/>
      <c r="B41" s="74" t="s">
        <v>106</v>
      </c>
      <c r="C41" s="193"/>
      <c r="D41" s="16"/>
      <c r="E41" s="16"/>
      <c r="F41" s="16"/>
    </row>
    <row r="42" spans="1:6" ht="24.75" thickBot="1" x14ac:dyDescent="0.3">
      <c r="A42" s="188"/>
      <c r="B42" s="74" t="s">
        <v>107</v>
      </c>
      <c r="C42" s="193"/>
      <c r="D42" s="16"/>
      <c r="E42" s="16"/>
      <c r="F42" s="16"/>
    </row>
    <row r="43" spans="1:6" ht="15.75" thickBot="1" x14ac:dyDescent="0.3">
      <c r="A43" s="188"/>
      <c r="B43" s="55" t="s">
        <v>41</v>
      </c>
      <c r="C43" s="397">
        <f>C42+C41+C40+C39+C38+C37+C36</f>
        <v>72500</v>
      </c>
      <c r="D43" s="397">
        <f>D42+D41+D40+D39+D38+D37+D36</f>
        <v>72500</v>
      </c>
      <c r="E43" s="397">
        <f>E42+E41+E40+E39+E38+E37+E36</f>
        <v>72500</v>
      </c>
      <c r="F43" s="397">
        <f>F42+F41+F40+F39+F38+F37+F36</f>
        <v>73000</v>
      </c>
    </row>
    <row r="44" spans="1:6" ht="15.75" thickBot="1" x14ac:dyDescent="0.3">
      <c r="A44" s="188"/>
      <c r="B44" s="17" t="s">
        <v>109</v>
      </c>
      <c r="C44" s="66">
        <f>IF(C43-C28=0,0,"Error")</f>
        <v>0</v>
      </c>
      <c r="D44" s="66">
        <f>IF(D43-D28=0,0,"Error")</f>
        <v>0</v>
      </c>
      <c r="E44" s="66">
        <f>IF(E43-E28=0,0,"Error")</f>
        <v>0</v>
      </c>
      <c r="F44" s="66">
        <f>IF(F43-F28=0,0,"Error")</f>
        <v>0</v>
      </c>
    </row>
    <row r="45" spans="1:6" ht="23.25" thickBot="1" x14ac:dyDescent="0.3">
      <c r="A45" s="188"/>
      <c r="B45" s="194" t="s">
        <v>659</v>
      </c>
      <c r="C45" s="730" t="s">
        <v>660</v>
      </c>
      <c r="D45" s="731"/>
      <c r="E45" s="731"/>
      <c r="F45" s="732"/>
    </row>
    <row r="46" spans="1:6" ht="15.75" thickBot="1" x14ac:dyDescent="0.3">
      <c r="A46" s="188"/>
      <c r="B46" s="190" t="s">
        <v>27</v>
      </c>
      <c r="C46" s="733" t="s">
        <v>658</v>
      </c>
      <c r="D46" s="734"/>
      <c r="E46" s="734"/>
      <c r="F46" s="735"/>
    </row>
    <row r="47" spans="1:6" ht="15.75" thickBot="1" x14ac:dyDescent="0.3">
      <c r="A47" s="188"/>
      <c r="B47" s="190" t="s">
        <v>29</v>
      </c>
      <c r="C47" s="736" t="s">
        <v>237</v>
      </c>
      <c r="D47" s="737"/>
      <c r="E47" s="737"/>
      <c r="F47" s="738"/>
    </row>
    <row r="48" spans="1:6" ht="15.75" thickBot="1" x14ac:dyDescent="0.3">
      <c r="A48" s="188"/>
      <c r="B48" s="190" t="s">
        <v>31</v>
      </c>
      <c r="C48" s="191"/>
      <c r="D48" s="191"/>
      <c r="E48" s="191"/>
      <c r="F48" s="191"/>
    </row>
    <row r="49" spans="1:6" ht="12.75" customHeight="1" x14ac:dyDescent="0.25">
      <c r="A49" s="188"/>
      <c r="B49" s="564"/>
      <c r="C49" s="47">
        <v>2018</v>
      </c>
      <c r="D49" s="47">
        <v>2019</v>
      </c>
      <c r="E49" s="47">
        <v>2020</v>
      </c>
      <c r="F49" s="47">
        <v>2021</v>
      </c>
    </row>
    <row r="50" spans="1:6" ht="13.5" customHeight="1" thickBot="1" x14ac:dyDescent="0.3">
      <c r="A50" s="188"/>
      <c r="B50" s="565"/>
      <c r="C50" s="48" t="s">
        <v>12</v>
      </c>
      <c r="D50" s="48" t="s">
        <v>13</v>
      </c>
      <c r="E50" s="48" t="s">
        <v>13</v>
      </c>
      <c r="F50" s="48" t="s">
        <v>13</v>
      </c>
    </row>
    <row r="51" spans="1:6" ht="15.75" thickBot="1" x14ac:dyDescent="0.3">
      <c r="A51" s="188"/>
      <c r="B51" s="190" t="s">
        <v>32</v>
      </c>
      <c r="C51" s="396">
        <v>13500</v>
      </c>
      <c r="D51" s="396">
        <v>13500</v>
      </c>
      <c r="E51" s="396">
        <v>13500</v>
      </c>
      <c r="F51" s="396">
        <v>14000</v>
      </c>
    </row>
    <row r="52" spans="1:6" ht="15.75" thickBot="1" x14ac:dyDescent="0.3">
      <c r="A52" s="188"/>
      <c r="B52" s="190" t="s">
        <v>33</v>
      </c>
      <c r="C52" s="393" t="e">
        <f>C51/C48</f>
        <v>#DIV/0!</v>
      </c>
      <c r="D52" s="393" t="e">
        <f>D51/D48</f>
        <v>#DIV/0!</v>
      </c>
      <c r="E52" s="393" t="e">
        <f>E51/E48</f>
        <v>#DIV/0!</v>
      </c>
      <c r="F52" s="393" t="e">
        <f>F51/F48</f>
        <v>#DIV/0!</v>
      </c>
    </row>
    <row r="53" spans="1:6" ht="15.75" thickBot="1" x14ac:dyDescent="0.3">
      <c r="A53" s="188"/>
      <c r="B53" s="190" t="s">
        <v>34</v>
      </c>
      <c r="C53" s="394"/>
      <c r="D53" s="395" t="e">
        <f>D48/C48-1</f>
        <v>#DIV/0!</v>
      </c>
      <c r="E53" s="395" t="e">
        <f>E48/D48-1</f>
        <v>#DIV/0!</v>
      </c>
      <c r="F53" s="395" t="e">
        <f>F48/E48-1</f>
        <v>#DIV/0!</v>
      </c>
    </row>
    <row r="54" spans="1:6" ht="23.25" thickBot="1" x14ac:dyDescent="0.3">
      <c r="A54" s="188"/>
      <c r="B54" s="190" t="s">
        <v>36</v>
      </c>
      <c r="C54" s="394"/>
      <c r="D54" s="395">
        <f>D51/C51-1</f>
        <v>0</v>
      </c>
      <c r="E54" s="395">
        <f t="shared" ref="E54:F55" si="1">E51/D51-1</f>
        <v>0</v>
      </c>
      <c r="F54" s="395">
        <f t="shared" si="1"/>
        <v>3.7037037037036979E-2</v>
      </c>
    </row>
    <row r="55" spans="1:6" ht="23.25" thickBot="1" x14ac:dyDescent="0.3">
      <c r="A55" s="188"/>
      <c r="B55" s="190" t="s">
        <v>37</v>
      </c>
      <c r="C55" s="394"/>
      <c r="D55" s="395" t="e">
        <f>D52/C52-1</f>
        <v>#DIV/0!</v>
      </c>
      <c r="E55" s="395" t="e">
        <f t="shared" si="1"/>
        <v>#DIV/0!</v>
      </c>
      <c r="F55" s="395" t="e">
        <f t="shared" si="1"/>
        <v>#DIV/0!</v>
      </c>
    </row>
    <row r="56" spans="1:6" ht="24.75" customHeight="1" thickBot="1" x14ac:dyDescent="0.3">
      <c r="A56" s="188"/>
      <c r="B56" s="464" t="s">
        <v>661</v>
      </c>
      <c r="C56" s="465"/>
      <c r="D56" s="465"/>
      <c r="E56" s="465"/>
      <c r="F56" s="466"/>
    </row>
    <row r="57" spans="1:6" ht="12.75" customHeight="1" x14ac:dyDescent="0.25">
      <c r="A57" s="188"/>
      <c r="B57" s="564"/>
      <c r="C57" s="47">
        <v>2018</v>
      </c>
      <c r="D57" s="47">
        <v>2019</v>
      </c>
      <c r="E57" s="47">
        <v>2020</v>
      </c>
      <c r="F57" s="47">
        <v>2021</v>
      </c>
    </row>
    <row r="58" spans="1:6" ht="14.25" customHeight="1" thickBot="1" x14ac:dyDescent="0.3">
      <c r="A58" s="188"/>
      <c r="B58" s="565"/>
      <c r="C58" s="48" t="s">
        <v>12</v>
      </c>
      <c r="D58" s="48" t="s">
        <v>13</v>
      </c>
      <c r="E58" s="48" t="s">
        <v>13</v>
      </c>
      <c r="F58" s="48" t="s">
        <v>13</v>
      </c>
    </row>
    <row r="59" spans="1:6" ht="24.75" customHeight="1" thickBot="1" x14ac:dyDescent="0.3">
      <c r="A59" s="188"/>
      <c r="B59" s="74" t="s">
        <v>101</v>
      </c>
      <c r="C59" s="16"/>
      <c r="D59" s="16"/>
      <c r="E59" s="16"/>
      <c r="F59" s="16"/>
    </row>
    <row r="60" spans="1:6" ht="24.75" customHeight="1" thickBot="1" x14ac:dyDescent="0.3">
      <c r="A60" s="188"/>
      <c r="B60" s="74" t="s">
        <v>102</v>
      </c>
      <c r="C60" s="396">
        <v>13500</v>
      </c>
      <c r="D60" s="396">
        <v>13500</v>
      </c>
      <c r="E60" s="396">
        <v>13500</v>
      </c>
      <c r="F60" s="396">
        <v>14000</v>
      </c>
    </row>
    <row r="61" spans="1:6" ht="24.75" customHeight="1" thickBot="1" x14ac:dyDescent="0.3">
      <c r="A61" s="188"/>
      <c r="B61" s="74" t="s">
        <v>103</v>
      </c>
      <c r="C61" s="192"/>
      <c r="D61" s="16"/>
      <c r="E61" s="16"/>
      <c r="F61" s="16"/>
    </row>
    <row r="62" spans="1:6" ht="15.75" thickBot="1" x14ac:dyDescent="0.3">
      <c r="A62" s="188"/>
      <c r="B62" s="74" t="s">
        <v>104</v>
      </c>
      <c r="C62" s="193"/>
      <c r="D62" s="16"/>
      <c r="E62" s="16"/>
      <c r="F62" s="16"/>
    </row>
    <row r="63" spans="1:6" ht="24.75" thickBot="1" x14ac:dyDescent="0.3">
      <c r="A63" s="188"/>
      <c r="B63" s="74" t="s">
        <v>105</v>
      </c>
      <c r="C63" s="193"/>
      <c r="D63" s="16"/>
      <c r="E63" s="16"/>
      <c r="F63" s="16"/>
    </row>
    <row r="64" spans="1:6" ht="24.75" thickBot="1" x14ac:dyDescent="0.3">
      <c r="A64" s="188"/>
      <c r="B64" s="74" t="s">
        <v>106</v>
      </c>
      <c r="C64" s="193"/>
      <c r="D64" s="16"/>
      <c r="E64" s="16"/>
      <c r="F64" s="16"/>
    </row>
    <row r="65" spans="1:6" ht="24.75" thickBot="1" x14ac:dyDescent="0.3">
      <c r="A65" s="188"/>
      <c r="B65" s="74" t="s">
        <v>107</v>
      </c>
      <c r="C65" s="193"/>
      <c r="D65" s="16"/>
      <c r="E65" s="16"/>
      <c r="F65" s="16"/>
    </row>
    <row r="66" spans="1:6" ht="24.75" thickBot="1" x14ac:dyDescent="0.3">
      <c r="A66" s="188"/>
      <c r="B66" s="195" t="s">
        <v>612</v>
      </c>
      <c r="C66" s="397">
        <f>C65+C64+C63+C62+C61+C60+C59</f>
        <v>13500</v>
      </c>
      <c r="D66" s="397">
        <f>D65+D64+D63+D62+D61+D60+D59</f>
        <v>13500</v>
      </c>
      <c r="E66" s="397">
        <f>E65+E64+E63+E62+E61+E60+E59</f>
        <v>13500</v>
      </c>
      <c r="F66" s="397">
        <f>F65+F64+F63+F62+F61+F60+F59</f>
        <v>14000</v>
      </c>
    </row>
    <row r="67" spans="1:6" ht="17.25" customHeight="1" thickBot="1" x14ac:dyDescent="0.3">
      <c r="A67" s="188"/>
      <c r="B67" s="17" t="s">
        <v>109</v>
      </c>
      <c r="C67" s="66">
        <f>IF(C66-C51=0,0,"Error")</f>
        <v>0</v>
      </c>
      <c r="D67" s="66">
        <f>IF(D66-D51=0,0,"Error")</f>
        <v>0</v>
      </c>
      <c r="E67" s="66">
        <f>IF(E66-E51=0,0,"Error")</f>
        <v>0</v>
      </c>
      <c r="F67" s="66">
        <f>IF(F66-F51=0,0,"Error")</f>
        <v>0</v>
      </c>
    </row>
    <row r="68" spans="1:6" ht="24.75" customHeight="1" thickBot="1" x14ac:dyDescent="0.3">
      <c r="A68" s="188"/>
      <c r="B68" s="194" t="s">
        <v>659</v>
      </c>
      <c r="C68" s="751" t="s">
        <v>662</v>
      </c>
      <c r="D68" s="752"/>
      <c r="E68" s="752"/>
      <c r="F68" s="753"/>
    </row>
    <row r="69" spans="1:6" ht="17.25" customHeight="1" thickBot="1" x14ac:dyDescent="0.3">
      <c r="A69" s="188"/>
      <c r="B69" s="190" t="s">
        <v>27</v>
      </c>
      <c r="C69" s="754" t="s">
        <v>663</v>
      </c>
      <c r="D69" s="755"/>
      <c r="E69" s="755"/>
      <c r="F69" s="756"/>
    </row>
    <row r="70" spans="1:6" ht="17.25" customHeight="1" thickBot="1" x14ac:dyDescent="0.3">
      <c r="A70" s="188"/>
      <c r="B70" s="190" t="s">
        <v>29</v>
      </c>
      <c r="C70" s="757" t="s">
        <v>664</v>
      </c>
      <c r="D70" s="758"/>
      <c r="E70" s="758"/>
      <c r="F70" s="759"/>
    </row>
    <row r="71" spans="1:6" ht="17.25" customHeight="1" thickBot="1" x14ac:dyDescent="0.3">
      <c r="A71" s="188"/>
      <c r="B71" s="190" t="s">
        <v>31</v>
      </c>
      <c r="C71" s="191"/>
      <c r="D71" s="191"/>
      <c r="E71" s="191"/>
      <c r="F71" s="191"/>
    </row>
    <row r="72" spans="1:6" ht="17.25" customHeight="1" x14ac:dyDescent="0.25">
      <c r="A72" s="188"/>
      <c r="B72" s="564"/>
      <c r="C72" s="47">
        <v>2018</v>
      </c>
      <c r="D72" s="47">
        <v>2019</v>
      </c>
      <c r="E72" s="47">
        <v>2020</v>
      </c>
      <c r="F72" s="47">
        <v>2021</v>
      </c>
    </row>
    <row r="73" spans="1:6" ht="17.25" customHeight="1" thickBot="1" x14ac:dyDescent="0.3">
      <c r="A73" s="188"/>
      <c r="B73" s="565"/>
      <c r="C73" s="48" t="s">
        <v>12</v>
      </c>
      <c r="D73" s="48" t="s">
        <v>13</v>
      </c>
      <c r="E73" s="48" t="s">
        <v>13</v>
      </c>
      <c r="F73" s="48" t="s">
        <v>13</v>
      </c>
    </row>
    <row r="74" spans="1:6" ht="17.25" customHeight="1" thickBot="1" x14ac:dyDescent="0.3">
      <c r="A74" s="188"/>
      <c r="B74" s="190" t="s">
        <v>32</v>
      </c>
      <c r="C74" s="396">
        <v>22260</v>
      </c>
      <c r="D74" s="396">
        <v>24000</v>
      </c>
      <c r="E74" s="396">
        <v>34000</v>
      </c>
      <c r="F74" s="396">
        <v>38000</v>
      </c>
    </row>
    <row r="75" spans="1:6" ht="17.25" customHeight="1" thickBot="1" x14ac:dyDescent="0.3">
      <c r="A75" s="188"/>
      <c r="B75" s="190" t="s">
        <v>33</v>
      </c>
      <c r="C75" s="393" t="e">
        <f>C74/C71</f>
        <v>#DIV/0!</v>
      </c>
      <c r="D75" s="393" t="e">
        <f>D74/D71</f>
        <v>#DIV/0!</v>
      </c>
      <c r="E75" s="393" t="e">
        <f>E74/E71</f>
        <v>#DIV/0!</v>
      </c>
      <c r="F75" s="393" t="e">
        <f>F74/F71</f>
        <v>#DIV/0!</v>
      </c>
    </row>
    <row r="76" spans="1:6" ht="17.25" customHeight="1" thickBot="1" x14ac:dyDescent="0.3">
      <c r="A76" s="188"/>
      <c r="B76" s="190" t="s">
        <v>34</v>
      </c>
      <c r="C76" s="394"/>
      <c r="D76" s="395" t="e">
        <f>D71/C71-1</f>
        <v>#DIV/0!</v>
      </c>
      <c r="E76" s="395" t="e">
        <f>E71/D71-1</f>
        <v>#DIV/0!</v>
      </c>
      <c r="F76" s="395" t="e">
        <f>F71/E71-1</f>
        <v>#DIV/0!</v>
      </c>
    </row>
    <row r="77" spans="1:6" ht="17.25" customHeight="1" thickBot="1" x14ac:dyDescent="0.3">
      <c r="A77" s="188"/>
      <c r="B77" s="190" t="s">
        <v>36</v>
      </c>
      <c r="C77" s="394"/>
      <c r="D77" s="395">
        <f>D74/C74-1</f>
        <v>7.8167115902964879E-2</v>
      </c>
      <c r="E77" s="395">
        <f t="shared" ref="E77:F78" si="2">E74/D74-1</f>
        <v>0.41666666666666674</v>
      </c>
      <c r="F77" s="395">
        <f t="shared" si="2"/>
        <v>0.11764705882352944</v>
      </c>
    </row>
    <row r="78" spans="1:6" ht="17.25" customHeight="1" thickBot="1" x14ac:dyDescent="0.3">
      <c r="A78" s="188"/>
      <c r="B78" s="190" t="s">
        <v>37</v>
      </c>
      <c r="C78" s="394"/>
      <c r="D78" s="395" t="e">
        <f>D75/C75-1</f>
        <v>#DIV/0!</v>
      </c>
      <c r="E78" s="395" t="e">
        <f t="shared" si="2"/>
        <v>#DIV/0!</v>
      </c>
      <c r="F78" s="395" t="e">
        <f t="shared" si="2"/>
        <v>#DIV/0!</v>
      </c>
    </row>
    <row r="79" spans="1:6" ht="17.25" customHeight="1" thickBot="1" x14ac:dyDescent="0.3">
      <c r="A79" s="188"/>
      <c r="B79" s="464" t="s">
        <v>661</v>
      </c>
      <c r="C79" s="465"/>
      <c r="D79" s="465"/>
      <c r="E79" s="465"/>
      <c r="F79" s="466"/>
    </row>
    <row r="80" spans="1:6" ht="17.25" customHeight="1" x14ac:dyDescent="0.25">
      <c r="A80" s="188"/>
      <c r="B80" s="564"/>
      <c r="C80" s="47">
        <v>2018</v>
      </c>
      <c r="D80" s="47">
        <v>2019</v>
      </c>
      <c r="E80" s="47">
        <v>2020</v>
      </c>
      <c r="F80" s="47">
        <v>2021</v>
      </c>
    </row>
    <row r="81" spans="1:6" ht="17.25" customHeight="1" thickBot="1" x14ac:dyDescent="0.3">
      <c r="A81" s="188"/>
      <c r="B81" s="565"/>
      <c r="C81" s="48" t="s">
        <v>12</v>
      </c>
      <c r="D81" s="48" t="s">
        <v>13</v>
      </c>
      <c r="E81" s="48" t="s">
        <v>13</v>
      </c>
      <c r="F81" s="48" t="s">
        <v>13</v>
      </c>
    </row>
    <row r="82" spans="1:6" ht="17.25" customHeight="1" thickBot="1" x14ac:dyDescent="0.3">
      <c r="A82" s="188"/>
      <c r="B82" s="74" t="s">
        <v>101</v>
      </c>
      <c r="C82" s="16"/>
      <c r="D82" s="16"/>
      <c r="E82" s="16"/>
      <c r="F82" s="16"/>
    </row>
    <row r="83" spans="1:6" ht="24.75" customHeight="1" thickBot="1" x14ac:dyDescent="0.3">
      <c r="A83" s="188"/>
      <c r="B83" s="74" t="s">
        <v>102</v>
      </c>
      <c r="C83" s="16"/>
      <c r="D83" s="16"/>
      <c r="E83" s="16"/>
      <c r="F83" s="16"/>
    </row>
    <row r="84" spans="1:6" ht="23.25" customHeight="1" thickBot="1" x14ac:dyDescent="0.3">
      <c r="A84" s="188"/>
      <c r="B84" s="74" t="s">
        <v>103</v>
      </c>
      <c r="C84" s="396">
        <v>22260</v>
      </c>
      <c r="D84" s="396">
        <v>24000</v>
      </c>
      <c r="E84" s="396">
        <v>34000</v>
      </c>
      <c r="F84" s="396">
        <v>38000</v>
      </c>
    </row>
    <row r="85" spans="1:6" ht="21.75" customHeight="1" thickBot="1" x14ac:dyDescent="0.3">
      <c r="A85" s="188"/>
      <c r="B85" s="74" t="s">
        <v>104</v>
      </c>
      <c r="C85" s="193"/>
      <c r="D85" s="16"/>
      <c r="E85" s="16"/>
      <c r="F85" s="16"/>
    </row>
    <row r="86" spans="1:6" ht="24" customHeight="1" thickBot="1" x14ac:dyDescent="0.3">
      <c r="A86" s="188"/>
      <c r="B86" s="74" t="s">
        <v>105</v>
      </c>
      <c r="C86" s="193"/>
      <c r="D86" s="16"/>
      <c r="E86" s="16"/>
      <c r="F86" s="16"/>
    </row>
    <row r="87" spans="1:6" ht="22.5" customHeight="1" thickBot="1" x14ac:dyDescent="0.3">
      <c r="A87" s="188"/>
      <c r="B87" s="74" t="s">
        <v>106</v>
      </c>
      <c r="C87" s="193"/>
      <c r="D87" s="16"/>
      <c r="E87" s="16"/>
      <c r="F87" s="16"/>
    </row>
    <row r="88" spans="1:6" ht="22.5" customHeight="1" thickBot="1" x14ac:dyDescent="0.3">
      <c r="A88" s="188"/>
      <c r="B88" s="74" t="s">
        <v>107</v>
      </c>
      <c r="C88" s="193"/>
      <c r="D88" s="16"/>
      <c r="E88" s="16"/>
      <c r="F88" s="16"/>
    </row>
    <row r="89" spans="1:6" ht="17.25" customHeight="1" thickBot="1" x14ac:dyDescent="0.3">
      <c r="A89" s="188"/>
      <c r="B89" s="195" t="s">
        <v>612</v>
      </c>
      <c r="C89" s="397">
        <f>C88+C87+C86+C85+C84+C83+C82</f>
        <v>22260</v>
      </c>
      <c r="D89" s="397">
        <f>D88+D87+D86+D85+D84+D83+D82</f>
        <v>24000</v>
      </c>
      <c r="E89" s="397">
        <f>E88+E87+E86+E85+E84+E83+E82</f>
        <v>34000</v>
      </c>
      <c r="F89" s="397">
        <f>F88+F87+F86+F85+F84+F83+F82</f>
        <v>38000</v>
      </c>
    </row>
    <row r="90" spans="1:6" ht="17.25" customHeight="1" thickBot="1" x14ac:dyDescent="0.3">
      <c r="A90" s="188"/>
      <c r="B90" s="17" t="s">
        <v>109</v>
      </c>
      <c r="C90" s="66">
        <f>IF(C89-C74=0,0,"Error")</f>
        <v>0</v>
      </c>
      <c r="D90" s="66">
        <f>IF(D89-D74=0,0,"Error")</f>
        <v>0</v>
      </c>
      <c r="E90" s="66">
        <f>IF(E89-E74=0,0,"Error")</f>
        <v>0</v>
      </c>
      <c r="F90" s="66">
        <f>IF(F89-F74=0,0,"Error")</f>
        <v>0</v>
      </c>
    </row>
    <row r="91" spans="1:6" ht="15.75" thickBot="1" x14ac:dyDescent="0.3">
      <c r="A91" s="188"/>
      <c r="B91" s="452" t="s">
        <v>110</v>
      </c>
      <c r="C91" s="453"/>
      <c r="D91" s="453"/>
      <c r="E91" s="453"/>
      <c r="F91" s="454"/>
    </row>
    <row r="92" spans="1:6" ht="15.75" thickBot="1" x14ac:dyDescent="0.3">
      <c r="A92" s="188"/>
      <c r="B92" s="452" t="s">
        <v>364</v>
      </c>
      <c r="C92" s="453"/>
      <c r="D92" s="453"/>
      <c r="E92" s="453"/>
      <c r="F92" s="454"/>
    </row>
    <row r="93" spans="1:6" ht="23.25" thickBot="1" x14ac:dyDescent="0.3">
      <c r="A93" s="188"/>
      <c r="B93" s="299" t="s">
        <v>365</v>
      </c>
      <c r="C93" s="772" t="s">
        <v>665</v>
      </c>
      <c r="D93" s="773"/>
      <c r="E93" s="773"/>
      <c r="F93" s="773"/>
    </row>
    <row r="94" spans="1:6" ht="15.75" thickBot="1" x14ac:dyDescent="0.3">
      <c r="A94" s="188"/>
      <c r="B94" s="46" t="s">
        <v>220</v>
      </c>
      <c r="C94" s="730" t="s">
        <v>666</v>
      </c>
      <c r="D94" s="731"/>
      <c r="E94" s="731"/>
      <c r="F94" s="732"/>
    </row>
    <row r="95" spans="1:6" ht="17.25" customHeight="1" thickBot="1" x14ac:dyDescent="0.3">
      <c r="A95" s="188"/>
      <c r="B95" s="190" t="s">
        <v>27</v>
      </c>
      <c r="C95" s="733" t="s">
        <v>667</v>
      </c>
      <c r="D95" s="734"/>
      <c r="E95" s="734"/>
      <c r="F95" s="735"/>
    </row>
    <row r="96" spans="1:6" ht="15.75" thickBot="1" x14ac:dyDescent="0.3">
      <c r="A96" s="188"/>
      <c r="B96" s="190" t="s">
        <v>29</v>
      </c>
      <c r="C96" s="736" t="s">
        <v>30</v>
      </c>
      <c r="D96" s="737"/>
      <c r="E96" s="737"/>
      <c r="F96" s="738"/>
    </row>
    <row r="97" spans="1:6" ht="12.75" customHeight="1" x14ac:dyDescent="0.25">
      <c r="A97" s="188"/>
      <c r="B97" s="564"/>
      <c r="C97" s="47">
        <v>2018</v>
      </c>
      <c r="D97" s="47">
        <v>2019</v>
      </c>
      <c r="E97" s="47">
        <v>2020</v>
      </c>
      <c r="F97" s="47">
        <v>2021</v>
      </c>
    </row>
    <row r="98" spans="1:6" ht="15" customHeight="1" thickBot="1" x14ac:dyDescent="0.3">
      <c r="A98" s="188"/>
      <c r="B98" s="565"/>
      <c r="C98" s="48" t="s">
        <v>12</v>
      </c>
      <c r="D98" s="48" t="s">
        <v>13</v>
      </c>
      <c r="E98" s="48" t="s">
        <v>13</v>
      </c>
      <c r="F98" s="48" t="s">
        <v>13</v>
      </c>
    </row>
    <row r="99" spans="1:6" ht="15.75" thickBot="1" x14ac:dyDescent="0.3">
      <c r="A99" s="188"/>
      <c r="B99" s="190" t="s">
        <v>31</v>
      </c>
      <c r="C99" s="393">
        <v>1</v>
      </c>
      <c r="D99" s="393">
        <v>1</v>
      </c>
      <c r="E99" s="393">
        <v>1</v>
      </c>
      <c r="F99" s="393">
        <v>1</v>
      </c>
    </row>
    <row r="100" spans="1:6" ht="15.75" thickBot="1" x14ac:dyDescent="0.3">
      <c r="A100" s="188"/>
      <c r="B100" s="190" t="s">
        <v>32</v>
      </c>
      <c r="C100" s="393">
        <v>0</v>
      </c>
      <c r="D100" s="393">
        <v>130000</v>
      </c>
      <c r="E100" s="393">
        <v>300000</v>
      </c>
      <c r="F100" s="393">
        <v>210000</v>
      </c>
    </row>
    <row r="101" spans="1:6" ht="15.75" thickBot="1" x14ac:dyDescent="0.3">
      <c r="A101" s="188"/>
      <c r="B101" s="190" t="s">
        <v>33</v>
      </c>
      <c r="C101" s="393"/>
      <c r="D101" s="393">
        <f>D100/D99</f>
        <v>130000</v>
      </c>
      <c r="E101" s="393">
        <f>E100/E99</f>
        <v>300000</v>
      </c>
      <c r="F101" s="393">
        <f>F100/F99</f>
        <v>210000</v>
      </c>
    </row>
    <row r="102" spans="1:6" ht="15.75" thickBot="1" x14ac:dyDescent="0.3">
      <c r="A102" s="188"/>
      <c r="B102" s="190" t="s">
        <v>34</v>
      </c>
      <c r="C102" s="394" t="s">
        <v>35</v>
      </c>
      <c r="D102" s="395">
        <f>D99/C99-1</f>
        <v>0</v>
      </c>
      <c r="E102" s="395">
        <f t="shared" ref="E102:F104" si="3">E99/D99-1</f>
        <v>0</v>
      </c>
      <c r="F102" s="395">
        <f t="shared" si="3"/>
        <v>0</v>
      </c>
    </row>
    <row r="103" spans="1:6" ht="23.25" thickBot="1" x14ac:dyDescent="0.3">
      <c r="A103" s="188"/>
      <c r="B103" s="190" t="s">
        <v>36</v>
      </c>
      <c r="C103" s="394" t="s">
        <v>35</v>
      </c>
      <c r="D103" s="395" t="e">
        <f>D100/C100-1</f>
        <v>#DIV/0!</v>
      </c>
      <c r="E103" s="395">
        <f>E100/D100-1</f>
        <v>1.3076923076923075</v>
      </c>
      <c r="F103" s="395">
        <f>F100/E100-1</f>
        <v>-0.30000000000000004</v>
      </c>
    </row>
    <row r="104" spans="1:6" ht="23.25" thickBot="1" x14ac:dyDescent="0.3">
      <c r="A104" s="188"/>
      <c r="B104" s="190" t="s">
        <v>37</v>
      </c>
      <c r="C104" s="394" t="s">
        <v>35</v>
      </c>
      <c r="D104" s="395" t="e">
        <f>D101/C101-1</f>
        <v>#DIV/0!</v>
      </c>
      <c r="E104" s="395">
        <f t="shared" si="3"/>
        <v>1.3076923076923075</v>
      </c>
      <c r="F104" s="395">
        <f t="shared" si="3"/>
        <v>-0.30000000000000004</v>
      </c>
    </row>
    <row r="105" spans="1:6" ht="15.75" thickBot="1" x14ac:dyDescent="0.3">
      <c r="A105" s="188"/>
      <c r="B105" s="464" t="s">
        <v>38</v>
      </c>
      <c r="C105" s="465"/>
      <c r="D105" s="465"/>
      <c r="E105" s="465"/>
      <c r="F105" s="466"/>
    </row>
    <row r="106" spans="1:6" ht="12.75" customHeight="1" x14ac:dyDescent="0.25">
      <c r="A106" s="188"/>
      <c r="B106" s="564"/>
      <c r="C106" s="47">
        <v>2018</v>
      </c>
      <c r="D106" s="47">
        <v>2019</v>
      </c>
      <c r="E106" s="47">
        <v>2020</v>
      </c>
      <c r="F106" s="47">
        <v>2021</v>
      </c>
    </row>
    <row r="107" spans="1:6" ht="15.75" customHeight="1" thickBot="1" x14ac:dyDescent="0.3">
      <c r="A107" s="188"/>
      <c r="B107" s="565"/>
      <c r="C107" s="48" t="s">
        <v>12</v>
      </c>
      <c r="D107" s="48" t="s">
        <v>13</v>
      </c>
      <c r="E107" s="48" t="s">
        <v>13</v>
      </c>
      <c r="F107" s="48" t="s">
        <v>13</v>
      </c>
    </row>
    <row r="108" spans="1:6" ht="24.75" thickBot="1" x14ac:dyDescent="0.3">
      <c r="A108" s="188"/>
      <c r="B108" s="74" t="s">
        <v>39</v>
      </c>
      <c r="C108" s="396">
        <v>0</v>
      </c>
      <c r="D108" s="396">
        <v>0</v>
      </c>
      <c r="E108" s="396">
        <v>0</v>
      </c>
      <c r="F108" s="396">
        <v>0</v>
      </c>
    </row>
    <row r="109" spans="1:6" ht="15.75" thickBot="1" x14ac:dyDescent="0.3">
      <c r="A109" s="188"/>
      <c r="B109" s="74" t="s">
        <v>40</v>
      </c>
      <c r="C109" s="397">
        <v>0</v>
      </c>
      <c r="D109" s="396">
        <v>130000</v>
      </c>
      <c r="E109" s="396">
        <v>300000</v>
      </c>
      <c r="F109" s="396">
        <v>210000</v>
      </c>
    </row>
    <row r="110" spans="1:6" ht="15.75" thickBot="1" x14ac:dyDescent="0.3">
      <c r="A110" s="188"/>
      <c r="B110" s="55" t="s">
        <v>41</v>
      </c>
      <c r="C110" s="397">
        <f>C109+C108</f>
        <v>0</v>
      </c>
      <c r="D110" s="397">
        <f t="shared" ref="D110:F110" si="4">D109+D108</f>
        <v>130000</v>
      </c>
      <c r="E110" s="397">
        <f t="shared" si="4"/>
        <v>300000</v>
      </c>
      <c r="F110" s="397">
        <f t="shared" si="4"/>
        <v>210000</v>
      </c>
    </row>
    <row r="111" spans="1:6" x14ac:dyDescent="0.25">
      <c r="A111" s="188"/>
      <c r="B111" s="760" t="s">
        <v>42</v>
      </c>
      <c r="C111" s="763"/>
      <c r="D111" s="764"/>
      <c r="E111" s="764"/>
      <c r="F111" s="765"/>
    </row>
    <row r="112" spans="1:6" x14ac:dyDescent="0.25">
      <c r="A112" s="188"/>
      <c r="B112" s="761"/>
      <c r="C112" s="766"/>
      <c r="D112" s="767"/>
      <c r="E112" s="767"/>
      <c r="F112" s="768"/>
    </row>
    <row r="113" spans="1:6" ht="9" customHeight="1" thickBot="1" x14ac:dyDescent="0.3">
      <c r="A113" s="188"/>
      <c r="B113" s="762"/>
      <c r="C113" s="769"/>
      <c r="D113" s="770"/>
      <c r="E113" s="770"/>
      <c r="F113" s="771"/>
    </row>
    <row r="114" spans="1:6" ht="23.25" thickBot="1" x14ac:dyDescent="0.3">
      <c r="A114" s="188"/>
      <c r="B114" s="299" t="s">
        <v>373</v>
      </c>
      <c r="C114" s="590"/>
      <c r="D114" s="591"/>
      <c r="E114" s="591"/>
      <c r="F114" s="592"/>
    </row>
    <row r="115" spans="1:6" ht="23.25" thickBot="1" x14ac:dyDescent="0.3">
      <c r="A115" s="188"/>
      <c r="B115" s="46" t="s">
        <v>650</v>
      </c>
      <c r="C115" s="730" t="s">
        <v>668</v>
      </c>
      <c r="D115" s="731"/>
      <c r="E115" s="731"/>
      <c r="F115" s="732"/>
    </row>
    <row r="116" spans="1:6" ht="39" customHeight="1" thickBot="1" x14ac:dyDescent="0.3">
      <c r="A116" s="188"/>
      <c r="B116" s="190" t="s">
        <v>27</v>
      </c>
      <c r="C116" s="777" t="s">
        <v>669</v>
      </c>
      <c r="D116" s="778"/>
      <c r="E116" s="778"/>
      <c r="F116" s="779"/>
    </row>
    <row r="117" spans="1:6" ht="15.75" thickBot="1" x14ac:dyDescent="0.3">
      <c r="A117" s="188"/>
      <c r="B117" s="190" t="s">
        <v>29</v>
      </c>
      <c r="C117" s="736" t="s">
        <v>670</v>
      </c>
      <c r="D117" s="737"/>
      <c r="E117" s="737"/>
      <c r="F117" s="738"/>
    </row>
    <row r="118" spans="1:6" ht="12.75" customHeight="1" x14ac:dyDescent="0.25">
      <c r="A118" s="188"/>
      <c r="B118" s="564"/>
      <c r="C118" s="47">
        <v>2018</v>
      </c>
      <c r="D118" s="47">
        <v>2019</v>
      </c>
      <c r="E118" s="47">
        <v>2020</v>
      </c>
      <c r="F118" s="47">
        <v>2021</v>
      </c>
    </row>
    <row r="119" spans="1:6" ht="15.75" customHeight="1" thickBot="1" x14ac:dyDescent="0.3">
      <c r="A119" s="188"/>
      <c r="B119" s="565"/>
      <c r="C119" s="48" t="s">
        <v>12</v>
      </c>
      <c r="D119" s="48" t="s">
        <v>13</v>
      </c>
      <c r="E119" s="48" t="s">
        <v>13</v>
      </c>
      <c r="F119" s="48" t="s">
        <v>13</v>
      </c>
    </row>
    <row r="120" spans="1:6" ht="22.5" customHeight="1" thickBot="1" x14ac:dyDescent="0.3">
      <c r="A120" s="188"/>
      <c r="B120" s="190" t="s">
        <v>31</v>
      </c>
      <c r="C120" s="393">
        <v>0</v>
      </c>
      <c r="D120" s="393">
        <v>70</v>
      </c>
      <c r="E120" s="393">
        <v>280</v>
      </c>
      <c r="F120" s="393">
        <v>0</v>
      </c>
    </row>
    <row r="121" spans="1:6" ht="15.75" thickBot="1" x14ac:dyDescent="0.3">
      <c r="A121" s="188"/>
      <c r="B121" s="190" t="s">
        <v>32</v>
      </c>
      <c r="C121" s="393">
        <v>0</v>
      </c>
      <c r="D121" s="393">
        <v>41000</v>
      </c>
      <c r="E121" s="393">
        <v>161000</v>
      </c>
      <c r="F121" s="393">
        <v>0</v>
      </c>
    </row>
    <row r="122" spans="1:6" ht="15.75" thickBot="1" x14ac:dyDescent="0.3">
      <c r="A122" s="188"/>
      <c r="B122" s="190" t="s">
        <v>33</v>
      </c>
      <c r="C122" s="393" t="e">
        <f>C121/C120</f>
        <v>#DIV/0!</v>
      </c>
      <c r="D122" s="393">
        <f t="shared" ref="D122:F122" si="5">D121/D120</f>
        <v>585.71428571428567</v>
      </c>
      <c r="E122" s="393">
        <f t="shared" si="5"/>
        <v>575</v>
      </c>
      <c r="F122" s="393" t="e">
        <f t="shared" si="5"/>
        <v>#DIV/0!</v>
      </c>
    </row>
    <row r="123" spans="1:6" ht="15.75" thickBot="1" x14ac:dyDescent="0.3">
      <c r="A123" s="188"/>
      <c r="B123" s="190" t="s">
        <v>34</v>
      </c>
      <c r="C123" s="394" t="s">
        <v>35</v>
      </c>
      <c r="D123" s="395" t="e">
        <f>D120/C120-1</f>
        <v>#DIV/0!</v>
      </c>
      <c r="E123" s="395">
        <f t="shared" ref="E123:F125" si="6">E120/D120-1</f>
        <v>3</v>
      </c>
      <c r="F123" s="395">
        <f t="shared" si="6"/>
        <v>-1</v>
      </c>
    </row>
    <row r="124" spans="1:6" ht="23.25" thickBot="1" x14ac:dyDescent="0.3">
      <c r="A124" s="188"/>
      <c r="B124" s="190" t="s">
        <v>36</v>
      </c>
      <c r="C124" s="394" t="s">
        <v>35</v>
      </c>
      <c r="D124" s="395" t="e">
        <f>D121/C121-1</f>
        <v>#DIV/0!</v>
      </c>
      <c r="E124" s="395">
        <f t="shared" si="6"/>
        <v>2.9268292682926829</v>
      </c>
      <c r="F124" s="395">
        <f t="shared" si="6"/>
        <v>-1</v>
      </c>
    </row>
    <row r="125" spans="1:6" ht="23.25" thickBot="1" x14ac:dyDescent="0.3">
      <c r="A125" s="188"/>
      <c r="B125" s="190" t="s">
        <v>37</v>
      </c>
      <c r="C125" s="394" t="s">
        <v>35</v>
      </c>
      <c r="D125" s="395" t="e">
        <f>D122/C122-1</f>
        <v>#DIV/0!</v>
      </c>
      <c r="E125" s="395">
        <f t="shared" si="6"/>
        <v>-1.8292682926829174E-2</v>
      </c>
      <c r="F125" s="395" t="e">
        <f t="shared" si="6"/>
        <v>#DIV/0!</v>
      </c>
    </row>
    <row r="126" spans="1:6" ht="22.5" customHeight="1" thickBot="1" x14ac:dyDescent="0.3">
      <c r="A126" s="188"/>
      <c r="B126" s="464" t="s">
        <v>671</v>
      </c>
      <c r="C126" s="465"/>
      <c r="D126" s="465"/>
      <c r="E126" s="465"/>
      <c r="F126" s="466"/>
    </row>
    <row r="127" spans="1:6" ht="17.25" customHeight="1" x14ac:dyDescent="0.25">
      <c r="A127" s="188"/>
      <c r="B127" s="564"/>
      <c r="C127" s="47">
        <v>2018</v>
      </c>
      <c r="D127" s="47">
        <v>2019</v>
      </c>
      <c r="E127" s="47">
        <v>2020</v>
      </c>
      <c r="F127" s="47">
        <v>2021</v>
      </c>
    </row>
    <row r="128" spans="1:6" ht="12" customHeight="1" thickBot="1" x14ac:dyDescent="0.3">
      <c r="A128" s="188"/>
      <c r="B128" s="565"/>
      <c r="C128" s="48" t="s">
        <v>12</v>
      </c>
      <c r="D128" s="48" t="s">
        <v>13</v>
      </c>
      <c r="E128" s="48" t="s">
        <v>13</v>
      </c>
      <c r="F128" s="48" t="s">
        <v>13</v>
      </c>
    </row>
    <row r="129" spans="1:6" ht="24.75" thickBot="1" x14ac:dyDescent="0.3">
      <c r="A129" s="188"/>
      <c r="B129" s="74" t="s">
        <v>39</v>
      </c>
      <c r="C129" s="396"/>
      <c r="D129" s="396"/>
      <c r="E129" s="396"/>
      <c r="F129" s="396"/>
    </row>
    <row r="130" spans="1:6" ht="15.75" thickBot="1" x14ac:dyDescent="0.3">
      <c r="A130" s="188"/>
      <c r="B130" s="74" t="s">
        <v>40</v>
      </c>
      <c r="C130" s="397"/>
      <c r="D130" s="396">
        <v>41000</v>
      </c>
      <c r="E130" s="396">
        <v>161000</v>
      </c>
      <c r="F130" s="396">
        <v>0</v>
      </c>
    </row>
    <row r="131" spans="1:6" ht="18" customHeight="1" thickBot="1" x14ac:dyDescent="0.3">
      <c r="A131" s="188"/>
      <c r="B131" s="55" t="s">
        <v>612</v>
      </c>
      <c r="C131" s="397">
        <f>C130+C129</f>
        <v>0</v>
      </c>
      <c r="D131" s="397">
        <f t="shared" ref="D131:F131" si="7">D130+D129</f>
        <v>41000</v>
      </c>
      <c r="E131" s="397">
        <f t="shared" si="7"/>
        <v>161000</v>
      </c>
      <c r="F131" s="397">
        <f t="shared" si="7"/>
        <v>0</v>
      </c>
    </row>
    <row r="132" spans="1:6" ht="23.25" thickBot="1" x14ac:dyDescent="0.3">
      <c r="A132" s="188"/>
      <c r="B132" s="196" t="s">
        <v>373</v>
      </c>
      <c r="C132" s="774" t="s">
        <v>672</v>
      </c>
      <c r="D132" s="775"/>
      <c r="E132" s="775"/>
      <c r="F132" s="776"/>
    </row>
    <row r="133" spans="1:6" ht="15.75" thickBot="1" x14ac:dyDescent="0.3">
      <c r="A133" s="188"/>
      <c r="B133" s="46" t="s">
        <v>220</v>
      </c>
      <c r="C133" s="730" t="s">
        <v>385</v>
      </c>
      <c r="D133" s="731"/>
      <c r="E133" s="731"/>
      <c r="F133" s="732"/>
    </row>
    <row r="134" spans="1:6" ht="17.25" customHeight="1" thickBot="1" x14ac:dyDescent="0.3">
      <c r="A134" s="188"/>
      <c r="B134" s="190" t="s">
        <v>27</v>
      </c>
      <c r="C134" s="733"/>
      <c r="D134" s="734"/>
      <c r="E134" s="734"/>
      <c r="F134" s="735"/>
    </row>
    <row r="135" spans="1:6" ht="15.75" thickBot="1" x14ac:dyDescent="0.3">
      <c r="A135" s="188"/>
      <c r="B135" s="190" t="s">
        <v>29</v>
      </c>
      <c r="C135" s="736" t="s">
        <v>30</v>
      </c>
      <c r="D135" s="737"/>
      <c r="E135" s="737"/>
      <c r="F135" s="738"/>
    </row>
    <row r="136" spans="1:6" ht="12.75" customHeight="1" x14ac:dyDescent="0.25">
      <c r="A136" s="188"/>
      <c r="B136" s="564"/>
      <c r="C136" s="47">
        <v>2018</v>
      </c>
      <c r="D136" s="47">
        <v>2019</v>
      </c>
      <c r="E136" s="47">
        <v>2020</v>
      </c>
      <c r="F136" s="47">
        <v>2021</v>
      </c>
    </row>
    <row r="137" spans="1:6" ht="13.5" customHeight="1" thickBot="1" x14ac:dyDescent="0.3">
      <c r="A137" s="188"/>
      <c r="B137" s="565"/>
      <c r="C137" s="48" t="s">
        <v>12</v>
      </c>
      <c r="D137" s="48" t="s">
        <v>13</v>
      </c>
      <c r="E137" s="48" t="s">
        <v>13</v>
      </c>
      <c r="F137" s="48" t="s">
        <v>13</v>
      </c>
    </row>
    <row r="138" spans="1:6" ht="15.75" thickBot="1" x14ac:dyDescent="0.3">
      <c r="A138" s="188"/>
      <c r="B138" s="190" t="s">
        <v>31</v>
      </c>
      <c r="C138" s="393"/>
      <c r="D138" s="398" t="s">
        <v>673</v>
      </c>
      <c r="E138" s="398" t="s">
        <v>674</v>
      </c>
      <c r="F138" s="393"/>
    </row>
    <row r="139" spans="1:6" ht="15.75" thickBot="1" x14ac:dyDescent="0.3">
      <c r="A139" s="188"/>
      <c r="B139" s="190" t="s">
        <v>32</v>
      </c>
      <c r="C139" s="393"/>
      <c r="D139" s="393">
        <v>57000</v>
      </c>
      <c r="E139" s="393">
        <v>153000</v>
      </c>
      <c r="F139" s="393">
        <v>0</v>
      </c>
    </row>
    <row r="140" spans="1:6" ht="15.75" thickBot="1" x14ac:dyDescent="0.3">
      <c r="A140" s="188"/>
      <c r="B140" s="190" t="s">
        <v>33</v>
      </c>
      <c r="C140" s="393" t="e">
        <f>C139/C138</f>
        <v>#DIV/0!</v>
      </c>
      <c r="D140" s="393" t="e">
        <f t="shared" ref="D140:F140" si="8">D139/D138</f>
        <v>#VALUE!</v>
      </c>
      <c r="E140" s="393" t="e">
        <f t="shared" si="8"/>
        <v>#VALUE!</v>
      </c>
      <c r="F140" s="393" t="e">
        <f t="shared" si="8"/>
        <v>#DIV/0!</v>
      </c>
    </row>
    <row r="141" spans="1:6" ht="15.75" thickBot="1" x14ac:dyDescent="0.3">
      <c r="A141" s="188"/>
      <c r="B141" s="190" t="s">
        <v>34</v>
      </c>
      <c r="C141" s="394" t="s">
        <v>35</v>
      </c>
      <c r="D141" s="395" t="e">
        <f>D138/C138-1</f>
        <v>#VALUE!</v>
      </c>
      <c r="E141" s="395" t="e">
        <f t="shared" ref="E141:F143" si="9">E138/D138-1</f>
        <v>#VALUE!</v>
      </c>
      <c r="F141" s="395" t="e">
        <f t="shared" si="9"/>
        <v>#VALUE!</v>
      </c>
    </row>
    <row r="142" spans="1:6" ht="23.25" thickBot="1" x14ac:dyDescent="0.3">
      <c r="A142" s="188"/>
      <c r="B142" s="190" t="s">
        <v>36</v>
      </c>
      <c r="C142" s="394" t="s">
        <v>35</v>
      </c>
      <c r="D142" s="395" t="e">
        <f>D139/C139-1</f>
        <v>#DIV/0!</v>
      </c>
      <c r="E142" s="395">
        <f t="shared" si="9"/>
        <v>1.6842105263157894</v>
      </c>
      <c r="F142" s="395">
        <f t="shared" si="9"/>
        <v>-1</v>
      </c>
    </row>
    <row r="143" spans="1:6" ht="23.25" thickBot="1" x14ac:dyDescent="0.3">
      <c r="A143" s="188"/>
      <c r="B143" s="190" t="s">
        <v>37</v>
      </c>
      <c r="C143" s="394" t="s">
        <v>35</v>
      </c>
      <c r="D143" s="395" t="e">
        <f>D140/C140-1</f>
        <v>#VALUE!</v>
      </c>
      <c r="E143" s="395" t="e">
        <f t="shared" si="9"/>
        <v>#VALUE!</v>
      </c>
      <c r="F143" s="395" t="e">
        <f t="shared" si="9"/>
        <v>#DIV/0!</v>
      </c>
    </row>
    <row r="144" spans="1:6" ht="15.75" thickBot="1" x14ac:dyDescent="0.3">
      <c r="A144" s="188"/>
      <c r="B144" s="464" t="s">
        <v>38</v>
      </c>
      <c r="C144" s="465"/>
      <c r="D144" s="465"/>
      <c r="E144" s="465"/>
      <c r="F144" s="466"/>
    </row>
    <row r="145" spans="1:6" ht="12.75" customHeight="1" x14ac:dyDescent="0.25">
      <c r="A145" s="188"/>
      <c r="B145" s="564"/>
      <c r="C145" s="47">
        <v>2018</v>
      </c>
      <c r="D145" s="47">
        <v>2019</v>
      </c>
      <c r="E145" s="47">
        <v>2020</v>
      </c>
      <c r="F145" s="47">
        <v>2021</v>
      </c>
    </row>
    <row r="146" spans="1:6" ht="14.25" customHeight="1" thickBot="1" x14ac:dyDescent="0.3">
      <c r="A146" s="188"/>
      <c r="B146" s="565"/>
      <c r="C146" s="48" t="s">
        <v>12</v>
      </c>
      <c r="D146" s="48" t="s">
        <v>13</v>
      </c>
      <c r="E146" s="48" t="s">
        <v>13</v>
      </c>
      <c r="F146" s="48" t="s">
        <v>13</v>
      </c>
    </row>
    <row r="147" spans="1:6" ht="24.75" thickBot="1" x14ac:dyDescent="0.3">
      <c r="A147" s="188"/>
      <c r="B147" s="74" t="s">
        <v>39</v>
      </c>
      <c r="C147" s="396"/>
      <c r="D147" s="396"/>
      <c r="E147" s="396"/>
      <c r="F147" s="396"/>
    </row>
    <row r="148" spans="1:6" ht="15.75" thickBot="1" x14ac:dyDescent="0.3">
      <c r="A148" s="188"/>
      <c r="B148" s="74" t="s">
        <v>40</v>
      </c>
      <c r="C148" s="397"/>
      <c r="D148" s="396">
        <v>57000</v>
      </c>
      <c r="E148" s="396">
        <v>153000</v>
      </c>
      <c r="F148" s="396"/>
    </row>
    <row r="149" spans="1:6" ht="15.75" thickBot="1" x14ac:dyDescent="0.3">
      <c r="A149" s="188"/>
      <c r="B149" s="55" t="s">
        <v>41</v>
      </c>
      <c r="C149" s="397"/>
      <c r="D149" s="397">
        <f t="shared" ref="D149:E149" si="10">D148+D147</f>
        <v>57000</v>
      </c>
      <c r="E149" s="397">
        <f t="shared" si="10"/>
        <v>153000</v>
      </c>
      <c r="F149" s="397"/>
    </row>
    <row r="150" spans="1:6" ht="23.25" thickBot="1" x14ac:dyDescent="0.3">
      <c r="A150" s="188"/>
      <c r="B150" s="300" t="s">
        <v>373</v>
      </c>
      <c r="C150" s="780" t="s">
        <v>675</v>
      </c>
      <c r="D150" s="781"/>
      <c r="E150" s="781"/>
      <c r="F150" s="782"/>
    </row>
    <row r="151" spans="1:6" ht="45" customHeight="1" thickBot="1" x14ac:dyDescent="0.3">
      <c r="A151" s="188"/>
      <c r="B151" s="46" t="s">
        <v>650</v>
      </c>
      <c r="C151" s="783" t="s">
        <v>676</v>
      </c>
      <c r="D151" s="784"/>
      <c r="E151" s="784"/>
      <c r="F151" s="785"/>
    </row>
    <row r="152" spans="1:6" ht="17.25" customHeight="1" thickBot="1" x14ac:dyDescent="0.3">
      <c r="A152" s="188"/>
      <c r="B152" s="190" t="s">
        <v>27</v>
      </c>
      <c r="C152" s="733" t="s">
        <v>677</v>
      </c>
      <c r="D152" s="734"/>
      <c r="E152" s="734"/>
      <c r="F152" s="735"/>
    </row>
    <row r="153" spans="1:6" ht="15.75" thickBot="1" x14ac:dyDescent="0.3">
      <c r="A153" s="188"/>
      <c r="B153" s="190" t="s">
        <v>29</v>
      </c>
      <c r="C153" s="736" t="s">
        <v>678</v>
      </c>
      <c r="D153" s="737"/>
      <c r="E153" s="737"/>
      <c r="F153" s="738"/>
    </row>
    <row r="154" spans="1:6" ht="12.75" customHeight="1" x14ac:dyDescent="0.25">
      <c r="A154" s="188"/>
      <c r="B154" s="564"/>
      <c r="C154" s="47">
        <v>2018</v>
      </c>
      <c r="D154" s="47">
        <v>2019</v>
      </c>
      <c r="E154" s="47">
        <v>2020</v>
      </c>
      <c r="F154" s="47">
        <v>2021</v>
      </c>
    </row>
    <row r="155" spans="1:6" ht="12" customHeight="1" thickBot="1" x14ac:dyDescent="0.3">
      <c r="A155" s="188"/>
      <c r="B155" s="565"/>
      <c r="C155" s="48" t="s">
        <v>12</v>
      </c>
      <c r="D155" s="48" t="s">
        <v>13</v>
      </c>
      <c r="E155" s="48" t="s">
        <v>13</v>
      </c>
      <c r="F155" s="48" t="s">
        <v>13</v>
      </c>
    </row>
    <row r="156" spans="1:6" ht="15.75" thickBot="1" x14ac:dyDescent="0.3">
      <c r="A156" s="188"/>
      <c r="B156" s="190" t="s">
        <v>31</v>
      </c>
      <c r="C156" s="393"/>
      <c r="D156" s="393">
        <v>1</v>
      </c>
      <c r="E156" s="393">
        <v>2</v>
      </c>
      <c r="F156" s="393">
        <v>2</v>
      </c>
    </row>
    <row r="157" spans="1:6" ht="15.75" thickBot="1" x14ac:dyDescent="0.3">
      <c r="A157" s="188"/>
      <c r="B157" s="190" t="s">
        <v>32</v>
      </c>
      <c r="C157" s="393"/>
      <c r="D157" s="393">
        <v>46000</v>
      </c>
      <c r="E157" s="393">
        <v>100000</v>
      </c>
      <c r="F157" s="393">
        <v>84000</v>
      </c>
    </row>
    <row r="158" spans="1:6" ht="15.75" thickBot="1" x14ac:dyDescent="0.3">
      <c r="A158" s="188"/>
      <c r="B158" s="190" t="s">
        <v>33</v>
      </c>
      <c r="C158" s="393" t="e">
        <f>C157/C156</f>
        <v>#DIV/0!</v>
      </c>
      <c r="D158" s="393">
        <f t="shared" ref="D158:F158" si="11">D157/D156</f>
        <v>46000</v>
      </c>
      <c r="E158" s="393">
        <f t="shared" si="11"/>
        <v>50000</v>
      </c>
      <c r="F158" s="393">
        <f t="shared" si="11"/>
        <v>42000</v>
      </c>
    </row>
    <row r="159" spans="1:6" ht="15.75" thickBot="1" x14ac:dyDescent="0.3">
      <c r="A159" s="188"/>
      <c r="B159" s="190" t="s">
        <v>34</v>
      </c>
      <c r="C159" s="394" t="s">
        <v>35</v>
      </c>
      <c r="D159" s="395" t="e">
        <f>D156/C156-1</f>
        <v>#DIV/0!</v>
      </c>
      <c r="E159" s="395">
        <f t="shared" ref="E159:F161" si="12">E156/D156-1</f>
        <v>1</v>
      </c>
      <c r="F159" s="395">
        <f t="shared" si="12"/>
        <v>0</v>
      </c>
    </row>
    <row r="160" spans="1:6" ht="23.25" thickBot="1" x14ac:dyDescent="0.3">
      <c r="A160" s="188"/>
      <c r="B160" s="190" t="s">
        <v>36</v>
      </c>
      <c r="C160" s="394" t="s">
        <v>35</v>
      </c>
      <c r="D160" s="395" t="e">
        <f>D157/C157-1</f>
        <v>#DIV/0!</v>
      </c>
      <c r="E160" s="395">
        <f t="shared" si="12"/>
        <v>1.1739130434782608</v>
      </c>
      <c r="F160" s="395">
        <f t="shared" si="12"/>
        <v>-0.16000000000000003</v>
      </c>
    </row>
    <row r="161" spans="1:6" ht="23.25" thickBot="1" x14ac:dyDescent="0.3">
      <c r="A161" s="188"/>
      <c r="B161" s="190" t="s">
        <v>37</v>
      </c>
      <c r="C161" s="394" t="s">
        <v>35</v>
      </c>
      <c r="D161" s="395" t="e">
        <f>D158/C158-1</f>
        <v>#DIV/0!</v>
      </c>
      <c r="E161" s="395">
        <f t="shared" si="12"/>
        <v>8.6956521739130377E-2</v>
      </c>
      <c r="F161" s="395">
        <f t="shared" si="12"/>
        <v>-0.16000000000000003</v>
      </c>
    </row>
    <row r="162" spans="1:6" ht="15.75" thickBot="1" x14ac:dyDescent="0.3">
      <c r="A162" s="188"/>
      <c r="B162" s="464" t="s">
        <v>671</v>
      </c>
      <c r="C162" s="465"/>
      <c r="D162" s="465"/>
      <c r="E162" s="465"/>
      <c r="F162" s="466"/>
    </row>
    <row r="163" spans="1:6" ht="15.75" customHeight="1" x14ac:dyDescent="0.25">
      <c r="A163" s="188"/>
      <c r="B163" s="564"/>
      <c r="C163" s="47">
        <v>2018</v>
      </c>
      <c r="D163" s="47">
        <v>2019</v>
      </c>
      <c r="E163" s="47">
        <v>2020</v>
      </c>
      <c r="F163" s="47">
        <v>2021</v>
      </c>
    </row>
    <row r="164" spans="1:6" ht="16.5" customHeight="1" thickBot="1" x14ac:dyDescent="0.3">
      <c r="A164" s="188"/>
      <c r="B164" s="565"/>
      <c r="C164" s="48" t="s">
        <v>12</v>
      </c>
      <c r="D164" s="48" t="s">
        <v>13</v>
      </c>
      <c r="E164" s="48" t="s">
        <v>13</v>
      </c>
      <c r="F164" s="48" t="s">
        <v>13</v>
      </c>
    </row>
    <row r="165" spans="1:6" ht="24.75" thickBot="1" x14ac:dyDescent="0.3">
      <c r="A165" s="188"/>
      <c r="B165" s="74" t="s">
        <v>39</v>
      </c>
      <c r="C165" s="396"/>
      <c r="D165" s="396"/>
      <c r="E165" s="396"/>
      <c r="F165" s="396"/>
    </row>
    <row r="166" spans="1:6" ht="15.75" thickBot="1" x14ac:dyDescent="0.3">
      <c r="A166" s="188"/>
      <c r="B166" s="74" t="s">
        <v>40</v>
      </c>
      <c r="C166" s="397"/>
      <c r="D166" s="399">
        <v>46000</v>
      </c>
      <c r="E166" s="399">
        <v>100000</v>
      </c>
      <c r="F166" s="399">
        <v>84000</v>
      </c>
    </row>
    <row r="167" spans="1:6" ht="24.75" thickBot="1" x14ac:dyDescent="0.3">
      <c r="A167" s="188"/>
      <c r="B167" s="55" t="s">
        <v>612</v>
      </c>
      <c r="C167" s="397">
        <f>C166+C165</f>
        <v>0</v>
      </c>
      <c r="D167" s="397">
        <f t="shared" ref="D167:F167" si="13">D166+D165</f>
        <v>46000</v>
      </c>
      <c r="E167" s="397">
        <f t="shared" si="13"/>
        <v>100000</v>
      </c>
      <c r="F167" s="397">
        <f t="shared" si="13"/>
        <v>84000</v>
      </c>
    </row>
    <row r="168" spans="1:6" ht="20.25" customHeight="1" thickBot="1" x14ac:dyDescent="0.3">
      <c r="A168" s="188"/>
      <c r="B168" s="300" t="s">
        <v>373</v>
      </c>
      <c r="C168" s="780" t="s">
        <v>679</v>
      </c>
      <c r="D168" s="781"/>
      <c r="E168" s="781"/>
      <c r="F168" s="782"/>
    </row>
    <row r="169" spans="1:6" ht="23.25" thickBot="1" x14ac:dyDescent="0.3">
      <c r="A169" s="188"/>
      <c r="B169" s="46" t="s">
        <v>650</v>
      </c>
      <c r="C169" s="440"/>
      <c r="D169" s="441"/>
      <c r="E169" s="441"/>
      <c r="F169" s="442"/>
    </row>
    <row r="170" spans="1:6" ht="15.75" thickBot="1" x14ac:dyDescent="0.3">
      <c r="A170" s="188"/>
      <c r="B170" s="190" t="s">
        <v>27</v>
      </c>
      <c r="C170" s="733" t="s">
        <v>680</v>
      </c>
      <c r="D170" s="734"/>
      <c r="E170" s="734"/>
      <c r="F170" s="735"/>
    </row>
    <row r="171" spans="1:6" ht="15.75" thickBot="1" x14ac:dyDescent="0.3">
      <c r="A171" s="188"/>
      <c r="B171" s="190" t="s">
        <v>29</v>
      </c>
      <c r="C171" s="736" t="s">
        <v>678</v>
      </c>
      <c r="D171" s="737"/>
      <c r="E171" s="737"/>
      <c r="F171" s="738"/>
    </row>
    <row r="172" spans="1:6" x14ac:dyDescent="0.25">
      <c r="A172" s="188"/>
      <c r="B172" s="564"/>
      <c r="C172" s="47">
        <v>2018</v>
      </c>
      <c r="D172" s="47">
        <v>2019</v>
      </c>
      <c r="E172" s="47">
        <v>2020</v>
      </c>
      <c r="F172" s="47">
        <v>2021</v>
      </c>
    </row>
    <row r="173" spans="1:6" ht="15.75" thickBot="1" x14ac:dyDescent="0.3">
      <c r="A173" s="188"/>
      <c r="B173" s="565"/>
      <c r="C173" s="48" t="s">
        <v>12</v>
      </c>
      <c r="D173" s="48" t="s">
        <v>13</v>
      </c>
      <c r="E173" s="48" t="s">
        <v>13</v>
      </c>
      <c r="F173" s="48" t="s">
        <v>13</v>
      </c>
    </row>
    <row r="174" spans="1:6" ht="15.75" thickBot="1" x14ac:dyDescent="0.3">
      <c r="A174" s="188"/>
      <c r="B174" s="190" t="s">
        <v>31</v>
      </c>
      <c r="C174" s="393"/>
      <c r="D174" s="393"/>
      <c r="E174" s="393"/>
      <c r="F174" s="393"/>
    </row>
    <row r="175" spans="1:6" ht="15.75" thickBot="1" x14ac:dyDescent="0.3">
      <c r="A175" s="188"/>
      <c r="B175" s="190" t="s">
        <v>32</v>
      </c>
      <c r="C175" s="393"/>
      <c r="D175" s="393">
        <v>2500</v>
      </c>
      <c r="E175" s="393">
        <v>700</v>
      </c>
      <c r="F175" s="393">
        <v>0</v>
      </c>
    </row>
    <row r="176" spans="1:6" ht="15.75" thickBot="1" x14ac:dyDescent="0.3">
      <c r="A176" s="188"/>
      <c r="B176" s="190" t="s">
        <v>33</v>
      </c>
      <c r="C176" s="393" t="e">
        <f>C175/C174</f>
        <v>#DIV/0!</v>
      </c>
      <c r="D176" s="393" t="e">
        <f t="shared" ref="D176:F176" si="14">D175/D174</f>
        <v>#DIV/0!</v>
      </c>
      <c r="E176" s="393" t="e">
        <f t="shared" si="14"/>
        <v>#DIV/0!</v>
      </c>
      <c r="F176" s="393" t="e">
        <f t="shared" si="14"/>
        <v>#DIV/0!</v>
      </c>
    </row>
    <row r="177" spans="1:6" ht="15.75" thickBot="1" x14ac:dyDescent="0.3">
      <c r="A177" s="188"/>
      <c r="B177" s="190" t="s">
        <v>34</v>
      </c>
      <c r="C177" s="394" t="s">
        <v>35</v>
      </c>
      <c r="D177" s="395" t="e">
        <f>D174/C174-1</f>
        <v>#DIV/0!</v>
      </c>
      <c r="E177" s="395" t="e">
        <f t="shared" ref="E177:F179" si="15">E174/D174-1</f>
        <v>#DIV/0!</v>
      </c>
      <c r="F177" s="395" t="e">
        <f t="shared" si="15"/>
        <v>#DIV/0!</v>
      </c>
    </row>
    <row r="178" spans="1:6" ht="23.25" thickBot="1" x14ac:dyDescent="0.3">
      <c r="A178" s="188"/>
      <c r="B178" s="190" t="s">
        <v>36</v>
      </c>
      <c r="C178" s="394" t="s">
        <v>35</v>
      </c>
      <c r="D178" s="395" t="e">
        <f>D175/C175-1</f>
        <v>#DIV/0!</v>
      </c>
      <c r="E178" s="395">
        <f t="shared" si="15"/>
        <v>-0.72</v>
      </c>
      <c r="F178" s="395">
        <f t="shared" si="15"/>
        <v>-1</v>
      </c>
    </row>
    <row r="179" spans="1:6" ht="23.25" thickBot="1" x14ac:dyDescent="0.3">
      <c r="A179" s="188"/>
      <c r="B179" s="190" t="s">
        <v>37</v>
      </c>
      <c r="C179" s="394" t="s">
        <v>35</v>
      </c>
      <c r="D179" s="395" t="e">
        <f>D176/C176-1</f>
        <v>#DIV/0!</v>
      </c>
      <c r="E179" s="395" t="e">
        <f t="shared" si="15"/>
        <v>#DIV/0!</v>
      </c>
      <c r="F179" s="395" t="e">
        <f t="shared" si="15"/>
        <v>#DIV/0!</v>
      </c>
    </row>
    <row r="180" spans="1:6" ht="15.75" thickBot="1" x14ac:dyDescent="0.3">
      <c r="A180" s="188"/>
      <c r="B180" s="786" t="s">
        <v>671</v>
      </c>
      <c r="C180" s="787"/>
      <c r="D180" s="787"/>
      <c r="E180" s="787"/>
      <c r="F180" s="788"/>
    </row>
    <row r="181" spans="1:6" x14ac:dyDescent="0.25">
      <c r="A181" s="188"/>
      <c r="B181" s="789"/>
      <c r="C181" s="197">
        <v>2018</v>
      </c>
      <c r="D181" s="197">
        <v>2019</v>
      </c>
      <c r="E181" s="197">
        <v>2020</v>
      </c>
      <c r="F181" s="198">
        <v>2021</v>
      </c>
    </row>
    <row r="182" spans="1:6" x14ac:dyDescent="0.25">
      <c r="A182" s="188"/>
      <c r="B182" s="790"/>
      <c r="C182" s="199" t="s">
        <v>12</v>
      </c>
      <c r="D182" s="199" t="s">
        <v>13</v>
      </c>
      <c r="E182" s="199" t="s">
        <v>13</v>
      </c>
      <c r="F182" s="200" t="s">
        <v>13</v>
      </c>
    </row>
    <row r="183" spans="1:6" ht="24" x14ac:dyDescent="0.25">
      <c r="A183" s="188"/>
      <c r="B183" s="201" t="s">
        <v>39</v>
      </c>
      <c r="C183" s="400">
        <v>0</v>
      </c>
      <c r="D183" s="400"/>
      <c r="E183" s="400"/>
      <c r="F183" s="401"/>
    </row>
    <row r="184" spans="1:6" x14ac:dyDescent="0.25">
      <c r="A184" s="188"/>
      <c r="B184" s="201" t="s">
        <v>40</v>
      </c>
      <c r="C184" s="402">
        <v>0</v>
      </c>
      <c r="D184" s="399">
        <v>2500</v>
      </c>
      <c r="E184" s="399">
        <v>700</v>
      </c>
      <c r="F184" s="403">
        <v>0</v>
      </c>
    </row>
    <row r="185" spans="1:6" ht="24.75" thickBot="1" x14ac:dyDescent="0.3">
      <c r="A185" s="188"/>
      <c r="B185" s="202" t="s">
        <v>612</v>
      </c>
      <c r="C185" s="404">
        <f>C184+C183</f>
        <v>0</v>
      </c>
      <c r="D185" s="404">
        <f t="shared" ref="D185:F185" si="16">D184+D183</f>
        <v>2500</v>
      </c>
      <c r="E185" s="404">
        <f t="shared" si="16"/>
        <v>700</v>
      </c>
      <c r="F185" s="405">
        <f t="shared" si="16"/>
        <v>0</v>
      </c>
    </row>
    <row r="186" spans="1:6" ht="23.25" thickBot="1" x14ac:dyDescent="0.3">
      <c r="A186" s="188"/>
      <c r="B186" s="300" t="s">
        <v>373</v>
      </c>
      <c r="C186" s="791"/>
      <c r="D186" s="792"/>
      <c r="E186" s="792"/>
      <c r="F186" s="793"/>
    </row>
    <row r="187" spans="1:6" ht="23.25" thickBot="1" x14ac:dyDescent="0.3">
      <c r="A187" s="188"/>
      <c r="B187" s="46" t="s">
        <v>650</v>
      </c>
      <c r="C187" s="730" t="s">
        <v>681</v>
      </c>
      <c r="D187" s="731"/>
      <c r="E187" s="731"/>
      <c r="F187" s="732"/>
    </row>
    <row r="188" spans="1:6" ht="15.75" thickBot="1" x14ac:dyDescent="0.3">
      <c r="A188" s="188"/>
      <c r="B188" s="190" t="s">
        <v>27</v>
      </c>
      <c r="C188" s="733" t="s">
        <v>682</v>
      </c>
      <c r="D188" s="734"/>
      <c r="E188" s="734"/>
      <c r="F188" s="735"/>
    </row>
    <row r="189" spans="1:6" ht="15.75" thickBot="1" x14ac:dyDescent="0.3">
      <c r="A189" s="188"/>
      <c r="B189" s="190" t="s">
        <v>29</v>
      </c>
      <c r="C189" s="736">
        <v>1</v>
      </c>
      <c r="D189" s="737"/>
      <c r="E189" s="737"/>
      <c r="F189" s="738"/>
    </row>
    <row r="190" spans="1:6" x14ac:dyDescent="0.25">
      <c r="A190" s="188"/>
      <c r="B190" s="564"/>
      <c r="C190" s="47">
        <v>2018</v>
      </c>
      <c r="D190" s="47">
        <v>2019</v>
      </c>
      <c r="E190" s="47">
        <v>2020</v>
      </c>
      <c r="F190" s="47">
        <v>2021</v>
      </c>
    </row>
    <row r="191" spans="1:6" ht="15.75" thickBot="1" x14ac:dyDescent="0.3">
      <c r="A191" s="188"/>
      <c r="B191" s="565"/>
      <c r="C191" s="48" t="s">
        <v>12</v>
      </c>
      <c r="D191" s="48" t="s">
        <v>13</v>
      </c>
      <c r="E191" s="48" t="s">
        <v>13</v>
      </c>
      <c r="F191" s="48" t="s">
        <v>13</v>
      </c>
    </row>
    <row r="192" spans="1:6" ht="15.75" thickBot="1" x14ac:dyDescent="0.3">
      <c r="A192" s="188"/>
      <c r="B192" s="190" t="s">
        <v>31</v>
      </c>
      <c r="C192" s="393"/>
      <c r="D192" s="393">
        <v>1</v>
      </c>
      <c r="E192" s="393">
        <v>1</v>
      </c>
      <c r="F192" s="393">
        <v>1</v>
      </c>
    </row>
    <row r="193" spans="1:6" ht="15.75" thickBot="1" x14ac:dyDescent="0.3">
      <c r="A193" s="188"/>
      <c r="B193" s="190" t="s">
        <v>32</v>
      </c>
      <c r="C193" s="393"/>
      <c r="D193" s="393"/>
      <c r="E193" s="393">
        <v>0</v>
      </c>
      <c r="F193" s="393">
        <v>42000</v>
      </c>
    </row>
    <row r="194" spans="1:6" ht="15.75" thickBot="1" x14ac:dyDescent="0.3">
      <c r="A194" s="188"/>
      <c r="B194" s="190" t="s">
        <v>33</v>
      </c>
      <c r="C194" s="393" t="e">
        <f>C193/C192</f>
        <v>#DIV/0!</v>
      </c>
      <c r="D194" s="393">
        <f t="shared" ref="D194:F194" si="17">D193/D192</f>
        <v>0</v>
      </c>
      <c r="E194" s="393">
        <f t="shared" si="17"/>
        <v>0</v>
      </c>
      <c r="F194" s="393">
        <f t="shared" si="17"/>
        <v>42000</v>
      </c>
    </row>
    <row r="195" spans="1:6" ht="15.75" thickBot="1" x14ac:dyDescent="0.3">
      <c r="A195" s="188"/>
      <c r="B195" s="190" t="s">
        <v>34</v>
      </c>
      <c r="C195" s="394" t="s">
        <v>35</v>
      </c>
      <c r="D195" s="395" t="e">
        <f>D192/C192-1</f>
        <v>#DIV/0!</v>
      </c>
      <c r="E195" s="395">
        <f t="shared" ref="E195:F197" si="18">E192/D192-1</f>
        <v>0</v>
      </c>
      <c r="F195" s="395">
        <f t="shared" si="18"/>
        <v>0</v>
      </c>
    </row>
    <row r="196" spans="1:6" ht="23.25" thickBot="1" x14ac:dyDescent="0.3">
      <c r="A196" s="188"/>
      <c r="B196" s="190" t="s">
        <v>36</v>
      </c>
      <c r="C196" s="394" t="s">
        <v>35</v>
      </c>
      <c r="D196" s="395" t="e">
        <f>D193/C193-1</f>
        <v>#DIV/0!</v>
      </c>
      <c r="E196" s="395" t="e">
        <f t="shared" si="18"/>
        <v>#DIV/0!</v>
      </c>
      <c r="F196" s="395" t="e">
        <f t="shared" si="18"/>
        <v>#DIV/0!</v>
      </c>
    </row>
    <row r="197" spans="1:6" ht="23.25" thickBot="1" x14ac:dyDescent="0.3">
      <c r="A197" s="188"/>
      <c r="B197" s="190" t="s">
        <v>37</v>
      </c>
      <c r="C197" s="394" t="s">
        <v>35</v>
      </c>
      <c r="D197" s="395" t="e">
        <f>D194/C194-1</f>
        <v>#DIV/0!</v>
      </c>
      <c r="E197" s="395" t="e">
        <f t="shared" si="18"/>
        <v>#DIV/0!</v>
      </c>
      <c r="F197" s="395" t="e">
        <f t="shared" si="18"/>
        <v>#DIV/0!</v>
      </c>
    </row>
    <row r="198" spans="1:6" ht="15.75" thickBot="1" x14ac:dyDescent="0.3">
      <c r="A198" s="188"/>
      <c r="B198" s="786" t="s">
        <v>671</v>
      </c>
      <c r="C198" s="787"/>
      <c r="D198" s="787"/>
      <c r="E198" s="787"/>
      <c r="F198" s="788"/>
    </row>
    <row r="199" spans="1:6" x14ac:dyDescent="0.25">
      <c r="A199" s="188"/>
      <c r="B199" s="789"/>
      <c r="C199" s="197">
        <v>2018</v>
      </c>
      <c r="D199" s="197">
        <v>2019</v>
      </c>
      <c r="E199" s="197">
        <v>2020</v>
      </c>
      <c r="F199" s="198">
        <v>2021</v>
      </c>
    </row>
    <row r="200" spans="1:6" x14ac:dyDescent="0.25">
      <c r="A200" s="188"/>
      <c r="B200" s="790"/>
      <c r="C200" s="199" t="s">
        <v>12</v>
      </c>
      <c r="D200" s="199" t="s">
        <v>13</v>
      </c>
      <c r="E200" s="199" t="s">
        <v>13</v>
      </c>
      <c r="F200" s="200" t="s">
        <v>13</v>
      </c>
    </row>
    <row r="201" spans="1:6" ht="24" x14ac:dyDescent="0.25">
      <c r="A201" s="188"/>
      <c r="B201" s="201" t="s">
        <v>39</v>
      </c>
      <c r="C201" s="400"/>
      <c r="D201" s="400"/>
      <c r="E201" s="400"/>
      <c r="F201" s="401"/>
    </row>
    <row r="202" spans="1:6" x14ac:dyDescent="0.25">
      <c r="A202" s="188"/>
      <c r="B202" s="201" t="s">
        <v>40</v>
      </c>
      <c r="C202" s="402"/>
      <c r="D202" s="399"/>
      <c r="E202" s="399">
        <v>0</v>
      </c>
      <c r="F202" s="403">
        <v>42000</v>
      </c>
    </row>
    <row r="203" spans="1:6" ht="21.75" customHeight="1" thickBot="1" x14ac:dyDescent="0.3">
      <c r="A203" s="188"/>
      <c r="B203" s="202" t="s">
        <v>612</v>
      </c>
      <c r="C203" s="404">
        <f>C202+C201</f>
        <v>0</v>
      </c>
      <c r="D203" s="404">
        <f t="shared" ref="D203:F203" si="19">D202+D201</f>
        <v>0</v>
      </c>
      <c r="E203" s="404">
        <f t="shared" si="19"/>
        <v>0</v>
      </c>
      <c r="F203" s="405">
        <f t="shared" si="19"/>
        <v>42000</v>
      </c>
    </row>
    <row r="204" spans="1:6" ht="23.25" thickBot="1" x14ac:dyDescent="0.3">
      <c r="A204" s="188"/>
      <c r="B204" s="299" t="s">
        <v>373</v>
      </c>
      <c r="C204" s="780" t="s">
        <v>683</v>
      </c>
      <c r="D204" s="781"/>
      <c r="E204" s="781"/>
      <c r="F204" s="782"/>
    </row>
    <row r="205" spans="1:6" ht="27.75" customHeight="1" thickBot="1" x14ac:dyDescent="0.3">
      <c r="A205" s="188"/>
      <c r="B205" s="46" t="s">
        <v>220</v>
      </c>
      <c r="C205" s="777" t="s">
        <v>684</v>
      </c>
      <c r="D205" s="778"/>
      <c r="E205" s="778"/>
      <c r="F205" s="779"/>
    </row>
    <row r="206" spans="1:6" ht="17.25" customHeight="1" thickBot="1" x14ac:dyDescent="0.3">
      <c r="A206" s="188"/>
      <c r="B206" s="190" t="s">
        <v>27</v>
      </c>
      <c r="C206" s="733" t="s">
        <v>685</v>
      </c>
      <c r="D206" s="734"/>
      <c r="E206" s="734"/>
      <c r="F206" s="735"/>
    </row>
    <row r="207" spans="1:6" ht="15.75" thickBot="1" x14ac:dyDescent="0.3">
      <c r="A207" s="188"/>
      <c r="B207" s="190" t="s">
        <v>29</v>
      </c>
      <c r="C207" s="736" t="s">
        <v>30</v>
      </c>
      <c r="D207" s="737"/>
      <c r="E207" s="737"/>
      <c r="F207" s="738"/>
    </row>
    <row r="208" spans="1:6" ht="12.75" customHeight="1" x14ac:dyDescent="0.25">
      <c r="A208" s="188"/>
      <c r="B208" s="564"/>
      <c r="C208" s="47">
        <v>2018</v>
      </c>
      <c r="D208" s="47">
        <v>2019</v>
      </c>
      <c r="E208" s="47">
        <v>2020</v>
      </c>
      <c r="F208" s="47">
        <v>2021</v>
      </c>
    </row>
    <row r="209" spans="1:6" ht="13.5" customHeight="1" thickBot="1" x14ac:dyDescent="0.3">
      <c r="A209" s="188"/>
      <c r="B209" s="565"/>
      <c r="C209" s="48" t="s">
        <v>12</v>
      </c>
      <c r="D209" s="48" t="s">
        <v>13</v>
      </c>
      <c r="E209" s="48" t="s">
        <v>13</v>
      </c>
      <c r="F209" s="48" t="s">
        <v>13</v>
      </c>
    </row>
    <row r="210" spans="1:6" ht="15.75" thickBot="1" x14ac:dyDescent="0.3">
      <c r="A210" s="188"/>
      <c r="B210" s="190" t="s">
        <v>31</v>
      </c>
      <c r="C210" s="393"/>
      <c r="D210" s="393"/>
      <c r="E210" s="393">
        <v>1</v>
      </c>
      <c r="F210" s="393">
        <v>1</v>
      </c>
    </row>
    <row r="211" spans="1:6" ht="15.75" thickBot="1" x14ac:dyDescent="0.3">
      <c r="A211" s="188"/>
      <c r="B211" s="190" t="s">
        <v>32</v>
      </c>
      <c r="C211" s="393"/>
      <c r="D211" s="393"/>
      <c r="E211" s="393">
        <v>5000</v>
      </c>
      <c r="F211" s="393">
        <v>7000</v>
      </c>
    </row>
    <row r="212" spans="1:6" ht="15.75" thickBot="1" x14ac:dyDescent="0.3">
      <c r="A212" s="188"/>
      <c r="B212" s="190" t="s">
        <v>33</v>
      </c>
      <c r="C212" s="393" t="e">
        <f>C211/C210</f>
        <v>#DIV/0!</v>
      </c>
      <c r="D212" s="393" t="e">
        <f t="shared" ref="D212:F212" si="20">D211/D210</f>
        <v>#DIV/0!</v>
      </c>
      <c r="E212" s="393">
        <f t="shared" si="20"/>
        <v>5000</v>
      </c>
      <c r="F212" s="393">
        <f t="shared" si="20"/>
        <v>7000</v>
      </c>
    </row>
    <row r="213" spans="1:6" ht="15.75" thickBot="1" x14ac:dyDescent="0.3">
      <c r="A213" s="188"/>
      <c r="B213" s="190" t="s">
        <v>34</v>
      </c>
      <c r="C213" s="394" t="s">
        <v>35</v>
      </c>
      <c r="D213" s="395" t="e">
        <f>D210/C210-1</f>
        <v>#DIV/0!</v>
      </c>
      <c r="E213" s="395" t="e">
        <f t="shared" ref="E213:F215" si="21">E210/D210-1</f>
        <v>#DIV/0!</v>
      </c>
      <c r="F213" s="395">
        <f t="shared" si="21"/>
        <v>0</v>
      </c>
    </row>
    <row r="214" spans="1:6" ht="23.25" thickBot="1" x14ac:dyDescent="0.3">
      <c r="A214" s="188"/>
      <c r="B214" s="190" t="s">
        <v>36</v>
      </c>
      <c r="C214" s="394" t="s">
        <v>35</v>
      </c>
      <c r="D214" s="395" t="e">
        <f>D211/C211-1</f>
        <v>#DIV/0!</v>
      </c>
      <c r="E214" s="395" t="e">
        <f t="shared" si="21"/>
        <v>#DIV/0!</v>
      </c>
      <c r="F214" s="395">
        <f t="shared" si="21"/>
        <v>0.39999999999999991</v>
      </c>
    </row>
    <row r="215" spans="1:6" ht="23.25" thickBot="1" x14ac:dyDescent="0.3">
      <c r="A215" s="188"/>
      <c r="B215" s="190" t="s">
        <v>37</v>
      </c>
      <c r="C215" s="394" t="s">
        <v>35</v>
      </c>
      <c r="D215" s="395" t="e">
        <f>D212/C212-1</f>
        <v>#DIV/0!</v>
      </c>
      <c r="E215" s="395" t="e">
        <f t="shared" si="21"/>
        <v>#DIV/0!</v>
      </c>
      <c r="F215" s="395">
        <f t="shared" si="21"/>
        <v>0.39999999999999991</v>
      </c>
    </row>
    <row r="216" spans="1:6" ht="15.75" thickBot="1" x14ac:dyDescent="0.3">
      <c r="A216" s="188"/>
      <c r="B216" s="464" t="s">
        <v>38</v>
      </c>
      <c r="C216" s="465"/>
      <c r="D216" s="465"/>
      <c r="E216" s="465"/>
      <c r="F216" s="466"/>
    </row>
    <row r="217" spans="1:6" ht="12.75" customHeight="1" x14ac:dyDescent="0.25">
      <c r="A217" s="188"/>
      <c r="B217" s="564"/>
      <c r="C217" s="47">
        <v>2018</v>
      </c>
      <c r="D217" s="47">
        <v>2019</v>
      </c>
      <c r="E217" s="47">
        <v>2020</v>
      </c>
      <c r="F217" s="47">
        <v>2021</v>
      </c>
    </row>
    <row r="218" spans="1:6" ht="15" customHeight="1" thickBot="1" x14ac:dyDescent="0.3">
      <c r="A218" s="188"/>
      <c r="B218" s="565"/>
      <c r="C218" s="48" t="s">
        <v>12</v>
      </c>
      <c r="D218" s="48" t="s">
        <v>13</v>
      </c>
      <c r="E218" s="48" t="s">
        <v>13</v>
      </c>
      <c r="F218" s="48" t="s">
        <v>13</v>
      </c>
    </row>
    <row r="219" spans="1:6" ht="24.75" thickBot="1" x14ac:dyDescent="0.3">
      <c r="A219" s="188"/>
      <c r="B219" s="74" t="s">
        <v>39</v>
      </c>
      <c r="C219" s="396"/>
      <c r="D219" s="396"/>
      <c r="E219" s="396"/>
      <c r="F219" s="396"/>
    </row>
    <row r="220" spans="1:6" ht="15.75" thickBot="1" x14ac:dyDescent="0.3">
      <c r="A220" s="188"/>
      <c r="B220" s="74" t="s">
        <v>40</v>
      </c>
      <c r="C220" s="397"/>
      <c r="D220" s="396"/>
      <c r="E220" s="396">
        <v>5000</v>
      </c>
      <c r="F220" s="396">
        <v>7000</v>
      </c>
    </row>
    <row r="221" spans="1:6" ht="15.75" thickBot="1" x14ac:dyDescent="0.3">
      <c r="A221" s="188"/>
      <c r="B221" s="55" t="s">
        <v>41</v>
      </c>
      <c r="C221" s="397">
        <f>C220+C219</f>
        <v>0</v>
      </c>
      <c r="D221" s="397">
        <f t="shared" ref="D221:F221" si="22">D220+D219</f>
        <v>0</v>
      </c>
      <c r="E221" s="397">
        <f t="shared" si="22"/>
        <v>5000</v>
      </c>
      <c r="F221" s="397">
        <f t="shared" si="22"/>
        <v>7000</v>
      </c>
    </row>
    <row r="222" spans="1:6" ht="23.25" thickBot="1" x14ac:dyDescent="0.3">
      <c r="A222" s="188"/>
      <c r="B222" s="299" t="s">
        <v>373</v>
      </c>
      <c r="C222" s="780" t="s">
        <v>686</v>
      </c>
      <c r="D222" s="781"/>
      <c r="E222" s="781"/>
      <c r="F222" s="782"/>
    </row>
    <row r="223" spans="1:6" ht="23.25" thickBot="1" x14ac:dyDescent="0.3">
      <c r="A223" s="188"/>
      <c r="B223" s="46" t="s">
        <v>650</v>
      </c>
      <c r="C223" s="730"/>
      <c r="D223" s="731"/>
      <c r="E223" s="731"/>
      <c r="F223" s="732"/>
    </row>
    <row r="224" spans="1:6" ht="22.5" customHeight="1" thickBot="1" x14ac:dyDescent="0.3">
      <c r="A224" s="188"/>
      <c r="B224" s="190" t="s">
        <v>27</v>
      </c>
      <c r="C224" s="733" t="s">
        <v>687</v>
      </c>
      <c r="D224" s="734"/>
      <c r="E224" s="734"/>
      <c r="F224" s="735"/>
    </row>
    <row r="225" spans="1:6" ht="15.75" thickBot="1" x14ac:dyDescent="0.3">
      <c r="A225" s="188"/>
      <c r="B225" s="190" t="s">
        <v>29</v>
      </c>
      <c r="C225" s="736" t="s">
        <v>30</v>
      </c>
      <c r="D225" s="737"/>
      <c r="E225" s="737"/>
      <c r="F225" s="738"/>
    </row>
    <row r="226" spans="1:6" ht="12.75" customHeight="1" x14ac:dyDescent="0.25">
      <c r="A226" s="188"/>
      <c r="B226" s="564"/>
      <c r="C226" s="47">
        <v>2018</v>
      </c>
      <c r="D226" s="47">
        <v>2019</v>
      </c>
      <c r="E226" s="47">
        <v>2020</v>
      </c>
      <c r="F226" s="47">
        <v>2021</v>
      </c>
    </row>
    <row r="227" spans="1:6" ht="9" customHeight="1" thickBot="1" x14ac:dyDescent="0.3">
      <c r="A227" s="188"/>
      <c r="B227" s="565"/>
      <c r="C227" s="48" t="s">
        <v>12</v>
      </c>
      <c r="D227" s="48" t="s">
        <v>13</v>
      </c>
      <c r="E227" s="48" t="s">
        <v>13</v>
      </c>
      <c r="F227" s="48" t="s">
        <v>13</v>
      </c>
    </row>
    <row r="228" spans="1:6" ht="15.75" thickBot="1" x14ac:dyDescent="0.3">
      <c r="A228" s="188"/>
      <c r="B228" s="190" t="s">
        <v>31</v>
      </c>
      <c r="C228" s="393"/>
      <c r="D228" s="393"/>
      <c r="E228" s="393">
        <v>1</v>
      </c>
      <c r="F228" s="393"/>
    </row>
    <row r="229" spans="1:6" ht="15.75" thickBot="1" x14ac:dyDescent="0.3">
      <c r="A229" s="188"/>
      <c r="B229" s="190" t="s">
        <v>32</v>
      </c>
      <c r="C229" s="393">
        <v>0</v>
      </c>
      <c r="D229" s="393">
        <v>0</v>
      </c>
      <c r="E229" s="393">
        <v>7000</v>
      </c>
      <c r="F229" s="393">
        <v>0</v>
      </c>
    </row>
    <row r="230" spans="1:6" ht="15.75" thickBot="1" x14ac:dyDescent="0.3">
      <c r="A230" s="188"/>
      <c r="B230" s="190" t="s">
        <v>33</v>
      </c>
      <c r="C230" s="393" t="e">
        <f>C229/C228</f>
        <v>#DIV/0!</v>
      </c>
      <c r="D230" s="393" t="e">
        <f t="shared" ref="D230:F230" si="23">D229/D228</f>
        <v>#DIV/0!</v>
      </c>
      <c r="E230" s="393">
        <f t="shared" si="23"/>
        <v>7000</v>
      </c>
      <c r="F230" s="393" t="e">
        <f t="shared" si="23"/>
        <v>#DIV/0!</v>
      </c>
    </row>
    <row r="231" spans="1:6" ht="15.75" thickBot="1" x14ac:dyDescent="0.3">
      <c r="A231" s="188"/>
      <c r="B231" s="190" t="s">
        <v>34</v>
      </c>
      <c r="C231" s="394" t="s">
        <v>35</v>
      </c>
      <c r="D231" s="395" t="e">
        <f>D228/C228-1</f>
        <v>#DIV/0!</v>
      </c>
      <c r="E231" s="395" t="e">
        <f t="shared" ref="E231:F233" si="24">E228/D228-1</f>
        <v>#DIV/0!</v>
      </c>
      <c r="F231" s="395">
        <f t="shared" si="24"/>
        <v>-1</v>
      </c>
    </row>
    <row r="232" spans="1:6" ht="23.25" thickBot="1" x14ac:dyDescent="0.3">
      <c r="A232" s="188"/>
      <c r="B232" s="190" t="s">
        <v>36</v>
      </c>
      <c r="C232" s="394" t="s">
        <v>35</v>
      </c>
      <c r="D232" s="395" t="e">
        <f>D229/C229-1</f>
        <v>#DIV/0!</v>
      </c>
      <c r="E232" s="395" t="e">
        <f t="shared" si="24"/>
        <v>#DIV/0!</v>
      </c>
      <c r="F232" s="395">
        <f t="shared" si="24"/>
        <v>-1</v>
      </c>
    </row>
    <row r="233" spans="1:6" ht="23.25" thickBot="1" x14ac:dyDescent="0.3">
      <c r="A233" s="188"/>
      <c r="B233" s="190" t="s">
        <v>37</v>
      </c>
      <c r="C233" s="394" t="s">
        <v>35</v>
      </c>
      <c r="D233" s="395" t="e">
        <f>D230/C230-1</f>
        <v>#DIV/0!</v>
      </c>
      <c r="E233" s="395" t="e">
        <f t="shared" si="24"/>
        <v>#DIV/0!</v>
      </c>
      <c r="F233" s="395" t="e">
        <f t="shared" si="24"/>
        <v>#DIV/0!</v>
      </c>
    </row>
    <row r="234" spans="1:6" ht="15.75" thickBot="1" x14ac:dyDescent="0.3">
      <c r="A234" s="188"/>
      <c r="B234" s="464" t="s">
        <v>671</v>
      </c>
      <c r="C234" s="465"/>
      <c r="D234" s="465"/>
      <c r="E234" s="465"/>
      <c r="F234" s="466"/>
    </row>
    <row r="235" spans="1:6" ht="12.75" customHeight="1" x14ac:dyDescent="0.25">
      <c r="A235" s="188"/>
      <c r="B235" s="564"/>
      <c r="C235" s="47">
        <v>2018</v>
      </c>
      <c r="D235" s="47">
        <v>2019</v>
      </c>
      <c r="E235" s="47">
        <v>2020</v>
      </c>
      <c r="F235" s="47">
        <v>2021</v>
      </c>
    </row>
    <row r="236" spans="1:6" ht="18" customHeight="1" thickBot="1" x14ac:dyDescent="0.3">
      <c r="A236" s="188"/>
      <c r="B236" s="565"/>
      <c r="C236" s="48" t="s">
        <v>12</v>
      </c>
      <c r="D236" s="48" t="s">
        <v>13</v>
      </c>
      <c r="E236" s="48" t="s">
        <v>13</v>
      </c>
      <c r="F236" s="48" t="s">
        <v>13</v>
      </c>
    </row>
    <row r="237" spans="1:6" ht="24.75" thickBot="1" x14ac:dyDescent="0.3">
      <c r="A237" s="188"/>
      <c r="B237" s="74" t="s">
        <v>39</v>
      </c>
      <c r="C237" s="396"/>
      <c r="D237" s="396"/>
      <c r="E237" s="396"/>
      <c r="F237" s="396"/>
    </row>
    <row r="238" spans="1:6" ht="15.75" thickBot="1" x14ac:dyDescent="0.3">
      <c r="A238" s="188"/>
      <c r="B238" s="74" t="s">
        <v>40</v>
      </c>
      <c r="C238" s="397"/>
      <c r="D238" s="396"/>
      <c r="E238" s="396">
        <v>7000</v>
      </c>
      <c r="F238" s="396"/>
    </row>
    <row r="239" spans="1:6" ht="24.75" thickBot="1" x14ac:dyDescent="0.3">
      <c r="A239" s="188"/>
      <c r="B239" s="55" t="s">
        <v>612</v>
      </c>
      <c r="C239" s="397">
        <f>C238+C237</f>
        <v>0</v>
      </c>
      <c r="D239" s="397">
        <f t="shared" ref="D239:F239" si="25">D238+D237</f>
        <v>0</v>
      </c>
      <c r="E239" s="397">
        <f t="shared" si="25"/>
        <v>7000</v>
      </c>
      <c r="F239" s="397">
        <f t="shared" si="25"/>
        <v>0</v>
      </c>
    </row>
    <row r="240" spans="1:6" ht="23.25" thickBot="1" x14ac:dyDescent="0.3">
      <c r="A240" s="188"/>
      <c r="B240" s="299" t="s">
        <v>373</v>
      </c>
      <c r="C240" s="780" t="s">
        <v>688</v>
      </c>
      <c r="D240" s="781"/>
      <c r="E240" s="781"/>
      <c r="F240" s="782"/>
    </row>
    <row r="241" spans="1:6" ht="15.75" thickBot="1" x14ac:dyDescent="0.3">
      <c r="A241" s="188"/>
      <c r="B241" s="46" t="s">
        <v>220</v>
      </c>
      <c r="C241" s="730" t="s">
        <v>689</v>
      </c>
      <c r="D241" s="731"/>
      <c r="E241" s="731"/>
      <c r="F241" s="732"/>
    </row>
    <row r="242" spans="1:6" ht="17.25" customHeight="1" thickBot="1" x14ac:dyDescent="0.3">
      <c r="A242" s="188"/>
      <c r="B242" s="190" t="s">
        <v>27</v>
      </c>
      <c r="C242" s="733" t="s">
        <v>690</v>
      </c>
      <c r="D242" s="734"/>
      <c r="E242" s="734"/>
      <c r="F242" s="735"/>
    </row>
    <row r="243" spans="1:6" ht="15.75" thickBot="1" x14ac:dyDescent="0.3">
      <c r="A243" s="188"/>
      <c r="B243" s="190" t="s">
        <v>29</v>
      </c>
      <c r="C243" s="736" t="s">
        <v>30</v>
      </c>
      <c r="D243" s="737"/>
      <c r="E243" s="737"/>
      <c r="F243" s="738"/>
    </row>
    <row r="244" spans="1:6" ht="12.75" customHeight="1" x14ac:dyDescent="0.25">
      <c r="A244" s="188"/>
      <c r="B244" s="564"/>
      <c r="C244" s="47">
        <v>2018</v>
      </c>
      <c r="D244" s="47">
        <v>2019</v>
      </c>
      <c r="E244" s="47">
        <v>2020</v>
      </c>
      <c r="F244" s="47">
        <v>2021</v>
      </c>
    </row>
    <row r="245" spans="1:6" ht="15" customHeight="1" thickBot="1" x14ac:dyDescent="0.3">
      <c r="A245" s="188"/>
      <c r="B245" s="565"/>
      <c r="C245" s="48" t="s">
        <v>12</v>
      </c>
      <c r="D245" s="48" t="s">
        <v>13</v>
      </c>
      <c r="E245" s="48" t="s">
        <v>13</v>
      </c>
      <c r="F245" s="48" t="s">
        <v>13</v>
      </c>
    </row>
    <row r="246" spans="1:6" ht="15.75" thickBot="1" x14ac:dyDescent="0.3">
      <c r="A246" s="188"/>
      <c r="B246" s="190" t="s">
        <v>31</v>
      </c>
      <c r="C246" s="393"/>
      <c r="D246" s="393"/>
      <c r="E246" s="393"/>
      <c r="F246" s="393"/>
    </row>
    <row r="247" spans="1:6" ht="15.75" thickBot="1" x14ac:dyDescent="0.3">
      <c r="A247" s="188"/>
      <c r="B247" s="190" t="s">
        <v>32</v>
      </c>
      <c r="C247" s="393"/>
      <c r="D247" s="393">
        <v>2500</v>
      </c>
      <c r="E247" s="393">
        <v>2300</v>
      </c>
      <c r="F247" s="393"/>
    </row>
    <row r="248" spans="1:6" ht="15.75" thickBot="1" x14ac:dyDescent="0.3">
      <c r="A248" s="188"/>
      <c r="B248" s="190" t="s">
        <v>33</v>
      </c>
      <c r="C248" s="393" t="e">
        <f>C247/C246</f>
        <v>#DIV/0!</v>
      </c>
      <c r="D248" s="393">
        <v>2500</v>
      </c>
      <c r="E248" s="393">
        <v>2300</v>
      </c>
      <c r="F248" s="393" t="e">
        <f t="shared" ref="F248" si="26">F247/F246</f>
        <v>#DIV/0!</v>
      </c>
    </row>
    <row r="249" spans="1:6" ht="15.75" thickBot="1" x14ac:dyDescent="0.3">
      <c r="A249" s="188"/>
      <c r="B249" s="190" t="s">
        <v>34</v>
      </c>
      <c r="C249" s="394" t="s">
        <v>35</v>
      </c>
      <c r="D249" s="395" t="e">
        <f>D246/C246-1</f>
        <v>#DIV/0!</v>
      </c>
      <c r="E249" s="395" t="e">
        <f t="shared" ref="E249:F251" si="27">E246/D246-1</f>
        <v>#DIV/0!</v>
      </c>
      <c r="F249" s="395" t="e">
        <f t="shared" si="27"/>
        <v>#DIV/0!</v>
      </c>
    </row>
    <row r="250" spans="1:6" ht="23.25" thickBot="1" x14ac:dyDescent="0.3">
      <c r="A250" s="188"/>
      <c r="B250" s="190" t="s">
        <v>36</v>
      </c>
      <c r="C250" s="394" t="s">
        <v>35</v>
      </c>
      <c r="D250" s="395" t="e">
        <f>D247/C247-1</f>
        <v>#DIV/0!</v>
      </c>
      <c r="E250" s="395">
        <f t="shared" si="27"/>
        <v>-7.999999999999996E-2</v>
      </c>
      <c r="F250" s="395">
        <f t="shared" si="27"/>
        <v>-1</v>
      </c>
    </row>
    <row r="251" spans="1:6" ht="23.25" thickBot="1" x14ac:dyDescent="0.3">
      <c r="A251" s="188"/>
      <c r="B251" s="190" t="s">
        <v>37</v>
      </c>
      <c r="C251" s="394" t="s">
        <v>35</v>
      </c>
      <c r="D251" s="395" t="e">
        <f>D248/C248-1</f>
        <v>#DIV/0!</v>
      </c>
      <c r="E251" s="395">
        <f t="shared" si="27"/>
        <v>-7.999999999999996E-2</v>
      </c>
      <c r="F251" s="395" t="e">
        <f t="shared" si="27"/>
        <v>#DIV/0!</v>
      </c>
    </row>
    <row r="252" spans="1:6" ht="15.75" thickBot="1" x14ac:dyDescent="0.3">
      <c r="A252" s="188"/>
      <c r="B252" s="464" t="s">
        <v>38</v>
      </c>
      <c r="C252" s="465"/>
      <c r="D252" s="465"/>
      <c r="E252" s="465"/>
      <c r="F252" s="466"/>
    </row>
    <row r="253" spans="1:6" ht="12.75" customHeight="1" x14ac:dyDescent="0.25">
      <c r="A253" s="188"/>
      <c r="B253" s="564"/>
      <c r="C253" s="47">
        <v>2018</v>
      </c>
      <c r="D253" s="47">
        <v>2019</v>
      </c>
      <c r="E253" s="47">
        <v>2020</v>
      </c>
      <c r="F253" s="47">
        <v>2021</v>
      </c>
    </row>
    <row r="254" spans="1:6" ht="11.25" customHeight="1" thickBot="1" x14ac:dyDescent="0.3">
      <c r="A254" s="188"/>
      <c r="B254" s="565"/>
      <c r="C254" s="48" t="s">
        <v>12</v>
      </c>
      <c r="D254" s="48" t="s">
        <v>13</v>
      </c>
      <c r="E254" s="48" t="s">
        <v>13</v>
      </c>
      <c r="F254" s="48" t="s">
        <v>13</v>
      </c>
    </row>
    <row r="255" spans="1:6" ht="24.75" thickBot="1" x14ac:dyDescent="0.3">
      <c r="A255" s="188"/>
      <c r="B255" s="74" t="s">
        <v>39</v>
      </c>
      <c r="C255" s="396">
        <v>0</v>
      </c>
      <c r="D255" s="396">
        <v>0</v>
      </c>
      <c r="E255" s="396">
        <v>0</v>
      </c>
      <c r="F255" s="396">
        <v>0</v>
      </c>
    </row>
    <row r="256" spans="1:6" ht="15.75" thickBot="1" x14ac:dyDescent="0.3">
      <c r="A256" s="188"/>
      <c r="B256" s="74" t="s">
        <v>40</v>
      </c>
      <c r="C256" s="397">
        <v>0</v>
      </c>
      <c r="D256" s="396">
        <v>2500</v>
      </c>
      <c r="E256" s="396">
        <v>2300</v>
      </c>
      <c r="F256" s="396">
        <v>0</v>
      </c>
    </row>
    <row r="257" spans="1:6" ht="15.75" thickBot="1" x14ac:dyDescent="0.3">
      <c r="A257" s="188"/>
      <c r="B257" s="55" t="s">
        <v>41</v>
      </c>
      <c r="C257" s="397">
        <f>C256+C255</f>
        <v>0</v>
      </c>
      <c r="D257" s="397">
        <f t="shared" ref="D257:F257" si="28">D256+D255</f>
        <v>2500</v>
      </c>
      <c r="E257" s="397">
        <f t="shared" si="28"/>
        <v>2300</v>
      </c>
      <c r="F257" s="397">
        <f t="shared" si="28"/>
        <v>0</v>
      </c>
    </row>
    <row r="258" spans="1:6" ht="23.25" thickBot="1" x14ac:dyDescent="0.3">
      <c r="A258" s="188"/>
      <c r="B258" s="299" t="s">
        <v>373</v>
      </c>
      <c r="C258" s="780" t="s">
        <v>691</v>
      </c>
      <c r="D258" s="781"/>
      <c r="E258" s="781"/>
      <c r="F258" s="782"/>
    </row>
    <row r="259" spans="1:6" ht="24" customHeight="1" thickBot="1" x14ac:dyDescent="0.3">
      <c r="A259" s="188"/>
      <c r="B259" s="46" t="s">
        <v>650</v>
      </c>
      <c r="C259" s="794" t="s">
        <v>692</v>
      </c>
      <c r="D259" s="795"/>
      <c r="E259" s="795"/>
      <c r="F259" s="796"/>
    </row>
    <row r="260" spans="1:6" ht="18" customHeight="1" thickBot="1" x14ac:dyDescent="0.3">
      <c r="A260" s="188"/>
      <c r="B260" s="190" t="s">
        <v>27</v>
      </c>
      <c r="C260" s="733">
        <v>1</v>
      </c>
      <c r="D260" s="734"/>
      <c r="E260" s="734"/>
      <c r="F260" s="735"/>
    </row>
    <row r="261" spans="1:6" ht="18" customHeight="1" thickBot="1" x14ac:dyDescent="0.3">
      <c r="A261" s="188"/>
      <c r="B261" s="190" t="s">
        <v>29</v>
      </c>
      <c r="C261" s="736" t="s">
        <v>30</v>
      </c>
      <c r="D261" s="737"/>
      <c r="E261" s="737"/>
      <c r="F261" s="738"/>
    </row>
    <row r="262" spans="1:6" ht="12.75" customHeight="1" x14ac:dyDescent="0.25">
      <c r="A262" s="188"/>
      <c r="B262" s="564"/>
      <c r="C262" s="47">
        <v>2018</v>
      </c>
      <c r="D262" s="47">
        <v>2019</v>
      </c>
      <c r="E262" s="47">
        <v>2020</v>
      </c>
      <c r="F262" s="47">
        <v>2021</v>
      </c>
    </row>
    <row r="263" spans="1:6" ht="15" customHeight="1" thickBot="1" x14ac:dyDescent="0.3">
      <c r="A263" s="188"/>
      <c r="B263" s="565"/>
      <c r="C263" s="48" t="s">
        <v>12</v>
      </c>
      <c r="D263" s="48" t="s">
        <v>13</v>
      </c>
      <c r="E263" s="48" t="s">
        <v>13</v>
      </c>
      <c r="F263" s="48" t="s">
        <v>13</v>
      </c>
    </row>
    <row r="264" spans="1:6" ht="15.75" thickBot="1" x14ac:dyDescent="0.3">
      <c r="A264" s="188"/>
      <c r="B264" s="190" t="s">
        <v>31</v>
      </c>
      <c r="C264" s="393">
        <v>0</v>
      </c>
      <c r="D264" s="393">
        <v>0</v>
      </c>
      <c r="E264" s="393">
        <v>1</v>
      </c>
      <c r="F264" s="393">
        <v>0</v>
      </c>
    </row>
    <row r="265" spans="1:6" ht="15.75" thickBot="1" x14ac:dyDescent="0.3">
      <c r="A265" s="188"/>
      <c r="B265" s="190" t="s">
        <v>32</v>
      </c>
      <c r="C265" s="393">
        <v>0</v>
      </c>
      <c r="D265" s="393">
        <v>0</v>
      </c>
      <c r="E265" s="393">
        <v>6000</v>
      </c>
      <c r="F265" s="393">
        <v>0</v>
      </c>
    </row>
    <row r="266" spans="1:6" ht="15.75" thickBot="1" x14ac:dyDescent="0.3">
      <c r="A266" s="188"/>
      <c r="B266" s="190" t="s">
        <v>33</v>
      </c>
      <c r="C266" s="393" t="e">
        <f>C265/C264</f>
        <v>#DIV/0!</v>
      </c>
      <c r="D266" s="393" t="e">
        <f t="shared" ref="D266:F266" si="29">D265/D264</f>
        <v>#DIV/0!</v>
      </c>
      <c r="E266" s="393">
        <f t="shared" si="29"/>
        <v>6000</v>
      </c>
      <c r="F266" s="393" t="e">
        <f t="shared" si="29"/>
        <v>#DIV/0!</v>
      </c>
    </row>
    <row r="267" spans="1:6" ht="15.75" thickBot="1" x14ac:dyDescent="0.3">
      <c r="A267" s="188"/>
      <c r="B267" s="190" t="s">
        <v>34</v>
      </c>
      <c r="C267" s="394" t="s">
        <v>35</v>
      </c>
      <c r="D267" s="395" t="e">
        <f>D264/C264-1</f>
        <v>#DIV/0!</v>
      </c>
      <c r="E267" s="395" t="e">
        <f t="shared" ref="E267:F269" si="30">E264/D264-1</f>
        <v>#DIV/0!</v>
      </c>
      <c r="F267" s="395">
        <f t="shared" si="30"/>
        <v>-1</v>
      </c>
    </row>
    <row r="268" spans="1:6" ht="23.25" thickBot="1" x14ac:dyDescent="0.3">
      <c r="A268" s="188"/>
      <c r="B268" s="190" t="s">
        <v>36</v>
      </c>
      <c r="C268" s="394" t="s">
        <v>35</v>
      </c>
      <c r="D268" s="395" t="e">
        <f>D265/C265-1</f>
        <v>#DIV/0!</v>
      </c>
      <c r="E268" s="395" t="e">
        <f t="shared" si="30"/>
        <v>#DIV/0!</v>
      </c>
      <c r="F268" s="395">
        <f t="shared" si="30"/>
        <v>-1</v>
      </c>
    </row>
    <row r="269" spans="1:6" ht="23.25" thickBot="1" x14ac:dyDescent="0.3">
      <c r="A269" s="188"/>
      <c r="B269" s="190" t="s">
        <v>37</v>
      </c>
      <c r="C269" s="394" t="s">
        <v>35</v>
      </c>
      <c r="D269" s="395" t="e">
        <f>D266/C266-1</f>
        <v>#DIV/0!</v>
      </c>
      <c r="E269" s="395" t="e">
        <f t="shared" si="30"/>
        <v>#DIV/0!</v>
      </c>
      <c r="F269" s="395" t="e">
        <f t="shared" si="30"/>
        <v>#DIV/0!</v>
      </c>
    </row>
    <row r="270" spans="1:6" ht="15.75" thickBot="1" x14ac:dyDescent="0.3">
      <c r="A270" s="188"/>
      <c r="B270" s="464" t="s">
        <v>671</v>
      </c>
      <c r="C270" s="465"/>
      <c r="D270" s="465"/>
      <c r="E270" s="465"/>
      <c r="F270" s="466"/>
    </row>
    <row r="271" spans="1:6" ht="12.75" customHeight="1" x14ac:dyDescent="0.25">
      <c r="A271" s="188"/>
      <c r="B271" s="564"/>
      <c r="C271" s="47">
        <v>2018</v>
      </c>
      <c r="D271" s="47">
        <v>2019</v>
      </c>
      <c r="E271" s="47">
        <v>2020</v>
      </c>
      <c r="F271" s="47">
        <v>2021</v>
      </c>
    </row>
    <row r="272" spans="1:6" ht="15" customHeight="1" thickBot="1" x14ac:dyDescent="0.3">
      <c r="A272" s="188"/>
      <c r="B272" s="565"/>
      <c r="C272" s="48" t="s">
        <v>12</v>
      </c>
      <c r="D272" s="48" t="s">
        <v>13</v>
      </c>
      <c r="E272" s="48" t="s">
        <v>13</v>
      </c>
      <c r="F272" s="48" t="s">
        <v>13</v>
      </c>
    </row>
    <row r="273" spans="1:6" ht="24.75" thickBot="1" x14ac:dyDescent="0.3">
      <c r="A273" s="188"/>
      <c r="B273" s="74" t="s">
        <v>39</v>
      </c>
      <c r="C273" s="396"/>
      <c r="D273" s="396"/>
      <c r="E273" s="396"/>
      <c r="F273" s="396"/>
    </row>
    <row r="274" spans="1:6" ht="15.75" thickBot="1" x14ac:dyDescent="0.3">
      <c r="A274" s="188"/>
      <c r="B274" s="74" t="s">
        <v>40</v>
      </c>
      <c r="C274" s="397"/>
      <c r="D274" s="396"/>
      <c r="E274" s="396">
        <v>6000</v>
      </c>
      <c r="F274" s="396">
        <v>0</v>
      </c>
    </row>
    <row r="275" spans="1:6" ht="24.75" thickBot="1" x14ac:dyDescent="0.3">
      <c r="A275" s="188"/>
      <c r="B275" s="55" t="s">
        <v>612</v>
      </c>
      <c r="C275" s="397">
        <f>C274+C273</f>
        <v>0</v>
      </c>
      <c r="D275" s="397">
        <f t="shared" ref="D275:F275" si="31">D274+D273</f>
        <v>0</v>
      </c>
      <c r="E275" s="397">
        <f t="shared" si="31"/>
        <v>6000</v>
      </c>
      <c r="F275" s="397">
        <f t="shared" si="31"/>
        <v>0</v>
      </c>
    </row>
    <row r="276" spans="1:6" ht="23.25" thickBot="1" x14ac:dyDescent="0.3">
      <c r="A276" s="188"/>
      <c r="B276" s="299" t="s">
        <v>373</v>
      </c>
      <c r="C276" s="780" t="s">
        <v>693</v>
      </c>
      <c r="D276" s="781"/>
      <c r="E276" s="781"/>
      <c r="F276" s="782"/>
    </row>
    <row r="277" spans="1:6" ht="23.25" thickBot="1" x14ac:dyDescent="0.3">
      <c r="A277" s="188"/>
      <c r="B277" s="46" t="s">
        <v>650</v>
      </c>
      <c r="C277" s="730" t="s">
        <v>694</v>
      </c>
      <c r="D277" s="731"/>
      <c r="E277" s="731"/>
      <c r="F277" s="732"/>
    </row>
    <row r="278" spans="1:6" ht="15.75" thickBot="1" x14ac:dyDescent="0.3">
      <c r="A278" s="188"/>
      <c r="B278" s="190" t="s">
        <v>27</v>
      </c>
      <c r="C278" s="733">
        <v>1</v>
      </c>
      <c r="D278" s="734"/>
      <c r="E278" s="734"/>
      <c r="F278" s="735"/>
    </row>
    <row r="279" spans="1:6" ht="15.75" thickBot="1" x14ac:dyDescent="0.3">
      <c r="A279" s="188"/>
      <c r="B279" s="190" t="s">
        <v>29</v>
      </c>
      <c r="C279" s="736" t="s">
        <v>30</v>
      </c>
      <c r="D279" s="737"/>
      <c r="E279" s="737"/>
      <c r="F279" s="738"/>
    </row>
    <row r="280" spans="1:6" x14ac:dyDescent="0.25">
      <c r="A280" s="188"/>
      <c r="B280" s="564"/>
      <c r="C280" s="47">
        <v>2018</v>
      </c>
      <c r="D280" s="47">
        <v>2019</v>
      </c>
      <c r="E280" s="47">
        <v>2020</v>
      </c>
      <c r="F280" s="47">
        <v>2021</v>
      </c>
    </row>
    <row r="281" spans="1:6" ht="15.75" thickBot="1" x14ac:dyDescent="0.3">
      <c r="A281" s="188"/>
      <c r="B281" s="565"/>
      <c r="C281" s="48" t="s">
        <v>12</v>
      </c>
      <c r="D281" s="48" t="s">
        <v>13</v>
      </c>
      <c r="E281" s="48" t="s">
        <v>13</v>
      </c>
      <c r="F281" s="48" t="s">
        <v>13</v>
      </c>
    </row>
    <row r="282" spans="1:6" ht="15.75" thickBot="1" x14ac:dyDescent="0.3">
      <c r="A282" s="188"/>
      <c r="B282" s="190" t="s">
        <v>31</v>
      </c>
      <c r="C282" s="393">
        <v>0</v>
      </c>
      <c r="D282" s="393">
        <v>0</v>
      </c>
      <c r="E282" s="393">
        <v>1</v>
      </c>
      <c r="F282" s="393">
        <v>1</v>
      </c>
    </row>
    <row r="283" spans="1:6" ht="15.75" thickBot="1" x14ac:dyDescent="0.3">
      <c r="A283" s="188"/>
      <c r="B283" s="190" t="s">
        <v>32</v>
      </c>
      <c r="C283" s="393">
        <v>0</v>
      </c>
      <c r="D283" s="393">
        <v>6000</v>
      </c>
      <c r="E283" s="393">
        <v>20000</v>
      </c>
      <c r="F283" s="393">
        <v>12000</v>
      </c>
    </row>
    <row r="284" spans="1:6" ht="15.75" thickBot="1" x14ac:dyDescent="0.3">
      <c r="A284" s="188"/>
      <c r="B284" s="190" t="s">
        <v>33</v>
      </c>
      <c r="C284" s="393" t="e">
        <f>C283/C282</f>
        <v>#DIV/0!</v>
      </c>
      <c r="D284" s="393" t="e">
        <f t="shared" ref="D284:F284" si="32">D283/D282</f>
        <v>#DIV/0!</v>
      </c>
      <c r="E284" s="393">
        <f t="shared" si="32"/>
        <v>20000</v>
      </c>
      <c r="F284" s="393">
        <f t="shared" si="32"/>
        <v>12000</v>
      </c>
    </row>
    <row r="285" spans="1:6" ht="15.75" thickBot="1" x14ac:dyDescent="0.3">
      <c r="A285" s="188"/>
      <c r="B285" s="190" t="s">
        <v>34</v>
      </c>
      <c r="C285" s="394" t="s">
        <v>35</v>
      </c>
      <c r="D285" s="395" t="e">
        <f>D282/C282-1</f>
        <v>#DIV/0!</v>
      </c>
      <c r="E285" s="395" t="e">
        <f t="shared" ref="E285:F287" si="33">E282/D282-1</f>
        <v>#DIV/0!</v>
      </c>
      <c r="F285" s="395">
        <f t="shared" si="33"/>
        <v>0</v>
      </c>
    </row>
    <row r="286" spans="1:6" ht="23.25" thickBot="1" x14ac:dyDescent="0.3">
      <c r="A286" s="188"/>
      <c r="B286" s="190" t="s">
        <v>36</v>
      </c>
      <c r="C286" s="394" t="s">
        <v>35</v>
      </c>
      <c r="D286" s="395" t="e">
        <f>D283/C283-1</f>
        <v>#DIV/0!</v>
      </c>
      <c r="E286" s="395">
        <f t="shared" si="33"/>
        <v>2.3333333333333335</v>
      </c>
      <c r="F286" s="395">
        <f t="shared" si="33"/>
        <v>-0.4</v>
      </c>
    </row>
    <row r="287" spans="1:6" ht="23.25" thickBot="1" x14ac:dyDescent="0.3">
      <c r="A287" s="188"/>
      <c r="B287" s="190" t="s">
        <v>37</v>
      </c>
      <c r="C287" s="394" t="s">
        <v>35</v>
      </c>
      <c r="D287" s="395" t="e">
        <f>D284/C284-1</f>
        <v>#DIV/0!</v>
      </c>
      <c r="E287" s="395" t="e">
        <f t="shared" si="33"/>
        <v>#DIV/0!</v>
      </c>
      <c r="F287" s="395">
        <f t="shared" si="33"/>
        <v>-0.4</v>
      </c>
    </row>
    <row r="288" spans="1:6" ht="15.75" thickBot="1" x14ac:dyDescent="0.3">
      <c r="A288" s="188"/>
      <c r="B288" s="464" t="s">
        <v>671</v>
      </c>
      <c r="C288" s="465"/>
      <c r="D288" s="465"/>
      <c r="E288" s="465"/>
      <c r="F288" s="466"/>
    </row>
    <row r="289" spans="1:6" x14ac:dyDescent="0.25">
      <c r="A289" s="188"/>
      <c r="B289" s="564"/>
      <c r="C289" s="47">
        <v>2018</v>
      </c>
      <c r="D289" s="47">
        <v>2019</v>
      </c>
      <c r="E289" s="47">
        <v>2020</v>
      </c>
      <c r="F289" s="47">
        <v>2021</v>
      </c>
    </row>
    <row r="290" spans="1:6" ht="15.75" thickBot="1" x14ac:dyDescent="0.3">
      <c r="A290" s="188"/>
      <c r="B290" s="565"/>
      <c r="C290" s="48" t="s">
        <v>12</v>
      </c>
      <c r="D290" s="48" t="s">
        <v>13</v>
      </c>
      <c r="E290" s="48" t="s">
        <v>13</v>
      </c>
      <c r="F290" s="48" t="s">
        <v>13</v>
      </c>
    </row>
    <row r="291" spans="1:6" ht="27" customHeight="1" thickBot="1" x14ac:dyDescent="0.3">
      <c r="A291" s="80"/>
      <c r="B291" s="74" t="s">
        <v>39</v>
      </c>
      <c r="C291" s="396"/>
      <c r="D291" s="396"/>
      <c r="E291" s="396"/>
      <c r="F291" s="396"/>
    </row>
    <row r="292" spans="1:6" ht="24.75" customHeight="1" thickBot="1" x14ac:dyDescent="0.3">
      <c r="A292" s="80"/>
      <c r="B292" s="74" t="s">
        <v>40</v>
      </c>
      <c r="C292" s="397"/>
      <c r="D292" s="396">
        <v>6000</v>
      </c>
      <c r="E292" s="396">
        <v>20000</v>
      </c>
      <c r="F292" s="396">
        <v>12000</v>
      </c>
    </row>
    <row r="293" spans="1:6" ht="19.5" customHeight="1" thickBot="1" x14ac:dyDescent="0.3">
      <c r="A293" s="80"/>
      <c r="B293" s="55" t="s">
        <v>612</v>
      </c>
      <c r="C293" s="397">
        <f>C292+C291</f>
        <v>0</v>
      </c>
      <c r="D293" s="397">
        <f t="shared" ref="D293:F293" si="34">D292+D291</f>
        <v>6000</v>
      </c>
      <c r="E293" s="397">
        <f t="shared" si="34"/>
        <v>20000</v>
      </c>
      <c r="F293" s="397">
        <f t="shared" si="34"/>
        <v>12000</v>
      </c>
    </row>
    <row r="294" spans="1:6" ht="42.75" customHeight="1" thickBot="1" x14ac:dyDescent="0.3">
      <c r="A294" s="80"/>
      <c r="B294" s="406" t="s">
        <v>182</v>
      </c>
      <c r="C294" s="354">
        <f>C283+C265+C247+C229+C211+C193+C175+C157+C139+C121+C100+C74+C51+C28</f>
        <v>108260</v>
      </c>
      <c r="D294" s="354">
        <f t="shared" ref="D294:F294" si="35">D283+D265+D247+D229+D211+D193+D175+D157+D139+D121+D100+D74+D51+D28</f>
        <v>395000</v>
      </c>
      <c r="E294" s="354">
        <f t="shared" si="35"/>
        <v>875000</v>
      </c>
      <c r="F294" s="354">
        <f t="shared" si="35"/>
        <v>480000</v>
      </c>
    </row>
    <row r="295" spans="1:6" ht="40.5" customHeight="1" thickBot="1" x14ac:dyDescent="0.3">
      <c r="A295" s="188"/>
      <c r="B295" s="329" t="s">
        <v>183</v>
      </c>
      <c r="C295" s="354">
        <f>C297+C299+C301+C303+C305+C307+C309+C311+C313</f>
        <v>108260</v>
      </c>
      <c r="D295" s="354">
        <f>D297+D299+D301+D303+D305+D307+D309+D311+D313</f>
        <v>395000</v>
      </c>
      <c r="E295" s="354">
        <f>E297+E299+E301+E303+E305+E307+E309+E311+E313</f>
        <v>875000</v>
      </c>
      <c r="F295" s="354">
        <f>F297+F299+F301+F303+F305+F307+F309+F311+F313</f>
        <v>480000</v>
      </c>
    </row>
    <row r="296" spans="1:6" ht="37.5" customHeight="1" thickBot="1" x14ac:dyDescent="0.3">
      <c r="A296" s="188"/>
      <c r="B296" s="355" t="s">
        <v>184</v>
      </c>
      <c r="C296" s="356"/>
      <c r="D296" s="357">
        <f>D295/C295-1</f>
        <v>2.6486236837243671</v>
      </c>
      <c r="E296" s="357">
        <f>E295/D295-1</f>
        <v>1.2151898734177213</v>
      </c>
      <c r="F296" s="357">
        <f>F295/E295-1</f>
        <v>-0.4514285714285714</v>
      </c>
    </row>
    <row r="297" spans="1:6" ht="19.5" thickBot="1" x14ac:dyDescent="0.3">
      <c r="B297" s="336" t="s">
        <v>101</v>
      </c>
      <c r="C297" s="337">
        <f>C82+C59+C36</f>
        <v>72500</v>
      </c>
      <c r="D297" s="337">
        <f t="shared" ref="D297:F297" si="36">D82+D59+D36</f>
        <v>72500</v>
      </c>
      <c r="E297" s="337">
        <f t="shared" si="36"/>
        <v>72500</v>
      </c>
      <c r="F297" s="337">
        <f t="shared" si="36"/>
        <v>73000</v>
      </c>
    </row>
    <row r="298" spans="1:6" ht="38.25" thickBot="1" x14ac:dyDescent="0.3">
      <c r="B298" s="338" t="s">
        <v>185</v>
      </c>
      <c r="C298" s="339"/>
      <c r="D298" s="341">
        <f>D297/C297-1</f>
        <v>0</v>
      </c>
      <c r="E298" s="341">
        <f>E297/D297-1</f>
        <v>0</v>
      </c>
      <c r="F298" s="341">
        <f>F297/E297-1</f>
        <v>6.8965517241379448E-3</v>
      </c>
    </row>
    <row r="299" spans="1:6" ht="39.75" customHeight="1" thickBot="1" x14ac:dyDescent="0.3">
      <c r="B299" s="336" t="s">
        <v>102</v>
      </c>
      <c r="C299" s="337">
        <f>C83+C60+C37</f>
        <v>13500</v>
      </c>
      <c r="D299" s="337">
        <f t="shared" ref="D299:F299" si="37">D83+D60+D37</f>
        <v>13500</v>
      </c>
      <c r="E299" s="337">
        <f t="shared" si="37"/>
        <v>13500</v>
      </c>
      <c r="F299" s="337">
        <f t="shared" si="37"/>
        <v>14000</v>
      </c>
    </row>
    <row r="300" spans="1:6" ht="40.5" customHeight="1" thickBot="1" x14ac:dyDescent="0.3">
      <c r="B300" s="338" t="s">
        <v>186</v>
      </c>
      <c r="C300" s="339"/>
      <c r="D300" s="341">
        <f>D299/C299-1</f>
        <v>0</v>
      </c>
      <c r="E300" s="341">
        <f>E299/D299-1</f>
        <v>0</v>
      </c>
      <c r="F300" s="341">
        <f>F299/E299-1</f>
        <v>3.7037037037036979E-2</v>
      </c>
    </row>
    <row r="301" spans="1:6" ht="38.25" thickBot="1" x14ac:dyDescent="0.3">
      <c r="B301" s="336" t="s">
        <v>103</v>
      </c>
      <c r="C301" s="337">
        <f>C38+C61+C84</f>
        <v>22260</v>
      </c>
      <c r="D301" s="337">
        <f t="shared" ref="D301:F301" si="38">D38+D61+D84</f>
        <v>24000</v>
      </c>
      <c r="E301" s="337">
        <f t="shared" si="38"/>
        <v>34000</v>
      </c>
      <c r="F301" s="337">
        <f t="shared" si="38"/>
        <v>38000</v>
      </c>
    </row>
    <row r="302" spans="1:6" ht="31.5" customHeight="1" thickBot="1" x14ac:dyDescent="0.3">
      <c r="B302" s="338" t="s">
        <v>187</v>
      </c>
      <c r="C302" s="339"/>
      <c r="D302" s="341">
        <f>D301/C301-1</f>
        <v>7.8167115902964879E-2</v>
      </c>
      <c r="E302" s="341">
        <f>E301/D301-1</f>
        <v>0.41666666666666674</v>
      </c>
      <c r="F302" s="341">
        <f>F301/E301-1</f>
        <v>0.11764705882352944</v>
      </c>
    </row>
    <row r="303" spans="1:6" ht="38.25" thickBot="1" x14ac:dyDescent="0.3">
      <c r="B303" s="336" t="s">
        <v>104</v>
      </c>
      <c r="C303" s="337">
        <f>C39+C62+C85</f>
        <v>0</v>
      </c>
      <c r="D303" s="337">
        <f t="shared" ref="D303:F303" si="39">D39+D62+D85</f>
        <v>0</v>
      </c>
      <c r="E303" s="337">
        <f t="shared" si="39"/>
        <v>0</v>
      </c>
      <c r="F303" s="337">
        <f t="shared" si="39"/>
        <v>0</v>
      </c>
    </row>
    <row r="304" spans="1:6" ht="38.25" thickBot="1" x14ac:dyDescent="0.3">
      <c r="B304" s="338" t="s">
        <v>188</v>
      </c>
      <c r="C304" s="339"/>
      <c r="D304" s="341"/>
      <c r="E304" s="341"/>
      <c r="F304" s="341"/>
    </row>
    <row r="305" spans="2:6" ht="27.75" customHeight="1" thickBot="1" x14ac:dyDescent="0.3">
      <c r="B305" s="336" t="s">
        <v>105</v>
      </c>
      <c r="C305" s="337">
        <f>C40+C63+C86</f>
        <v>0</v>
      </c>
      <c r="D305" s="337">
        <f t="shared" ref="D305:F305" si="40">D40+D63+D86</f>
        <v>0</v>
      </c>
      <c r="E305" s="337">
        <f t="shared" si="40"/>
        <v>0</v>
      </c>
      <c r="F305" s="337">
        <f t="shared" si="40"/>
        <v>0</v>
      </c>
    </row>
    <row r="306" spans="2:6" ht="34.5" customHeight="1" thickBot="1" x14ac:dyDescent="0.3">
      <c r="B306" s="338" t="s">
        <v>189</v>
      </c>
      <c r="C306" s="339"/>
      <c r="D306" s="339"/>
      <c r="E306" s="339"/>
      <c r="F306" s="339"/>
    </row>
    <row r="307" spans="2:6" ht="38.25" thickBot="1" x14ac:dyDescent="0.3">
      <c r="B307" s="336" t="s">
        <v>106</v>
      </c>
      <c r="C307" s="337">
        <f>C42+C65+C88</f>
        <v>0</v>
      </c>
      <c r="D307" s="337">
        <f t="shared" ref="D307:F307" si="41">D42+D65+D88</f>
        <v>0</v>
      </c>
      <c r="E307" s="337">
        <f t="shared" si="41"/>
        <v>0</v>
      </c>
      <c r="F307" s="337">
        <f t="shared" si="41"/>
        <v>0</v>
      </c>
    </row>
    <row r="308" spans="2:6" ht="32.25" customHeight="1" thickBot="1" x14ac:dyDescent="0.3">
      <c r="B308" s="338" t="s">
        <v>190</v>
      </c>
      <c r="C308" s="339"/>
      <c r="D308" s="339"/>
      <c r="E308" s="339"/>
      <c r="F308" s="339"/>
    </row>
    <row r="309" spans="2:6" ht="36" customHeight="1" thickBot="1" x14ac:dyDescent="0.3">
      <c r="B309" s="336" t="s">
        <v>107</v>
      </c>
      <c r="C309" s="337">
        <v>0</v>
      </c>
      <c r="D309" s="337">
        <v>0</v>
      </c>
      <c r="E309" s="337">
        <v>0</v>
      </c>
      <c r="F309" s="337">
        <v>0</v>
      </c>
    </row>
    <row r="310" spans="2:6" ht="39.75" customHeight="1" thickBot="1" x14ac:dyDescent="0.3">
      <c r="B310" s="338" t="s">
        <v>191</v>
      </c>
      <c r="C310" s="339"/>
      <c r="D310" s="339"/>
      <c r="E310" s="339"/>
      <c r="F310" s="339"/>
    </row>
    <row r="311" spans="2:6" ht="38.25" thickBot="1" x14ac:dyDescent="0.3">
      <c r="B311" s="336" t="s">
        <v>192</v>
      </c>
      <c r="C311" s="337">
        <f>C108+C129+C147+C165+C183+C201+C219+C237+C255+C273+C291</f>
        <v>0</v>
      </c>
      <c r="D311" s="337">
        <f t="shared" ref="D311:F311" si="42">D108+D129+D147+D165+D183+D201+D219+D237+D255+D273+D291</f>
        <v>0</v>
      </c>
      <c r="E311" s="337">
        <f t="shared" si="42"/>
        <v>0</v>
      </c>
      <c r="F311" s="337">
        <f t="shared" si="42"/>
        <v>0</v>
      </c>
    </row>
    <row r="312" spans="2:6" ht="35.25" customHeight="1" thickBot="1" x14ac:dyDescent="0.3">
      <c r="B312" s="338" t="s">
        <v>193</v>
      </c>
      <c r="C312" s="339"/>
      <c r="D312" s="339"/>
      <c r="E312" s="339"/>
      <c r="F312" s="339"/>
    </row>
    <row r="313" spans="2:6" ht="25.5" customHeight="1" thickBot="1" x14ac:dyDescent="0.3">
      <c r="B313" s="336" t="s">
        <v>194</v>
      </c>
      <c r="C313" s="337">
        <f>C292+C274+C256+C238+C220+C202+C184+C166+C148+C130+C109</f>
        <v>0</v>
      </c>
      <c r="D313" s="337">
        <f t="shared" ref="D313:F313" si="43">D292+D274+D256+D238+D220+D202+D184+D166+D148+D130+D109</f>
        <v>285000</v>
      </c>
      <c r="E313" s="337">
        <f t="shared" si="43"/>
        <v>755000</v>
      </c>
      <c r="F313" s="337">
        <f t="shared" si="43"/>
        <v>355000</v>
      </c>
    </row>
    <row r="314" spans="2:6" ht="36.75" customHeight="1" thickBot="1" x14ac:dyDescent="0.3">
      <c r="B314" s="338" t="s">
        <v>195</v>
      </c>
      <c r="C314" s="339"/>
      <c r="D314" s="339"/>
      <c r="E314" s="341">
        <f>E313/D313-1</f>
        <v>1.6491228070175437</v>
      </c>
      <c r="F314" s="341">
        <f>F313/E313-1</f>
        <v>-0.5298013245033113</v>
      </c>
    </row>
    <row r="315" spans="2:6" ht="19.5" thickBot="1" x14ac:dyDescent="0.3">
      <c r="B315" s="343" t="s">
        <v>109</v>
      </c>
      <c r="C315" s="344">
        <f>IF(C295-C294=0,0,"Error")</f>
        <v>0</v>
      </c>
      <c r="D315" s="344">
        <f>IF(D295-D294=0,0,"Error")</f>
        <v>0</v>
      </c>
      <c r="E315" s="344">
        <f>IF(E295-E294=0,0,"Error")</f>
        <v>0</v>
      </c>
      <c r="F315" s="344">
        <f>IF(F295-F294=0,0,"Error")</f>
        <v>0</v>
      </c>
    </row>
    <row r="316" spans="2:6" ht="94.5" thickBot="1" x14ac:dyDescent="0.3">
      <c r="B316" s="358" t="s">
        <v>197</v>
      </c>
      <c r="C316" s="337" t="s">
        <v>35</v>
      </c>
      <c r="D316" s="337" t="s">
        <v>35</v>
      </c>
      <c r="E316" s="337" t="s">
        <v>35</v>
      </c>
      <c r="F316" s="337" t="s">
        <v>35</v>
      </c>
    </row>
    <row r="317" spans="2:6" ht="94.5" thickBot="1" x14ac:dyDescent="0.3">
      <c r="B317" s="358" t="s">
        <v>198</v>
      </c>
      <c r="C317" s="337" t="s">
        <v>35</v>
      </c>
      <c r="D317" s="337" t="s">
        <v>35</v>
      </c>
      <c r="E317" s="337" t="s">
        <v>35</v>
      </c>
      <c r="F317" s="337" t="s">
        <v>35</v>
      </c>
    </row>
  </sheetData>
  <mergeCells count="111">
    <mergeCell ref="C279:F279"/>
    <mergeCell ref="B280:B281"/>
    <mergeCell ref="B288:F288"/>
    <mergeCell ref="B289:B290"/>
    <mergeCell ref="B262:B263"/>
    <mergeCell ref="B270:F270"/>
    <mergeCell ref="B271:B272"/>
    <mergeCell ref="C276:F276"/>
    <mergeCell ref="C277:F277"/>
    <mergeCell ref="C278:F278"/>
    <mergeCell ref="B252:F252"/>
    <mergeCell ref="B253:B254"/>
    <mergeCell ref="C258:F258"/>
    <mergeCell ref="C259:F259"/>
    <mergeCell ref="C260:F260"/>
    <mergeCell ref="C261:F261"/>
    <mergeCell ref="B235:B236"/>
    <mergeCell ref="C240:F240"/>
    <mergeCell ref="C241:F241"/>
    <mergeCell ref="C242:F242"/>
    <mergeCell ref="C243:F243"/>
    <mergeCell ref="B244:B245"/>
    <mergeCell ref="C222:F222"/>
    <mergeCell ref="C223:F223"/>
    <mergeCell ref="C224:F224"/>
    <mergeCell ref="C225:F225"/>
    <mergeCell ref="B226:B227"/>
    <mergeCell ref="B234:F234"/>
    <mergeCell ref="C205:F205"/>
    <mergeCell ref="C206:F206"/>
    <mergeCell ref="C207:F207"/>
    <mergeCell ref="B208:B209"/>
    <mergeCell ref="B216:F216"/>
    <mergeCell ref="B217:B218"/>
    <mergeCell ref="C188:F188"/>
    <mergeCell ref="C189:F189"/>
    <mergeCell ref="B190:B191"/>
    <mergeCell ref="B198:F198"/>
    <mergeCell ref="B199:B200"/>
    <mergeCell ref="C204:F204"/>
    <mergeCell ref="C171:F171"/>
    <mergeCell ref="B172:B173"/>
    <mergeCell ref="B180:F180"/>
    <mergeCell ref="B181:B182"/>
    <mergeCell ref="C186:F186"/>
    <mergeCell ref="C187:F187"/>
    <mergeCell ref="B154:B155"/>
    <mergeCell ref="B162:F162"/>
    <mergeCell ref="B163:B164"/>
    <mergeCell ref="C168:F168"/>
    <mergeCell ref="C169:F169"/>
    <mergeCell ref="C170:F170"/>
    <mergeCell ref="B144:F144"/>
    <mergeCell ref="B145:B146"/>
    <mergeCell ref="C150:F150"/>
    <mergeCell ref="C151:F151"/>
    <mergeCell ref="C152:F152"/>
    <mergeCell ref="C153:F153"/>
    <mergeCell ref="B127:B128"/>
    <mergeCell ref="C132:F132"/>
    <mergeCell ref="C133:F133"/>
    <mergeCell ref="C134:F134"/>
    <mergeCell ref="C135:F135"/>
    <mergeCell ref="B136:B137"/>
    <mergeCell ref="C114:F114"/>
    <mergeCell ref="C115:F115"/>
    <mergeCell ref="C116:F116"/>
    <mergeCell ref="C117:F117"/>
    <mergeCell ref="B118:B119"/>
    <mergeCell ref="B126:F126"/>
    <mergeCell ref="C96:F96"/>
    <mergeCell ref="B97:B98"/>
    <mergeCell ref="B105:F105"/>
    <mergeCell ref="B106:B107"/>
    <mergeCell ref="B111:B113"/>
    <mergeCell ref="C111:F113"/>
    <mergeCell ref="B80:B81"/>
    <mergeCell ref="B91:F91"/>
    <mergeCell ref="B92:F92"/>
    <mergeCell ref="C93:F93"/>
    <mergeCell ref="C94:F94"/>
    <mergeCell ref="C95:F95"/>
    <mergeCell ref="C68:F68"/>
    <mergeCell ref="C69:F69"/>
    <mergeCell ref="C70:F70"/>
    <mergeCell ref="B72:B73"/>
    <mergeCell ref="B79:F79"/>
    <mergeCell ref="B34:B35"/>
    <mergeCell ref="C45:F45"/>
    <mergeCell ref="C46:F46"/>
    <mergeCell ref="C47:F47"/>
    <mergeCell ref="B49:B50"/>
    <mergeCell ref="B56:F56"/>
    <mergeCell ref="B25:B26"/>
    <mergeCell ref="B33:F33"/>
    <mergeCell ref="B8:F8"/>
    <mergeCell ref="C9:F9"/>
    <mergeCell ref="B10:B11"/>
    <mergeCell ref="C15:F15"/>
    <mergeCell ref="B16:F16"/>
    <mergeCell ref="B20:F20"/>
    <mergeCell ref="B57:B58"/>
    <mergeCell ref="B2:F2"/>
    <mergeCell ref="C4:F4"/>
    <mergeCell ref="C5:F5"/>
    <mergeCell ref="C6:F6"/>
    <mergeCell ref="B7:F7"/>
    <mergeCell ref="B21:F21"/>
    <mergeCell ref="C22:F22"/>
    <mergeCell ref="C23:F23"/>
    <mergeCell ref="C24:F24"/>
  </mergeCells>
  <printOptions horizontalCentered="1" verticalCentered="1"/>
  <pageMargins left="0.70866141732283472" right="0.70866141732283472" top="0.74803149606299213" bottom="0.74803149606299213" header="0.31496062992125984" footer="0.31496062992125984"/>
  <pageSetup scale="70" orientation="portrait" r:id="rId1"/>
  <rowBreaks count="3" manualBreakCount="3">
    <brk id="90" max="16383" man="1"/>
    <brk id="143" max="16383" man="1"/>
    <brk id="257"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292"/>
  <sheetViews>
    <sheetView topLeftCell="A283" zoomScale="130" zoomScaleNormal="130" workbookViewId="0">
      <selection activeCell="B288" sqref="B288:F289"/>
    </sheetView>
  </sheetViews>
  <sheetFormatPr defaultRowHeight="15.75" x14ac:dyDescent="0.25"/>
  <cols>
    <col min="1" max="1" width="12" style="122" customWidth="1"/>
    <col min="2" max="6" width="21.42578125" style="361" customWidth="1"/>
  </cols>
  <sheetData>
    <row r="2" spans="2:6" ht="18" customHeight="1" x14ac:dyDescent="0.25">
      <c r="B2" s="800" t="s">
        <v>0</v>
      </c>
      <c r="C2" s="800"/>
      <c r="D2" s="800"/>
      <c r="E2" s="800"/>
      <c r="F2" s="800"/>
    </row>
    <row r="3" spans="2:6" ht="16.5" thickBot="1" x14ac:dyDescent="0.3"/>
    <row r="4" spans="2:6" ht="32.25" thickBot="1" x14ac:dyDescent="0.3">
      <c r="B4" s="362" t="s">
        <v>1</v>
      </c>
      <c r="C4" s="801" t="s">
        <v>552</v>
      </c>
      <c r="D4" s="801"/>
      <c r="E4" s="801"/>
      <c r="F4" s="801"/>
    </row>
    <row r="5" spans="2:6" ht="16.5" thickBot="1" x14ac:dyDescent="0.3">
      <c r="B5" s="362" t="s">
        <v>3</v>
      </c>
      <c r="C5" s="802" t="s">
        <v>553</v>
      </c>
      <c r="D5" s="803"/>
      <c r="E5" s="803"/>
      <c r="F5" s="804"/>
    </row>
    <row r="6" spans="2:6" ht="32.25" thickBot="1" x14ac:dyDescent="0.3">
      <c r="B6" s="362" t="s">
        <v>5</v>
      </c>
      <c r="C6" s="805" t="s">
        <v>6</v>
      </c>
      <c r="D6" s="806"/>
      <c r="E6" s="806"/>
      <c r="F6" s="807"/>
    </row>
    <row r="7" spans="2:6" ht="16.5" thickBot="1" x14ac:dyDescent="0.3">
      <c r="B7" s="808" t="s">
        <v>7</v>
      </c>
      <c r="C7" s="809"/>
      <c r="D7" s="809"/>
      <c r="E7" s="809"/>
      <c r="F7" s="810"/>
    </row>
    <row r="8" spans="2:6" ht="15.75" customHeight="1" thickBot="1" x14ac:dyDescent="0.3">
      <c r="B8" s="822" t="s">
        <v>554</v>
      </c>
      <c r="C8" s="823"/>
      <c r="D8" s="823"/>
      <c r="E8" s="823"/>
      <c r="F8" s="824"/>
    </row>
    <row r="9" spans="2:6" ht="36.75" customHeight="1" thickBot="1" x14ac:dyDescent="0.3">
      <c r="B9" s="822"/>
      <c r="C9" s="823"/>
      <c r="D9" s="823"/>
      <c r="E9" s="823"/>
      <c r="F9" s="824"/>
    </row>
    <row r="10" spans="2:6" ht="3" customHeight="1" thickBot="1" x14ac:dyDescent="0.3">
      <c r="B10" s="822"/>
      <c r="C10" s="823"/>
      <c r="D10" s="823"/>
      <c r="E10" s="823"/>
      <c r="F10" s="824"/>
    </row>
    <row r="11" spans="2:6" ht="60.75" customHeight="1" thickBot="1" x14ac:dyDescent="0.3">
      <c r="B11" s="363" t="s">
        <v>9</v>
      </c>
      <c r="C11" s="825" t="s">
        <v>555</v>
      </c>
      <c r="D11" s="826"/>
      <c r="E11" s="826"/>
      <c r="F11" s="827"/>
    </row>
    <row r="12" spans="2:6" ht="30" customHeight="1" x14ac:dyDescent="0.25">
      <c r="B12" s="828" t="s">
        <v>205</v>
      </c>
      <c r="C12" s="364">
        <v>2018</v>
      </c>
      <c r="D12" s="364">
        <v>2019</v>
      </c>
      <c r="E12" s="364">
        <v>2020</v>
      </c>
      <c r="F12" s="364">
        <v>2021</v>
      </c>
    </row>
    <row r="13" spans="2:6" ht="30" customHeight="1" thickBot="1" x14ac:dyDescent="0.3">
      <c r="B13" s="829"/>
      <c r="C13" s="365">
        <v>2564272000</v>
      </c>
      <c r="D13" s="365">
        <v>3464272000</v>
      </c>
      <c r="E13" s="365">
        <v>3464272000</v>
      </c>
      <c r="F13" s="365">
        <v>3464272000</v>
      </c>
    </row>
    <row r="14" spans="2:6" ht="30" customHeight="1" thickBot="1" x14ac:dyDescent="0.3">
      <c r="B14" s="366" t="s">
        <v>556</v>
      </c>
      <c r="C14" s="367" t="s">
        <v>557</v>
      </c>
      <c r="D14" s="367" t="s">
        <v>558</v>
      </c>
      <c r="E14" s="367" t="s">
        <v>559</v>
      </c>
      <c r="F14" s="367" t="s">
        <v>559</v>
      </c>
    </row>
    <row r="15" spans="2:6" ht="30" customHeight="1" thickBot="1" x14ac:dyDescent="0.3">
      <c r="B15" s="368" t="s">
        <v>560</v>
      </c>
      <c r="C15" s="367">
        <v>0.26</v>
      </c>
      <c r="D15" s="367">
        <v>0.3</v>
      </c>
      <c r="E15" s="367">
        <v>0.35</v>
      </c>
      <c r="F15" s="367">
        <v>0.45</v>
      </c>
    </row>
    <row r="16" spans="2:6" ht="45.75" customHeight="1" thickBot="1" x14ac:dyDescent="0.3">
      <c r="B16" s="369" t="s">
        <v>19</v>
      </c>
      <c r="C16" s="830" t="s">
        <v>561</v>
      </c>
      <c r="D16" s="825"/>
      <c r="E16" s="825"/>
      <c r="F16" s="831"/>
    </row>
    <row r="17" spans="1:6" ht="30" customHeight="1" thickBot="1" x14ac:dyDescent="0.3">
      <c r="B17" s="805" t="s">
        <v>210</v>
      </c>
      <c r="C17" s="806"/>
      <c r="D17" s="806"/>
      <c r="E17" s="806"/>
      <c r="F17" s="807"/>
    </row>
    <row r="18" spans="1:6" ht="30" customHeight="1" thickBot="1" x14ac:dyDescent="0.3">
      <c r="B18" s="366" t="s">
        <v>562</v>
      </c>
      <c r="C18" s="367">
        <v>0.24</v>
      </c>
      <c r="D18" s="367">
        <v>0.3</v>
      </c>
      <c r="E18" s="367">
        <v>0.33</v>
      </c>
      <c r="F18" s="367">
        <v>0.4</v>
      </c>
    </row>
    <row r="19" spans="1:6" ht="30" customHeight="1" thickBot="1" x14ac:dyDescent="0.3">
      <c r="B19" s="368" t="s">
        <v>563</v>
      </c>
      <c r="C19" s="367" t="s">
        <v>564</v>
      </c>
      <c r="D19" s="367">
        <v>0.03</v>
      </c>
      <c r="E19" s="367">
        <v>0.1</v>
      </c>
      <c r="F19" s="367">
        <v>0.2</v>
      </c>
    </row>
    <row r="20" spans="1:6" ht="30" customHeight="1" thickBot="1" x14ac:dyDescent="0.3">
      <c r="B20" s="368" t="s">
        <v>565</v>
      </c>
      <c r="C20" s="367">
        <v>0.45</v>
      </c>
      <c r="D20" s="367">
        <v>0.55000000000000004</v>
      </c>
      <c r="E20" s="367">
        <v>0.55000000000000004</v>
      </c>
      <c r="F20" s="367">
        <v>0.65</v>
      </c>
    </row>
    <row r="21" spans="1:6" ht="30" customHeight="1" thickBot="1" x14ac:dyDescent="0.3">
      <c r="B21" s="832" t="s">
        <v>22</v>
      </c>
      <c r="C21" s="833"/>
      <c r="D21" s="833"/>
      <c r="E21" s="833"/>
      <c r="F21" s="834"/>
    </row>
    <row r="22" spans="1:6" s="92" customFormat="1" ht="30" customHeight="1" thickBot="1" x14ac:dyDescent="0.3">
      <c r="A22" s="122"/>
      <c r="B22" s="811" t="s">
        <v>110</v>
      </c>
      <c r="C22" s="812"/>
      <c r="D22" s="812"/>
      <c r="E22" s="812"/>
      <c r="F22" s="813"/>
    </row>
    <row r="23" spans="1:6" s="92" customFormat="1" ht="30" customHeight="1" thickBot="1" x14ac:dyDescent="0.3">
      <c r="A23" s="122"/>
      <c r="B23" s="811" t="s">
        <v>111</v>
      </c>
      <c r="C23" s="812"/>
      <c r="D23" s="812"/>
      <c r="E23" s="812"/>
      <c r="F23" s="813"/>
    </row>
    <row r="24" spans="1:6" s="92" customFormat="1" ht="30" customHeight="1" thickBot="1" x14ac:dyDescent="0.3">
      <c r="A24" s="122">
        <v>1</v>
      </c>
      <c r="B24" s="370" t="s">
        <v>566</v>
      </c>
      <c r="C24" s="814" t="s">
        <v>567</v>
      </c>
      <c r="D24" s="815"/>
      <c r="E24" s="815"/>
      <c r="F24" s="816"/>
    </row>
    <row r="25" spans="1:6" s="92" customFormat="1" ht="30" customHeight="1" thickBot="1" x14ac:dyDescent="0.3">
      <c r="A25" s="122"/>
      <c r="B25" s="151" t="s">
        <v>220</v>
      </c>
      <c r="C25" s="797" t="s">
        <v>567</v>
      </c>
      <c r="D25" s="798"/>
      <c r="E25" s="798"/>
      <c r="F25" s="799"/>
    </row>
    <row r="26" spans="1:6" s="92" customFormat="1" ht="30" customHeight="1" thickBot="1" x14ac:dyDescent="0.3">
      <c r="A26" s="122"/>
      <c r="B26" s="370" t="s">
        <v>27</v>
      </c>
      <c r="C26" s="822" t="s">
        <v>568</v>
      </c>
      <c r="D26" s="823"/>
      <c r="E26" s="823"/>
      <c r="F26" s="824"/>
    </row>
    <row r="27" spans="1:6" s="92" customFormat="1" ht="30" customHeight="1" thickBot="1" x14ac:dyDescent="0.3">
      <c r="A27" s="122"/>
      <c r="B27" s="370" t="s">
        <v>29</v>
      </c>
      <c r="C27" s="797" t="s">
        <v>30</v>
      </c>
      <c r="D27" s="798"/>
      <c r="E27" s="798"/>
      <c r="F27" s="799"/>
    </row>
    <row r="28" spans="1:6" s="92" customFormat="1" ht="30" customHeight="1" x14ac:dyDescent="0.25">
      <c r="A28" s="122"/>
      <c r="B28" s="817"/>
      <c r="C28" s="371">
        <v>2018</v>
      </c>
      <c r="D28" s="371">
        <v>2019</v>
      </c>
      <c r="E28" s="371">
        <v>2020</v>
      </c>
      <c r="F28" s="371">
        <v>2021</v>
      </c>
    </row>
    <row r="29" spans="1:6" s="92" customFormat="1" ht="30" customHeight="1" thickBot="1" x14ac:dyDescent="0.3">
      <c r="A29" s="122"/>
      <c r="B29" s="818"/>
      <c r="C29" s="372">
        <v>706482</v>
      </c>
      <c r="D29" s="372">
        <v>725820</v>
      </c>
      <c r="E29" s="372">
        <v>725820</v>
      </c>
      <c r="F29" s="372">
        <v>725820</v>
      </c>
    </row>
    <row r="30" spans="1:6" s="92" customFormat="1" ht="30" customHeight="1" thickBot="1" x14ac:dyDescent="0.3">
      <c r="A30" s="122"/>
      <c r="B30" s="370" t="s">
        <v>31</v>
      </c>
      <c r="C30" s="373">
        <v>1</v>
      </c>
      <c r="D30" s="373">
        <v>1</v>
      </c>
      <c r="E30" s="373">
        <v>1</v>
      </c>
      <c r="F30" s="373">
        <v>1</v>
      </c>
    </row>
    <row r="31" spans="1:6" s="92" customFormat="1" ht="30" customHeight="1" thickBot="1" x14ac:dyDescent="0.3">
      <c r="A31" s="122"/>
      <c r="B31" s="370" t="s">
        <v>32</v>
      </c>
      <c r="C31" s="373">
        <v>706482</v>
      </c>
      <c r="D31" s="373">
        <v>725820</v>
      </c>
      <c r="E31" s="373">
        <v>725820</v>
      </c>
      <c r="F31" s="373">
        <v>725820</v>
      </c>
    </row>
    <row r="32" spans="1:6" s="92" customFormat="1" ht="30" customHeight="1" thickBot="1" x14ac:dyDescent="0.3">
      <c r="A32" s="122"/>
      <c r="B32" s="370" t="s">
        <v>33</v>
      </c>
      <c r="C32" s="373">
        <f>C31/C30</f>
        <v>706482</v>
      </c>
      <c r="D32" s="373">
        <f>D31/D30</f>
        <v>725820</v>
      </c>
      <c r="E32" s="373">
        <f>E31/E30</f>
        <v>725820</v>
      </c>
      <c r="F32" s="373">
        <f>F31/F30</f>
        <v>725820</v>
      </c>
    </row>
    <row r="33" spans="1:6" s="92" customFormat="1" ht="30" customHeight="1" thickBot="1" x14ac:dyDescent="0.3">
      <c r="A33" s="122"/>
      <c r="B33" s="370" t="s">
        <v>34</v>
      </c>
      <c r="C33" s="374" t="s">
        <v>35</v>
      </c>
      <c r="D33" s="375">
        <f t="shared" ref="D33:F35" si="0">D30/C30-1</f>
        <v>0</v>
      </c>
      <c r="E33" s="375">
        <f t="shared" si="0"/>
        <v>0</v>
      </c>
      <c r="F33" s="375">
        <f t="shared" si="0"/>
        <v>0</v>
      </c>
    </row>
    <row r="34" spans="1:6" s="92" customFormat="1" ht="30" customHeight="1" thickBot="1" x14ac:dyDescent="0.3">
      <c r="A34" s="122"/>
      <c r="B34" s="370" t="s">
        <v>36</v>
      </c>
      <c r="C34" s="374" t="s">
        <v>35</v>
      </c>
      <c r="D34" s="375">
        <f t="shared" si="0"/>
        <v>2.737224727593901E-2</v>
      </c>
      <c r="E34" s="375">
        <f t="shared" si="0"/>
        <v>0</v>
      </c>
      <c r="F34" s="375">
        <f t="shared" si="0"/>
        <v>0</v>
      </c>
    </row>
    <row r="35" spans="1:6" s="92" customFormat="1" ht="30" customHeight="1" thickBot="1" x14ac:dyDescent="0.3">
      <c r="A35" s="122"/>
      <c r="B35" s="370" t="s">
        <v>37</v>
      </c>
      <c r="C35" s="374" t="s">
        <v>35</v>
      </c>
      <c r="D35" s="375">
        <f t="shared" si="0"/>
        <v>2.737224727593901E-2</v>
      </c>
      <c r="E35" s="375">
        <f t="shared" si="0"/>
        <v>0</v>
      </c>
      <c r="F35" s="375">
        <f t="shared" si="0"/>
        <v>0</v>
      </c>
    </row>
    <row r="36" spans="1:6" s="92" customFormat="1" ht="30" customHeight="1" thickBot="1" x14ac:dyDescent="0.3">
      <c r="A36" s="122"/>
      <c r="B36" s="819" t="s">
        <v>1301</v>
      </c>
      <c r="C36" s="820"/>
      <c r="D36" s="820"/>
      <c r="E36" s="820"/>
      <c r="F36" s="821"/>
    </row>
    <row r="37" spans="1:6" s="92" customFormat="1" ht="30" customHeight="1" x14ac:dyDescent="0.25">
      <c r="A37" s="122"/>
      <c r="B37" s="817"/>
      <c r="C37" s="371">
        <v>2018</v>
      </c>
      <c r="D37" s="371">
        <v>2019</v>
      </c>
      <c r="E37" s="371">
        <v>2020</v>
      </c>
      <c r="F37" s="371">
        <v>2021</v>
      </c>
    </row>
    <row r="38" spans="1:6" s="92" customFormat="1" ht="30" customHeight="1" thickBot="1" x14ac:dyDescent="0.3">
      <c r="A38" s="122"/>
      <c r="B38" s="818"/>
      <c r="C38" s="376">
        <v>706482</v>
      </c>
      <c r="D38" s="377">
        <v>725820</v>
      </c>
      <c r="E38" s="377">
        <v>725820</v>
      </c>
      <c r="F38" s="377">
        <v>725820</v>
      </c>
    </row>
    <row r="39" spans="1:6" s="92" customFormat="1" ht="30" customHeight="1" thickBot="1" x14ac:dyDescent="0.3">
      <c r="A39" s="122"/>
      <c r="B39" s="378" t="s">
        <v>39</v>
      </c>
      <c r="C39" s="379"/>
      <c r="D39" s="379"/>
      <c r="E39" s="379"/>
      <c r="F39" s="379"/>
    </row>
    <row r="40" spans="1:6" s="92" customFormat="1" ht="30" customHeight="1" thickBot="1" x14ac:dyDescent="0.3">
      <c r="A40" s="122"/>
      <c r="B40" s="378" t="s">
        <v>40</v>
      </c>
      <c r="C40" s="380">
        <v>706482</v>
      </c>
      <c r="D40" s="379">
        <v>725820</v>
      </c>
      <c r="E40" s="379">
        <v>725820</v>
      </c>
      <c r="F40" s="379">
        <v>725820</v>
      </c>
    </row>
    <row r="41" spans="1:6" s="92" customFormat="1" ht="30" customHeight="1" thickBot="1" x14ac:dyDescent="0.3">
      <c r="A41" s="122"/>
      <c r="B41" s="381" t="s">
        <v>41</v>
      </c>
      <c r="C41" s="380">
        <f>C40+C39</f>
        <v>706482</v>
      </c>
      <c r="D41" s="380">
        <f>D40+D39</f>
        <v>725820</v>
      </c>
      <c r="E41" s="380">
        <f>E40+E39</f>
        <v>725820</v>
      </c>
      <c r="F41" s="380">
        <f>F40+F39</f>
        <v>725820</v>
      </c>
    </row>
    <row r="42" spans="1:6" s="92" customFormat="1" ht="30" customHeight="1" thickBot="1" x14ac:dyDescent="0.3">
      <c r="A42" s="122">
        <v>2</v>
      </c>
      <c r="B42" s="370" t="s">
        <v>569</v>
      </c>
      <c r="C42" s="814" t="s">
        <v>570</v>
      </c>
      <c r="D42" s="815"/>
      <c r="E42" s="815"/>
      <c r="F42" s="816"/>
    </row>
    <row r="43" spans="1:6" s="92" customFormat="1" ht="30" customHeight="1" thickBot="1" x14ac:dyDescent="0.3">
      <c r="A43" s="122"/>
      <c r="B43" s="151" t="s">
        <v>571</v>
      </c>
      <c r="C43" s="797" t="s">
        <v>570</v>
      </c>
      <c r="D43" s="798"/>
      <c r="E43" s="798"/>
      <c r="F43" s="799"/>
    </row>
    <row r="44" spans="1:6" s="92" customFormat="1" ht="30" customHeight="1" thickBot="1" x14ac:dyDescent="0.3">
      <c r="A44" s="122"/>
      <c r="B44" s="370" t="s">
        <v>27</v>
      </c>
      <c r="C44" s="822" t="s">
        <v>572</v>
      </c>
      <c r="D44" s="823"/>
      <c r="E44" s="823"/>
      <c r="F44" s="824"/>
    </row>
    <row r="45" spans="1:6" s="92" customFormat="1" ht="30" customHeight="1" thickBot="1" x14ac:dyDescent="0.3">
      <c r="A45" s="122"/>
      <c r="B45" s="370" t="s">
        <v>29</v>
      </c>
      <c r="C45" s="797" t="s">
        <v>30</v>
      </c>
      <c r="D45" s="798"/>
      <c r="E45" s="798"/>
      <c r="F45" s="799"/>
    </row>
    <row r="46" spans="1:6" s="92" customFormat="1" ht="30" customHeight="1" x14ac:dyDescent="0.25">
      <c r="A46" s="122"/>
      <c r="B46" s="817"/>
      <c r="C46" s="371">
        <v>2018</v>
      </c>
      <c r="D46" s="371">
        <v>2019</v>
      </c>
      <c r="E46" s="371">
        <v>2020</v>
      </c>
      <c r="F46" s="371">
        <v>2021</v>
      </c>
    </row>
    <row r="47" spans="1:6" s="92" customFormat="1" ht="30" customHeight="1" thickBot="1" x14ac:dyDescent="0.3">
      <c r="A47" s="122"/>
      <c r="B47" s="818"/>
      <c r="C47" s="372">
        <v>661500</v>
      </c>
      <c r="D47" s="372">
        <v>662500</v>
      </c>
      <c r="E47" s="372">
        <v>661500</v>
      </c>
      <c r="F47" s="372">
        <v>661500</v>
      </c>
    </row>
    <row r="48" spans="1:6" s="92" customFormat="1" ht="30" customHeight="1" thickBot="1" x14ac:dyDescent="0.3">
      <c r="A48" s="122"/>
      <c r="B48" s="370" t="s">
        <v>31</v>
      </c>
      <c r="C48" s="373">
        <v>1</v>
      </c>
      <c r="D48" s="373">
        <v>1</v>
      </c>
      <c r="E48" s="373">
        <v>1</v>
      </c>
      <c r="F48" s="373">
        <v>1</v>
      </c>
    </row>
    <row r="49" spans="1:6" s="92" customFormat="1" ht="30" customHeight="1" thickBot="1" x14ac:dyDescent="0.3">
      <c r="A49" s="122"/>
      <c r="B49" s="370" t="s">
        <v>32</v>
      </c>
      <c r="C49" s="373">
        <v>661500</v>
      </c>
      <c r="D49" s="373">
        <v>662500</v>
      </c>
      <c r="E49" s="373">
        <v>661500</v>
      </c>
      <c r="F49" s="373">
        <v>661500</v>
      </c>
    </row>
    <row r="50" spans="1:6" s="92" customFormat="1" ht="30" customHeight="1" thickBot="1" x14ac:dyDescent="0.3">
      <c r="A50" s="122"/>
      <c r="B50" s="370" t="s">
        <v>33</v>
      </c>
      <c r="C50" s="373">
        <f>C49/C48</f>
        <v>661500</v>
      </c>
      <c r="D50" s="373">
        <f>D49/D48</f>
        <v>662500</v>
      </c>
      <c r="E50" s="373">
        <f>E49/E48</f>
        <v>661500</v>
      </c>
      <c r="F50" s="373">
        <f>F49/F48</f>
        <v>661500</v>
      </c>
    </row>
    <row r="51" spans="1:6" s="92" customFormat="1" ht="30" customHeight="1" thickBot="1" x14ac:dyDescent="0.3">
      <c r="A51" s="122"/>
      <c r="B51" s="370" t="s">
        <v>34</v>
      </c>
      <c r="C51" s="374" t="s">
        <v>35</v>
      </c>
      <c r="D51" s="375">
        <f t="shared" ref="D51:F53" si="1">D48/C48-1</f>
        <v>0</v>
      </c>
      <c r="E51" s="375">
        <f t="shared" si="1"/>
        <v>0</v>
      </c>
      <c r="F51" s="375">
        <f t="shared" si="1"/>
        <v>0</v>
      </c>
    </row>
    <row r="52" spans="1:6" s="92" customFormat="1" ht="30" customHeight="1" thickBot="1" x14ac:dyDescent="0.3">
      <c r="A52" s="122"/>
      <c r="B52" s="370" t="s">
        <v>36</v>
      </c>
      <c r="C52" s="374" t="s">
        <v>35</v>
      </c>
      <c r="D52" s="375">
        <f t="shared" si="1"/>
        <v>1.5117157974300355E-3</v>
      </c>
      <c r="E52" s="375">
        <f t="shared" si="1"/>
        <v>-1.5094339622641062E-3</v>
      </c>
      <c r="F52" s="375">
        <f t="shared" si="1"/>
        <v>0</v>
      </c>
    </row>
    <row r="53" spans="1:6" s="92" customFormat="1" ht="30" customHeight="1" thickBot="1" x14ac:dyDescent="0.3">
      <c r="A53" s="122"/>
      <c r="B53" s="370" t="s">
        <v>37</v>
      </c>
      <c r="C53" s="374" t="s">
        <v>35</v>
      </c>
      <c r="D53" s="375">
        <f t="shared" si="1"/>
        <v>1.5117157974300355E-3</v>
      </c>
      <c r="E53" s="375">
        <f t="shared" si="1"/>
        <v>-1.5094339622641062E-3</v>
      </c>
      <c r="F53" s="375">
        <f t="shared" si="1"/>
        <v>0</v>
      </c>
    </row>
    <row r="54" spans="1:6" s="92" customFormat="1" ht="30" customHeight="1" thickBot="1" x14ac:dyDescent="0.3">
      <c r="A54" s="122"/>
      <c r="B54" s="819" t="s">
        <v>1302</v>
      </c>
      <c r="C54" s="820"/>
      <c r="D54" s="820"/>
      <c r="E54" s="820"/>
      <c r="F54" s="821"/>
    </row>
    <row r="55" spans="1:6" s="92" customFormat="1" ht="30" customHeight="1" x14ac:dyDescent="0.25">
      <c r="A55" s="122"/>
      <c r="B55" s="817"/>
      <c r="C55" s="371">
        <v>2018</v>
      </c>
      <c r="D55" s="371">
        <v>2019</v>
      </c>
      <c r="E55" s="371">
        <v>2020</v>
      </c>
      <c r="F55" s="371">
        <v>2021</v>
      </c>
    </row>
    <row r="56" spans="1:6" s="92" customFormat="1" ht="30" customHeight="1" thickBot="1" x14ac:dyDescent="0.3">
      <c r="A56" s="122"/>
      <c r="B56" s="818"/>
      <c r="C56" s="372">
        <v>661500</v>
      </c>
      <c r="D56" s="372">
        <v>662500</v>
      </c>
      <c r="E56" s="372">
        <v>661500</v>
      </c>
      <c r="F56" s="372">
        <v>661500</v>
      </c>
    </row>
    <row r="57" spans="1:6" s="92" customFormat="1" ht="30" customHeight="1" thickBot="1" x14ac:dyDescent="0.3">
      <c r="A57" s="122"/>
      <c r="B57" s="378" t="s">
        <v>39</v>
      </c>
      <c r="C57" s="379"/>
      <c r="D57" s="379"/>
      <c r="E57" s="379"/>
      <c r="F57" s="379"/>
    </row>
    <row r="58" spans="1:6" s="92" customFormat="1" ht="30" customHeight="1" thickBot="1" x14ac:dyDescent="0.3">
      <c r="A58" s="122"/>
      <c r="B58" s="378" t="s">
        <v>40</v>
      </c>
      <c r="C58" s="380">
        <v>661500</v>
      </c>
      <c r="D58" s="379">
        <v>662500</v>
      </c>
      <c r="E58" s="379">
        <v>661500</v>
      </c>
      <c r="F58" s="379">
        <v>661500</v>
      </c>
    </row>
    <row r="59" spans="1:6" s="92" customFormat="1" ht="30" customHeight="1" thickBot="1" x14ac:dyDescent="0.3">
      <c r="A59" s="122"/>
      <c r="B59" s="381" t="s">
        <v>230</v>
      </c>
      <c r="C59" s="380">
        <f>C58+C57</f>
        <v>661500</v>
      </c>
      <c r="D59" s="380">
        <f>D58+D57</f>
        <v>662500</v>
      </c>
      <c r="E59" s="380">
        <f>E58+E57</f>
        <v>661500</v>
      </c>
      <c r="F59" s="380">
        <f>F58+F57</f>
        <v>661500</v>
      </c>
    </row>
    <row r="60" spans="1:6" s="92" customFormat="1" ht="30" customHeight="1" thickBot="1" x14ac:dyDescent="0.3">
      <c r="A60" s="122">
        <v>3</v>
      </c>
      <c r="B60" s="370" t="s">
        <v>373</v>
      </c>
      <c r="C60" s="814" t="s">
        <v>573</v>
      </c>
      <c r="D60" s="815"/>
      <c r="E60" s="815"/>
      <c r="F60" s="816"/>
    </row>
    <row r="61" spans="1:6" s="92" customFormat="1" ht="30" customHeight="1" thickBot="1" x14ac:dyDescent="0.3">
      <c r="A61" s="122"/>
      <c r="B61" s="151" t="s">
        <v>424</v>
      </c>
      <c r="C61" s="797" t="s">
        <v>573</v>
      </c>
      <c r="D61" s="798"/>
      <c r="E61" s="798"/>
      <c r="F61" s="799"/>
    </row>
    <row r="62" spans="1:6" s="92" customFormat="1" ht="30" customHeight="1" thickBot="1" x14ac:dyDescent="0.3">
      <c r="A62" s="122"/>
      <c r="B62" s="370" t="s">
        <v>27</v>
      </c>
      <c r="C62" s="822" t="s">
        <v>574</v>
      </c>
      <c r="D62" s="823"/>
      <c r="E62" s="823"/>
      <c r="F62" s="824"/>
    </row>
    <row r="63" spans="1:6" s="92" customFormat="1" ht="30" customHeight="1" thickBot="1" x14ac:dyDescent="0.3">
      <c r="A63" s="122"/>
      <c r="B63" s="370" t="s">
        <v>29</v>
      </c>
      <c r="C63" s="797" t="s">
        <v>421</v>
      </c>
      <c r="D63" s="798"/>
      <c r="E63" s="798"/>
      <c r="F63" s="799"/>
    </row>
    <row r="64" spans="1:6" s="92" customFormat="1" ht="30" customHeight="1" x14ac:dyDescent="0.25">
      <c r="A64" s="122"/>
      <c r="B64" s="817"/>
      <c r="C64" s="371">
        <v>2018</v>
      </c>
      <c r="D64" s="371">
        <v>2019</v>
      </c>
      <c r="E64" s="371">
        <v>2020</v>
      </c>
      <c r="F64" s="371">
        <v>2021</v>
      </c>
    </row>
    <row r="65" spans="1:6" s="92" customFormat="1" ht="30" customHeight="1" thickBot="1" x14ac:dyDescent="0.3">
      <c r="A65" s="122"/>
      <c r="B65" s="818"/>
      <c r="C65" s="372">
        <v>546920</v>
      </c>
      <c r="D65" s="372">
        <v>615952</v>
      </c>
      <c r="E65" s="382">
        <v>626952</v>
      </c>
      <c r="F65" s="382">
        <v>626952</v>
      </c>
    </row>
    <row r="66" spans="1:6" s="92" customFormat="1" ht="30" customHeight="1" thickBot="1" x14ac:dyDescent="0.3">
      <c r="A66" s="122"/>
      <c r="B66" s="370" t="s">
        <v>31</v>
      </c>
      <c r="C66" s="373">
        <v>1</v>
      </c>
      <c r="D66" s="373">
        <v>1</v>
      </c>
      <c r="E66" s="373">
        <v>1</v>
      </c>
      <c r="F66" s="373">
        <v>1</v>
      </c>
    </row>
    <row r="67" spans="1:6" s="92" customFormat="1" ht="30" customHeight="1" thickBot="1" x14ac:dyDescent="0.3">
      <c r="A67" s="122"/>
      <c r="B67" s="370" t="s">
        <v>32</v>
      </c>
      <c r="C67" s="373">
        <v>546920</v>
      </c>
      <c r="D67" s="373">
        <v>615952</v>
      </c>
      <c r="E67" s="373">
        <v>626952</v>
      </c>
      <c r="F67" s="373">
        <v>626952</v>
      </c>
    </row>
    <row r="68" spans="1:6" s="92" customFormat="1" ht="30" customHeight="1" thickBot="1" x14ac:dyDescent="0.3">
      <c r="A68" s="122"/>
      <c r="B68" s="370" t="s">
        <v>33</v>
      </c>
      <c r="C68" s="373">
        <f>C67/C66</f>
        <v>546920</v>
      </c>
      <c r="D68" s="373">
        <f>D67/D66</f>
        <v>615952</v>
      </c>
      <c r="E68" s="373">
        <f>E67/E66</f>
        <v>626952</v>
      </c>
      <c r="F68" s="373">
        <f>F67/F66</f>
        <v>626952</v>
      </c>
    </row>
    <row r="69" spans="1:6" s="92" customFormat="1" ht="30" customHeight="1" thickBot="1" x14ac:dyDescent="0.3">
      <c r="A69" s="122"/>
      <c r="B69" s="370" t="s">
        <v>34</v>
      </c>
      <c r="C69" s="374" t="s">
        <v>35</v>
      </c>
      <c r="D69" s="375">
        <f t="shared" ref="D69:F71" si="2">D66/C66-1</f>
        <v>0</v>
      </c>
      <c r="E69" s="375">
        <f t="shared" si="2"/>
        <v>0</v>
      </c>
      <c r="F69" s="375">
        <f t="shared" si="2"/>
        <v>0</v>
      </c>
    </row>
    <row r="70" spans="1:6" s="92" customFormat="1" ht="30" customHeight="1" thickBot="1" x14ac:dyDescent="0.3">
      <c r="A70" s="122"/>
      <c r="B70" s="370" t="s">
        <v>36</v>
      </c>
      <c r="C70" s="374" t="s">
        <v>35</v>
      </c>
      <c r="D70" s="375">
        <f t="shared" si="2"/>
        <v>0.12621955679075558</v>
      </c>
      <c r="E70" s="375">
        <f t="shared" si="2"/>
        <v>1.7858534431254292E-2</v>
      </c>
      <c r="F70" s="375">
        <f t="shared" si="2"/>
        <v>0</v>
      </c>
    </row>
    <row r="71" spans="1:6" s="92" customFormat="1" ht="30" customHeight="1" thickBot="1" x14ac:dyDescent="0.3">
      <c r="A71" s="122"/>
      <c r="B71" s="370" t="s">
        <v>37</v>
      </c>
      <c r="C71" s="374" t="s">
        <v>35</v>
      </c>
      <c r="D71" s="375">
        <f t="shared" si="2"/>
        <v>0.12621955679075558</v>
      </c>
      <c r="E71" s="375">
        <f t="shared" si="2"/>
        <v>1.7858534431254292E-2</v>
      </c>
      <c r="F71" s="375">
        <f t="shared" si="2"/>
        <v>0</v>
      </c>
    </row>
    <row r="72" spans="1:6" s="92" customFormat="1" ht="30" customHeight="1" thickBot="1" x14ac:dyDescent="0.3">
      <c r="A72" s="122"/>
      <c r="B72" s="819" t="s">
        <v>1303</v>
      </c>
      <c r="C72" s="820"/>
      <c r="D72" s="820"/>
      <c r="E72" s="820"/>
      <c r="F72" s="821"/>
    </row>
    <row r="73" spans="1:6" s="92" customFormat="1" ht="30" customHeight="1" x14ac:dyDescent="0.25">
      <c r="A73" s="122"/>
      <c r="B73" s="817"/>
      <c r="C73" s="371">
        <v>2018</v>
      </c>
      <c r="D73" s="371">
        <v>2019</v>
      </c>
      <c r="E73" s="371">
        <v>2020</v>
      </c>
      <c r="F73" s="371">
        <v>2021</v>
      </c>
    </row>
    <row r="74" spans="1:6" s="92" customFormat="1" ht="30" customHeight="1" thickBot="1" x14ac:dyDescent="0.3">
      <c r="A74" s="122"/>
      <c r="B74" s="818"/>
      <c r="C74" s="372">
        <v>546920</v>
      </c>
      <c r="D74" s="377">
        <v>615952</v>
      </c>
      <c r="E74" s="372">
        <v>626952</v>
      </c>
      <c r="F74" s="372">
        <v>626952</v>
      </c>
    </row>
    <row r="75" spans="1:6" s="92" customFormat="1" ht="30" customHeight="1" thickBot="1" x14ac:dyDescent="0.3">
      <c r="A75" s="122"/>
      <c r="B75" s="378" t="s">
        <v>39</v>
      </c>
      <c r="C75" s="379"/>
      <c r="D75" s="379"/>
      <c r="E75" s="379"/>
      <c r="F75" s="379"/>
    </row>
    <row r="76" spans="1:6" s="92" customFormat="1" ht="30" customHeight="1" thickBot="1" x14ac:dyDescent="0.3">
      <c r="A76" s="122"/>
      <c r="B76" s="378" t="s">
        <v>40</v>
      </c>
      <c r="C76" s="380">
        <v>546920</v>
      </c>
      <c r="D76" s="379">
        <v>615952</v>
      </c>
      <c r="E76" s="379">
        <v>626952</v>
      </c>
      <c r="F76" s="379">
        <v>626952</v>
      </c>
    </row>
    <row r="77" spans="1:6" s="92" customFormat="1" ht="30" customHeight="1" thickBot="1" x14ac:dyDescent="0.3">
      <c r="A77" s="122"/>
      <c r="B77" s="381" t="s">
        <v>239</v>
      </c>
      <c r="C77" s="380">
        <f>C76+C75</f>
        <v>546920</v>
      </c>
      <c r="D77" s="380">
        <f>D76+D75</f>
        <v>615952</v>
      </c>
      <c r="E77" s="380">
        <f>E76+E75</f>
        <v>626952</v>
      </c>
      <c r="F77" s="380">
        <f>F76+F75</f>
        <v>626952</v>
      </c>
    </row>
    <row r="78" spans="1:6" s="92" customFormat="1" ht="30" customHeight="1" thickBot="1" x14ac:dyDescent="0.3">
      <c r="A78" s="122">
        <v>4</v>
      </c>
      <c r="B78" s="370" t="s">
        <v>575</v>
      </c>
      <c r="C78" s="814" t="s">
        <v>576</v>
      </c>
      <c r="D78" s="815"/>
      <c r="E78" s="815"/>
      <c r="F78" s="816"/>
    </row>
    <row r="79" spans="1:6" s="92" customFormat="1" ht="30" customHeight="1" thickBot="1" x14ac:dyDescent="0.3">
      <c r="A79" s="122"/>
      <c r="B79" s="151" t="s">
        <v>433</v>
      </c>
      <c r="C79" s="797" t="s">
        <v>576</v>
      </c>
      <c r="D79" s="798"/>
      <c r="E79" s="798"/>
      <c r="F79" s="799"/>
    </row>
    <row r="80" spans="1:6" s="92" customFormat="1" ht="30" customHeight="1" thickBot="1" x14ac:dyDescent="0.3">
      <c r="A80" s="122"/>
      <c r="B80" s="370" t="s">
        <v>27</v>
      </c>
      <c r="C80" s="822" t="s">
        <v>577</v>
      </c>
      <c r="D80" s="823"/>
      <c r="E80" s="823"/>
      <c r="F80" s="824"/>
    </row>
    <row r="81" spans="1:6" s="92" customFormat="1" ht="30" customHeight="1" thickBot="1" x14ac:dyDescent="0.3">
      <c r="A81" s="122"/>
      <c r="B81" s="370" t="s">
        <v>29</v>
      </c>
      <c r="C81" s="797" t="s">
        <v>421</v>
      </c>
      <c r="D81" s="798"/>
      <c r="E81" s="798"/>
      <c r="F81" s="799"/>
    </row>
    <row r="82" spans="1:6" s="92" customFormat="1" ht="30" customHeight="1" x14ac:dyDescent="0.25">
      <c r="A82" s="122"/>
      <c r="B82" s="817"/>
      <c r="C82" s="371">
        <v>2018</v>
      </c>
      <c r="D82" s="371">
        <v>2019</v>
      </c>
      <c r="E82" s="371">
        <v>2020</v>
      </c>
      <c r="F82" s="371">
        <v>2021</v>
      </c>
    </row>
    <row r="83" spans="1:6" s="92" customFormat="1" ht="30" customHeight="1" thickBot="1" x14ac:dyDescent="0.3">
      <c r="A83" s="122"/>
      <c r="B83" s="818"/>
      <c r="C83" s="372">
        <v>50000</v>
      </c>
      <c r="D83" s="372">
        <v>20000</v>
      </c>
      <c r="E83" s="372">
        <v>60000</v>
      </c>
      <c r="F83" s="383">
        <v>0</v>
      </c>
    </row>
    <row r="84" spans="1:6" s="92" customFormat="1" ht="30" customHeight="1" thickBot="1" x14ac:dyDescent="0.3">
      <c r="A84" s="122"/>
      <c r="B84" s="370" t="s">
        <v>31</v>
      </c>
      <c r="C84" s="373">
        <v>1</v>
      </c>
      <c r="D84" s="373">
        <v>1</v>
      </c>
      <c r="E84" s="373">
        <v>1</v>
      </c>
      <c r="F84" s="373">
        <v>1</v>
      </c>
    </row>
    <row r="85" spans="1:6" s="92" customFormat="1" ht="30" customHeight="1" thickBot="1" x14ac:dyDescent="0.3">
      <c r="A85" s="122"/>
      <c r="B85" s="370" t="s">
        <v>32</v>
      </c>
      <c r="C85" s="373">
        <v>50000</v>
      </c>
      <c r="D85" s="373">
        <v>20000</v>
      </c>
      <c r="E85" s="373">
        <v>60000</v>
      </c>
      <c r="F85" s="373"/>
    </row>
    <row r="86" spans="1:6" s="92" customFormat="1" ht="30" customHeight="1" thickBot="1" x14ac:dyDescent="0.3">
      <c r="A86" s="122"/>
      <c r="B86" s="370" t="s">
        <v>33</v>
      </c>
      <c r="C86" s="373">
        <f>C85/C84</f>
        <v>50000</v>
      </c>
      <c r="D86" s="373">
        <f>D85/D84</f>
        <v>20000</v>
      </c>
      <c r="E86" s="373">
        <f>E85/E84</f>
        <v>60000</v>
      </c>
      <c r="F86" s="373">
        <f>F85/F84</f>
        <v>0</v>
      </c>
    </row>
    <row r="87" spans="1:6" s="92" customFormat="1" ht="30" customHeight="1" thickBot="1" x14ac:dyDescent="0.3">
      <c r="A87" s="122"/>
      <c r="B87" s="370" t="s">
        <v>34</v>
      </c>
      <c r="C87" s="374" t="s">
        <v>35</v>
      </c>
      <c r="D87" s="375">
        <f t="shared" ref="D87:F89" si="3">D84/C84-1</f>
        <v>0</v>
      </c>
      <c r="E87" s="375">
        <f t="shared" si="3"/>
        <v>0</v>
      </c>
      <c r="F87" s="375">
        <f t="shared" si="3"/>
        <v>0</v>
      </c>
    </row>
    <row r="88" spans="1:6" s="92" customFormat="1" ht="30" customHeight="1" thickBot="1" x14ac:dyDescent="0.3">
      <c r="A88" s="122"/>
      <c r="B88" s="370" t="s">
        <v>36</v>
      </c>
      <c r="C88" s="374" t="s">
        <v>35</v>
      </c>
      <c r="D88" s="375">
        <f t="shared" si="3"/>
        <v>-0.6</v>
      </c>
      <c r="E88" s="375">
        <f t="shared" si="3"/>
        <v>2</v>
      </c>
      <c r="F88" s="375">
        <f t="shared" si="3"/>
        <v>-1</v>
      </c>
    </row>
    <row r="89" spans="1:6" s="92" customFormat="1" ht="30" customHeight="1" thickBot="1" x14ac:dyDescent="0.3">
      <c r="A89" s="122"/>
      <c r="B89" s="370" t="s">
        <v>37</v>
      </c>
      <c r="C89" s="374" t="s">
        <v>35</v>
      </c>
      <c r="D89" s="375">
        <f t="shared" si="3"/>
        <v>-0.6</v>
      </c>
      <c r="E89" s="375">
        <f t="shared" si="3"/>
        <v>2</v>
      </c>
      <c r="F89" s="375">
        <f t="shared" si="3"/>
        <v>-1</v>
      </c>
    </row>
    <row r="90" spans="1:6" s="92" customFormat="1" ht="30" customHeight="1" thickBot="1" x14ac:dyDescent="0.3">
      <c r="A90" s="122"/>
      <c r="B90" s="819" t="s">
        <v>1304</v>
      </c>
      <c r="C90" s="820"/>
      <c r="D90" s="820"/>
      <c r="E90" s="820"/>
      <c r="F90" s="821"/>
    </row>
    <row r="91" spans="1:6" s="92" customFormat="1" ht="30" customHeight="1" x14ac:dyDescent="0.25">
      <c r="A91" s="122"/>
      <c r="B91" s="817"/>
      <c r="C91" s="371">
        <v>2018</v>
      </c>
      <c r="D91" s="371">
        <v>2019</v>
      </c>
      <c r="E91" s="371">
        <v>2020</v>
      </c>
      <c r="F91" s="371">
        <v>2021</v>
      </c>
    </row>
    <row r="92" spans="1:6" s="92" customFormat="1" ht="30" customHeight="1" thickBot="1" x14ac:dyDescent="0.3">
      <c r="A92" s="122"/>
      <c r="B92" s="818"/>
      <c r="C92" s="372">
        <v>50000</v>
      </c>
      <c r="D92" s="372">
        <v>20000</v>
      </c>
      <c r="E92" s="372">
        <v>60000</v>
      </c>
      <c r="F92" s="383" t="s">
        <v>13</v>
      </c>
    </row>
    <row r="93" spans="1:6" s="92" customFormat="1" ht="30" customHeight="1" thickBot="1" x14ac:dyDescent="0.3">
      <c r="A93" s="122"/>
      <c r="B93" s="378" t="s">
        <v>39</v>
      </c>
      <c r="C93" s="379"/>
      <c r="D93" s="379"/>
      <c r="E93" s="379"/>
      <c r="F93" s="379"/>
    </row>
    <row r="94" spans="1:6" s="92" customFormat="1" ht="30" customHeight="1" thickBot="1" x14ac:dyDescent="0.3">
      <c r="A94" s="122"/>
      <c r="B94" s="378" t="s">
        <v>40</v>
      </c>
      <c r="C94" s="380">
        <v>50000</v>
      </c>
      <c r="D94" s="380">
        <v>20000</v>
      </c>
      <c r="E94" s="380">
        <v>60000</v>
      </c>
      <c r="F94" s="379"/>
    </row>
    <row r="95" spans="1:6" s="92" customFormat="1" ht="30" customHeight="1" thickBot="1" x14ac:dyDescent="0.3">
      <c r="A95" s="122"/>
      <c r="B95" s="381" t="s">
        <v>247</v>
      </c>
      <c r="C95" s="380">
        <f>C94+C93</f>
        <v>50000</v>
      </c>
      <c r="D95" s="380">
        <f>D94+D93</f>
        <v>20000</v>
      </c>
      <c r="E95" s="380">
        <f>E94+E93</f>
        <v>60000</v>
      </c>
      <c r="F95" s="380">
        <f>F94+F93</f>
        <v>0</v>
      </c>
    </row>
    <row r="96" spans="1:6" s="92" customFormat="1" ht="30" customHeight="1" thickBot="1" x14ac:dyDescent="0.3">
      <c r="A96" s="122">
        <v>5</v>
      </c>
      <c r="B96" s="370" t="s">
        <v>578</v>
      </c>
      <c r="C96" s="814" t="s">
        <v>579</v>
      </c>
      <c r="D96" s="815"/>
      <c r="E96" s="815"/>
      <c r="F96" s="816"/>
    </row>
    <row r="97" spans="1:6" s="92" customFormat="1" ht="30" customHeight="1" thickBot="1" x14ac:dyDescent="0.3">
      <c r="A97" s="122"/>
      <c r="B97" s="151" t="s">
        <v>438</v>
      </c>
      <c r="C97" s="797" t="s">
        <v>579</v>
      </c>
      <c r="D97" s="798"/>
      <c r="E97" s="798"/>
      <c r="F97" s="799"/>
    </row>
    <row r="98" spans="1:6" s="92" customFormat="1" ht="30" customHeight="1" thickBot="1" x14ac:dyDescent="0.3">
      <c r="A98" s="122"/>
      <c r="B98" s="370" t="s">
        <v>27</v>
      </c>
      <c r="C98" s="822" t="s">
        <v>580</v>
      </c>
      <c r="D98" s="823"/>
      <c r="E98" s="823"/>
      <c r="F98" s="824"/>
    </row>
    <row r="99" spans="1:6" s="92" customFormat="1" ht="30" customHeight="1" thickBot="1" x14ac:dyDescent="0.3">
      <c r="A99" s="122"/>
      <c r="B99" s="370" t="s">
        <v>29</v>
      </c>
      <c r="C99" s="797" t="s">
        <v>581</v>
      </c>
      <c r="D99" s="798"/>
      <c r="E99" s="798"/>
      <c r="F99" s="799"/>
    </row>
    <row r="100" spans="1:6" s="92" customFormat="1" ht="30" customHeight="1" x14ac:dyDescent="0.25">
      <c r="A100" s="122"/>
      <c r="B100" s="817"/>
      <c r="C100" s="371">
        <v>2018</v>
      </c>
      <c r="D100" s="371">
        <v>2019</v>
      </c>
      <c r="E100" s="371">
        <v>2020</v>
      </c>
      <c r="F100" s="371">
        <v>2021</v>
      </c>
    </row>
    <row r="101" spans="1:6" s="92" customFormat="1" ht="30" customHeight="1" thickBot="1" x14ac:dyDescent="0.3">
      <c r="A101" s="122"/>
      <c r="B101" s="818"/>
      <c r="C101" s="372">
        <v>10000</v>
      </c>
      <c r="D101" s="372">
        <v>5000</v>
      </c>
      <c r="E101" s="383">
        <v>0</v>
      </c>
      <c r="F101" s="383">
        <v>0</v>
      </c>
    </row>
    <row r="102" spans="1:6" s="92" customFormat="1" ht="30" customHeight="1" thickBot="1" x14ac:dyDescent="0.3">
      <c r="A102" s="122"/>
      <c r="B102" s="370" t="s">
        <v>31</v>
      </c>
      <c r="C102" s="373">
        <v>1</v>
      </c>
      <c r="D102" s="373">
        <v>1</v>
      </c>
      <c r="E102" s="373">
        <v>1</v>
      </c>
      <c r="F102" s="373">
        <v>1</v>
      </c>
    </row>
    <row r="103" spans="1:6" s="92" customFormat="1" ht="30" customHeight="1" thickBot="1" x14ac:dyDescent="0.3">
      <c r="A103" s="122"/>
      <c r="B103" s="370" t="s">
        <v>32</v>
      </c>
      <c r="C103" s="373">
        <v>10000</v>
      </c>
      <c r="D103" s="373">
        <v>5000</v>
      </c>
      <c r="E103" s="373"/>
      <c r="F103" s="373"/>
    </row>
    <row r="104" spans="1:6" s="92" customFormat="1" ht="30" customHeight="1" thickBot="1" x14ac:dyDescent="0.3">
      <c r="A104" s="122"/>
      <c r="B104" s="370" t="s">
        <v>33</v>
      </c>
      <c r="C104" s="373">
        <f>C103/C102</f>
        <v>10000</v>
      </c>
      <c r="D104" s="373">
        <f>D103/D102</f>
        <v>5000</v>
      </c>
      <c r="E104" s="373">
        <f>E103/E102</f>
        <v>0</v>
      </c>
      <c r="F104" s="373">
        <f>F103/F102</f>
        <v>0</v>
      </c>
    </row>
    <row r="105" spans="1:6" s="92" customFormat="1" ht="30" customHeight="1" thickBot="1" x14ac:dyDescent="0.3">
      <c r="A105" s="122"/>
      <c r="B105" s="370" t="s">
        <v>34</v>
      </c>
      <c r="C105" s="374" t="s">
        <v>35</v>
      </c>
      <c r="D105" s="375">
        <f t="shared" ref="D105:F107" si="4">D102/C102-1</f>
        <v>0</v>
      </c>
      <c r="E105" s="375">
        <f t="shared" si="4"/>
        <v>0</v>
      </c>
      <c r="F105" s="375">
        <f t="shared" si="4"/>
        <v>0</v>
      </c>
    </row>
    <row r="106" spans="1:6" s="92" customFormat="1" ht="30" customHeight="1" thickBot="1" x14ac:dyDescent="0.3">
      <c r="A106" s="122"/>
      <c r="B106" s="370" t="s">
        <v>36</v>
      </c>
      <c r="C106" s="374" t="s">
        <v>35</v>
      </c>
      <c r="D106" s="375">
        <f t="shared" si="4"/>
        <v>-0.5</v>
      </c>
      <c r="E106" s="375">
        <f t="shared" si="4"/>
        <v>-1</v>
      </c>
      <c r="F106" s="375" t="e">
        <f t="shared" si="4"/>
        <v>#DIV/0!</v>
      </c>
    </row>
    <row r="107" spans="1:6" s="92" customFormat="1" ht="30" customHeight="1" thickBot="1" x14ac:dyDescent="0.3">
      <c r="A107" s="122"/>
      <c r="B107" s="370" t="s">
        <v>37</v>
      </c>
      <c r="C107" s="374" t="s">
        <v>35</v>
      </c>
      <c r="D107" s="375">
        <f t="shared" si="4"/>
        <v>-0.5</v>
      </c>
      <c r="E107" s="375">
        <f t="shared" si="4"/>
        <v>-1</v>
      </c>
      <c r="F107" s="375" t="e">
        <f t="shared" si="4"/>
        <v>#DIV/0!</v>
      </c>
    </row>
    <row r="108" spans="1:6" s="92" customFormat="1" ht="30" customHeight="1" thickBot="1" x14ac:dyDescent="0.3">
      <c r="A108" s="122"/>
      <c r="B108" s="819" t="s">
        <v>1305</v>
      </c>
      <c r="C108" s="820"/>
      <c r="D108" s="820"/>
      <c r="E108" s="820"/>
      <c r="F108" s="821"/>
    </row>
    <row r="109" spans="1:6" s="92" customFormat="1" ht="30" customHeight="1" x14ac:dyDescent="0.25">
      <c r="A109" s="122"/>
      <c r="B109" s="817"/>
      <c r="C109" s="371">
        <v>2018</v>
      </c>
      <c r="D109" s="371">
        <v>2019</v>
      </c>
      <c r="E109" s="371">
        <v>2020</v>
      </c>
      <c r="F109" s="371">
        <v>2021</v>
      </c>
    </row>
    <row r="110" spans="1:6" s="92" customFormat="1" ht="30" customHeight="1" thickBot="1" x14ac:dyDescent="0.3">
      <c r="A110" s="122"/>
      <c r="B110" s="818"/>
      <c r="C110" s="372">
        <v>10000</v>
      </c>
      <c r="D110" s="372">
        <v>5000</v>
      </c>
      <c r="E110" s="383">
        <v>0</v>
      </c>
      <c r="F110" s="383">
        <v>0</v>
      </c>
    </row>
    <row r="111" spans="1:6" s="92" customFormat="1" ht="30" customHeight="1" thickBot="1" x14ac:dyDescent="0.3">
      <c r="A111" s="122"/>
      <c r="B111" s="378" t="s">
        <v>39</v>
      </c>
      <c r="C111" s="379"/>
      <c r="D111" s="379"/>
      <c r="E111" s="379"/>
      <c r="F111" s="379"/>
    </row>
    <row r="112" spans="1:6" s="92" customFormat="1" ht="30" customHeight="1" thickBot="1" x14ac:dyDescent="0.3">
      <c r="A112" s="122"/>
      <c r="B112" s="378" t="s">
        <v>40</v>
      </c>
      <c r="C112" s="380">
        <v>10000</v>
      </c>
      <c r="D112" s="379">
        <v>5000</v>
      </c>
      <c r="E112" s="379"/>
      <c r="F112" s="379"/>
    </row>
    <row r="113" spans="1:6" s="92" customFormat="1" ht="30" customHeight="1" thickBot="1" x14ac:dyDescent="0.3">
      <c r="A113" s="122"/>
      <c r="B113" s="381" t="s">
        <v>256</v>
      </c>
      <c r="C113" s="380">
        <f>C112+C111</f>
        <v>10000</v>
      </c>
      <c r="D113" s="380">
        <f>D112+D111</f>
        <v>5000</v>
      </c>
      <c r="E113" s="380">
        <f>E112+E111</f>
        <v>0</v>
      </c>
      <c r="F113" s="380">
        <f>F112+F111</f>
        <v>0</v>
      </c>
    </row>
    <row r="114" spans="1:6" s="92" customFormat="1" ht="30" customHeight="1" thickBot="1" x14ac:dyDescent="0.3">
      <c r="A114" s="122">
        <v>6</v>
      </c>
      <c r="B114" s="370" t="s">
        <v>582</v>
      </c>
      <c r="C114" s="814" t="s">
        <v>583</v>
      </c>
      <c r="D114" s="815"/>
      <c r="E114" s="815"/>
      <c r="F114" s="816"/>
    </row>
    <row r="115" spans="1:6" s="92" customFormat="1" ht="30" customHeight="1" thickBot="1" x14ac:dyDescent="0.3">
      <c r="A115" s="122"/>
      <c r="B115" s="151" t="s">
        <v>443</v>
      </c>
      <c r="C115" s="797" t="s">
        <v>583</v>
      </c>
      <c r="D115" s="798"/>
      <c r="E115" s="798"/>
      <c r="F115" s="799"/>
    </row>
    <row r="116" spans="1:6" s="92" customFormat="1" ht="30" customHeight="1" thickBot="1" x14ac:dyDescent="0.3">
      <c r="A116" s="122"/>
      <c r="B116" s="370" t="s">
        <v>27</v>
      </c>
      <c r="C116" s="822" t="s">
        <v>580</v>
      </c>
      <c r="D116" s="823"/>
      <c r="E116" s="823"/>
      <c r="F116" s="824"/>
    </row>
    <row r="117" spans="1:6" s="92" customFormat="1" ht="30" customHeight="1" thickBot="1" x14ac:dyDescent="0.3">
      <c r="A117" s="122"/>
      <c r="B117" s="370" t="s">
        <v>29</v>
      </c>
      <c r="C117" s="797" t="s">
        <v>581</v>
      </c>
      <c r="D117" s="798"/>
      <c r="E117" s="798"/>
      <c r="F117" s="799"/>
    </row>
    <row r="118" spans="1:6" s="92" customFormat="1" ht="30" customHeight="1" x14ac:dyDescent="0.25">
      <c r="A118" s="122"/>
      <c r="B118" s="817"/>
      <c r="C118" s="371">
        <v>2018</v>
      </c>
      <c r="D118" s="371">
        <v>2019</v>
      </c>
      <c r="E118" s="371">
        <v>2020</v>
      </c>
      <c r="F118" s="371">
        <v>2021</v>
      </c>
    </row>
    <row r="119" spans="1:6" s="92" customFormat="1" ht="30" customHeight="1" thickBot="1" x14ac:dyDescent="0.3">
      <c r="A119" s="122"/>
      <c r="B119" s="818"/>
      <c r="C119" s="372">
        <v>70000</v>
      </c>
      <c r="D119" s="372">
        <v>113000</v>
      </c>
      <c r="E119" s="372">
        <v>150000</v>
      </c>
      <c r="F119" s="372">
        <v>163000</v>
      </c>
    </row>
    <row r="120" spans="1:6" s="92" customFormat="1" ht="30" customHeight="1" thickBot="1" x14ac:dyDescent="0.3">
      <c r="A120" s="122"/>
      <c r="B120" s="370" t="s">
        <v>31</v>
      </c>
      <c r="C120" s="373">
        <v>1</v>
      </c>
      <c r="D120" s="373">
        <v>1</v>
      </c>
      <c r="E120" s="373">
        <v>1</v>
      </c>
      <c r="F120" s="373">
        <v>1</v>
      </c>
    </row>
    <row r="121" spans="1:6" s="92" customFormat="1" ht="30" customHeight="1" thickBot="1" x14ac:dyDescent="0.3">
      <c r="A121" s="122"/>
      <c r="B121" s="370" t="s">
        <v>32</v>
      </c>
      <c r="C121" s="373">
        <v>70000</v>
      </c>
      <c r="D121" s="373">
        <v>113000</v>
      </c>
      <c r="E121" s="373">
        <v>150000</v>
      </c>
      <c r="F121" s="373">
        <v>163000</v>
      </c>
    </row>
    <row r="122" spans="1:6" s="92" customFormat="1" ht="30" customHeight="1" thickBot="1" x14ac:dyDescent="0.3">
      <c r="A122" s="122"/>
      <c r="B122" s="370" t="s">
        <v>33</v>
      </c>
      <c r="C122" s="373">
        <f>C121/C120</f>
        <v>70000</v>
      </c>
      <c r="D122" s="373">
        <f>D121/D120</f>
        <v>113000</v>
      </c>
      <c r="E122" s="373">
        <f>E121/E120</f>
        <v>150000</v>
      </c>
      <c r="F122" s="373">
        <f>F121/F120</f>
        <v>163000</v>
      </c>
    </row>
    <row r="123" spans="1:6" s="92" customFormat="1" ht="30" customHeight="1" thickBot="1" x14ac:dyDescent="0.3">
      <c r="A123" s="122"/>
      <c r="B123" s="370" t="s">
        <v>34</v>
      </c>
      <c r="C123" s="374" t="s">
        <v>35</v>
      </c>
      <c r="D123" s="375">
        <f t="shared" ref="D123:F125" si="5">D120/C120-1</f>
        <v>0</v>
      </c>
      <c r="E123" s="375">
        <f t="shared" si="5"/>
        <v>0</v>
      </c>
      <c r="F123" s="375">
        <f t="shared" si="5"/>
        <v>0</v>
      </c>
    </row>
    <row r="124" spans="1:6" s="92" customFormat="1" ht="30" customHeight="1" thickBot="1" x14ac:dyDescent="0.3">
      <c r="A124" s="122"/>
      <c r="B124" s="370" t="s">
        <v>36</v>
      </c>
      <c r="C124" s="374" t="s">
        <v>35</v>
      </c>
      <c r="D124" s="375">
        <f t="shared" si="5"/>
        <v>0.61428571428571432</v>
      </c>
      <c r="E124" s="375">
        <f t="shared" si="5"/>
        <v>0.32743362831858414</v>
      </c>
      <c r="F124" s="375">
        <f t="shared" si="5"/>
        <v>8.666666666666667E-2</v>
      </c>
    </row>
    <row r="125" spans="1:6" s="92" customFormat="1" ht="30" customHeight="1" thickBot="1" x14ac:dyDescent="0.3">
      <c r="A125" s="122"/>
      <c r="B125" s="370" t="s">
        <v>37</v>
      </c>
      <c r="C125" s="374" t="s">
        <v>35</v>
      </c>
      <c r="D125" s="375">
        <f t="shared" si="5"/>
        <v>0.61428571428571432</v>
      </c>
      <c r="E125" s="375">
        <f t="shared" si="5"/>
        <v>0.32743362831858414</v>
      </c>
      <c r="F125" s="375">
        <f t="shared" si="5"/>
        <v>8.666666666666667E-2</v>
      </c>
    </row>
    <row r="126" spans="1:6" s="92" customFormat="1" ht="30" customHeight="1" thickBot="1" x14ac:dyDescent="0.3">
      <c r="A126" s="122"/>
      <c r="B126" s="819" t="s">
        <v>1306</v>
      </c>
      <c r="C126" s="820"/>
      <c r="D126" s="820"/>
      <c r="E126" s="820"/>
      <c r="F126" s="821"/>
    </row>
    <row r="127" spans="1:6" s="92" customFormat="1" ht="30" customHeight="1" x14ac:dyDescent="0.25">
      <c r="A127" s="122"/>
      <c r="B127" s="817"/>
      <c r="C127" s="371">
        <v>2018</v>
      </c>
      <c r="D127" s="371">
        <v>2019</v>
      </c>
      <c r="E127" s="371">
        <v>2020</v>
      </c>
      <c r="F127" s="371">
        <v>2021</v>
      </c>
    </row>
    <row r="128" spans="1:6" s="92" customFormat="1" ht="30" customHeight="1" thickBot="1" x14ac:dyDescent="0.3">
      <c r="A128" s="122"/>
      <c r="B128" s="818"/>
      <c r="C128" s="372">
        <v>70000</v>
      </c>
      <c r="D128" s="372">
        <v>113000</v>
      </c>
      <c r="E128" s="372">
        <v>150000</v>
      </c>
      <c r="F128" s="372">
        <v>163000</v>
      </c>
    </row>
    <row r="129" spans="1:6" s="92" customFormat="1" ht="30" customHeight="1" thickBot="1" x14ac:dyDescent="0.3">
      <c r="A129" s="122"/>
      <c r="B129" s="378" t="s">
        <v>39</v>
      </c>
      <c r="C129" s="379"/>
      <c r="D129" s="379"/>
      <c r="E129" s="379"/>
      <c r="F129" s="379"/>
    </row>
    <row r="130" spans="1:6" s="92" customFormat="1" ht="30" customHeight="1" thickBot="1" x14ac:dyDescent="0.3">
      <c r="A130" s="122"/>
      <c r="B130" s="378" t="s">
        <v>40</v>
      </c>
      <c r="C130" s="380">
        <v>70000</v>
      </c>
      <c r="D130" s="379">
        <v>113000</v>
      </c>
      <c r="E130" s="379">
        <v>150000</v>
      </c>
      <c r="F130" s="379">
        <v>163000</v>
      </c>
    </row>
    <row r="131" spans="1:6" s="92" customFormat="1" ht="30" customHeight="1" thickBot="1" x14ac:dyDescent="0.3">
      <c r="A131" s="122"/>
      <c r="B131" s="381" t="s">
        <v>265</v>
      </c>
      <c r="C131" s="380">
        <f>C130+C129</f>
        <v>70000</v>
      </c>
      <c r="D131" s="380">
        <f>D130+D129</f>
        <v>113000</v>
      </c>
      <c r="E131" s="380">
        <f>E130+E129</f>
        <v>150000</v>
      </c>
      <c r="F131" s="380">
        <f>F130+F129</f>
        <v>163000</v>
      </c>
    </row>
    <row r="132" spans="1:6" s="92" customFormat="1" ht="30" customHeight="1" thickBot="1" x14ac:dyDescent="0.3">
      <c r="A132" s="122">
        <v>7</v>
      </c>
      <c r="B132" s="370" t="s">
        <v>373</v>
      </c>
      <c r="C132" s="814" t="s">
        <v>584</v>
      </c>
      <c r="D132" s="815"/>
      <c r="E132" s="815"/>
      <c r="F132" s="816"/>
    </row>
    <row r="133" spans="1:6" s="92" customFormat="1" ht="30" customHeight="1" thickBot="1" x14ac:dyDescent="0.3">
      <c r="A133" s="122"/>
      <c r="B133" s="151" t="s">
        <v>450</v>
      </c>
      <c r="C133" s="797" t="s">
        <v>584</v>
      </c>
      <c r="D133" s="798"/>
      <c r="E133" s="798"/>
      <c r="F133" s="799"/>
    </row>
    <row r="134" spans="1:6" s="92" customFormat="1" ht="30" customHeight="1" thickBot="1" x14ac:dyDescent="0.3">
      <c r="A134" s="122"/>
      <c r="B134" s="370" t="s">
        <v>27</v>
      </c>
      <c r="C134" s="822" t="s">
        <v>585</v>
      </c>
      <c r="D134" s="823"/>
      <c r="E134" s="823"/>
      <c r="F134" s="824"/>
    </row>
    <row r="135" spans="1:6" s="92" customFormat="1" ht="30" customHeight="1" thickBot="1" x14ac:dyDescent="0.3">
      <c r="A135" s="122"/>
      <c r="B135" s="370" t="s">
        <v>29</v>
      </c>
      <c r="C135" s="797">
        <v>1</v>
      </c>
      <c r="D135" s="798"/>
      <c r="E135" s="798"/>
      <c r="F135" s="799"/>
    </row>
    <row r="136" spans="1:6" s="92" customFormat="1" ht="30" customHeight="1" x14ac:dyDescent="0.25">
      <c r="A136" s="122"/>
      <c r="B136" s="817"/>
      <c r="C136" s="371">
        <v>2018</v>
      </c>
      <c r="D136" s="371">
        <v>2019</v>
      </c>
      <c r="E136" s="371">
        <v>2020</v>
      </c>
      <c r="F136" s="371">
        <v>2021</v>
      </c>
    </row>
    <row r="137" spans="1:6" s="92" customFormat="1" ht="30" customHeight="1" thickBot="1" x14ac:dyDescent="0.3">
      <c r="A137" s="122"/>
      <c r="B137" s="818"/>
      <c r="C137" s="372">
        <v>10000</v>
      </c>
      <c r="D137" s="372">
        <v>47000</v>
      </c>
      <c r="E137" s="383">
        <v>0</v>
      </c>
      <c r="F137" s="383">
        <v>0</v>
      </c>
    </row>
    <row r="138" spans="1:6" s="92" customFormat="1" ht="30" customHeight="1" thickBot="1" x14ac:dyDescent="0.3">
      <c r="A138" s="122"/>
      <c r="B138" s="370" t="s">
        <v>31</v>
      </c>
      <c r="C138" s="373">
        <v>1</v>
      </c>
      <c r="D138" s="373">
        <v>1</v>
      </c>
      <c r="E138" s="373">
        <v>0</v>
      </c>
      <c r="F138" s="373">
        <v>0</v>
      </c>
    </row>
    <row r="139" spans="1:6" s="92" customFormat="1" ht="30" customHeight="1" thickBot="1" x14ac:dyDescent="0.3">
      <c r="A139" s="122"/>
      <c r="B139" s="370" t="s">
        <v>32</v>
      </c>
      <c r="C139" s="373">
        <v>10000</v>
      </c>
      <c r="D139" s="373">
        <v>47000</v>
      </c>
      <c r="E139" s="373">
        <v>0</v>
      </c>
      <c r="F139" s="373">
        <v>0</v>
      </c>
    </row>
    <row r="140" spans="1:6" s="92" customFormat="1" ht="30" customHeight="1" thickBot="1" x14ac:dyDescent="0.3">
      <c r="A140" s="122"/>
      <c r="B140" s="370" t="s">
        <v>33</v>
      </c>
      <c r="C140" s="373">
        <f>C139/C138</f>
        <v>10000</v>
      </c>
      <c r="D140" s="373">
        <f>D139/D138</f>
        <v>47000</v>
      </c>
      <c r="E140" s="373" t="e">
        <f>E139/E138</f>
        <v>#DIV/0!</v>
      </c>
      <c r="F140" s="373" t="e">
        <f>F139/F138</f>
        <v>#DIV/0!</v>
      </c>
    </row>
    <row r="141" spans="1:6" s="92" customFormat="1" ht="30" customHeight="1" thickBot="1" x14ac:dyDescent="0.3">
      <c r="A141" s="122"/>
      <c r="B141" s="370" t="s">
        <v>34</v>
      </c>
      <c r="C141" s="374" t="s">
        <v>35</v>
      </c>
      <c r="D141" s="375">
        <f t="shared" ref="D141:F143" si="6">D138/C138-1</f>
        <v>0</v>
      </c>
      <c r="E141" s="375">
        <f t="shared" si="6"/>
        <v>-1</v>
      </c>
      <c r="F141" s="375" t="e">
        <f t="shared" si="6"/>
        <v>#DIV/0!</v>
      </c>
    </row>
    <row r="142" spans="1:6" s="92" customFormat="1" ht="30" customHeight="1" thickBot="1" x14ac:dyDescent="0.3">
      <c r="A142" s="122"/>
      <c r="B142" s="370" t="s">
        <v>36</v>
      </c>
      <c r="C142" s="374" t="s">
        <v>35</v>
      </c>
      <c r="D142" s="375">
        <f t="shared" si="6"/>
        <v>3.7</v>
      </c>
      <c r="E142" s="375">
        <f t="shared" si="6"/>
        <v>-1</v>
      </c>
      <c r="F142" s="375" t="e">
        <f t="shared" si="6"/>
        <v>#DIV/0!</v>
      </c>
    </row>
    <row r="143" spans="1:6" s="92" customFormat="1" ht="30" customHeight="1" thickBot="1" x14ac:dyDescent="0.3">
      <c r="A143" s="122"/>
      <c r="B143" s="370" t="s">
        <v>37</v>
      </c>
      <c r="C143" s="374" t="s">
        <v>35</v>
      </c>
      <c r="D143" s="375">
        <f t="shared" si="6"/>
        <v>3.7</v>
      </c>
      <c r="E143" s="375" t="e">
        <f t="shared" si="6"/>
        <v>#DIV/0!</v>
      </c>
      <c r="F143" s="375" t="e">
        <f t="shared" si="6"/>
        <v>#DIV/0!</v>
      </c>
    </row>
    <row r="144" spans="1:6" s="92" customFormat="1" ht="30" customHeight="1" thickBot="1" x14ac:dyDescent="0.3">
      <c r="A144" s="122"/>
      <c r="B144" s="819" t="s">
        <v>1307</v>
      </c>
      <c r="C144" s="820"/>
      <c r="D144" s="820"/>
      <c r="E144" s="820"/>
      <c r="F144" s="821"/>
    </row>
    <row r="145" spans="1:6" s="92" customFormat="1" ht="30" customHeight="1" x14ac:dyDescent="0.25">
      <c r="A145" s="122"/>
      <c r="B145" s="817"/>
      <c r="C145" s="371">
        <v>2018</v>
      </c>
      <c r="D145" s="371">
        <v>2019</v>
      </c>
      <c r="E145" s="371">
        <v>2020</v>
      </c>
      <c r="F145" s="371">
        <v>2021</v>
      </c>
    </row>
    <row r="146" spans="1:6" s="92" customFormat="1" ht="30" customHeight="1" thickBot="1" x14ac:dyDescent="0.3">
      <c r="A146" s="122"/>
      <c r="B146" s="818"/>
      <c r="C146" s="372">
        <v>10000</v>
      </c>
      <c r="D146" s="372">
        <v>47000</v>
      </c>
      <c r="E146" s="383">
        <v>0</v>
      </c>
      <c r="F146" s="383">
        <v>0</v>
      </c>
    </row>
    <row r="147" spans="1:6" s="92" customFormat="1" ht="30" customHeight="1" thickBot="1" x14ac:dyDescent="0.3">
      <c r="A147" s="122"/>
      <c r="B147" s="378" t="s">
        <v>39</v>
      </c>
      <c r="C147" s="379"/>
      <c r="D147" s="379"/>
      <c r="E147" s="379"/>
      <c r="F147" s="379"/>
    </row>
    <row r="148" spans="1:6" s="92" customFormat="1" ht="30" customHeight="1" thickBot="1" x14ac:dyDescent="0.3">
      <c r="A148" s="122"/>
      <c r="B148" s="378" t="s">
        <v>40</v>
      </c>
      <c r="C148" s="380">
        <v>10000</v>
      </c>
      <c r="D148" s="379">
        <v>47000</v>
      </c>
      <c r="E148" s="379">
        <v>0</v>
      </c>
      <c r="F148" s="379">
        <v>0</v>
      </c>
    </row>
    <row r="149" spans="1:6" s="92" customFormat="1" ht="30" customHeight="1" thickBot="1" x14ac:dyDescent="0.3">
      <c r="A149" s="122"/>
      <c r="B149" s="381" t="s">
        <v>274</v>
      </c>
      <c r="C149" s="380">
        <f>C148+C147</f>
        <v>10000</v>
      </c>
      <c r="D149" s="380">
        <f>D148+D147</f>
        <v>47000</v>
      </c>
      <c r="E149" s="380">
        <f>E148+E147</f>
        <v>0</v>
      </c>
      <c r="F149" s="380">
        <f>F148+F147</f>
        <v>0</v>
      </c>
    </row>
    <row r="150" spans="1:6" s="92" customFormat="1" ht="30" customHeight="1" thickBot="1" x14ac:dyDescent="0.3">
      <c r="A150" s="122">
        <v>8</v>
      </c>
      <c r="B150" s="370" t="s">
        <v>373</v>
      </c>
      <c r="C150" s="814" t="s">
        <v>586</v>
      </c>
      <c r="D150" s="815"/>
      <c r="E150" s="815"/>
      <c r="F150" s="816"/>
    </row>
    <row r="151" spans="1:6" s="92" customFormat="1" ht="30" customHeight="1" thickBot="1" x14ac:dyDescent="0.3">
      <c r="A151" s="122"/>
      <c r="B151" s="151" t="s">
        <v>455</v>
      </c>
      <c r="C151" s="797" t="s">
        <v>586</v>
      </c>
      <c r="D151" s="798"/>
      <c r="E151" s="798"/>
      <c r="F151" s="799"/>
    </row>
    <row r="152" spans="1:6" s="92" customFormat="1" ht="30" customHeight="1" thickBot="1" x14ac:dyDescent="0.3">
      <c r="A152" s="122"/>
      <c r="B152" s="370" t="s">
        <v>27</v>
      </c>
      <c r="C152" s="822" t="s">
        <v>587</v>
      </c>
      <c r="D152" s="823"/>
      <c r="E152" s="823"/>
      <c r="F152" s="824"/>
    </row>
    <row r="153" spans="1:6" s="92" customFormat="1" ht="30" customHeight="1" thickBot="1" x14ac:dyDescent="0.3">
      <c r="A153" s="122"/>
      <c r="B153" s="370" t="s">
        <v>29</v>
      </c>
      <c r="C153" s="797" t="s">
        <v>581</v>
      </c>
      <c r="D153" s="798"/>
      <c r="E153" s="798"/>
      <c r="F153" s="799"/>
    </row>
    <row r="154" spans="1:6" s="92" customFormat="1" ht="30" customHeight="1" x14ac:dyDescent="0.25">
      <c r="A154" s="122"/>
      <c r="B154" s="817"/>
      <c r="C154" s="371">
        <v>2018</v>
      </c>
      <c r="D154" s="371">
        <v>2019</v>
      </c>
      <c r="E154" s="371">
        <v>2020</v>
      </c>
      <c r="F154" s="371">
        <v>2021</v>
      </c>
    </row>
    <row r="155" spans="1:6" s="92" customFormat="1" ht="30" customHeight="1" thickBot="1" x14ac:dyDescent="0.3">
      <c r="A155" s="122"/>
      <c r="B155" s="818"/>
      <c r="C155" s="383">
        <v>0</v>
      </c>
      <c r="D155" s="372">
        <v>10000</v>
      </c>
      <c r="E155" s="372">
        <v>20000</v>
      </c>
      <c r="F155" s="383">
        <v>0</v>
      </c>
    </row>
    <row r="156" spans="1:6" s="92" customFormat="1" ht="30" customHeight="1" thickBot="1" x14ac:dyDescent="0.3">
      <c r="A156" s="122"/>
      <c r="B156" s="370" t="s">
        <v>31</v>
      </c>
      <c r="C156" s="373">
        <v>0</v>
      </c>
      <c r="D156" s="373">
        <v>1</v>
      </c>
      <c r="E156" s="373">
        <v>1</v>
      </c>
      <c r="F156" s="373">
        <v>0</v>
      </c>
    </row>
    <row r="157" spans="1:6" s="92" customFormat="1" ht="30" customHeight="1" thickBot="1" x14ac:dyDescent="0.3">
      <c r="A157" s="122"/>
      <c r="B157" s="370" t="s">
        <v>32</v>
      </c>
      <c r="C157" s="373">
        <v>0</v>
      </c>
      <c r="D157" s="373">
        <v>10000</v>
      </c>
      <c r="E157" s="373">
        <v>20000</v>
      </c>
      <c r="F157" s="373">
        <v>0</v>
      </c>
    </row>
    <row r="158" spans="1:6" s="92" customFormat="1" ht="30" customHeight="1" thickBot="1" x14ac:dyDescent="0.3">
      <c r="A158" s="122"/>
      <c r="B158" s="370" t="s">
        <v>33</v>
      </c>
      <c r="C158" s="373" t="e">
        <f>C157/C156</f>
        <v>#DIV/0!</v>
      </c>
      <c r="D158" s="373">
        <f>D157/D156</f>
        <v>10000</v>
      </c>
      <c r="E158" s="373">
        <f>E157/E156</f>
        <v>20000</v>
      </c>
      <c r="F158" s="373" t="e">
        <f>F157/F156</f>
        <v>#DIV/0!</v>
      </c>
    </row>
    <row r="159" spans="1:6" s="92" customFormat="1" ht="30" customHeight="1" thickBot="1" x14ac:dyDescent="0.3">
      <c r="A159" s="122"/>
      <c r="B159" s="370" t="s">
        <v>34</v>
      </c>
      <c r="C159" s="374" t="s">
        <v>35</v>
      </c>
      <c r="D159" s="375" t="e">
        <f t="shared" ref="D159:F161" si="7">D156/C156-1</f>
        <v>#DIV/0!</v>
      </c>
      <c r="E159" s="375">
        <f t="shared" si="7"/>
        <v>0</v>
      </c>
      <c r="F159" s="375">
        <f t="shared" si="7"/>
        <v>-1</v>
      </c>
    </row>
    <row r="160" spans="1:6" s="92" customFormat="1" ht="30" customHeight="1" thickBot="1" x14ac:dyDescent="0.3">
      <c r="A160" s="122"/>
      <c r="B160" s="370" t="s">
        <v>36</v>
      </c>
      <c r="C160" s="374" t="s">
        <v>35</v>
      </c>
      <c r="D160" s="375" t="e">
        <f t="shared" si="7"/>
        <v>#DIV/0!</v>
      </c>
      <c r="E160" s="375">
        <f t="shared" si="7"/>
        <v>1</v>
      </c>
      <c r="F160" s="375">
        <f t="shared" si="7"/>
        <v>-1</v>
      </c>
    </row>
    <row r="161" spans="1:6" s="92" customFormat="1" ht="30" customHeight="1" thickBot="1" x14ac:dyDescent="0.3">
      <c r="A161" s="122"/>
      <c r="B161" s="370" t="s">
        <v>37</v>
      </c>
      <c r="C161" s="374" t="s">
        <v>35</v>
      </c>
      <c r="D161" s="375" t="e">
        <f t="shared" si="7"/>
        <v>#DIV/0!</v>
      </c>
      <c r="E161" s="375">
        <f t="shared" si="7"/>
        <v>1</v>
      </c>
      <c r="F161" s="375" t="e">
        <f t="shared" si="7"/>
        <v>#DIV/0!</v>
      </c>
    </row>
    <row r="162" spans="1:6" s="92" customFormat="1" ht="30" customHeight="1" thickBot="1" x14ac:dyDescent="0.3">
      <c r="A162" s="122"/>
      <c r="B162" s="819" t="s">
        <v>1308</v>
      </c>
      <c r="C162" s="820"/>
      <c r="D162" s="820"/>
      <c r="E162" s="820"/>
      <c r="F162" s="821"/>
    </row>
    <row r="163" spans="1:6" s="92" customFormat="1" ht="30" customHeight="1" x14ac:dyDescent="0.25">
      <c r="A163" s="122"/>
      <c r="B163" s="817"/>
      <c r="C163" s="371">
        <v>2018</v>
      </c>
      <c r="D163" s="371">
        <v>2019</v>
      </c>
      <c r="E163" s="371">
        <v>2020</v>
      </c>
      <c r="F163" s="371">
        <v>2021</v>
      </c>
    </row>
    <row r="164" spans="1:6" s="92" customFormat="1" ht="30" customHeight="1" thickBot="1" x14ac:dyDescent="0.3">
      <c r="A164" s="122"/>
      <c r="B164" s="818"/>
      <c r="C164" s="383">
        <v>0</v>
      </c>
      <c r="D164" s="372">
        <v>10000</v>
      </c>
      <c r="E164" s="372">
        <v>20000</v>
      </c>
      <c r="F164" s="383">
        <v>0</v>
      </c>
    </row>
    <row r="165" spans="1:6" s="92" customFormat="1" ht="30" customHeight="1" thickBot="1" x14ac:dyDescent="0.3">
      <c r="A165" s="122"/>
      <c r="B165" s="378" t="s">
        <v>39</v>
      </c>
      <c r="C165" s="379"/>
      <c r="D165" s="379"/>
      <c r="E165" s="379"/>
      <c r="F165" s="379"/>
    </row>
    <row r="166" spans="1:6" s="92" customFormat="1" ht="30" customHeight="1" thickBot="1" x14ac:dyDescent="0.3">
      <c r="A166" s="122"/>
      <c r="B166" s="378" t="s">
        <v>40</v>
      </c>
      <c r="C166" s="380">
        <v>0</v>
      </c>
      <c r="D166" s="379">
        <v>10000</v>
      </c>
      <c r="E166" s="379">
        <v>20000</v>
      </c>
      <c r="F166" s="379">
        <v>0</v>
      </c>
    </row>
    <row r="167" spans="1:6" s="92" customFormat="1" ht="30" customHeight="1" thickBot="1" x14ac:dyDescent="0.3">
      <c r="A167" s="122"/>
      <c r="B167" s="381" t="s">
        <v>282</v>
      </c>
      <c r="C167" s="380">
        <f>C166+C165</f>
        <v>0</v>
      </c>
      <c r="D167" s="380">
        <f>D166+D165</f>
        <v>10000</v>
      </c>
      <c r="E167" s="380">
        <f>E166+E165</f>
        <v>20000</v>
      </c>
      <c r="F167" s="380">
        <f>F166+F165</f>
        <v>0</v>
      </c>
    </row>
    <row r="168" spans="1:6" s="92" customFormat="1" ht="30" customHeight="1" thickBot="1" x14ac:dyDescent="0.3">
      <c r="A168" s="122">
        <v>9</v>
      </c>
      <c r="B168" s="370" t="s">
        <v>588</v>
      </c>
      <c r="C168" s="814" t="s">
        <v>589</v>
      </c>
      <c r="D168" s="815"/>
      <c r="E168" s="815"/>
      <c r="F168" s="816"/>
    </row>
    <row r="169" spans="1:6" s="92" customFormat="1" ht="30" customHeight="1" thickBot="1" x14ac:dyDescent="0.3">
      <c r="A169" s="122"/>
      <c r="B169" s="151" t="s">
        <v>285</v>
      </c>
      <c r="C169" s="797" t="s">
        <v>589</v>
      </c>
      <c r="D169" s="798"/>
      <c r="E169" s="798"/>
      <c r="F169" s="799"/>
    </row>
    <row r="170" spans="1:6" s="92" customFormat="1" ht="30" customHeight="1" thickBot="1" x14ac:dyDescent="0.3">
      <c r="A170" s="122"/>
      <c r="B170" s="370" t="s">
        <v>27</v>
      </c>
      <c r="C170" s="822" t="s">
        <v>590</v>
      </c>
      <c r="D170" s="823"/>
      <c r="E170" s="823"/>
      <c r="F170" s="824"/>
    </row>
    <row r="171" spans="1:6" s="92" customFormat="1" ht="30" customHeight="1" thickBot="1" x14ac:dyDescent="0.3">
      <c r="A171" s="122"/>
      <c r="B171" s="370" t="s">
        <v>29</v>
      </c>
      <c r="C171" s="797" t="s">
        <v>581</v>
      </c>
      <c r="D171" s="798"/>
      <c r="E171" s="798"/>
      <c r="F171" s="799"/>
    </row>
    <row r="172" spans="1:6" s="92" customFormat="1" ht="30" customHeight="1" x14ac:dyDescent="0.25">
      <c r="A172" s="122"/>
      <c r="B172" s="817"/>
      <c r="C172" s="371">
        <v>2018</v>
      </c>
      <c r="D172" s="371">
        <v>2019</v>
      </c>
      <c r="E172" s="371">
        <v>2020</v>
      </c>
      <c r="F172" s="371">
        <v>2021</v>
      </c>
    </row>
    <row r="173" spans="1:6" s="92" customFormat="1" ht="30" customHeight="1" thickBot="1" x14ac:dyDescent="0.3">
      <c r="A173" s="122"/>
      <c r="B173" s="818"/>
      <c r="C173" s="372">
        <v>10000</v>
      </c>
      <c r="D173" s="383">
        <v>0</v>
      </c>
      <c r="E173" s="383">
        <v>0</v>
      </c>
      <c r="F173" s="383">
        <v>0</v>
      </c>
    </row>
    <row r="174" spans="1:6" s="92" customFormat="1" ht="30" customHeight="1" thickBot="1" x14ac:dyDescent="0.3">
      <c r="A174" s="122"/>
      <c r="B174" s="370" t="s">
        <v>31</v>
      </c>
      <c r="C174" s="373">
        <v>1</v>
      </c>
      <c r="D174" s="373">
        <v>0</v>
      </c>
      <c r="E174" s="373">
        <v>0</v>
      </c>
      <c r="F174" s="373">
        <v>0</v>
      </c>
    </row>
    <row r="175" spans="1:6" s="92" customFormat="1" ht="30" customHeight="1" thickBot="1" x14ac:dyDescent="0.3">
      <c r="A175" s="122"/>
      <c r="B175" s="370" t="s">
        <v>32</v>
      </c>
      <c r="C175" s="373">
        <v>10000</v>
      </c>
      <c r="D175" s="373">
        <v>0</v>
      </c>
      <c r="E175" s="373">
        <v>0</v>
      </c>
      <c r="F175" s="373">
        <v>0</v>
      </c>
    </row>
    <row r="176" spans="1:6" s="92" customFormat="1" ht="30" customHeight="1" thickBot="1" x14ac:dyDescent="0.3">
      <c r="A176" s="122"/>
      <c r="B176" s="370" t="s">
        <v>33</v>
      </c>
      <c r="C176" s="373">
        <f>C175/C174</f>
        <v>10000</v>
      </c>
      <c r="D176" s="373" t="e">
        <f>D175/D174</f>
        <v>#DIV/0!</v>
      </c>
      <c r="E176" s="373" t="e">
        <f>E175/E174</f>
        <v>#DIV/0!</v>
      </c>
      <c r="F176" s="373" t="e">
        <f>F175/F174</f>
        <v>#DIV/0!</v>
      </c>
    </row>
    <row r="177" spans="1:6" s="92" customFormat="1" ht="30" customHeight="1" thickBot="1" x14ac:dyDescent="0.3">
      <c r="A177" s="122"/>
      <c r="B177" s="370" t="s">
        <v>34</v>
      </c>
      <c r="C177" s="374" t="s">
        <v>35</v>
      </c>
      <c r="D177" s="375">
        <f t="shared" ref="D177:F179" si="8">D174/C174-1</f>
        <v>-1</v>
      </c>
      <c r="E177" s="375" t="e">
        <f t="shared" si="8"/>
        <v>#DIV/0!</v>
      </c>
      <c r="F177" s="375" t="e">
        <f t="shared" si="8"/>
        <v>#DIV/0!</v>
      </c>
    </row>
    <row r="178" spans="1:6" s="92" customFormat="1" ht="30" customHeight="1" thickBot="1" x14ac:dyDescent="0.3">
      <c r="A178" s="122"/>
      <c r="B178" s="370" t="s">
        <v>36</v>
      </c>
      <c r="C178" s="374" t="s">
        <v>35</v>
      </c>
      <c r="D178" s="375">
        <f t="shared" si="8"/>
        <v>-1</v>
      </c>
      <c r="E178" s="375" t="e">
        <f t="shared" si="8"/>
        <v>#DIV/0!</v>
      </c>
      <c r="F178" s="375" t="e">
        <f t="shared" si="8"/>
        <v>#DIV/0!</v>
      </c>
    </row>
    <row r="179" spans="1:6" s="92" customFormat="1" ht="30" customHeight="1" thickBot="1" x14ac:dyDescent="0.3">
      <c r="A179" s="122"/>
      <c r="B179" s="370" t="s">
        <v>37</v>
      </c>
      <c r="C179" s="374" t="s">
        <v>35</v>
      </c>
      <c r="D179" s="375" t="e">
        <f t="shared" si="8"/>
        <v>#DIV/0!</v>
      </c>
      <c r="E179" s="375" t="e">
        <f t="shared" si="8"/>
        <v>#DIV/0!</v>
      </c>
      <c r="F179" s="375" t="e">
        <f t="shared" si="8"/>
        <v>#DIV/0!</v>
      </c>
    </row>
    <row r="180" spans="1:6" s="92" customFormat="1" ht="30" customHeight="1" thickBot="1" x14ac:dyDescent="0.3">
      <c r="A180" s="122"/>
      <c r="B180" s="819" t="s">
        <v>1309</v>
      </c>
      <c r="C180" s="820"/>
      <c r="D180" s="820"/>
      <c r="E180" s="820"/>
      <c r="F180" s="821"/>
    </row>
    <row r="181" spans="1:6" s="92" customFormat="1" ht="30" customHeight="1" x14ac:dyDescent="0.25">
      <c r="A181" s="122"/>
      <c r="B181" s="817"/>
      <c r="C181" s="371">
        <v>2018</v>
      </c>
      <c r="D181" s="371">
        <v>2019</v>
      </c>
      <c r="E181" s="371">
        <v>2020</v>
      </c>
      <c r="F181" s="371">
        <v>2021</v>
      </c>
    </row>
    <row r="182" spans="1:6" s="92" customFormat="1" ht="30" customHeight="1" thickBot="1" x14ac:dyDescent="0.3">
      <c r="A182" s="122"/>
      <c r="B182" s="818"/>
      <c r="C182" s="372">
        <v>10000</v>
      </c>
      <c r="D182" s="383">
        <v>0</v>
      </c>
      <c r="E182" s="383">
        <v>0</v>
      </c>
      <c r="F182" s="383">
        <v>0</v>
      </c>
    </row>
    <row r="183" spans="1:6" s="92" customFormat="1" ht="30" customHeight="1" thickBot="1" x14ac:dyDescent="0.3">
      <c r="A183" s="122"/>
      <c r="B183" s="378" t="s">
        <v>39</v>
      </c>
      <c r="C183" s="379"/>
      <c r="D183" s="379"/>
      <c r="E183" s="379"/>
      <c r="F183" s="379"/>
    </row>
    <row r="184" spans="1:6" s="92" customFormat="1" ht="30" customHeight="1" thickBot="1" x14ac:dyDescent="0.3">
      <c r="A184" s="122"/>
      <c r="B184" s="378" t="s">
        <v>40</v>
      </c>
      <c r="C184" s="380">
        <v>10000</v>
      </c>
      <c r="D184" s="379">
        <v>0</v>
      </c>
      <c r="E184" s="379">
        <v>0</v>
      </c>
      <c r="F184" s="379">
        <v>0</v>
      </c>
    </row>
    <row r="185" spans="1:6" s="92" customFormat="1" ht="30" customHeight="1" thickBot="1" x14ac:dyDescent="0.3">
      <c r="A185" s="122"/>
      <c r="B185" s="381" t="s">
        <v>305</v>
      </c>
      <c r="C185" s="380">
        <f>C184+C183</f>
        <v>10000</v>
      </c>
      <c r="D185" s="380">
        <f>D184+D183</f>
        <v>0</v>
      </c>
      <c r="E185" s="380">
        <f>E184+E183</f>
        <v>0</v>
      </c>
      <c r="F185" s="380">
        <f>F184+F183</f>
        <v>0</v>
      </c>
    </row>
    <row r="186" spans="1:6" s="92" customFormat="1" ht="30" customHeight="1" thickBot="1" x14ac:dyDescent="0.3">
      <c r="A186" s="122">
        <v>10</v>
      </c>
      <c r="B186" s="370" t="s">
        <v>373</v>
      </c>
      <c r="C186" s="814" t="s">
        <v>591</v>
      </c>
      <c r="D186" s="815"/>
      <c r="E186" s="815"/>
      <c r="F186" s="816"/>
    </row>
    <row r="187" spans="1:6" s="92" customFormat="1" ht="30" customHeight="1" thickBot="1" x14ac:dyDescent="0.3">
      <c r="A187" s="122"/>
      <c r="B187" s="151" t="s">
        <v>307</v>
      </c>
      <c r="C187" s="797" t="s">
        <v>591</v>
      </c>
      <c r="D187" s="798"/>
      <c r="E187" s="798"/>
      <c r="F187" s="799"/>
    </row>
    <row r="188" spans="1:6" s="92" customFormat="1" ht="30" customHeight="1" thickBot="1" x14ac:dyDescent="0.3">
      <c r="A188" s="122"/>
      <c r="B188" s="370" t="s">
        <v>27</v>
      </c>
      <c r="C188" s="822" t="s">
        <v>592</v>
      </c>
      <c r="D188" s="823"/>
      <c r="E188" s="823"/>
      <c r="F188" s="824"/>
    </row>
    <row r="189" spans="1:6" s="92" customFormat="1" ht="30" customHeight="1" thickBot="1" x14ac:dyDescent="0.3">
      <c r="A189" s="122"/>
      <c r="B189" s="370" t="s">
        <v>29</v>
      </c>
      <c r="C189" s="797" t="s">
        <v>581</v>
      </c>
      <c r="D189" s="798"/>
      <c r="E189" s="798"/>
      <c r="F189" s="799"/>
    </row>
    <row r="190" spans="1:6" s="92" customFormat="1" ht="30" customHeight="1" x14ac:dyDescent="0.25">
      <c r="A190" s="122"/>
      <c r="B190" s="817"/>
      <c r="C190" s="371">
        <v>2018</v>
      </c>
      <c r="D190" s="371">
        <v>2019</v>
      </c>
      <c r="E190" s="371">
        <v>2020</v>
      </c>
      <c r="F190" s="371">
        <v>2021</v>
      </c>
    </row>
    <row r="191" spans="1:6" s="92" customFormat="1" ht="30" customHeight="1" thickBot="1" x14ac:dyDescent="0.3">
      <c r="A191" s="122"/>
      <c r="B191" s="818"/>
      <c r="C191" s="383">
        <v>0</v>
      </c>
      <c r="D191" s="372">
        <v>65000</v>
      </c>
      <c r="E191" s="372">
        <v>20000</v>
      </c>
      <c r="F191" s="372">
        <v>87000</v>
      </c>
    </row>
    <row r="192" spans="1:6" s="92" customFormat="1" ht="30" customHeight="1" thickBot="1" x14ac:dyDescent="0.3">
      <c r="A192" s="122"/>
      <c r="B192" s="370" t="s">
        <v>31</v>
      </c>
      <c r="C192" s="373">
        <v>0</v>
      </c>
      <c r="D192" s="373">
        <v>1</v>
      </c>
      <c r="E192" s="373">
        <v>1</v>
      </c>
      <c r="F192" s="373">
        <v>1</v>
      </c>
    </row>
    <row r="193" spans="1:6" s="92" customFormat="1" ht="30" customHeight="1" thickBot="1" x14ac:dyDescent="0.3">
      <c r="A193" s="122"/>
      <c r="B193" s="370" t="s">
        <v>32</v>
      </c>
      <c r="C193" s="373">
        <v>0</v>
      </c>
      <c r="D193" s="373">
        <v>65000</v>
      </c>
      <c r="E193" s="373">
        <v>20000</v>
      </c>
      <c r="F193" s="373">
        <v>87000</v>
      </c>
    </row>
    <row r="194" spans="1:6" s="92" customFormat="1" ht="30" customHeight="1" thickBot="1" x14ac:dyDescent="0.3">
      <c r="A194" s="122"/>
      <c r="B194" s="370" t="s">
        <v>33</v>
      </c>
      <c r="C194" s="373" t="e">
        <f>C193/C192</f>
        <v>#DIV/0!</v>
      </c>
      <c r="D194" s="373">
        <f>D193/D192</f>
        <v>65000</v>
      </c>
      <c r="E194" s="373">
        <f>E193/E192</f>
        <v>20000</v>
      </c>
      <c r="F194" s="373">
        <f>F193/F192</f>
        <v>87000</v>
      </c>
    </row>
    <row r="195" spans="1:6" s="92" customFormat="1" ht="30" customHeight="1" thickBot="1" x14ac:dyDescent="0.3">
      <c r="A195" s="122"/>
      <c r="B195" s="370" t="s">
        <v>34</v>
      </c>
      <c r="C195" s="374" t="s">
        <v>35</v>
      </c>
      <c r="D195" s="375" t="e">
        <f t="shared" ref="D195:F197" si="9">D192/C192-1</f>
        <v>#DIV/0!</v>
      </c>
      <c r="E195" s="375">
        <f t="shared" si="9"/>
        <v>0</v>
      </c>
      <c r="F195" s="375">
        <f t="shared" si="9"/>
        <v>0</v>
      </c>
    </row>
    <row r="196" spans="1:6" s="92" customFormat="1" ht="30" customHeight="1" thickBot="1" x14ac:dyDescent="0.3">
      <c r="A196" s="122"/>
      <c r="B196" s="370" t="s">
        <v>36</v>
      </c>
      <c r="C196" s="374" t="s">
        <v>35</v>
      </c>
      <c r="D196" s="375" t="e">
        <f t="shared" si="9"/>
        <v>#DIV/0!</v>
      </c>
      <c r="E196" s="375">
        <f t="shared" si="9"/>
        <v>-0.69230769230769229</v>
      </c>
      <c r="F196" s="375">
        <f t="shared" si="9"/>
        <v>3.3499999999999996</v>
      </c>
    </row>
    <row r="197" spans="1:6" s="92" customFormat="1" ht="30" customHeight="1" thickBot="1" x14ac:dyDescent="0.3">
      <c r="A197" s="122"/>
      <c r="B197" s="370" t="s">
        <v>37</v>
      </c>
      <c r="C197" s="374" t="s">
        <v>35</v>
      </c>
      <c r="D197" s="375" t="e">
        <f t="shared" si="9"/>
        <v>#DIV/0!</v>
      </c>
      <c r="E197" s="375">
        <f t="shared" si="9"/>
        <v>-0.69230769230769229</v>
      </c>
      <c r="F197" s="375">
        <f t="shared" si="9"/>
        <v>3.3499999999999996</v>
      </c>
    </row>
    <row r="198" spans="1:6" s="92" customFormat="1" ht="30" customHeight="1" thickBot="1" x14ac:dyDescent="0.3">
      <c r="A198" s="122"/>
      <c r="B198" s="819" t="s">
        <v>1310</v>
      </c>
      <c r="C198" s="820"/>
      <c r="D198" s="820"/>
      <c r="E198" s="820"/>
      <c r="F198" s="821"/>
    </row>
    <row r="199" spans="1:6" s="92" customFormat="1" ht="30" customHeight="1" x14ac:dyDescent="0.25">
      <c r="A199" s="122"/>
      <c r="B199" s="817"/>
      <c r="C199" s="371">
        <v>2018</v>
      </c>
      <c r="D199" s="371">
        <v>2019</v>
      </c>
      <c r="E199" s="371">
        <v>2020</v>
      </c>
      <c r="F199" s="371">
        <v>2021</v>
      </c>
    </row>
    <row r="200" spans="1:6" s="92" customFormat="1" ht="30" customHeight="1" thickBot="1" x14ac:dyDescent="0.3">
      <c r="A200" s="122"/>
      <c r="B200" s="818"/>
      <c r="C200" s="383">
        <v>0</v>
      </c>
      <c r="D200" s="372">
        <v>65000</v>
      </c>
      <c r="E200" s="372">
        <v>20000</v>
      </c>
      <c r="F200" s="383">
        <v>87000</v>
      </c>
    </row>
    <row r="201" spans="1:6" s="92" customFormat="1" ht="30" customHeight="1" thickBot="1" x14ac:dyDescent="0.3">
      <c r="A201" s="122"/>
      <c r="B201" s="378" t="s">
        <v>39</v>
      </c>
      <c r="C201" s="379"/>
      <c r="D201" s="379"/>
      <c r="E201" s="379"/>
      <c r="F201" s="379"/>
    </row>
    <row r="202" spans="1:6" s="92" customFormat="1" ht="30" customHeight="1" thickBot="1" x14ac:dyDescent="0.3">
      <c r="A202" s="122"/>
      <c r="B202" s="378" t="s">
        <v>40</v>
      </c>
      <c r="C202" s="380">
        <v>0</v>
      </c>
      <c r="D202" s="379">
        <v>65000</v>
      </c>
      <c r="E202" s="379">
        <v>20000</v>
      </c>
      <c r="F202" s="379">
        <v>87000</v>
      </c>
    </row>
    <row r="203" spans="1:6" s="92" customFormat="1" ht="30" customHeight="1" thickBot="1" x14ac:dyDescent="0.3">
      <c r="A203" s="122"/>
      <c r="B203" s="381" t="s">
        <v>311</v>
      </c>
      <c r="C203" s="380">
        <f>C202+C201</f>
        <v>0</v>
      </c>
      <c r="D203" s="380">
        <f>D202+D201</f>
        <v>65000</v>
      </c>
      <c r="E203" s="380">
        <f>E202+E201</f>
        <v>20000</v>
      </c>
      <c r="F203" s="380">
        <f>F202+F201</f>
        <v>87000</v>
      </c>
    </row>
    <row r="204" spans="1:6" s="92" customFormat="1" ht="30" customHeight="1" thickBot="1" x14ac:dyDescent="0.3">
      <c r="A204" s="122">
        <v>12</v>
      </c>
      <c r="B204" s="370" t="s">
        <v>593</v>
      </c>
      <c r="C204" s="814" t="s">
        <v>594</v>
      </c>
      <c r="D204" s="815"/>
      <c r="E204" s="815"/>
      <c r="F204" s="816"/>
    </row>
    <row r="205" spans="1:6" s="92" customFormat="1" ht="30" customHeight="1" thickBot="1" x14ac:dyDescent="0.3">
      <c r="A205" s="122"/>
      <c r="B205" s="151" t="s">
        <v>319</v>
      </c>
      <c r="C205" s="797" t="s">
        <v>594</v>
      </c>
      <c r="D205" s="798"/>
      <c r="E205" s="798"/>
      <c r="F205" s="799"/>
    </row>
    <row r="206" spans="1:6" s="92" customFormat="1" ht="30" customHeight="1" thickBot="1" x14ac:dyDescent="0.3">
      <c r="A206" s="122"/>
      <c r="B206" s="370" t="s">
        <v>27</v>
      </c>
      <c r="C206" s="822" t="s">
        <v>590</v>
      </c>
      <c r="D206" s="823"/>
      <c r="E206" s="823"/>
      <c r="F206" s="824"/>
    </row>
    <row r="207" spans="1:6" s="92" customFormat="1" ht="30" customHeight="1" thickBot="1" x14ac:dyDescent="0.3">
      <c r="A207" s="122"/>
      <c r="B207" s="370" t="s">
        <v>29</v>
      </c>
      <c r="C207" s="797" t="s">
        <v>581</v>
      </c>
      <c r="D207" s="798"/>
      <c r="E207" s="798"/>
      <c r="F207" s="799"/>
    </row>
    <row r="208" spans="1:6" s="92" customFormat="1" ht="30" customHeight="1" x14ac:dyDescent="0.25">
      <c r="A208" s="122"/>
      <c r="B208" s="817"/>
      <c r="C208" s="371">
        <v>2018</v>
      </c>
      <c r="D208" s="371">
        <v>2019</v>
      </c>
      <c r="E208" s="371">
        <v>2020</v>
      </c>
      <c r="F208" s="371">
        <v>2021</v>
      </c>
    </row>
    <row r="209" spans="1:6" s="92" customFormat="1" ht="30" customHeight="1" thickBot="1" x14ac:dyDescent="0.3">
      <c r="A209" s="122"/>
      <c r="B209" s="818"/>
      <c r="C209" s="372">
        <v>50000</v>
      </c>
      <c r="D209" s="383">
        <v>0</v>
      </c>
      <c r="E209" s="383">
        <v>0</v>
      </c>
      <c r="F209" s="383">
        <v>0</v>
      </c>
    </row>
    <row r="210" spans="1:6" s="92" customFormat="1" ht="30" customHeight="1" thickBot="1" x14ac:dyDescent="0.3">
      <c r="A210" s="122"/>
      <c r="B210" s="370" t="s">
        <v>31</v>
      </c>
      <c r="C210" s="373">
        <v>1</v>
      </c>
      <c r="D210" s="373">
        <v>0</v>
      </c>
      <c r="E210" s="373">
        <v>0</v>
      </c>
      <c r="F210" s="373">
        <v>0</v>
      </c>
    </row>
    <row r="211" spans="1:6" s="92" customFormat="1" ht="30" customHeight="1" thickBot="1" x14ac:dyDescent="0.3">
      <c r="A211" s="122"/>
      <c r="B211" s="370" t="s">
        <v>32</v>
      </c>
      <c r="C211" s="373">
        <v>50000</v>
      </c>
      <c r="D211" s="373">
        <v>0</v>
      </c>
      <c r="E211" s="373">
        <v>0</v>
      </c>
      <c r="F211" s="373">
        <v>0</v>
      </c>
    </row>
    <row r="212" spans="1:6" s="92" customFormat="1" ht="30" customHeight="1" thickBot="1" x14ac:dyDescent="0.3">
      <c r="A212" s="122"/>
      <c r="B212" s="370" t="s">
        <v>33</v>
      </c>
      <c r="C212" s="373">
        <f>C211/C210</f>
        <v>50000</v>
      </c>
      <c r="D212" s="373" t="e">
        <f>D211/D210</f>
        <v>#DIV/0!</v>
      </c>
      <c r="E212" s="373" t="e">
        <f>E211/E210</f>
        <v>#DIV/0!</v>
      </c>
      <c r="F212" s="373" t="e">
        <f>F211/F210</f>
        <v>#DIV/0!</v>
      </c>
    </row>
    <row r="213" spans="1:6" s="92" customFormat="1" ht="30" customHeight="1" thickBot="1" x14ac:dyDescent="0.3">
      <c r="A213" s="122"/>
      <c r="B213" s="370" t="s">
        <v>34</v>
      </c>
      <c r="C213" s="374" t="s">
        <v>35</v>
      </c>
      <c r="D213" s="375">
        <f t="shared" ref="D213:F215" si="10">D210/C210-1</f>
        <v>-1</v>
      </c>
      <c r="E213" s="375" t="e">
        <f t="shared" si="10"/>
        <v>#DIV/0!</v>
      </c>
      <c r="F213" s="375" t="e">
        <f t="shared" si="10"/>
        <v>#DIV/0!</v>
      </c>
    </row>
    <row r="214" spans="1:6" s="92" customFormat="1" ht="30" customHeight="1" thickBot="1" x14ac:dyDescent="0.3">
      <c r="A214" s="122"/>
      <c r="B214" s="370" t="s">
        <v>36</v>
      </c>
      <c r="C214" s="374" t="s">
        <v>35</v>
      </c>
      <c r="D214" s="375">
        <f t="shared" si="10"/>
        <v>-1</v>
      </c>
      <c r="E214" s="375" t="e">
        <f t="shared" si="10"/>
        <v>#DIV/0!</v>
      </c>
      <c r="F214" s="375" t="e">
        <f t="shared" si="10"/>
        <v>#DIV/0!</v>
      </c>
    </row>
    <row r="215" spans="1:6" s="92" customFormat="1" ht="30" customHeight="1" thickBot="1" x14ac:dyDescent="0.3">
      <c r="A215" s="122"/>
      <c r="B215" s="370" t="s">
        <v>37</v>
      </c>
      <c r="C215" s="374" t="s">
        <v>35</v>
      </c>
      <c r="D215" s="375" t="e">
        <f t="shared" si="10"/>
        <v>#DIV/0!</v>
      </c>
      <c r="E215" s="375" t="e">
        <f t="shared" si="10"/>
        <v>#DIV/0!</v>
      </c>
      <c r="F215" s="375" t="e">
        <f t="shared" si="10"/>
        <v>#DIV/0!</v>
      </c>
    </row>
    <row r="216" spans="1:6" s="92" customFormat="1" ht="30" customHeight="1" thickBot="1" x14ac:dyDescent="0.3">
      <c r="A216" s="122"/>
      <c r="B216" s="819" t="s">
        <v>1311</v>
      </c>
      <c r="C216" s="820"/>
      <c r="D216" s="820"/>
      <c r="E216" s="820"/>
      <c r="F216" s="821"/>
    </row>
    <row r="217" spans="1:6" s="92" customFormat="1" ht="30" customHeight="1" x14ac:dyDescent="0.25">
      <c r="A217" s="122"/>
      <c r="B217" s="817"/>
      <c r="C217" s="371">
        <v>2018</v>
      </c>
      <c r="D217" s="371">
        <v>2019</v>
      </c>
      <c r="E217" s="371">
        <v>2020</v>
      </c>
      <c r="F217" s="371">
        <v>2021</v>
      </c>
    </row>
    <row r="218" spans="1:6" s="92" customFormat="1" ht="30" customHeight="1" thickBot="1" x14ac:dyDescent="0.3">
      <c r="A218" s="122"/>
      <c r="B218" s="818"/>
      <c r="C218" s="372">
        <v>50000</v>
      </c>
      <c r="D218" s="383">
        <v>0</v>
      </c>
      <c r="E218" s="383">
        <v>0</v>
      </c>
      <c r="F218" s="383">
        <v>0</v>
      </c>
    </row>
    <row r="219" spans="1:6" s="92" customFormat="1" ht="30" customHeight="1" thickBot="1" x14ac:dyDescent="0.3">
      <c r="A219" s="122"/>
      <c r="B219" s="378" t="s">
        <v>39</v>
      </c>
      <c r="C219" s="379"/>
      <c r="D219" s="379"/>
      <c r="E219" s="379"/>
      <c r="F219" s="379"/>
    </row>
    <row r="220" spans="1:6" s="92" customFormat="1" ht="30" customHeight="1" thickBot="1" x14ac:dyDescent="0.3">
      <c r="A220" s="122"/>
      <c r="B220" s="378" t="s">
        <v>40</v>
      </c>
      <c r="C220" s="380">
        <v>50000</v>
      </c>
      <c r="D220" s="379">
        <v>0</v>
      </c>
      <c r="E220" s="379">
        <v>0</v>
      </c>
      <c r="F220" s="379">
        <v>0</v>
      </c>
    </row>
    <row r="221" spans="1:6" s="92" customFormat="1" ht="30" customHeight="1" thickBot="1" x14ac:dyDescent="0.3">
      <c r="A221" s="122"/>
      <c r="B221" s="381" t="s">
        <v>324</v>
      </c>
      <c r="C221" s="380">
        <f>C220+C219</f>
        <v>50000</v>
      </c>
      <c r="D221" s="380">
        <f>D220+D219</f>
        <v>0</v>
      </c>
      <c r="E221" s="380">
        <f>E220+E219</f>
        <v>0</v>
      </c>
      <c r="F221" s="380">
        <f>F220+F219</f>
        <v>0</v>
      </c>
    </row>
    <row r="222" spans="1:6" s="92" customFormat="1" ht="30" customHeight="1" thickBot="1" x14ac:dyDescent="0.3">
      <c r="A222" s="122">
        <v>13</v>
      </c>
      <c r="B222" s="370" t="s">
        <v>373</v>
      </c>
      <c r="C222" s="814" t="s">
        <v>595</v>
      </c>
      <c r="D222" s="815"/>
      <c r="E222" s="815"/>
      <c r="F222" s="816"/>
    </row>
    <row r="223" spans="1:6" s="92" customFormat="1" ht="30" customHeight="1" thickBot="1" x14ac:dyDescent="0.3">
      <c r="A223" s="122"/>
      <c r="B223" s="151" t="s">
        <v>326</v>
      </c>
      <c r="C223" s="797" t="s">
        <v>595</v>
      </c>
      <c r="D223" s="798"/>
      <c r="E223" s="798"/>
      <c r="F223" s="799"/>
    </row>
    <row r="224" spans="1:6" s="92" customFormat="1" ht="30" customHeight="1" thickBot="1" x14ac:dyDescent="0.3">
      <c r="A224" s="122"/>
      <c r="B224" s="370" t="s">
        <v>27</v>
      </c>
      <c r="C224" s="822" t="s">
        <v>596</v>
      </c>
      <c r="D224" s="823"/>
      <c r="E224" s="823"/>
      <c r="F224" s="824"/>
    </row>
    <row r="225" spans="1:6" s="92" customFormat="1" ht="30" customHeight="1" thickBot="1" x14ac:dyDescent="0.3">
      <c r="A225" s="122"/>
      <c r="B225" s="370" t="s">
        <v>29</v>
      </c>
      <c r="C225" s="797" t="s">
        <v>581</v>
      </c>
      <c r="D225" s="798"/>
      <c r="E225" s="798"/>
      <c r="F225" s="799"/>
    </row>
    <row r="226" spans="1:6" s="92" customFormat="1" ht="30" customHeight="1" x14ac:dyDescent="0.25">
      <c r="A226" s="122"/>
      <c r="B226" s="817"/>
      <c r="C226" s="371">
        <v>2018</v>
      </c>
      <c r="D226" s="371">
        <v>2019</v>
      </c>
      <c r="E226" s="371">
        <v>2020</v>
      </c>
      <c r="F226" s="371">
        <v>2021</v>
      </c>
    </row>
    <row r="227" spans="1:6" s="92" customFormat="1" ht="30" customHeight="1" thickBot="1" x14ac:dyDescent="0.3">
      <c r="A227" s="122"/>
      <c r="B227" s="818"/>
      <c r="C227" s="383">
        <v>0</v>
      </c>
      <c r="D227" s="372">
        <v>30000</v>
      </c>
      <c r="E227" s="372">
        <v>130000</v>
      </c>
      <c r="F227" s="383">
        <v>0</v>
      </c>
    </row>
    <row r="228" spans="1:6" s="92" customFormat="1" ht="30" customHeight="1" thickBot="1" x14ac:dyDescent="0.3">
      <c r="A228" s="122"/>
      <c r="B228" s="370" t="s">
        <v>31</v>
      </c>
      <c r="C228" s="373">
        <v>0</v>
      </c>
      <c r="D228" s="373">
        <v>1</v>
      </c>
      <c r="E228" s="373">
        <v>1</v>
      </c>
      <c r="F228" s="373">
        <v>0</v>
      </c>
    </row>
    <row r="229" spans="1:6" s="92" customFormat="1" ht="30" customHeight="1" thickBot="1" x14ac:dyDescent="0.3">
      <c r="A229" s="122"/>
      <c r="B229" s="370" t="s">
        <v>32</v>
      </c>
      <c r="C229" s="373">
        <v>0</v>
      </c>
      <c r="D229" s="373">
        <v>30000</v>
      </c>
      <c r="E229" s="373">
        <v>130000</v>
      </c>
      <c r="F229" s="373">
        <v>0</v>
      </c>
    </row>
    <row r="230" spans="1:6" s="92" customFormat="1" ht="30" customHeight="1" thickBot="1" x14ac:dyDescent="0.3">
      <c r="A230" s="122"/>
      <c r="B230" s="370" t="s">
        <v>33</v>
      </c>
      <c r="C230" s="373" t="e">
        <f>C229/C228</f>
        <v>#DIV/0!</v>
      </c>
      <c r="D230" s="373">
        <f>D229/D228</f>
        <v>30000</v>
      </c>
      <c r="E230" s="373">
        <f>E229/E228</f>
        <v>130000</v>
      </c>
      <c r="F230" s="373" t="e">
        <f>F229/F228</f>
        <v>#DIV/0!</v>
      </c>
    </row>
    <row r="231" spans="1:6" s="92" customFormat="1" ht="30" customHeight="1" thickBot="1" x14ac:dyDescent="0.3">
      <c r="A231" s="122"/>
      <c r="B231" s="370" t="s">
        <v>34</v>
      </c>
      <c r="C231" s="374" t="s">
        <v>35</v>
      </c>
      <c r="D231" s="375" t="e">
        <f t="shared" ref="D231:F233" si="11">D228/C228-1</f>
        <v>#DIV/0!</v>
      </c>
      <c r="E231" s="375">
        <f t="shared" si="11"/>
        <v>0</v>
      </c>
      <c r="F231" s="375">
        <f t="shared" si="11"/>
        <v>-1</v>
      </c>
    </row>
    <row r="232" spans="1:6" s="92" customFormat="1" ht="30" customHeight="1" thickBot="1" x14ac:dyDescent="0.3">
      <c r="A232" s="122"/>
      <c r="B232" s="370" t="s">
        <v>36</v>
      </c>
      <c r="C232" s="374" t="s">
        <v>35</v>
      </c>
      <c r="D232" s="375" t="e">
        <f t="shared" si="11"/>
        <v>#DIV/0!</v>
      </c>
      <c r="E232" s="375">
        <f t="shared" si="11"/>
        <v>3.333333333333333</v>
      </c>
      <c r="F232" s="375">
        <f t="shared" si="11"/>
        <v>-1</v>
      </c>
    </row>
    <row r="233" spans="1:6" s="92" customFormat="1" ht="30" customHeight="1" thickBot="1" x14ac:dyDescent="0.3">
      <c r="A233" s="122"/>
      <c r="B233" s="370" t="s">
        <v>37</v>
      </c>
      <c r="C233" s="374" t="s">
        <v>35</v>
      </c>
      <c r="D233" s="375" t="e">
        <f t="shared" si="11"/>
        <v>#DIV/0!</v>
      </c>
      <c r="E233" s="375">
        <f t="shared" si="11"/>
        <v>3.333333333333333</v>
      </c>
      <c r="F233" s="375" t="e">
        <f t="shared" si="11"/>
        <v>#DIV/0!</v>
      </c>
    </row>
    <row r="234" spans="1:6" s="92" customFormat="1" ht="30" customHeight="1" thickBot="1" x14ac:dyDescent="0.3">
      <c r="A234" s="122"/>
      <c r="B234" s="819" t="s">
        <v>1312</v>
      </c>
      <c r="C234" s="820"/>
      <c r="D234" s="820"/>
      <c r="E234" s="820"/>
      <c r="F234" s="821"/>
    </row>
    <row r="235" spans="1:6" s="92" customFormat="1" ht="30" customHeight="1" x14ac:dyDescent="0.25">
      <c r="A235" s="122"/>
      <c r="B235" s="817"/>
      <c r="C235" s="371">
        <v>2018</v>
      </c>
      <c r="D235" s="371">
        <v>2019</v>
      </c>
      <c r="E235" s="371">
        <v>2020</v>
      </c>
      <c r="F235" s="371">
        <v>2021</v>
      </c>
    </row>
    <row r="236" spans="1:6" s="92" customFormat="1" ht="30" customHeight="1" thickBot="1" x14ac:dyDescent="0.3">
      <c r="A236" s="122"/>
      <c r="B236" s="818"/>
      <c r="C236" s="383">
        <v>0</v>
      </c>
      <c r="D236" s="372">
        <v>30000</v>
      </c>
      <c r="E236" s="372">
        <v>130000</v>
      </c>
      <c r="F236" s="383">
        <v>0</v>
      </c>
    </row>
    <row r="237" spans="1:6" s="92" customFormat="1" ht="30" customHeight="1" thickBot="1" x14ac:dyDescent="0.3">
      <c r="A237" s="122"/>
      <c r="B237" s="378" t="s">
        <v>39</v>
      </c>
      <c r="C237" s="379"/>
      <c r="D237" s="379"/>
      <c r="E237" s="379"/>
      <c r="F237" s="379"/>
    </row>
    <row r="238" spans="1:6" s="92" customFormat="1" ht="30" customHeight="1" thickBot="1" x14ac:dyDescent="0.3">
      <c r="A238" s="122"/>
      <c r="B238" s="378" t="s">
        <v>40</v>
      </c>
      <c r="C238" s="380">
        <v>0</v>
      </c>
      <c r="D238" s="379">
        <v>30000</v>
      </c>
      <c r="E238" s="384">
        <v>130000</v>
      </c>
      <c r="F238" s="379">
        <v>0</v>
      </c>
    </row>
    <row r="239" spans="1:6" s="92" customFormat="1" ht="30" customHeight="1" thickBot="1" x14ac:dyDescent="0.3">
      <c r="A239" s="122"/>
      <c r="B239" s="381" t="s">
        <v>330</v>
      </c>
      <c r="C239" s="380">
        <f>C238+C237</f>
        <v>0</v>
      </c>
      <c r="D239" s="380">
        <f>D238+D237</f>
        <v>30000</v>
      </c>
      <c r="E239" s="380">
        <f>E238+E237</f>
        <v>130000</v>
      </c>
      <c r="F239" s="380">
        <f>F238+F237</f>
        <v>0</v>
      </c>
    </row>
    <row r="240" spans="1:6" s="92" customFormat="1" ht="30" customHeight="1" thickBot="1" x14ac:dyDescent="0.3">
      <c r="A240" s="122">
        <v>14</v>
      </c>
      <c r="B240" s="370" t="s">
        <v>597</v>
      </c>
      <c r="C240" s="814" t="s">
        <v>598</v>
      </c>
      <c r="D240" s="815"/>
      <c r="E240" s="815"/>
      <c r="F240" s="816"/>
    </row>
    <row r="241" spans="1:6" s="92" customFormat="1" ht="30" customHeight="1" thickBot="1" x14ac:dyDescent="0.3">
      <c r="A241" s="122"/>
      <c r="B241" s="151" t="s">
        <v>332</v>
      </c>
      <c r="C241" s="797" t="s">
        <v>598</v>
      </c>
      <c r="D241" s="798"/>
      <c r="E241" s="798"/>
      <c r="F241" s="799"/>
    </row>
    <row r="242" spans="1:6" s="92" customFormat="1" ht="30" customHeight="1" thickBot="1" x14ac:dyDescent="0.3">
      <c r="A242" s="122"/>
      <c r="B242" s="370" t="s">
        <v>27</v>
      </c>
      <c r="C242" s="822" t="s">
        <v>585</v>
      </c>
      <c r="D242" s="823"/>
      <c r="E242" s="823"/>
      <c r="F242" s="824"/>
    </row>
    <row r="243" spans="1:6" s="92" customFormat="1" ht="30" customHeight="1" thickBot="1" x14ac:dyDescent="0.3">
      <c r="A243" s="122"/>
      <c r="B243" s="370" t="s">
        <v>29</v>
      </c>
      <c r="C243" s="797" t="s">
        <v>581</v>
      </c>
      <c r="D243" s="798"/>
      <c r="E243" s="798"/>
      <c r="F243" s="799"/>
    </row>
    <row r="244" spans="1:6" s="92" customFormat="1" ht="30" customHeight="1" x14ac:dyDescent="0.25">
      <c r="A244" s="122"/>
      <c r="B244" s="817"/>
      <c r="C244" s="371">
        <v>2018</v>
      </c>
      <c r="D244" s="371">
        <v>2019</v>
      </c>
      <c r="E244" s="371">
        <v>2020</v>
      </c>
      <c r="F244" s="371">
        <v>2021</v>
      </c>
    </row>
    <row r="245" spans="1:6" s="92" customFormat="1" ht="30" customHeight="1" thickBot="1" x14ac:dyDescent="0.3">
      <c r="A245" s="122"/>
      <c r="B245" s="818"/>
      <c r="C245" s="372">
        <v>50000</v>
      </c>
      <c r="D245" s="372">
        <v>135000</v>
      </c>
      <c r="E245" s="383">
        <v>0</v>
      </c>
      <c r="F245" s="383">
        <v>0</v>
      </c>
    </row>
    <row r="246" spans="1:6" s="92" customFormat="1" ht="30" customHeight="1" thickBot="1" x14ac:dyDescent="0.3">
      <c r="A246" s="122"/>
      <c r="B246" s="370" t="s">
        <v>31</v>
      </c>
      <c r="C246" s="373">
        <v>1</v>
      </c>
      <c r="D246" s="373">
        <v>1</v>
      </c>
      <c r="E246" s="373">
        <v>0</v>
      </c>
      <c r="F246" s="373">
        <v>0</v>
      </c>
    </row>
    <row r="247" spans="1:6" s="92" customFormat="1" ht="30" customHeight="1" thickBot="1" x14ac:dyDescent="0.3">
      <c r="A247" s="122"/>
      <c r="B247" s="370" t="s">
        <v>32</v>
      </c>
      <c r="C247" s="373">
        <v>50000</v>
      </c>
      <c r="D247" s="373">
        <v>135000</v>
      </c>
      <c r="E247" s="373">
        <v>0</v>
      </c>
      <c r="F247" s="373">
        <v>0</v>
      </c>
    </row>
    <row r="248" spans="1:6" s="92" customFormat="1" ht="30" customHeight="1" thickBot="1" x14ac:dyDescent="0.3">
      <c r="A248" s="122"/>
      <c r="B248" s="370" t="s">
        <v>33</v>
      </c>
      <c r="C248" s="373">
        <f>C247/C246</f>
        <v>50000</v>
      </c>
      <c r="D248" s="373">
        <f>D247/D246</f>
        <v>135000</v>
      </c>
      <c r="E248" s="373" t="e">
        <f>E247/E246</f>
        <v>#DIV/0!</v>
      </c>
      <c r="F248" s="373" t="e">
        <f>F247/F246</f>
        <v>#DIV/0!</v>
      </c>
    </row>
    <row r="249" spans="1:6" s="92" customFormat="1" ht="30" customHeight="1" thickBot="1" x14ac:dyDescent="0.3">
      <c r="A249" s="122"/>
      <c r="B249" s="370" t="s">
        <v>34</v>
      </c>
      <c r="C249" s="374" t="s">
        <v>35</v>
      </c>
      <c r="D249" s="375">
        <f t="shared" ref="D249:F251" si="12">D246/C246-1</f>
        <v>0</v>
      </c>
      <c r="E249" s="375">
        <f t="shared" si="12"/>
        <v>-1</v>
      </c>
      <c r="F249" s="375" t="e">
        <f t="shared" si="12"/>
        <v>#DIV/0!</v>
      </c>
    </row>
    <row r="250" spans="1:6" s="92" customFormat="1" ht="30" customHeight="1" thickBot="1" x14ac:dyDescent="0.3">
      <c r="A250" s="122"/>
      <c r="B250" s="370" t="s">
        <v>36</v>
      </c>
      <c r="C250" s="374" t="s">
        <v>35</v>
      </c>
      <c r="D250" s="375">
        <f t="shared" si="12"/>
        <v>1.7000000000000002</v>
      </c>
      <c r="E250" s="375">
        <f t="shared" si="12"/>
        <v>-1</v>
      </c>
      <c r="F250" s="375" t="e">
        <f t="shared" si="12"/>
        <v>#DIV/0!</v>
      </c>
    </row>
    <row r="251" spans="1:6" s="92" customFormat="1" ht="30" customHeight="1" thickBot="1" x14ac:dyDescent="0.3">
      <c r="A251" s="122"/>
      <c r="B251" s="370" t="s">
        <v>37</v>
      </c>
      <c r="C251" s="374" t="s">
        <v>35</v>
      </c>
      <c r="D251" s="375">
        <f t="shared" si="12"/>
        <v>1.7000000000000002</v>
      </c>
      <c r="E251" s="375" t="e">
        <f t="shared" si="12"/>
        <v>#DIV/0!</v>
      </c>
      <c r="F251" s="375" t="e">
        <f t="shared" si="12"/>
        <v>#DIV/0!</v>
      </c>
    </row>
    <row r="252" spans="1:6" s="92" customFormat="1" ht="30" customHeight="1" thickBot="1" x14ac:dyDescent="0.3">
      <c r="A252" s="122"/>
      <c r="B252" s="819" t="s">
        <v>1313</v>
      </c>
      <c r="C252" s="820"/>
      <c r="D252" s="820"/>
      <c r="E252" s="820"/>
      <c r="F252" s="821"/>
    </row>
    <row r="253" spans="1:6" s="92" customFormat="1" ht="30" customHeight="1" x14ac:dyDescent="0.25">
      <c r="A253" s="122"/>
      <c r="B253" s="817"/>
      <c r="C253" s="371">
        <v>2018</v>
      </c>
      <c r="D253" s="371">
        <v>2019</v>
      </c>
      <c r="E253" s="371">
        <v>2020</v>
      </c>
      <c r="F253" s="371">
        <v>2021</v>
      </c>
    </row>
    <row r="254" spans="1:6" s="92" customFormat="1" ht="30" customHeight="1" thickBot="1" x14ac:dyDescent="0.3">
      <c r="A254" s="122"/>
      <c r="B254" s="818"/>
      <c r="C254" s="372">
        <v>50000</v>
      </c>
      <c r="D254" s="372">
        <v>135000</v>
      </c>
      <c r="E254" s="383">
        <v>0</v>
      </c>
      <c r="F254" s="383">
        <v>0</v>
      </c>
    </row>
    <row r="255" spans="1:6" s="92" customFormat="1" ht="30" customHeight="1" thickBot="1" x14ac:dyDescent="0.3">
      <c r="A255" s="122"/>
      <c r="B255" s="378" t="s">
        <v>39</v>
      </c>
      <c r="C255" s="379"/>
      <c r="D255" s="379"/>
      <c r="E255" s="379"/>
      <c r="F255" s="379"/>
    </row>
    <row r="256" spans="1:6" s="92" customFormat="1" ht="30" customHeight="1" thickBot="1" x14ac:dyDescent="0.3">
      <c r="A256" s="122"/>
      <c r="B256" s="378" t="s">
        <v>40</v>
      </c>
      <c r="C256" s="380">
        <v>50000</v>
      </c>
      <c r="D256" s="379">
        <v>135000</v>
      </c>
      <c r="E256" s="379">
        <v>0</v>
      </c>
      <c r="F256" s="379">
        <v>0</v>
      </c>
    </row>
    <row r="257" spans="1:6" s="92" customFormat="1" ht="30" customHeight="1" thickBot="1" x14ac:dyDescent="0.3">
      <c r="A257" s="122"/>
      <c r="B257" s="381" t="s">
        <v>336</v>
      </c>
      <c r="C257" s="380">
        <f>C256+C255</f>
        <v>50000</v>
      </c>
      <c r="D257" s="380">
        <f>D256+D255</f>
        <v>135000</v>
      </c>
      <c r="E257" s="380">
        <f>E256+E255</f>
        <v>0</v>
      </c>
      <c r="F257" s="380">
        <f>F256+F255</f>
        <v>0</v>
      </c>
    </row>
    <row r="258" spans="1:6" s="92" customFormat="1" ht="30" customHeight="1" thickBot="1" x14ac:dyDescent="0.3">
      <c r="A258" s="122">
        <v>15</v>
      </c>
      <c r="B258" s="370" t="s">
        <v>599</v>
      </c>
      <c r="C258" s="814" t="s">
        <v>600</v>
      </c>
      <c r="D258" s="815"/>
      <c r="E258" s="815"/>
      <c r="F258" s="816"/>
    </row>
    <row r="259" spans="1:6" s="92" customFormat="1" ht="30" customHeight="1" thickBot="1" x14ac:dyDescent="0.3">
      <c r="A259" s="122"/>
      <c r="B259" s="151" t="s">
        <v>338</v>
      </c>
      <c r="C259" s="797" t="s">
        <v>600</v>
      </c>
      <c r="D259" s="798"/>
      <c r="E259" s="798"/>
      <c r="F259" s="799"/>
    </row>
    <row r="260" spans="1:6" s="92" customFormat="1" ht="30" customHeight="1" thickBot="1" x14ac:dyDescent="0.3">
      <c r="A260" s="122"/>
      <c r="B260" s="370" t="s">
        <v>27</v>
      </c>
      <c r="C260" s="822" t="s">
        <v>590</v>
      </c>
      <c r="D260" s="823"/>
      <c r="E260" s="823"/>
      <c r="F260" s="824"/>
    </row>
    <row r="261" spans="1:6" s="92" customFormat="1" ht="30" customHeight="1" thickBot="1" x14ac:dyDescent="0.3">
      <c r="A261" s="122"/>
      <c r="B261" s="370" t="s">
        <v>29</v>
      </c>
      <c r="C261" s="797" t="s">
        <v>581</v>
      </c>
      <c r="D261" s="798"/>
      <c r="E261" s="798"/>
      <c r="F261" s="799"/>
    </row>
    <row r="262" spans="1:6" s="92" customFormat="1" ht="30" customHeight="1" x14ac:dyDescent="0.25">
      <c r="A262" s="122"/>
      <c r="B262" s="817"/>
      <c r="C262" s="371">
        <v>2018</v>
      </c>
      <c r="D262" s="371">
        <v>2019</v>
      </c>
      <c r="E262" s="371">
        <v>2020</v>
      </c>
      <c r="F262" s="371">
        <v>2021</v>
      </c>
    </row>
    <row r="263" spans="1:6" s="92" customFormat="1" ht="30" customHeight="1" thickBot="1" x14ac:dyDescent="0.3">
      <c r="A263" s="122"/>
      <c r="B263" s="818"/>
      <c r="C263" s="372">
        <v>400000</v>
      </c>
      <c r="D263" s="372">
        <v>1035000</v>
      </c>
      <c r="E263" s="372">
        <v>1070000</v>
      </c>
      <c r="F263" s="372">
        <v>1200000</v>
      </c>
    </row>
    <row r="264" spans="1:6" s="92" customFormat="1" ht="30" customHeight="1" thickBot="1" x14ac:dyDescent="0.3">
      <c r="A264" s="122"/>
      <c r="B264" s="370" t="s">
        <v>31</v>
      </c>
      <c r="C264" s="373">
        <v>1</v>
      </c>
      <c r="D264" s="373">
        <v>1</v>
      </c>
      <c r="E264" s="373">
        <v>1</v>
      </c>
      <c r="F264" s="373">
        <v>1</v>
      </c>
    </row>
    <row r="265" spans="1:6" s="92" customFormat="1" ht="30" customHeight="1" thickBot="1" x14ac:dyDescent="0.3">
      <c r="A265" s="122"/>
      <c r="B265" s="370" t="s">
        <v>32</v>
      </c>
      <c r="C265" s="413">
        <v>400000</v>
      </c>
      <c r="D265" s="413">
        <v>1035000</v>
      </c>
      <c r="E265" s="413">
        <v>1070000</v>
      </c>
      <c r="F265" s="413">
        <v>1200000</v>
      </c>
    </row>
    <row r="266" spans="1:6" s="92" customFormat="1" ht="30" customHeight="1" thickBot="1" x14ac:dyDescent="0.3">
      <c r="A266" s="122"/>
      <c r="B266" s="370" t="s">
        <v>33</v>
      </c>
      <c r="C266" s="413">
        <f>C265/C264</f>
        <v>400000</v>
      </c>
      <c r="D266" s="413">
        <f>D265/D264</f>
        <v>1035000</v>
      </c>
      <c r="E266" s="413">
        <f>E265/E264</f>
        <v>1070000</v>
      </c>
      <c r="F266" s="413">
        <f>F265/F264</f>
        <v>1200000</v>
      </c>
    </row>
    <row r="267" spans="1:6" s="92" customFormat="1" ht="30" customHeight="1" thickBot="1" x14ac:dyDescent="0.3">
      <c r="A267" s="122"/>
      <c r="B267" s="370" t="s">
        <v>34</v>
      </c>
      <c r="C267" s="374" t="s">
        <v>35</v>
      </c>
      <c r="D267" s="375">
        <f t="shared" ref="D267:F269" si="13">D264/C264-1</f>
        <v>0</v>
      </c>
      <c r="E267" s="375">
        <f t="shared" si="13"/>
        <v>0</v>
      </c>
      <c r="F267" s="375">
        <f t="shared" si="13"/>
        <v>0</v>
      </c>
    </row>
    <row r="268" spans="1:6" s="92" customFormat="1" ht="30" customHeight="1" thickBot="1" x14ac:dyDescent="0.3">
      <c r="A268" s="122"/>
      <c r="B268" s="370" t="s">
        <v>36</v>
      </c>
      <c r="C268" s="374" t="s">
        <v>35</v>
      </c>
      <c r="D268" s="375">
        <f t="shared" si="13"/>
        <v>1.5874999999999999</v>
      </c>
      <c r="E268" s="375">
        <f t="shared" si="13"/>
        <v>3.3816425120772875E-2</v>
      </c>
      <c r="F268" s="375">
        <f t="shared" si="13"/>
        <v>0.12149532710280364</v>
      </c>
    </row>
    <row r="269" spans="1:6" s="92" customFormat="1" ht="30" customHeight="1" thickBot="1" x14ac:dyDescent="0.3">
      <c r="A269" s="122"/>
      <c r="B269" s="370" t="s">
        <v>37</v>
      </c>
      <c r="C269" s="374" t="s">
        <v>35</v>
      </c>
      <c r="D269" s="375">
        <f t="shared" si="13"/>
        <v>1.5874999999999999</v>
      </c>
      <c r="E269" s="375">
        <f t="shared" si="13"/>
        <v>3.3816425120772875E-2</v>
      </c>
      <c r="F269" s="375">
        <f t="shared" si="13"/>
        <v>0.12149532710280364</v>
      </c>
    </row>
    <row r="270" spans="1:6" s="92" customFormat="1" ht="30" customHeight="1" thickBot="1" x14ac:dyDescent="0.3">
      <c r="A270" s="122"/>
      <c r="B270" s="819" t="s">
        <v>1314</v>
      </c>
      <c r="C270" s="820"/>
      <c r="D270" s="820"/>
      <c r="E270" s="820"/>
      <c r="F270" s="821"/>
    </row>
    <row r="271" spans="1:6" s="92" customFormat="1" ht="30" customHeight="1" x14ac:dyDescent="0.25">
      <c r="A271" s="122"/>
      <c r="B271" s="817"/>
      <c r="C271" s="371">
        <v>2018</v>
      </c>
      <c r="D271" s="371">
        <v>2019</v>
      </c>
      <c r="E271" s="371">
        <v>2020</v>
      </c>
      <c r="F271" s="371">
        <v>2021</v>
      </c>
    </row>
    <row r="272" spans="1:6" s="92" customFormat="1" ht="30" customHeight="1" thickBot="1" x14ac:dyDescent="0.3">
      <c r="A272" s="122"/>
      <c r="B272" s="818"/>
      <c r="C272" s="372">
        <v>400000</v>
      </c>
      <c r="D272" s="372">
        <v>1035000</v>
      </c>
      <c r="E272" s="372">
        <v>1070000</v>
      </c>
      <c r="F272" s="372">
        <v>1200000</v>
      </c>
    </row>
    <row r="273" spans="1:6" s="92" customFormat="1" ht="30" customHeight="1" thickBot="1" x14ac:dyDescent="0.3">
      <c r="A273" s="122"/>
      <c r="B273" s="378" t="s">
        <v>39</v>
      </c>
      <c r="C273" s="379"/>
      <c r="D273" s="379"/>
      <c r="E273" s="379"/>
      <c r="F273" s="379"/>
    </row>
    <row r="274" spans="1:6" s="92" customFormat="1" ht="30" customHeight="1" thickBot="1" x14ac:dyDescent="0.3">
      <c r="A274" s="122"/>
      <c r="B274" s="378" t="s">
        <v>40</v>
      </c>
      <c r="C274" s="380">
        <v>400000</v>
      </c>
      <c r="D274" s="385">
        <v>1035000</v>
      </c>
      <c r="E274" s="380">
        <v>1070000</v>
      </c>
      <c r="F274" s="380">
        <v>1200000</v>
      </c>
    </row>
    <row r="275" spans="1:6" s="92" customFormat="1" ht="30" customHeight="1" thickBot="1" x14ac:dyDescent="0.3">
      <c r="A275" s="122"/>
      <c r="B275" s="381" t="s">
        <v>342</v>
      </c>
      <c r="C275" s="380">
        <f>C274+C273</f>
        <v>400000</v>
      </c>
      <c r="D275" s="380">
        <f>D274+D273</f>
        <v>1035000</v>
      </c>
      <c r="E275" s="380">
        <f>E274+E273</f>
        <v>1070000</v>
      </c>
      <c r="F275" s="380">
        <f>F274+F273</f>
        <v>1200000</v>
      </c>
    </row>
    <row r="276" spans="1:6" s="92" customFormat="1" ht="30" customHeight="1" thickBot="1" x14ac:dyDescent="0.3">
      <c r="A276" s="122">
        <v>16</v>
      </c>
      <c r="B276" s="370" t="s">
        <v>373</v>
      </c>
      <c r="C276" s="814" t="s">
        <v>601</v>
      </c>
      <c r="D276" s="815"/>
      <c r="E276" s="815"/>
      <c r="F276" s="816"/>
    </row>
    <row r="277" spans="1:6" s="92" customFormat="1" ht="30" customHeight="1" thickBot="1" x14ac:dyDescent="0.3">
      <c r="A277" s="122"/>
      <c r="B277" s="151" t="s">
        <v>220</v>
      </c>
      <c r="C277" s="797" t="s">
        <v>385</v>
      </c>
      <c r="D277" s="798"/>
      <c r="E277" s="798"/>
      <c r="F277" s="799"/>
    </row>
    <row r="278" spans="1:6" s="92" customFormat="1" ht="30" customHeight="1" thickBot="1" x14ac:dyDescent="0.3">
      <c r="A278" s="122"/>
      <c r="B278" s="370" t="s">
        <v>27</v>
      </c>
      <c r="C278" s="822" t="s">
        <v>385</v>
      </c>
      <c r="D278" s="823"/>
      <c r="E278" s="823"/>
      <c r="F278" s="824"/>
    </row>
    <row r="279" spans="1:6" s="92" customFormat="1" ht="30" customHeight="1" thickBot="1" x14ac:dyDescent="0.3">
      <c r="A279" s="122"/>
      <c r="B279" s="370" t="s">
        <v>29</v>
      </c>
      <c r="C279" s="797" t="s">
        <v>385</v>
      </c>
      <c r="D279" s="798"/>
      <c r="E279" s="798"/>
      <c r="F279" s="799"/>
    </row>
    <row r="280" spans="1:6" s="92" customFormat="1" ht="30" customHeight="1" x14ac:dyDescent="0.25">
      <c r="A280" s="122"/>
      <c r="B280" s="817"/>
      <c r="C280" s="371">
        <v>2018</v>
      </c>
      <c r="D280" s="371">
        <v>2019</v>
      </c>
      <c r="E280" s="371">
        <v>2020</v>
      </c>
      <c r="F280" s="371">
        <v>2021</v>
      </c>
    </row>
    <row r="281" spans="1:6" s="92" customFormat="1" ht="30" customHeight="1" thickBot="1" x14ac:dyDescent="0.3">
      <c r="A281" s="122"/>
      <c r="B281" s="818"/>
      <c r="C281" s="372">
        <v>0</v>
      </c>
      <c r="D281" s="372">
        <v>0</v>
      </c>
      <c r="E281" s="372">
        <v>0</v>
      </c>
      <c r="F281" s="372">
        <v>0</v>
      </c>
    </row>
    <row r="282" spans="1:6" s="92" customFormat="1" ht="30" customHeight="1" thickBot="1" x14ac:dyDescent="0.3">
      <c r="A282" s="122"/>
      <c r="B282" s="370" t="s">
        <v>31</v>
      </c>
      <c r="C282" s="373">
        <v>1</v>
      </c>
      <c r="D282" s="373">
        <v>1</v>
      </c>
      <c r="E282" s="373">
        <v>1</v>
      </c>
      <c r="F282" s="373">
        <v>1</v>
      </c>
    </row>
    <row r="283" spans="1:6" s="92" customFormat="1" ht="30" customHeight="1" thickBot="1" x14ac:dyDescent="0.3">
      <c r="A283" s="122"/>
      <c r="B283" s="370" t="s">
        <v>32</v>
      </c>
      <c r="C283" s="372">
        <v>400000</v>
      </c>
      <c r="D283" s="372">
        <v>1035000</v>
      </c>
      <c r="E283" s="372">
        <v>1070000</v>
      </c>
      <c r="F283" s="372">
        <v>1200000</v>
      </c>
    </row>
    <row r="284" spans="1:6" s="92" customFormat="1" ht="30" customHeight="1" thickBot="1" x14ac:dyDescent="0.3">
      <c r="A284" s="122"/>
      <c r="B284" s="370" t="s">
        <v>33</v>
      </c>
      <c r="C284" s="373">
        <f>C283/C282</f>
        <v>400000</v>
      </c>
      <c r="D284" s="373">
        <f>D283/D282</f>
        <v>1035000</v>
      </c>
      <c r="E284" s="373">
        <f>E283/E282</f>
        <v>1070000</v>
      </c>
      <c r="F284" s="373">
        <f>F283/F282</f>
        <v>1200000</v>
      </c>
    </row>
    <row r="285" spans="1:6" s="92" customFormat="1" ht="30" customHeight="1" thickBot="1" x14ac:dyDescent="0.3">
      <c r="A285" s="122"/>
      <c r="B285" s="370" t="s">
        <v>34</v>
      </c>
      <c r="C285" s="374" t="s">
        <v>35</v>
      </c>
      <c r="D285" s="375">
        <f t="shared" ref="D285:F287" si="14">D282/C282-1</f>
        <v>0</v>
      </c>
      <c r="E285" s="375">
        <f t="shared" si="14"/>
        <v>0</v>
      </c>
      <c r="F285" s="375">
        <f t="shared" si="14"/>
        <v>0</v>
      </c>
    </row>
    <row r="286" spans="1:6" s="92" customFormat="1" ht="30" customHeight="1" thickBot="1" x14ac:dyDescent="0.3">
      <c r="A286" s="122"/>
      <c r="B286" s="370" t="s">
        <v>36</v>
      </c>
      <c r="C286" s="374" t="s">
        <v>35</v>
      </c>
      <c r="D286" s="375">
        <f t="shared" si="14"/>
        <v>1.5874999999999999</v>
      </c>
      <c r="E286" s="375">
        <f t="shared" si="14"/>
        <v>3.3816425120772875E-2</v>
      </c>
      <c r="F286" s="375">
        <f t="shared" si="14"/>
        <v>0.12149532710280364</v>
      </c>
    </row>
    <row r="287" spans="1:6" s="92" customFormat="1" ht="30" customHeight="1" thickBot="1" x14ac:dyDescent="0.3">
      <c r="A287" s="122"/>
      <c r="B287" s="370" t="s">
        <v>37</v>
      </c>
      <c r="C287" s="374" t="s">
        <v>35</v>
      </c>
      <c r="D287" s="375">
        <f t="shared" si="14"/>
        <v>1.5874999999999999</v>
      </c>
      <c r="E287" s="375">
        <f t="shared" si="14"/>
        <v>3.3816425120772875E-2</v>
      </c>
      <c r="F287" s="375">
        <f t="shared" si="14"/>
        <v>0.12149532710280364</v>
      </c>
    </row>
    <row r="288" spans="1:6" ht="47.25" customHeight="1" thickBot="1" x14ac:dyDescent="0.3">
      <c r="B288" s="369" t="s">
        <v>182</v>
      </c>
      <c r="C288" s="386">
        <f>C283+C265+C247+C229+C211+C193+C175+C157+C139+C121+C103+C85+C67+C49+C31</f>
        <v>2964902</v>
      </c>
      <c r="D288" s="386">
        <f t="shared" ref="D288:F288" si="15">D283+D265+D247+D229+D211+D193+D175+D157+D139+D121+D103+D85+D67+D49+D31</f>
        <v>4499272</v>
      </c>
      <c r="E288" s="386">
        <f t="shared" si="15"/>
        <v>4534272</v>
      </c>
      <c r="F288" s="386">
        <f t="shared" si="15"/>
        <v>4664272</v>
      </c>
    </row>
    <row r="289" spans="2:6" ht="41.25" customHeight="1" thickBot="1" x14ac:dyDescent="0.3">
      <c r="B289" s="369" t="s">
        <v>183</v>
      </c>
      <c r="C289" s="386">
        <f>C283+C274+C256+C238+C220+C202+C184+C166+C148+C130+C112+C94+C76+C58+C40</f>
        <v>2964902</v>
      </c>
      <c r="D289" s="386">
        <f t="shared" ref="D289:E289" si="16">D283+D274+D256+D238+D220+D202+D184+D166+D148+D130+D112+D94+D76+D58+D40</f>
        <v>4499272</v>
      </c>
      <c r="E289" s="386">
        <f t="shared" si="16"/>
        <v>4534272</v>
      </c>
      <c r="F289" s="386">
        <f>F283+F274+F256+F238+F220+F202+F184+F166+F148+F130+F112+F94+F76+F58+F40</f>
        <v>4664272</v>
      </c>
    </row>
    <row r="290" spans="2:6" ht="36.75" customHeight="1" thickBot="1" x14ac:dyDescent="0.3">
      <c r="B290" s="387" t="s">
        <v>197</v>
      </c>
      <c r="C290" s="379" t="s">
        <v>35</v>
      </c>
      <c r="D290" s="379" t="s">
        <v>35</v>
      </c>
      <c r="E290" s="379" t="s">
        <v>35</v>
      </c>
      <c r="F290" s="379" t="s">
        <v>35</v>
      </c>
    </row>
    <row r="291" spans="2:6" ht="40.5" customHeight="1" thickBot="1" x14ac:dyDescent="0.3">
      <c r="B291" s="387" t="s">
        <v>198</v>
      </c>
      <c r="C291" s="379" t="s">
        <v>35</v>
      </c>
      <c r="D291" s="379" t="s">
        <v>35</v>
      </c>
      <c r="E291" s="379" t="s">
        <v>35</v>
      </c>
      <c r="F291" s="379" t="s">
        <v>35</v>
      </c>
    </row>
    <row r="292" spans="2:6" ht="30" customHeight="1" x14ac:dyDescent="0.25">
      <c r="B292" s="388"/>
      <c r="C292" s="389"/>
      <c r="D292" s="389"/>
      <c r="E292" s="389"/>
      <c r="F292" s="389"/>
    </row>
  </sheetData>
  <mergeCells count="116">
    <mergeCell ref="C278:F278"/>
    <mergeCell ref="C279:F279"/>
    <mergeCell ref="B280:B281"/>
    <mergeCell ref="C261:F261"/>
    <mergeCell ref="B262:B263"/>
    <mergeCell ref="B270:F270"/>
    <mergeCell ref="B271:B272"/>
    <mergeCell ref="C276:F276"/>
    <mergeCell ref="C277:F277"/>
    <mergeCell ref="B244:B245"/>
    <mergeCell ref="B252:F252"/>
    <mergeCell ref="B253:B254"/>
    <mergeCell ref="C258:F258"/>
    <mergeCell ref="C259:F259"/>
    <mergeCell ref="C260:F260"/>
    <mergeCell ref="B234:F234"/>
    <mergeCell ref="B235:B236"/>
    <mergeCell ref="C240:F240"/>
    <mergeCell ref="C241:F241"/>
    <mergeCell ref="C242:F242"/>
    <mergeCell ref="C243:F243"/>
    <mergeCell ref="B217:B218"/>
    <mergeCell ref="C222:F222"/>
    <mergeCell ref="C223:F223"/>
    <mergeCell ref="C224:F224"/>
    <mergeCell ref="C225:F225"/>
    <mergeCell ref="B226:B227"/>
    <mergeCell ref="C204:F204"/>
    <mergeCell ref="C205:F205"/>
    <mergeCell ref="C206:F206"/>
    <mergeCell ref="C207:F207"/>
    <mergeCell ref="B208:B209"/>
    <mergeCell ref="B216:F216"/>
    <mergeCell ref="C187:F187"/>
    <mergeCell ref="C188:F188"/>
    <mergeCell ref="C189:F189"/>
    <mergeCell ref="B190:B191"/>
    <mergeCell ref="B198:F198"/>
    <mergeCell ref="B199:B200"/>
    <mergeCell ref="C170:F170"/>
    <mergeCell ref="C171:F171"/>
    <mergeCell ref="B172:B173"/>
    <mergeCell ref="B180:F180"/>
    <mergeCell ref="B181:B182"/>
    <mergeCell ref="C186:F186"/>
    <mergeCell ref="C153:F153"/>
    <mergeCell ref="B154:B155"/>
    <mergeCell ref="B162:F162"/>
    <mergeCell ref="B163:B164"/>
    <mergeCell ref="C168:F168"/>
    <mergeCell ref="C169:F169"/>
    <mergeCell ref="B136:B137"/>
    <mergeCell ref="B144:F144"/>
    <mergeCell ref="B145:B146"/>
    <mergeCell ref="C150:F150"/>
    <mergeCell ref="C151:F151"/>
    <mergeCell ref="C152:F152"/>
    <mergeCell ref="B126:F126"/>
    <mergeCell ref="B127:B128"/>
    <mergeCell ref="C132:F132"/>
    <mergeCell ref="C133:F133"/>
    <mergeCell ref="C134:F134"/>
    <mergeCell ref="C135:F135"/>
    <mergeCell ref="B109:B110"/>
    <mergeCell ref="C114:F114"/>
    <mergeCell ref="C115:F115"/>
    <mergeCell ref="C116:F116"/>
    <mergeCell ref="C117:F117"/>
    <mergeCell ref="B118:B119"/>
    <mergeCell ref="C96:F96"/>
    <mergeCell ref="C97:F97"/>
    <mergeCell ref="C98:F98"/>
    <mergeCell ref="C99:F99"/>
    <mergeCell ref="B100:B101"/>
    <mergeCell ref="B108:F108"/>
    <mergeCell ref="C79:F79"/>
    <mergeCell ref="C80:F80"/>
    <mergeCell ref="C81:F81"/>
    <mergeCell ref="B82:B83"/>
    <mergeCell ref="B90:F90"/>
    <mergeCell ref="B91:B92"/>
    <mergeCell ref="C62:F62"/>
    <mergeCell ref="C63:F63"/>
    <mergeCell ref="B64:B65"/>
    <mergeCell ref="B72:F72"/>
    <mergeCell ref="B73:B74"/>
    <mergeCell ref="C78:F78"/>
    <mergeCell ref="B46:B47"/>
    <mergeCell ref="B54:F54"/>
    <mergeCell ref="B55:B56"/>
    <mergeCell ref="C60:F60"/>
    <mergeCell ref="C61:F61"/>
    <mergeCell ref="C45:F45"/>
    <mergeCell ref="B2:F2"/>
    <mergeCell ref="C4:F4"/>
    <mergeCell ref="C5:F5"/>
    <mergeCell ref="C6:F6"/>
    <mergeCell ref="B7:F7"/>
    <mergeCell ref="B22:F22"/>
    <mergeCell ref="B23:F23"/>
    <mergeCell ref="C24:F24"/>
    <mergeCell ref="C25:F25"/>
    <mergeCell ref="B28:B29"/>
    <mergeCell ref="B36:F36"/>
    <mergeCell ref="B37:B38"/>
    <mergeCell ref="C42:F42"/>
    <mergeCell ref="C43:F43"/>
    <mergeCell ref="C44:F44"/>
    <mergeCell ref="C26:F26"/>
    <mergeCell ref="C27:F27"/>
    <mergeCell ref="B8:F10"/>
    <mergeCell ref="C11:F11"/>
    <mergeCell ref="B12:B13"/>
    <mergeCell ref="C16:F16"/>
    <mergeCell ref="B17:F17"/>
    <mergeCell ref="B21:F21"/>
  </mergeCells>
  <printOptions horizontalCentered="1" verticalCentered="1"/>
  <pageMargins left="0.7" right="0.7" top="0.75" bottom="0.75" header="0.3" footer="0.3"/>
  <pageSetup scale="57"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G654"/>
  <sheetViews>
    <sheetView topLeftCell="A641" zoomScale="140" zoomScaleNormal="140" zoomScaleSheetLayoutView="150" workbookViewId="0">
      <selection activeCell="H631" sqref="H631"/>
    </sheetView>
  </sheetViews>
  <sheetFormatPr defaultRowHeight="15" x14ac:dyDescent="0.25"/>
  <cols>
    <col min="1" max="1" width="11" customWidth="1"/>
    <col min="2" max="2" width="12" customWidth="1"/>
    <col min="3" max="3" width="21.42578125" customWidth="1"/>
    <col min="4" max="4" width="21.5703125" customWidth="1"/>
    <col min="5" max="7" width="21.42578125" customWidth="1"/>
    <col min="255" max="255" width="11" customWidth="1"/>
    <col min="256" max="256" width="12" customWidth="1"/>
    <col min="257" max="257" width="21.42578125" customWidth="1"/>
    <col min="258" max="258" width="21.5703125" customWidth="1"/>
    <col min="259" max="261" width="21.42578125" customWidth="1"/>
    <col min="263" max="263" width="19.42578125" bestFit="1" customWidth="1"/>
    <col min="511" max="511" width="11" customWidth="1"/>
    <col min="512" max="512" width="12" customWidth="1"/>
    <col min="513" max="513" width="21.42578125" customWidth="1"/>
    <col min="514" max="514" width="21.5703125" customWidth="1"/>
    <col min="515" max="517" width="21.42578125" customWidth="1"/>
    <col min="519" max="519" width="19.42578125" bestFit="1" customWidth="1"/>
    <col min="767" max="767" width="11" customWidth="1"/>
    <col min="768" max="768" width="12" customWidth="1"/>
    <col min="769" max="769" width="21.42578125" customWidth="1"/>
    <col min="770" max="770" width="21.5703125" customWidth="1"/>
    <col min="771" max="773" width="21.42578125" customWidth="1"/>
    <col min="775" max="775" width="19.42578125" bestFit="1" customWidth="1"/>
    <col min="1023" max="1023" width="11" customWidth="1"/>
    <col min="1024" max="1024" width="12" customWidth="1"/>
    <col min="1025" max="1025" width="21.42578125" customWidth="1"/>
    <col min="1026" max="1026" width="21.5703125" customWidth="1"/>
    <col min="1027" max="1029" width="21.42578125" customWidth="1"/>
    <col min="1031" max="1031" width="19.42578125" bestFit="1" customWidth="1"/>
    <col min="1279" max="1279" width="11" customWidth="1"/>
    <col min="1280" max="1280" width="12" customWidth="1"/>
    <col min="1281" max="1281" width="21.42578125" customWidth="1"/>
    <col min="1282" max="1282" width="21.5703125" customWidth="1"/>
    <col min="1283" max="1285" width="21.42578125" customWidth="1"/>
    <col min="1287" max="1287" width="19.42578125" bestFit="1" customWidth="1"/>
    <col min="1535" max="1535" width="11" customWidth="1"/>
    <col min="1536" max="1536" width="12" customWidth="1"/>
    <col min="1537" max="1537" width="21.42578125" customWidth="1"/>
    <col min="1538" max="1538" width="21.5703125" customWidth="1"/>
    <col min="1539" max="1541" width="21.42578125" customWidth="1"/>
    <col min="1543" max="1543" width="19.42578125" bestFit="1" customWidth="1"/>
    <col min="1791" max="1791" width="11" customWidth="1"/>
    <col min="1792" max="1792" width="12" customWidth="1"/>
    <col min="1793" max="1793" width="21.42578125" customWidth="1"/>
    <col min="1794" max="1794" width="21.5703125" customWidth="1"/>
    <col min="1795" max="1797" width="21.42578125" customWidth="1"/>
    <col min="1799" max="1799" width="19.42578125" bestFit="1" customWidth="1"/>
    <col min="2047" max="2047" width="11" customWidth="1"/>
    <col min="2048" max="2048" width="12" customWidth="1"/>
    <col min="2049" max="2049" width="21.42578125" customWidth="1"/>
    <col min="2050" max="2050" width="21.5703125" customWidth="1"/>
    <col min="2051" max="2053" width="21.42578125" customWidth="1"/>
    <col min="2055" max="2055" width="19.42578125" bestFit="1" customWidth="1"/>
    <col min="2303" max="2303" width="11" customWidth="1"/>
    <col min="2304" max="2304" width="12" customWidth="1"/>
    <col min="2305" max="2305" width="21.42578125" customWidth="1"/>
    <col min="2306" max="2306" width="21.5703125" customWidth="1"/>
    <col min="2307" max="2309" width="21.42578125" customWidth="1"/>
    <col min="2311" max="2311" width="19.42578125" bestFit="1" customWidth="1"/>
    <col min="2559" max="2559" width="11" customWidth="1"/>
    <col min="2560" max="2560" width="12" customWidth="1"/>
    <col min="2561" max="2561" width="21.42578125" customWidth="1"/>
    <col min="2562" max="2562" width="21.5703125" customWidth="1"/>
    <col min="2563" max="2565" width="21.42578125" customWidth="1"/>
    <col min="2567" max="2567" width="19.42578125" bestFit="1" customWidth="1"/>
    <col min="2815" max="2815" width="11" customWidth="1"/>
    <col min="2816" max="2816" width="12" customWidth="1"/>
    <col min="2817" max="2817" width="21.42578125" customWidth="1"/>
    <col min="2818" max="2818" width="21.5703125" customWidth="1"/>
    <col min="2819" max="2821" width="21.42578125" customWidth="1"/>
    <col min="2823" max="2823" width="19.42578125" bestFit="1" customWidth="1"/>
    <col min="3071" max="3071" width="11" customWidth="1"/>
    <col min="3072" max="3072" width="12" customWidth="1"/>
    <col min="3073" max="3073" width="21.42578125" customWidth="1"/>
    <col min="3074" max="3074" width="21.5703125" customWidth="1"/>
    <col min="3075" max="3077" width="21.42578125" customWidth="1"/>
    <col min="3079" max="3079" width="19.42578125" bestFit="1" customWidth="1"/>
    <col min="3327" max="3327" width="11" customWidth="1"/>
    <col min="3328" max="3328" width="12" customWidth="1"/>
    <col min="3329" max="3329" width="21.42578125" customWidth="1"/>
    <col min="3330" max="3330" width="21.5703125" customWidth="1"/>
    <col min="3331" max="3333" width="21.42578125" customWidth="1"/>
    <col min="3335" max="3335" width="19.42578125" bestFit="1" customWidth="1"/>
    <col min="3583" max="3583" width="11" customWidth="1"/>
    <col min="3584" max="3584" width="12" customWidth="1"/>
    <col min="3585" max="3585" width="21.42578125" customWidth="1"/>
    <col min="3586" max="3586" width="21.5703125" customWidth="1"/>
    <col min="3587" max="3589" width="21.42578125" customWidth="1"/>
    <col min="3591" max="3591" width="19.42578125" bestFit="1" customWidth="1"/>
    <col min="3839" max="3839" width="11" customWidth="1"/>
    <col min="3840" max="3840" width="12" customWidth="1"/>
    <col min="3841" max="3841" width="21.42578125" customWidth="1"/>
    <col min="3842" max="3842" width="21.5703125" customWidth="1"/>
    <col min="3843" max="3845" width="21.42578125" customWidth="1"/>
    <col min="3847" max="3847" width="19.42578125" bestFit="1" customWidth="1"/>
    <col min="4095" max="4095" width="11" customWidth="1"/>
    <col min="4096" max="4096" width="12" customWidth="1"/>
    <col min="4097" max="4097" width="21.42578125" customWidth="1"/>
    <col min="4098" max="4098" width="21.5703125" customWidth="1"/>
    <col min="4099" max="4101" width="21.42578125" customWidth="1"/>
    <col min="4103" max="4103" width="19.42578125" bestFit="1" customWidth="1"/>
    <col min="4351" max="4351" width="11" customWidth="1"/>
    <col min="4352" max="4352" width="12" customWidth="1"/>
    <col min="4353" max="4353" width="21.42578125" customWidth="1"/>
    <col min="4354" max="4354" width="21.5703125" customWidth="1"/>
    <col min="4355" max="4357" width="21.42578125" customWidth="1"/>
    <col min="4359" max="4359" width="19.42578125" bestFit="1" customWidth="1"/>
    <col min="4607" max="4607" width="11" customWidth="1"/>
    <col min="4608" max="4608" width="12" customWidth="1"/>
    <col min="4609" max="4609" width="21.42578125" customWidth="1"/>
    <col min="4610" max="4610" width="21.5703125" customWidth="1"/>
    <col min="4611" max="4613" width="21.42578125" customWidth="1"/>
    <col min="4615" max="4615" width="19.42578125" bestFit="1" customWidth="1"/>
    <col min="4863" max="4863" width="11" customWidth="1"/>
    <col min="4864" max="4864" width="12" customWidth="1"/>
    <col min="4865" max="4865" width="21.42578125" customWidth="1"/>
    <col min="4866" max="4866" width="21.5703125" customWidth="1"/>
    <col min="4867" max="4869" width="21.42578125" customWidth="1"/>
    <col min="4871" max="4871" width="19.42578125" bestFit="1" customWidth="1"/>
    <col min="5119" max="5119" width="11" customWidth="1"/>
    <col min="5120" max="5120" width="12" customWidth="1"/>
    <col min="5121" max="5121" width="21.42578125" customWidth="1"/>
    <col min="5122" max="5122" width="21.5703125" customWidth="1"/>
    <col min="5123" max="5125" width="21.42578125" customWidth="1"/>
    <col min="5127" max="5127" width="19.42578125" bestFit="1" customWidth="1"/>
    <col min="5375" max="5375" width="11" customWidth="1"/>
    <col min="5376" max="5376" width="12" customWidth="1"/>
    <col min="5377" max="5377" width="21.42578125" customWidth="1"/>
    <col min="5378" max="5378" width="21.5703125" customWidth="1"/>
    <col min="5379" max="5381" width="21.42578125" customWidth="1"/>
    <col min="5383" max="5383" width="19.42578125" bestFit="1" customWidth="1"/>
    <col min="5631" max="5631" width="11" customWidth="1"/>
    <col min="5632" max="5632" width="12" customWidth="1"/>
    <col min="5633" max="5633" width="21.42578125" customWidth="1"/>
    <col min="5634" max="5634" width="21.5703125" customWidth="1"/>
    <col min="5635" max="5637" width="21.42578125" customWidth="1"/>
    <col min="5639" max="5639" width="19.42578125" bestFit="1" customWidth="1"/>
    <col min="5887" max="5887" width="11" customWidth="1"/>
    <col min="5888" max="5888" width="12" customWidth="1"/>
    <col min="5889" max="5889" width="21.42578125" customWidth="1"/>
    <col min="5890" max="5890" width="21.5703125" customWidth="1"/>
    <col min="5891" max="5893" width="21.42578125" customWidth="1"/>
    <col min="5895" max="5895" width="19.42578125" bestFit="1" customWidth="1"/>
    <col min="6143" max="6143" width="11" customWidth="1"/>
    <col min="6144" max="6144" width="12" customWidth="1"/>
    <col min="6145" max="6145" width="21.42578125" customWidth="1"/>
    <col min="6146" max="6146" width="21.5703125" customWidth="1"/>
    <col min="6147" max="6149" width="21.42578125" customWidth="1"/>
    <col min="6151" max="6151" width="19.42578125" bestFit="1" customWidth="1"/>
    <col min="6399" max="6399" width="11" customWidth="1"/>
    <col min="6400" max="6400" width="12" customWidth="1"/>
    <col min="6401" max="6401" width="21.42578125" customWidth="1"/>
    <col min="6402" max="6402" width="21.5703125" customWidth="1"/>
    <col min="6403" max="6405" width="21.42578125" customWidth="1"/>
    <col min="6407" max="6407" width="19.42578125" bestFit="1" customWidth="1"/>
    <col min="6655" max="6655" width="11" customWidth="1"/>
    <col min="6656" max="6656" width="12" customWidth="1"/>
    <col min="6657" max="6657" width="21.42578125" customWidth="1"/>
    <col min="6658" max="6658" width="21.5703125" customWidth="1"/>
    <col min="6659" max="6661" width="21.42578125" customWidth="1"/>
    <col min="6663" max="6663" width="19.42578125" bestFit="1" customWidth="1"/>
    <col min="6911" max="6911" width="11" customWidth="1"/>
    <col min="6912" max="6912" width="12" customWidth="1"/>
    <col min="6913" max="6913" width="21.42578125" customWidth="1"/>
    <col min="6914" max="6914" width="21.5703125" customWidth="1"/>
    <col min="6915" max="6917" width="21.42578125" customWidth="1"/>
    <col min="6919" max="6919" width="19.42578125" bestFit="1" customWidth="1"/>
    <col min="7167" max="7167" width="11" customWidth="1"/>
    <col min="7168" max="7168" width="12" customWidth="1"/>
    <col min="7169" max="7169" width="21.42578125" customWidth="1"/>
    <col min="7170" max="7170" width="21.5703125" customWidth="1"/>
    <col min="7171" max="7173" width="21.42578125" customWidth="1"/>
    <col min="7175" max="7175" width="19.42578125" bestFit="1" customWidth="1"/>
    <col min="7423" max="7423" width="11" customWidth="1"/>
    <col min="7424" max="7424" width="12" customWidth="1"/>
    <col min="7425" max="7425" width="21.42578125" customWidth="1"/>
    <col min="7426" max="7426" width="21.5703125" customWidth="1"/>
    <col min="7427" max="7429" width="21.42578125" customWidth="1"/>
    <col min="7431" max="7431" width="19.42578125" bestFit="1" customWidth="1"/>
    <col min="7679" max="7679" width="11" customWidth="1"/>
    <col min="7680" max="7680" width="12" customWidth="1"/>
    <col min="7681" max="7681" width="21.42578125" customWidth="1"/>
    <col min="7682" max="7682" width="21.5703125" customWidth="1"/>
    <col min="7683" max="7685" width="21.42578125" customWidth="1"/>
    <col min="7687" max="7687" width="19.42578125" bestFit="1" customWidth="1"/>
    <col min="7935" max="7935" width="11" customWidth="1"/>
    <col min="7936" max="7936" width="12" customWidth="1"/>
    <col min="7937" max="7937" width="21.42578125" customWidth="1"/>
    <col min="7938" max="7938" width="21.5703125" customWidth="1"/>
    <col min="7939" max="7941" width="21.42578125" customWidth="1"/>
    <col min="7943" max="7943" width="19.42578125" bestFit="1" customWidth="1"/>
    <col min="8191" max="8191" width="11" customWidth="1"/>
    <col min="8192" max="8192" width="12" customWidth="1"/>
    <col min="8193" max="8193" width="21.42578125" customWidth="1"/>
    <col min="8194" max="8194" width="21.5703125" customWidth="1"/>
    <col min="8195" max="8197" width="21.42578125" customWidth="1"/>
    <col min="8199" max="8199" width="19.42578125" bestFit="1" customWidth="1"/>
    <col min="8447" max="8447" width="11" customWidth="1"/>
    <col min="8448" max="8448" width="12" customWidth="1"/>
    <col min="8449" max="8449" width="21.42578125" customWidth="1"/>
    <col min="8450" max="8450" width="21.5703125" customWidth="1"/>
    <col min="8451" max="8453" width="21.42578125" customWidth="1"/>
    <col min="8455" max="8455" width="19.42578125" bestFit="1" customWidth="1"/>
    <col min="8703" max="8703" width="11" customWidth="1"/>
    <col min="8704" max="8704" width="12" customWidth="1"/>
    <col min="8705" max="8705" width="21.42578125" customWidth="1"/>
    <col min="8706" max="8706" width="21.5703125" customWidth="1"/>
    <col min="8707" max="8709" width="21.42578125" customWidth="1"/>
    <col min="8711" max="8711" width="19.42578125" bestFit="1" customWidth="1"/>
    <col min="8959" max="8959" width="11" customWidth="1"/>
    <col min="8960" max="8960" width="12" customWidth="1"/>
    <col min="8961" max="8961" width="21.42578125" customWidth="1"/>
    <col min="8962" max="8962" width="21.5703125" customWidth="1"/>
    <col min="8963" max="8965" width="21.42578125" customWidth="1"/>
    <col min="8967" max="8967" width="19.42578125" bestFit="1" customWidth="1"/>
    <col min="9215" max="9215" width="11" customWidth="1"/>
    <col min="9216" max="9216" width="12" customWidth="1"/>
    <col min="9217" max="9217" width="21.42578125" customWidth="1"/>
    <col min="9218" max="9218" width="21.5703125" customWidth="1"/>
    <col min="9219" max="9221" width="21.42578125" customWidth="1"/>
    <col min="9223" max="9223" width="19.42578125" bestFit="1" customWidth="1"/>
    <col min="9471" max="9471" width="11" customWidth="1"/>
    <col min="9472" max="9472" width="12" customWidth="1"/>
    <col min="9473" max="9473" width="21.42578125" customWidth="1"/>
    <col min="9474" max="9474" width="21.5703125" customWidth="1"/>
    <col min="9475" max="9477" width="21.42578125" customWidth="1"/>
    <col min="9479" max="9479" width="19.42578125" bestFit="1" customWidth="1"/>
    <col min="9727" max="9727" width="11" customWidth="1"/>
    <col min="9728" max="9728" width="12" customWidth="1"/>
    <col min="9729" max="9729" width="21.42578125" customWidth="1"/>
    <col min="9730" max="9730" width="21.5703125" customWidth="1"/>
    <col min="9731" max="9733" width="21.42578125" customWidth="1"/>
    <col min="9735" max="9735" width="19.42578125" bestFit="1" customWidth="1"/>
    <col min="9983" max="9983" width="11" customWidth="1"/>
    <col min="9984" max="9984" width="12" customWidth="1"/>
    <col min="9985" max="9985" width="21.42578125" customWidth="1"/>
    <col min="9986" max="9986" width="21.5703125" customWidth="1"/>
    <col min="9987" max="9989" width="21.42578125" customWidth="1"/>
    <col min="9991" max="9991" width="19.42578125" bestFit="1" customWidth="1"/>
    <col min="10239" max="10239" width="11" customWidth="1"/>
    <col min="10240" max="10240" width="12" customWidth="1"/>
    <col min="10241" max="10241" width="21.42578125" customWidth="1"/>
    <col min="10242" max="10242" width="21.5703125" customWidth="1"/>
    <col min="10243" max="10245" width="21.42578125" customWidth="1"/>
    <col min="10247" max="10247" width="19.42578125" bestFit="1" customWidth="1"/>
    <col min="10495" max="10495" width="11" customWidth="1"/>
    <col min="10496" max="10496" width="12" customWidth="1"/>
    <col min="10497" max="10497" width="21.42578125" customWidth="1"/>
    <col min="10498" max="10498" width="21.5703125" customWidth="1"/>
    <col min="10499" max="10501" width="21.42578125" customWidth="1"/>
    <col min="10503" max="10503" width="19.42578125" bestFit="1" customWidth="1"/>
    <col min="10751" max="10751" width="11" customWidth="1"/>
    <col min="10752" max="10752" width="12" customWidth="1"/>
    <col min="10753" max="10753" width="21.42578125" customWidth="1"/>
    <col min="10754" max="10754" width="21.5703125" customWidth="1"/>
    <col min="10755" max="10757" width="21.42578125" customWidth="1"/>
    <col min="10759" max="10759" width="19.42578125" bestFit="1" customWidth="1"/>
    <col min="11007" max="11007" width="11" customWidth="1"/>
    <col min="11008" max="11008" width="12" customWidth="1"/>
    <col min="11009" max="11009" width="21.42578125" customWidth="1"/>
    <col min="11010" max="11010" width="21.5703125" customWidth="1"/>
    <col min="11011" max="11013" width="21.42578125" customWidth="1"/>
    <col min="11015" max="11015" width="19.42578125" bestFit="1" customWidth="1"/>
    <col min="11263" max="11263" width="11" customWidth="1"/>
    <col min="11264" max="11264" width="12" customWidth="1"/>
    <col min="11265" max="11265" width="21.42578125" customWidth="1"/>
    <col min="11266" max="11266" width="21.5703125" customWidth="1"/>
    <col min="11267" max="11269" width="21.42578125" customWidth="1"/>
    <col min="11271" max="11271" width="19.42578125" bestFit="1" customWidth="1"/>
    <col min="11519" max="11519" width="11" customWidth="1"/>
    <col min="11520" max="11520" width="12" customWidth="1"/>
    <col min="11521" max="11521" width="21.42578125" customWidth="1"/>
    <col min="11522" max="11522" width="21.5703125" customWidth="1"/>
    <col min="11523" max="11525" width="21.42578125" customWidth="1"/>
    <col min="11527" max="11527" width="19.42578125" bestFit="1" customWidth="1"/>
    <col min="11775" max="11775" width="11" customWidth="1"/>
    <col min="11776" max="11776" width="12" customWidth="1"/>
    <col min="11777" max="11777" width="21.42578125" customWidth="1"/>
    <col min="11778" max="11778" width="21.5703125" customWidth="1"/>
    <col min="11779" max="11781" width="21.42578125" customWidth="1"/>
    <col min="11783" max="11783" width="19.42578125" bestFit="1" customWidth="1"/>
    <col min="12031" max="12031" width="11" customWidth="1"/>
    <col min="12032" max="12032" width="12" customWidth="1"/>
    <col min="12033" max="12033" width="21.42578125" customWidth="1"/>
    <col min="12034" max="12034" width="21.5703125" customWidth="1"/>
    <col min="12035" max="12037" width="21.42578125" customWidth="1"/>
    <col min="12039" max="12039" width="19.42578125" bestFit="1" customWidth="1"/>
    <col min="12287" max="12287" width="11" customWidth="1"/>
    <col min="12288" max="12288" width="12" customWidth="1"/>
    <col min="12289" max="12289" width="21.42578125" customWidth="1"/>
    <col min="12290" max="12290" width="21.5703125" customWidth="1"/>
    <col min="12291" max="12293" width="21.42578125" customWidth="1"/>
    <col min="12295" max="12295" width="19.42578125" bestFit="1" customWidth="1"/>
    <col min="12543" max="12543" width="11" customWidth="1"/>
    <col min="12544" max="12544" width="12" customWidth="1"/>
    <col min="12545" max="12545" width="21.42578125" customWidth="1"/>
    <col min="12546" max="12546" width="21.5703125" customWidth="1"/>
    <col min="12547" max="12549" width="21.42578125" customWidth="1"/>
    <col min="12551" max="12551" width="19.42578125" bestFit="1" customWidth="1"/>
    <col min="12799" max="12799" width="11" customWidth="1"/>
    <col min="12800" max="12800" width="12" customWidth="1"/>
    <col min="12801" max="12801" width="21.42578125" customWidth="1"/>
    <col min="12802" max="12802" width="21.5703125" customWidth="1"/>
    <col min="12803" max="12805" width="21.42578125" customWidth="1"/>
    <col min="12807" max="12807" width="19.42578125" bestFit="1" customWidth="1"/>
    <col min="13055" max="13055" width="11" customWidth="1"/>
    <col min="13056" max="13056" width="12" customWidth="1"/>
    <col min="13057" max="13057" width="21.42578125" customWidth="1"/>
    <col min="13058" max="13058" width="21.5703125" customWidth="1"/>
    <col min="13059" max="13061" width="21.42578125" customWidth="1"/>
    <col min="13063" max="13063" width="19.42578125" bestFit="1" customWidth="1"/>
    <col min="13311" max="13311" width="11" customWidth="1"/>
    <col min="13312" max="13312" width="12" customWidth="1"/>
    <col min="13313" max="13313" width="21.42578125" customWidth="1"/>
    <col min="13314" max="13314" width="21.5703125" customWidth="1"/>
    <col min="13315" max="13317" width="21.42578125" customWidth="1"/>
    <col min="13319" max="13319" width="19.42578125" bestFit="1" customWidth="1"/>
    <col min="13567" max="13567" width="11" customWidth="1"/>
    <col min="13568" max="13568" width="12" customWidth="1"/>
    <col min="13569" max="13569" width="21.42578125" customWidth="1"/>
    <col min="13570" max="13570" width="21.5703125" customWidth="1"/>
    <col min="13571" max="13573" width="21.42578125" customWidth="1"/>
    <col min="13575" max="13575" width="19.42578125" bestFit="1" customWidth="1"/>
    <col min="13823" max="13823" width="11" customWidth="1"/>
    <col min="13824" max="13824" width="12" customWidth="1"/>
    <col min="13825" max="13825" width="21.42578125" customWidth="1"/>
    <col min="13826" max="13826" width="21.5703125" customWidth="1"/>
    <col min="13827" max="13829" width="21.42578125" customWidth="1"/>
    <col min="13831" max="13831" width="19.42578125" bestFit="1" customWidth="1"/>
    <col min="14079" max="14079" width="11" customWidth="1"/>
    <col min="14080" max="14080" width="12" customWidth="1"/>
    <col min="14081" max="14081" width="21.42578125" customWidth="1"/>
    <col min="14082" max="14082" width="21.5703125" customWidth="1"/>
    <col min="14083" max="14085" width="21.42578125" customWidth="1"/>
    <col min="14087" max="14087" width="19.42578125" bestFit="1" customWidth="1"/>
    <col min="14335" max="14335" width="11" customWidth="1"/>
    <col min="14336" max="14336" width="12" customWidth="1"/>
    <col min="14337" max="14337" width="21.42578125" customWidth="1"/>
    <col min="14338" max="14338" width="21.5703125" customWidth="1"/>
    <col min="14339" max="14341" width="21.42578125" customWidth="1"/>
    <col min="14343" max="14343" width="19.42578125" bestFit="1" customWidth="1"/>
    <col min="14591" max="14591" width="11" customWidth="1"/>
    <col min="14592" max="14592" width="12" customWidth="1"/>
    <col min="14593" max="14593" width="21.42578125" customWidth="1"/>
    <col min="14594" max="14594" width="21.5703125" customWidth="1"/>
    <col min="14595" max="14597" width="21.42578125" customWidth="1"/>
    <col min="14599" max="14599" width="19.42578125" bestFit="1" customWidth="1"/>
    <col min="14847" max="14847" width="11" customWidth="1"/>
    <col min="14848" max="14848" width="12" customWidth="1"/>
    <col min="14849" max="14849" width="21.42578125" customWidth="1"/>
    <col min="14850" max="14850" width="21.5703125" customWidth="1"/>
    <col min="14851" max="14853" width="21.42578125" customWidth="1"/>
    <col min="14855" max="14855" width="19.42578125" bestFit="1" customWidth="1"/>
    <col min="15103" max="15103" width="11" customWidth="1"/>
    <col min="15104" max="15104" width="12" customWidth="1"/>
    <col min="15105" max="15105" width="21.42578125" customWidth="1"/>
    <col min="15106" max="15106" width="21.5703125" customWidth="1"/>
    <col min="15107" max="15109" width="21.42578125" customWidth="1"/>
    <col min="15111" max="15111" width="19.42578125" bestFit="1" customWidth="1"/>
    <col min="15359" max="15359" width="11" customWidth="1"/>
    <col min="15360" max="15360" width="12" customWidth="1"/>
    <col min="15361" max="15361" width="21.42578125" customWidth="1"/>
    <col min="15362" max="15362" width="21.5703125" customWidth="1"/>
    <col min="15363" max="15365" width="21.42578125" customWidth="1"/>
    <col min="15367" max="15367" width="19.42578125" bestFit="1" customWidth="1"/>
    <col min="15615" max="15615" width="11" customWidth="1"/>
    <col min="15616" max="15616" width="12" customWidth="1"/>
    <col min="15617" max="15617" width="21.42578125" customWidth="1"/>
    <col min="15618" max="15618" width="21.5703125" customWidth="1"/>
    <col min="15619" max="15621" width="21.42578125" customWidth="1"/>
    <col min="15623" max="15623" width="19.42578125" bestFit="1" customWidth="1"/>
    <col min="15871" max="15871" width="11" customWidth="1"/>
    <col min="15872" max="15872" width="12" customWidth="1"/>
    <col min="15873" max="15873" width="21.42578125" customWidth="1"/>
    <col min="15874" max="15874" width="21.5703125" customWidth="1"/>
    <col min="15875" max="15877" width="21.42578125" customWidth="1"/>
    <col min="15879" max="15879" width="19.42578125" bestFit="1" customWidth="1"/>
    <col min="16127" max="16127" width="11" customWidth="1"/>
    <col min="16128" max="16128" width="12" customWidth="1"/>
    <col min="16129" max="16129" width="21.42578125" customWidth="1"/>
    <col min="16130" max="16130" width="21.5703125" customWidth="1"/>
    <col min="16131" max="16133" width="21.42578125" customWidth="1"/>
    <col min="16135" max="16135" width="19.42578125" bestFit="1" customWidth="1"/>
  </cols>
  <sheetData>
    <row r="2" spans="3:7" ht="18" customHeight="1" x14ac:dyDescent="0.25">
      <c r="C2" s="443" t="s">
        <v>0</v>
      </c>
      <c r="D2" s="443"/>
      <c r="E2" s="443"/>
      <c r="F2" s="443"/>
      <c r="G2" s="443"/>
    </row>
    <row r="3" spans="3:7" ht="15.75" thickBot="1" x14ac:dyDescent="0.3"/>
    <row r="4" spans="3:7" ht="41.25" customHeight="1" thickBot="1" x14ac:dyDescent="0.3">
      <c r="C4" s="31" t="s">
        <v>1</v>
      </c>
      <c r="D4" s="444" t="s">
        <v>400</v>
      </c>
      <c r="E4" s="444"/>
      <c r="F4" s="444"/>
      <c r="G4" s="444"/>
    </row>
    <row r="5" spans="3:7" ht="15.75" thickBot="1" x14ac:dyDescent="0.3">
      <c r="C5" s="31" t="s">
        <v>3</v>
      </c>
      <c r="D5" s="554" t="s">
        <v>401</v>
      </c>
      <c r="E5" s="446"/>
      <c r="F5" s="446"/>
      <c r="G5" s="447"/>
    </row>
    <row r="6" spans="3:7" ht="42" customHeight="1" thickBot="1" x14ac:dyDescent="0.3">
      <c r="C6" s="31" t="s">
        <v>5</v>
      </c>
      <c r="D6" s="448" t="s">
        <v>6</v>
      </c>
      <c r="E6" s="414"/>
      <c r="F6" s="414"/>
      <c r="G6" s="415"/>
    </row>
    <row r="7" spans="3:7" ht="15.75" thickBot="1" x14ac:dyDescent="0.3">
      <c r="C7" s="449" t="s">
        <v>7</v>
      </c>
      <c r="D7" s="450"/>
      <c r="E7" s="450"/>
      <c r="F7" s="450"/>
      <c r="G7" s="451"/>
    </row>
    <row r="8" spans="3:7" ht="9.75" customHeight="1" x14ac:dyDescent="0.25">
      <c r="C8" s="835" t="s">
        <v>402</v>
      </c>
      <c r="D8" s="836"/>
      <c r="E8" s="836"/>
      <c r="F8" s="836"/>
      <c r="G8" s="837"/>
    </row>
    <row r="9" spans="3:7" ht="30" customHeight="1" x14ac:dyDescent="0.25">
      <c r="C9" s="838"/>
      <c r="D9" s="839"/>
      <c r="E9" s="839"/>
      <c r="F9" s="839"/>
      <c r="G9" s="840"/>
    </row>
    <row r="10" spans="3:7" ht="9.6" customHeight="1" thickBot="1" x14ac:dyDescent="0.3">
      <c r="C10" s="841"/>
      <c r="D10" s="842"/>
      <c r="E10" s="842"/>
      <c r="F10" s="842"/>
      <c r="G10" s="843"/>
    </row>
    <row r="11" spans="3:7" ht="76.5" customHeight="1" thickBot="1" x14ac:dyDescent="0.3">
      <c r="C11" s="32" t="s">
        <v>9</v>
      </c>
      <c r="D11" s="844" t="s">
        <v>403</v>
      </c>
      <c r="E11" s="845"/>
      <c r="F11" s="845"/>
      <c r="G11" s="846"/>
    </row>
    <row r="12" spans="3:7" ht="23.25" customHeight="1" x14ac:dyDescent="0.25">
      <c r="C12" s="432" t="s">
        <v>205</v>
      </c>
      <c r="D12" s="33">
        <v>2018</v>
      </c>
      <c r="E12" s="33">
        <v>2019</v>
      </c>
      <c r="F12" s="33">
        <v>2020</v>
      </c>
      <c r="G12" s="33">
        <v>2021</v>
      </c>
    </row>
    <row r="13" spans="3:7" ht="15.75" thickBot="1" x14ac:dyDescent="0.3">
      <c r="C13" s="433"/>
      <c r="D13" s="34" t="s">
        <v>12</v>
      </c>
      <c r="E13" s="34" t="s">
        <v>13</v>
      </c>
      <c r="F13" s="34" t="s">
        <v>13</v>
      </c>
      <c r="G13" s="34" t="s">
        <v>13</v>
      </c>
    </row>
    <row r="14" spans="3:7" ht="34.5" thickBot="1" x14ac:dyDescent="0.3">
      <c r="C14" s="36" t="s">
        <v>404</v>
      </c>
      <c r="D14" s="35">
        <v>0.02</v>
      </c>
      <c r="E14" s="35">
        <v>0.03</v>
      </c>
      <c r="F14" s="35">
        <v>0.04</v>
      </c>
      <c r="G14" s="35">
        <v>0.05</v>
      </c>
    </row>
    <row r="15" spans="3:7" ht="45.75" thickBot="1" x14ac:dyDescent="0.3">
      <c r="C15" s="36" t="s">
        <v>405</v>
      </c>
      <c r="D15" s="35">
        <v>0.03</v>
      </c>
      <c r="E15" s="35">
        <v>0.04</v>
      </c>
      <c r="F15" s="35">
        <v>0.05</v>
      </c>
      <c r="G15" s="35">
        <v>0.06</v>
      </c>
    </row>
    <row r="16" spans="3:7" ht="74.25" customHeight="1" thickBot="1" x14ac:dyDescent="0.3">
      <c r="C16" s="36" t="s">
        <v>406</v>
      </c>
      <c r="D16" s="35">
        <v>0.24</v>
      </c>
      <c r="E16" s="35">
        <v>0.2</v>
      </c>
      <c r="F16" s="82">
        <v>0.2</v>
      </c>
      <c r="G16" s="82">
        <v>0.2</v>
      </c>
    </row>
    <row r="17" spans="3:7" ht="56.25" customHeight="1" thickBot="1" x14ac:dyDescent="0.3">
      <c r="C17" s="38" t="s">
        <v>407</v>
      </c>
      <c r="D17" s="35">
        <v>0.05</v>
      </c>
      <c r="E17" s="35">
        <v>7.0000000000000007E-2</v>
      </c>
      <c r="F17" s="35">
        <v>0.09</v>
      </c>
      <c r="G17" s="35">
        <v>0.11</v>
      </c>
    </row>
    <row r="18" spans="3:7" ht="41.25" customHeight="1" thickBot="1" x14ac:dyDescent="0.3">
      <c r="C18" s="21" t="s">
        <v>19</v>
      </c>
      <c r="D18" s="847" t="s">
        <v>408</v>
      </c>
      <c r="E18" s="848"/>
      <c r="F18" s="848"/>
      <c r="G18" s="849"/>
    </row>
    <row r="19" spans="3:7" ht="23.25" customHeight="1" thickBot="1" x14ac:dyDescent="0.3">
      <c r="C19" s="437" t="s">
        <v>210</v>
      </c>
      <c r="D19" s="438"/>
      <c r="E19" s="438"/>
      <c r="F19" s="438"/>
      <c r="G19" s="439"/>
    </row>
    <row r="20" spans="3:7" ht="45.75" thickBot="1" x14ac:dyDescent="0.3">
      <c r="C20" s="5" t="s">
        <v>409</v>
      </c>
      <c r="D20" s="37">
        <v>8800</v>
      </c>
      <c r="E20" s="37">
        <v>9200</v>
      </c>
      <c r="F20" s="37">
        <v>9200</v>
      </c>
      <c r="G20" s="37">
        <v>9200</v>
      </c>
    </row>
    <row r="21" spans="3:7" ht="57" thickBot="1" x14ac:dyDescent="0.3">
      <c r="C21" s="36" t="s">
        <v>410</v>
      </c>
      <c r="D21" s="83">
        <v>0.02</v>
      </c>
      <c r="E21" s="35">
        <v>0.03</v>
      </c>
      <c r="F21" s="35">
        <v>0.04</v>
      </c>
      <c r="G21" s="35">
        <v>0.05</v>
      </c>
    </row>
    <row r="22" spans="3:7" ht="45.75" thickBot="1" x14ac:dyDescent="0.3">
      <c r="C22" s="84" t="s">
        <v>411</v>
      </c>
      <c r="D22" s="85">
        <v>0.03</v>
      </c>
      <c r="E22" s="35">
        <v>0.04</v>
      </c>
      <c r="F22" s="35">
        <v>0.05</v>
      </c>
      <c r="G22" s="35">
        <v>0.06</v>
      </c>
    </row>
    <row r="23" spans="3:7" ht="15.75" thickBot="1" x14ac:dyDescent="0.3">
      <c r="C23" s="440" t="s">
        <v>22</v>
      </c>
      <c r="D23" s="441"/>
      <c r="E23" s="441"/>
      <c r="F23" s="441"/>
      <c r="G23" s="442"/>
    </row>
    <row r="24" spans="3:7" ht="15.75" thickBot="1" x14ac:dyDescent="0.3">
      <c r="C24" s="452" t="s">
        <v>412</v>
      </c>
      <c r="D24" s="453"/>
      <c r="E24" s="453"/>
      <c r="F24" s="453"/>
      <c r="G24" s="454"/>
    </row>
    <row r="25" spans="3:7" ht="15.75" thickBot="1" x14ac:dyDescent="0.3">
      <c r="C25" s="46" t="s">
        <v>220</v>
      </c>
      <c r="D25" s="844" t="s">
        <v>413</v>
      </c>
      <c r="E25" s="850"/>
      <c r="F25" s="850"/>
      <c r="G25" s="851"/>
    </row>
    <row r="26" spans="3:7" ht="23.25" customHeight="1" thickBot="1" x14ac:dyDescent="0.3">
      <c r="C26" s="36" t="s">
        <v>27</v>
      </c>
      <c r="D26" s="852" t="s">
        <v>414</v>
      </c>
      <c r="E26" s="853"/>
      <c r="F26" s="853"/>
      <c r="G26" s="854"/>
    </row>
    <row r="27" spans="3:7" ht="15.75" thickBot="1" x14ac:dyDescent="0.3">
      <c r="C27" s="36" t="s">
        <v>29</v>
      </c>
      <c r="D27" s="576" t="s">
        <v>415</v>
      </c>
      <c r="E27" s="574"/>
      <c r="F27" s="574"/>
      <c r="G27" s="575"/>
    </row>
    <row r="28" spans="3:7" ht="12.75" customHeight="1" x14ac:dyDescent="0.25">
      <c r="C28" s="432"/>
      <c r="D28" s="47">
        <v>2018</v>
      </c>
      <c r="E28" s="47">
        <v>2019</v>
      </c>
      <c r="F28" s="47">
        <v>2020</v>
      </c>
      <c r="G28" s="47">
        <v>2021</v>
      </c>
    </row>
    <row r="29" spans="3:7" ht="9" customHeight="1" thickBot="1" x14ac:dyDescent="0.3">
      <c r="C29" s="433"/>
      <c r="D29" s="48" t="s">
        <v>12</v>
      </c>
      <c r="E29" s="48" t="s">
        <v>13</v>
      </c>
      <c r="F29" s="48" t="s">
        <v>13</v>
      </c>
      <c r="G29" s="48" t="s">
        <v>13</v>
      </c>
    </row>
    <row r="30" spans="3:7" ht="15.75" thickBot="1" x14ac:dyDescent="0.3">
      <c r="C30" s="36" t="s">
        <v>31</v>
      </c>
      <c r="D30" s="49">
        <v>100</v>
      </c>
      <c r="E30" s="49">
        <v>100</v>
      </c>
      <c r="F30" s="49">
        <v>100</v>
      </c>
      <c r="G30" s="49">
        <v>100</v>
      </c>
    </row>
    <row r="31" spans="3:7" ht="15.75" thickBot="1" x14ac:dyDescent="0.3">
      <c r="C31" s="36" t="s">
        <v>32</v>
      </c>
      <c r="D31" s="49">
        <v>163000</v>
      </c>
      <c r="E31" s="49">
        <v>168500</v>
      </c>
      <c r="F31" s="49">
        <v>169000</v>
      </c>
      <c r="G31" s="49">
        <v>169000</v>
      </c>
    </row>
    <row r="32" spans="3:7" ht="15.75" thickBot="1" x14ac:dyDescent="0.3">
      <c r="C32" s="36" t="s">
        <v>33</v>
      </c>
      <c r="D32" s="49">
        <f>D31/D30</f>
        <v>1630</v>
      </c>
      <c r="E32" s="49">
        <f>E31/E30</f>
        <v>1685</v>
      </c>
      <c r="F32" s="49">
        <f>F31/F30</f>
        <v>1690</v>
      </c>
      <c r="G32" s="49">
        <f>G31/G30</f>
        <v>1690</v>
      </c>
    </row>
    <row r="33" spans="3:7" ht="15.75" thickBot="1" x14ac:dyDescent="0.3">
      <c r="C33" s="36" t="s">
        <v>34</v>
      </c>
      <c r="D33" s="50" t="s">
        <v>35</v>
      </c>
      <c r="E33" s="51">
        <f>E30/D30-1</f>
        <v>0</v>
      </c>
      <c r="F33" s="51">
        <f t="shared" ref="F33:G35" si="0">F30/E30-1</f>
        <v>0</v>
      </c>
      <c r="G33" s="51">
        <f t="shared" si="0"/>
        <v>0</v>
      </c>
    </row>
    <row r="34" spans="3:7" ht="15.75" thickBot="1" x14ac:dyDescent="0.3">
      <c r="C34" s="36" t="s">
        <v>36</v>
      </c>
      <c r="D34" s="50" t="s">
        <v>35</v>
      </c>
      <c r="E34" s="51">
        <f>E31/D31-1</f>
        <v>3.3742331288343586E-2</v>
      </c>
      <c r="F34" s="51">
        <f t="shared" si="0"/>
        <v>2.9673590504450953E-3</v>
      </c>
      <c r="G34" s="51">
        <f t="shared" si="0"/>
        <v>0</v>
      </c>
    </row>
    <row r="35" spans="3:7" ht="23.25" thickBot="1" x14ac:dyDescent="0.3">
      <c r="C35" s="36" t="s">
        <v>37</v>
      </c>
      <c r="D35" s="50" t="s">
        <v>35</v>
      </c>
      <c r="E35" s="51">
        <f>E32/D32-1</f>
        <v>3.3742331288343586E-2</v>
      </c>
      <c r="F35" s="51">
        <f t="shared" si="0"/>
        <v>2.9673590504450953E-3</v>
      </c>
      <c r="G35" s="51">
        <f t="shared" si="0"/>
        <v>0</v>
      </c>
    </row>
    <row r="36" spans="3:7" ht="15.75" thickBot="1" x14ac:dyDescent="0.3">
      <c r="C36" s="464" t="s">
        <v>416</v>
      </c>
      <c r="D36" s="465"/>
      <c r="E36" s="465"/>
      <c r="F36" s="465"/>
      <c r="G36" s="466"/>
    </row>
    <row r="37" spans="3:7" ht="12.75" customHeight="1" x14ac:dyDescent="0.25">
      <c r="C37" s="432"/>
      <c r="D37" s="47">
        <v>2018</v>
      </c>
      <c r="E37" s="47">
        <v>2019</v>
      </c>
      <c r="F37" s="47">
        <v>2020</v>
      </c>
      <c r="G37" s="47">
        <v>2021</v>
      </c>
    </row>
    <row r="38" spans="3:7" ht="9" customHeight="1" thickBot="1" x14ac:dyDescent="0.3">
      <c r="C38" s="433"/>
      <c r="D38" s="48" t="s">
        <v>12</v>
      </c>
      <c r="E38" s="48" t="s">
        <v>13</v>
      </c>
      <c r="F38" s="48" t="s">
        <v>13</v>
      </c>
      <c r="G38" s="48" t="s">
        <v>13</v>
      </c>
    </row>
    <row r="39" spans="3:7" ht="15.75" thickBot="1" x14ac:dyDescent="0.3">
      <c r="C39" s="52" t="s">
        <v>101</v>
      </c>
      <c r="D39" s="49">
        <v>95700</v>
      </c>
      <c r="E39" s="49">
        <v>96500</v>
      </c>
      <c r="F39" s="49">
        <v>96500</v>
      </c>
      <c r="G39" s="49">
        <v>96500</v>
      </c>
    </row>
    <row r="40" spans="3:7" ht="24.75" thickBot="1" x14ac:dyDescent="0.3">
      <c r="C40" s="52" t="s">
        <v>102</v>
      </c>
      <c r="D40" s="54">
        <v>18300</v>
      </c>
      <c r="E40" s="54">
        <v>19000</v>
      </c>
      <c r="F40" s="54">
        <v>19000</v>
      </c>
      <c r="G40" s="54">
        <v>19000</v>
      </c>
    </row>
    <row r="41" spans="3:7" ht="15.75" thickBot="1" x14ac:dyDescent="0.3">
      <c r="C41" s="52" t="s">
        <v>103</v>
      </c>
      <c r="D41" s="53">
        <v>49000</v>
      </c>
      <c r="E41" s="54">
        <v>53000</v>
      </c>
      <c r="F41" s="54">
        <v>53500</v>
      </c>
      <c r="G41" s="54">
        <v>53500</v>
      </c>
    </row>
    <row r="42" spans="3:7" ht="15.75" thickBot="1" x14ac:dyDescent="0.3">
      <c r="C42" s="52" t="s">
        <v>104</v>
      </c>
      <c r="D42" s="53"/>
      <c r="E42" s="54"/>
      <c r="F42" s="54"/>
      <c r="G42" s="54"/>
    </row>
    <row r="43" spans="3:7" ht="24.75" thickBot="1" x14ac:dyDescent="0.3">
      <c r="C43" s="52" t="s">
        <v>105</v>
      </c>
      <c r="D43" s="53"/>
      <c r="E43" s="54"/>
      <c r="F43" s="54"/>
      <c r="G43" s="54"/>
    </row>
    <row r="44" spans="3:7" ht="15.75" thickBot="1" x14ac:dyDescent="0.3">
      <c r="C44" s="52" t="s">
        <v>106</v>
      </c>
      <c r="D44" s="53"/>
      <c r="E44" s="54"/>
      <c r="F44" s="54"/>
      <c r="G44" s="54"/>
    </row>
    <row r="45" spans="3:7" ht="24.75" thickBot="1" x14ac:dyDescent="0.3">
      <c r="C45" s="52" t="s">
        <v>107</v>
      </c>
      <c r="D45" s="53"/>
      <c r="E45" s="54"/>
      <c r="F45" s="54"/>
      <c r="G45" s="54"/>
    </row>
    <row r="46" spans="3:7" ht="15.75" thickBot="1" x14ac:dyDescent="0.3">
      <c r="C46" s="86" t="s">
        <v>41</v>
      </c>
      <c r="D46" s="53">
        <f>D45+D44+D43+D42+D41+D40+D39</f>
        <v>163000</v>
      </c>
      <c r="E46" s="53">
        <f>E45+E44+E43+E42+E41+E40+E39</f>
        <v>168500</v>
      </c>
      <c r="F46" s="53">
        <f>F45+F44+F43+F42+F41+F40+F39</f>
        <v>169000</v>
      </c>
      <c r="G46" s="53">
        <f>G45+G44+G43+G42+G41+G40+G39</f>
        <v>169000</v>
      </c>
    </row>
    <row r="47" spans="3:7" ht="15.75" thickBot="1" x14ac:dyDescent="0.3">
      <c r="C47" s="52" t="s">
        <v>109</v>
      </c>
      <c r="D47" s="66">
        <f>IF(D46-D31=0,0,"Error")</f>
        <v>0</v>
      </c>
      <c r="E47" s="66">
        <f>IF(E46-E31=0,0,"Error")</f>
        <v>0</v>
      </c>
      <c r="F47" s="66">
        <f>IF(F46-F31=0,0,"Error")</f>
        <v>0</v>
      </c>
      <c r="G47" s="66">
        <f>IF(G46-G31=0,0,"Error")</f>
        <v>0</v>
      </c>
    </row>
    <row r="48" spans="3:7" ht="15.75" thickBot="1" x14ac:dyDescent="0.3">
      <c r="C48" s="452" t="s">
        <v>110</v>
      </c>
      <c r="D48" s="453"/>
      <c r="E48" s="453"/>
      <c r="F48" s="453"/>
      <c r="G48" s="454"/>
    </row>
    <row r="49" spans="3:7" ht="15.75" thickBot="1" x14ac:dyDescent="0.3">
      <c r="C49" s="452" t="s">
        <v>111</v>
      </c>
      <c r="D49" s="453"/>
      <c r="E49" s="453"/>
      <c r="F49" s="453"/>
      <c r="G49" s="454"/>
    </row>
    <row r="50" spans="3:7" ht="15.75" thickBot="1" x14ac:dyDescent="0.3">
      <c r="C50" s="45" t="s">
        <v>373</v>
      </c>
      <c r="D50" s="437" t="s">
        <v>417</v>
      </c>
      <c r="E50" s="438"/>
      <c r="F50" s="438"/>
      <c r="G50" s="439"/>
    </row>
    <row r="51" spans="3:7" ht="15.75" thickBot="1" x14ac:dyDescent="0.3">
      <c r="C51" s="46" t="s">
        <v>418</v>
      </c>
      <c r="D51" s="458" t="s">
        <v>419</v>
      </c>
      <c r="E51" s="459"/>
      <c r="F51" s="459"/>
      <c r="G51" s="460"/>
    </row>
    <row r="52" spans="3:7" ht="30" customHeight="1" thickBot="1" x14ac:dyDescent="0.3">
      <c r="C52" s="36" t="s">
        <v>27</v>
      </c>
      <c r="D52" s="437" t="s">
        <v>420</v>
      </c>
      <c r="E52" s="438"/>
      <c r="F52" s="438"/>
      <c r="G52" s="439"/>
    </row>
    <row r="53" spans="3:7" ht="15.75" thickBot="1" x14ac:dyDescent="0.3">
      <c r="C53" s="36" t="s">
        <v>29</v>
      </c>
      <c r="D53" s="461" t="s">
        <v>421</v>
      </c>
      <c r="E53" s="462"/>
      <c r="F53" s="462"/>
      <c r="G53" s="463"/>
    </row>
    <row r="54" spans="3:7" ht="12.75" customHeight="1" x14ac:dyDescent="0.25">
      <c r="C54" s="432"/>
      <c r="D54" s="47">
        <v>2018</v>
      </c>
      <c r="E54" s="47">
        <v>2019</v>
      </c>
      <c r="F54" s="47">
        <v>2020</v>
      </c>
      <c r="G54" s="47">
        <v>2021</v>
      </c>
    </row>
    <row r="55" spans="3:7" ht="9" customHeight="1" thickBot="1" x14ac:dyDescent="0.3">
      <c r="C55" s="433"/>
      <c r="D55" s="48" t="s">
        <v>12</v>
      </c>
      <c r="E55" s="48" t="s">
        <v>13</v>
      </c>
      <c r="F55" s="48" t="s">
        <v>13</v>
      </c>
      <c r="G55" s="48" t="s">
        <v>13</v>
      </c>
    </row>
    <row r="56" spans="3:7" ht="15.75" thickBot="1" x14ac:dyDescent="0.3">
      <c r="C56" s="36" t="s">
        <v>31</v>
      </c>
      <c r="D56" s="49">
        <v>2</v>
      </c>
      <c r="E56" s="49">
        <v>2</v>
      </c>
      <c r="F56" s="49">
        <v>2</v>
      </c>
      <c r="G56" s="49">
        <v>1</v>
      </c>
    </row>
    <row r="57" spans="3:7" ht="15.75" thickBot="1" x14ac:dyDescent="0.3">
      <c r="C57" s="36" t="s">
        <v>32</v>
      </c>
      <c r="D57" s="49">
        <v>18000</v>
      </c>
      <c r="E57" s="49">
        <v>20000</v>
      </c>
      <c r="F57" s="49">
        <v>0</v>
      </c>
      <c r="G57" s="49">
        <v>20000</v>
      </c>
    </row>
    <row r="58" spans="3:7" ht="15.75" thickBot="1" x14ac:dyDescent="0.3">
      <c r="C58" s="36" t="s">
        <v>33</v>
      </c>
      <c r="D58" s="49">
        <f>D57/D56</f>
        <v>9000</v>
      </c>
      <c r="E58" s="49">
        <f>E57/E56</f>
        <v>10000</v>
      </c>
      <c r="F58" s="49">
        <f>F57/F56</f>
        <v>0</v>
      </c>
      <c r="G58" s="49">
        <f>G57/G56</f>
        <v>20000</v>
      </c>
    </row>
    <row r="59" spans="3:7" ht="15.75" thickBot="1" x14ac:dyDescent="0.3">
      <c r="C59" s="36" t="s">
        <v>34</v>
      </c>
      <c r="D59" s="50" t="s">
        <v>35</v>
      </c>
      <c r="E59" s="51">
        <f>E56/D56-1</f>
        <v>0</v>
      </c>
      <c r="F59" s="51">
        <f t="shared" ref="F59:G61" si="1">F56/E56-1</f>
        <v>0</v>
      </c>
      <c r="G59" s="51">
        <f t="shared" si="1"/>
        <v>-0.5</v>
      </c>
    </row>
    <row r="60" spans="3:7" ht="15.75" thickBot="1" x14ac:dyDescent="0.3">
      <c r="C60" s="36" t="s">
        <v>36</v>
      </c>
      <c r="D60" s="50" t="s">
        <v>35</v>
      </c>
      <c r="E60" s="51">
        <f>E57/D57-1</f>
        <v>0.11111111111111116</v>
      </c>
      <c r="F60" s="51">
        <f t="shared" si="1"/>
        <v>-1</v>
      </c>
      <c r="G60" s="51" t="e">
        <f t="shared" si="1"/>
        <v>#DIV/0!</v>
      </c>
    </row>
    <row r="61" spans="3:7" ht="23.25" thickBot="1" x14ac:dyDescent="0.3">
      <c r="C61" s="36" t="s">
        <v>37</v>
      </c>
      <c r="D61" s="50" t="s">
        <v>35</v>
      </c>
      <c r="E61" s="51">
        <f>E58/D58-1</f>
        <v>0.11111111111111116</v>
      </c>
      <c r="F61" s="51">
        <f t="shared" si="1"/>
        <v>-1</v>
      </c>
      <c r="G61" s="51" t="e">
        <f t="shared" si="1"/>
        <v>#DIV/0!</v>
      </c>
    </row>
    <row r="62" spans="3:7" ht="15.75" thickBot="1" x14ac:dyDescent="0.3">
      <c r="C62" s="464" t="s">
        <v>422</v>
      </c>
      <c r="D62" s="465"/>
      <c r="E62" s="465"/>
      <c r="F62" s="465"/>
      <c r="G62" s="466"/>
    </row>
    <row r="63" spans="3:7" ht="12.75" customHeight="1" x14ac:dyDescent="0.25">
      <c r="C63" s="432"/>
      <c r="D63" s="47">
        <v>2018</v>
      </c>
      <c r="E63" s="47">
        <v>2019</v>
      </c>
      <c r="F63" s="47">
        <v>2020</v>
      </c>
      <c r="G63" s="47">
        <v>2021</v>
      </c>
    </row>
    <row r="64" spans="3:7" ht="9" customHeight="1" thickBot="1" x14ac:dyDescent="0.3">
      <c r="C64" s="433"/>
      <c r="D64" s="48" t="s">
        <v>12</v>
      </c>
      <c r="E64" s="48" t="s">
        <v>13</v>
      </c>
      <c r="F64" s="48" t="s">
        <v>13</v>
      </c>
      <c r="G64" s="48" t="s">
        <v>13</v>
      </c>
    </row>
    <row r="65" spans="3:7" ht="15.75" thickBot="1" x14ac:dyDescent="0.3">
      <c r="C65" s="52" t="s">
        <v>39</v>
      </c>
      <c r="D65" s="54">
        <v>0</v>
      </c>
      <c r="E65" s="54">
        <v>0</v>
      </c>
      <c r="F65" s="54">
        <v>0</v>
      </c>
      <c r="G65" s="54">
        <v>0</v>
      </c>
    </row>
    <row r="66" spans="3:7" ht="15.75" thickBot="1" x14ac:dyDescent="0.3">
      <c r="C66" s="52" t="s">
        <v>40</v>
      </c>
      <c r="D66" s="53">
        <f>D57</f>
        <v>18000</v>
      </c>
      <c r="E66" s="54">
        <f>E57</f>
        <v>20000</v>
      </c>
      <c r="F66" s="54">
        <v>0</v>
      </c>
      <c r="G66" s="54">
        <f>G57</f>
        <v>20000</v>
      </c>
    </row>
    <row r="67" spans="3:7" ht="24.75" thickBot="1" x14ac:dyDescent="0.3">
      <c r="C67" s="55" t="s">
        <v>230</v>
      </c>
      <c r="D67" s="53">
        <f>D66+D65</f>
        <v>18000</v>
      </c>
      <c r="E67" s="53">
        <f>E66+E65</f>
        <v>20000</v>
      </c>
      <c r="F67" s="53">
        <f>F66+F65</f>
        <v>0</v>
      </c>
      <c r="G67" s="53">
        <f>G66+G65</f>
        <v>20000</v>
      </c>
    </row>
    <row r="68" spans="3:7" ht="15.75" thickBot="1" x14ac:dyDescent="0.3">
      <c r="C68" s="87" t="s">
        <v>373</v>
      </c>
      <c r="D68" s="455" t="s">
        <v>423</v>
      </c>
      <c r="E68" s="456"/>
      <c r="F68" s="456"/>
      <c r="G68" s="457"/>
    </row>
    <row r="69" spans="3:7" ht="15.75" thickBot="1" x14ac:dyDescent="0.3">
      <c r="C69" s="46" t="s">
        <v>424</v>
      </c>
      <c r="D69" s="455" t="s">
        <v>425</v>
      </c>
      <c r="E69" s="456"/>
      <c r="F69" s="456"/>
      <c r="G69" s="457"/>
    </row>
    <row r="70" spans="3:7" ht="21" customHeight="1" thickBot="1" x14ac:dyDescent="0.3">
      <c r="C70" s="36" t="s">
        <v>27</v>
      </c>
      <c r="D70" s="437" t="s">
        <v>426</v>
      </c>
      <c r="E70" s="438"/>
      <c r="F70" s="438"/>
      <c r="G70" s="439"/>
    </row>
    <row r="71" spans="3:7" ht="15.75" thickBot="1" x14ac:dyDescent="0.3">
      <c r="C71" s="36" t="s">
        <v>29</v>
      </c>
      <c r="D71" s="461" t="s">
        <v>421</v>
      </c>
      <c r="E71" s="462"/>
      <c r="F71" s="462"/>
      <c r="G71" s="463"/>
    </row>
    <row r="72" spans="3:7" ht="12.75" customHeight="1" x14ac:dyDescent="0.25">
      <c r="C72" s="432"/>
      <c r="D72" s="47">
        <v>2018</v>
      </c>
      <c r="E72" s="47">
        <v>2019</v>
      </c>
      <c r="F72" s="47">
        <v>2020</v>
      </c>
      <c r="G72" s="47">
        <v>2021</v>
      </c>
    </row>
    <row r="73" spans="3:7" ht="9" customHeight="1" thickBot="1" x14ac:dyDescent="0.3">
      <c r="C73" s="433"/>
      <c r="D73" s="48" t="s">
        <v>12</v>
      </c>
      <c r="E73" s="48" t="s">
        <v>13</v>
      </c>
      <c r="F73" s="48" t="s">
        <v>13</v>
      </c>
      <c r="G73" s="48" t="s">
        <v>13</v>
      </c>
    </row>
    <row r="74" spans="3:7" ht="15.75" thickBot="1" x14ac:dyDescent="0.3">
      <c r="C74" s="36" t="s">
        <v>31</v>
      </c>
      <c r="D74" s="49"/>
      <c r="E74" s="49"/>
      <c r="F74" s="49"/>
      <c r="G74" s="49">
        <v>1</v>
      </c>
    </row>
    <row r="75" spans="3:7" ht="15.75" thickBot="1" x14ac:dyDescent="0.3">
      <c r="C75" s="36" t="s">
        <v>32</v>
      </c>
      <c r="D75" s="49">
        <v>0</v>
      </c>
      <c r="E75" s="49">
        <v>0</v>
      </c>
      <c r="F75" s="49">
        <v>0</v>
      </c>
      <c r="G75" s="49">
        <v>20000</v>
      </c>
    </row>
    <row r="76" spans="3:7" ht="15.75" thickBot="1" x14ac:dyDescent="0.3">
      <c r="C76" s="36" t="s">
        <v>33</v>
      </c>
      <c r="D76" s="49" t="e">
        <f>D75/D74</f>
        <v>#DIV/0!</v>
      </c>
      <c r="E76" s="49" t="e">
        <f>E75/E74</f>
        <v>#DIV/0!</v>
      </c>
      <c r="F76" s="49" t="e">
        <f>F75/F74</f>
        <v>#DIV/0!</v>
      </c>
      <c r="G76" s="49">
        <f>G75/G74</f>
        <v>20000</v>
      </c>
    </row>
    <row r="77" spans="3:7" ht="15.75" thickBot="1" x14ac:dyDescent="0.3">
      <c r="C77" s="36" t="s">
        <v>34</v>
      </c>
      <c r="D77" s="50" t="s">
        <v>35</v>
      </c>
      <c r="E77" s="51" t="e">
        <f>E74/D74-1</f>
        <v>#DIV/0!</v>
      </c>
      <c r="F77" s="51" t="e">
        <f t="shared" ref="F77:G79" si="2">F74/E74-1</f>
        <v>#DIV/0!</v>
      </c>
      <c r="G77" s="51" t="e">
        <f t="shared" si="2"/>
        <v>#DIV/0!</v>
      </c>
    </row>
    <row r="78" spans="3:7" ht="15.75" thickBot="1" x14ac:dyDescent="0.3">
      <c r="C78" s="36" t="s">
        <v>36</v>
      </c>
      <c r="D78" s="50" t="s">
        <v>35</v>
      </c>
      <c r="E78" s="51" t="e">
        <f>E75/D75-1</f>
        <v>#DIV/0!</v>
      </c>
      <c r="F78" s="51" t="e">
        <f t="shared" si="2"/>
        <v>#DIV/0!</v>
      </c>
      <c r="G78" s="51" t="e">
        <f t="shared" si="2"/>
        <v>#DIV/0!</v>
      </c>
    </row>
    <row r="79" spans="3:7" ht="23.25" thickBot="1" x14ac:dyDescent="0.3">
      <c r="C79" s="36" t="s">
        <v>37</v>
      </c>
      <c r="D79" s="50" t="s">
        <v>35</v>
      </c>
      <c r="E79" s="51" t="e">
        <f>E76/D76-1</f>
        <v>#DIV/0!</v>
      </c>
      <c r="F79" s="51" t="e">
        <f t="shared" si="2"/>
        <v>#DIV/0!</v>
      </c>
      <c r="G79" s="51" t="e">
        <f t="shared" si="2"/>
        <v>#DIV/0!</v>
      </c>
    </row>
    <row r="80" spans="3:7" ht="15.75" thickBot="1" x14ac:dyDescent="0.3">
      <c r="C80" s="464" t="s">
        <v>427</v>
      </c>
      <c r="D80" s="465"/>
      <c r="E80" s="465"/>
      <c r="F80" s="465"/>
      <c r="G80" s="466"/>
    </row>
    <row r="81" spans="3:7" ht="12.75" customHeight="1" x14ac:dyDescent="0.25">
      <c r="C81" s="432"/>
      <c r="D81" s="47">
        <v>2018</v>
      </c>
      <c r="E81" s="47">
        <v>2019</v>
      </c>
      <c r="F81" s="47">
        <v>2020</v>
      </c>
      <c r="G81" s="47">
        <v>2021</v>
      </c>
    </row>
    <row r="82" spans="3:7" ht="9" customHeight="1" thickBot="1" x14ac:dyDescent="0.3">
      <c r="C82" s="433"/>
      <c r="D82" s="48" t="s">
        <v>12</v>
      </c>
      <c r="E82" s="48" t="s">
        <v>13</v>
      </c>
      <c r="F82" s="48" t="s">
        <v>13</v>
      </c>
      <c r="G82" s="48" t="s">
        <v>13</v>
      </c>
    </row>
    <row r="83" spans="3:7" ht="15.75" thickBot="1" x14ac:dyDescent="0.3">
      <c r="C83" s="52" t="s">
        <v>39</v>
      </c>
      <c r="D83" s="54">
        <v>0</v>
      </c>
      <c r="E83" s="54">
        <v>0</v>
      </c>
      <c r="F83" s="54">
        <v>0</v>
      </c>
      <c r="G83" s="54">
        <v>0</v>
      </c>
    </row>
    <row r="84" spans="3:7" ht="15.75" thickBot="1" x14ac:dyDescent="0.3">
      <c r="C84" s="52" t="s">
        <v>40</v>
      </c>
      <c r="D84" s="53">
        <v>0</v>
      </c>
      <c r="E84" s="49">
        <v>0</v>
      </c>
      <c r="F84" s="54">
        <v>0</v>
      </c>
      <c r="G84" s="54">
        <v>20000</v>
      </c>
    </row>
    <row r="85" spans="3:7" ht="24.75" thickBot="1" x14ac:dyDescent="0.3">
      <c r="C85" s="55" t="s">
        <v>239</v>
      </c>
      <c r="D85" s="53">
        <f>D84+D83</f>
        <v>0</v>
      </c>
      <c r="E85" s="53">
        <f>E84+E83</f>
        <v>0</v>
      </c>
      <c r="F85" s="53">
        <f>F84+F83</f>
        <v>0</v>
      </c>
      <c r="G85" s="53">
        <f>G84+G83</f>
        <v>20000</v>
      </c>
    </row>
    <row r="86" spans="3:7" ht="39.75" customHeight="1" thickBot="1" x14ac:dyDescent="0.3">
      <c r="C86" s="88" t="s">
        <v>91</v>
      </c>
      <c r="D86" s="434" t="s">
        <v>428</v>
      </c>
      <c r="E86" s="435"/>
      <c r="F86" s="435"/>
      <c r="G86" s="436"/>
    </row>
    <row r="87" spans="3:7" ht="15.75" customHeight="1" thickBot="1" x14ac:dyDescent="0.3">
      <c r="C87" s="748" t="s">
        <v>93</v>
      </c>
      <c r="D87" s="749"/>
      <c r="E87" s="749"/>
      <c r="F87" s="749"/>
      <c r="G87" s="750"/>
    </row>
    <row r="88" spans="3:7" ht="34.5" thickBot="1" x14ac:dyDescent="0.3">
      <c r="C88" s="38" t="s">
        <v>429</v>
      </c>
      <c r="D88" s="82">
        <v>0.05</v>
      </c>
      <c r="E88" s="82">
        <v>0.06</v>
      </c>
      <c r="F88" s="82">
        <v>7.0000000000000007E-2</v>
      </c>
      <c r="G88" s="82">
        <v>0.08</v>
      </c>
    </row>
    <row r="89" spans="3:7" ht="31.5" customHeight="1" thickBot="1" x14ac:dyDescent="0.3">
      <c r="C89" s="42" t="s">
        <v>430</v>
      </c>
      <c r="D89" s="43">
        <v>0.02</v>
      </c>
      <c r="E89" s="43">
        <v>0.03</v>
      </c>
      <c r="F89" s="82">
        <v>0.04</v>
      </c>
      <c r="G89" s="82">
        <v>0.05</v>
      </c>
    </row>
    <row r="90" spans="3:7" ht="48.75" customHeight="1" thickBot="1" x14ac:dyDescent="0.3">
      <c r="C90" s="89" t="s">
        <v>431</v>
      </c>
      <c r="D90" s="90">
        <v>0.05</v>
      </c>
      <c r="E90" s="90">
        <v>0.1</v>
      </c>
      <c r="F90" s="82">
        <v>0.15</v>
      </c>
      <c r="G90" s="82">
        <v>0.2</v>
      </c>
    </row>
    <row r="91" spans="3:7" ht="25.5" customHeight="1" thickBot="1" x14ac:dyDescent="0.3">
      <c r="C91" s="748" t="s">
        <v>95</v>
      </c>
      <c r="D91" s="749"/>
      <c r="E91" s="749"/>
      <c r="F91" s="749"/>
      <c r="G91" s="750"/>
    </row>
    <row r="92" spans="3:7" ht="23.25" customHeight="1" thickBot="1" x14ac:dyDescent="0.3">
      <c r="C92" s="860" t="s">
        <v>432</v>
      </c>
      <c r="D92" s="861"/>
      <c r="E92" s="861"/>
      <c r="F92" s="861"/>
      <c r="G92" s="862"/>
    </row>
    <row r="93" spans="3:7" ht="12.75" customHeight="1" x14ac:dyDescent="0.25">
      <c r="C93" s="432"/>
      <c r="D93" s="47">
        <v>2018</v>
      </c>
      <c r="E93" s="47">
        <v>2019</v>
      </c>
      <c r="F93" s="47">
        <v>2020</v>
      </c>
      <c r="G93" s="47">
        <v>2021</v>
      </c>
    </row>
    <row r="94" spans="3:7" ht="9" customHeight="1" thickBot="1" x14ac:dyDescent="0.3">
      <c r="C94" s="433"/>
      <c r="D94" s="48" t="s">
        <v>12</v>
      </c>
      <c r="E94" s="48" t="s">
        <v>13</v>
      </c>
      <c r="F94" s="48" t="s">
        <v>13</v>
      </c>
      <c r="G94" s="48" t="s">
        <v>13</v>
      </c>
    </row>
    <row r="95" spans="3:7" s="92" customFormat="1" ht="26.25" customHeight="1" thickBot="1" x14ac:dyDescent="0.3">
      <c r="C95" s="91" t="s">
        <v>433</v>
      </c>
      <c r="D95" s="863" t="s">
        <v>434</v>
      </c>
      <c r="E95" s="864"/>
      <c r="F95" s="864"/>
      <c r="G95" s="865"/>
    </row>
    <row r="96" spans="3:7" s="92" customFormat="1" ht="25.5" customHeight="1" thickBot="1" x14ac:dyDescent="0.3">
      <c r="C96" s="41" t="s">
        <v>27</v>
      </c>
      <c r="D96" s="863" t="s">
        <v>435</v>
      </c>
      <c r="E96" s="864"/>
      <c r="F96" s="864"/>
      <c r="G96" s="865"/>
    </row>
    <row r="97" spans="3:7" s="92" customFormat="1" ht="15.75" customHeight="1" thickBot="1" x14ac:dyDescent="0.3">
      <c r="C97" s="41" t="s">
        <v>29</v>
      </c>
      <c r="D97" s="576" t="s">
        <v>415</v>
      </c>
      <c r="E97" s="574"/>
      <c r="F97" s="574"/>
      <c r="G97" s="575"/>
    </row>
    <row r="98" spans="3:7" ht="12.75" customHeight="1" x14ac:dyDescent="0.25">
      <c r="C98" s="432"/>
      <c r="D98" s="47">
        <v>2018</v>
      </c>
      <c r="E98" s="47">
        <v>2019</v>
      </c>
      <c r="F98" s="47">
        <v>2020</v>
      </c>
      <c r="G98" s="47">
        <v>2021</v>
      </c>
    </row>
    <row r="99" spans="3:7" ht="9" customHeight="1" thickBot="1" x14ac:dyDescent="0.3">
      <c r="C99" s="433"/>
      <c r="D99" s="48" t="s">
        <v>12</v>
      </c>
      <c r="E99" s="48" t="s">
        <v>13</v>
      </c>
      <c r="F99" s="48" t="s">
        <v>13</v>
      </c>
      <c r="G99" s="48" t="s">
        <v>13</v>
      </c>
    </row>
    <row r="100" spans="3:7" s="92" customFormat="1" ht="15.75" customHeight="1" thickBot="1" x14ac:dyDescent="0.3">
      <c r="C100" s="41" t="s">
        <v>31</v>
      </c>
      <c r="D100" s="40">
        <v>42</v>
      </c>
      <c r="E100" s="40">
        <v>42</v>
      </c>
      <c r="F100" s="40">
        <v>42</v>
      </c>
      <c r="G100" s="40">
        <v>42</v>
      </c>
    </row>
    <row r="101" spans="3:7" s="92" customFormat="1" ht="15.75" thickBot="1" x14ac:dyDescent="0.3">
      <c r="C101" s="41" t="s">
        <v>32</v>
      </c>
      <c r="D101" s="40">
        <v>77740</v>
      </c>
      <c r="E101" s="40">
        <v>84500</v>
      </c>
      <c r="F101" s="40">
        <v>85000</v>
      </c>
      <c r="G101" s="40">
        <v>85500</v>
      </c>
    </row>
    <row r="102" spans="3:7" s="92" customFormat="1" ht="15.75" thickBot="1" x14ac:dyDescent="0.3">
      <c r="C102" s="41" t="s">
        <v>33</v>
      </c>
      <c r="D102" s="40">
        <f>D101/D100</f>
        <v>1850.952380952381</v>
      </c>
      <c r="E102" s="40">
        <f>E101/E100</f>
        <v>2011.9047619047619</v>
      </c>
      <c r="F102" s="40">
        <f>F101/F100</f>
        <v>2023.8095238095239</v>
      </c>
      <c r="G102" s="40">
        <f>G101/G100</f>
        <v>2035.7142857142858</v>
      </c>
    </row>
    <row r="103" spans="3:7" s="92" customFormat="1" ht="15.75" thickBot="1" x14ac:dyDescent="0.3">
      <c r="C103" s="41" t="s">
        <v>34</v>
      </c>
      <c r="D103" s="93"/>
      <c r="E103" s="94">
        <f>E100/D100-1</f>
        <v>0</v>
      </c>
      <c r="F103" s="94">
        <f t="shared" ref="F103:G105" si="3">F100/E100-1</f>
        <v>0</v>
      </c>
      <c r="G103" s="94">
        <f t="shared" si="3"/>
        <v>0</v>
      </c>
    </row>
    <row r="104" spans="3:7" s="92" customFormat="1" ht="15.75" thickBot="1" x14ac:dyDescent="0.3">
      <c r="C104" s="41" t="s">
        <v>36</v>
      </c>
      <c r="D104" s="93"/>
      <c r="E104" s="94">
        <f>E101/D101-1</f>
        <v>8.6956521739130377E-2</v>
      </c>
      <c r="F104" s="94">
        <f t="shared" si="3"/>
        <v>5.9171597633136397E-3</v>
      </c>
      <c r="G104" s="94">
        <f t="shared" si="3"/>
        <v>5.8823529411764497E-3</v>
      </c>
    </row>
    <row r="105" spans="3:7" s="92" customFormat="1" ht="23.25" thickBot="1" x14ac:dyDescent="0.3">
      <c r="C105" s="41" t="s">
        <v>37</v>
      </c>
      <c r="D105" s="93"/>
      <c r="E105" s="94">
        <f>E102/D102-1</f>
        <v>8.6956521739130377E-2</v>
      </c>
      <c r="F105" s="94">
        <f t="shared" si="3"/>
        <v>5.9171597633136397E-3</v>
      </c>
      <c r="G105" s="94">
        <f t="shared" si="3"/>
        <v>5.8823529411764497E-3</v>
      </c>
    </row>
    <row r="106" spans="3:7" s="92" customFormat="1" ht="12.75" customHeight="1" x14ac:dyDescent="0.25">
      <c r="C106" s="855"/>
      <c r="D106" s="95">
        <v>2018</v>
      </c>
      <c r="E106" s="95">
        <v>2019</v>
      </c>
      <c r="F106" s="95">
        <v>2020</v>
      </c>
      <c r="G106" s="95">
        <v>2021</v>
      </c>
    </row>
    <row r="107" spans="3:7" s="92" customFormat="1" ht="9" customHeight="1" thickBot="1" x14ac:dyDescent="0.3">
      <c r="C107" s="856"/>
      <c r="D107" s="96" t="s">
        <v>12</v>
      </c>
      <c r="E107" s="96" t="s">
        <v>13</v>
      </c>
      <c r="F107" s="96" t="s">
        <v>13</v>
      </c>
      <c r="G107" s="96" t="s">
        <v>13</v>
      </c>
    </row>
    <row r="108" spans="3:7" s="92" customFormat="1" ht="21.75" customHeight="1" thickBot="1" x14ac:dyDescent="0.3">
      <c r="C108" s="857" t="s">
        <v>436</v>
      </c>
      <c r="D108" s="858"/>
      <c r="E108" s="858"/>
      <c r="F108" s="858"/>
      <c r="G108" s="859"/>
    </row>
    <row r="109" spans="3:7" s="92" customFormat="1" ht="12.75" customHeight="1" x14ac:dyDescent="0.25">
      <c r="C109" s="855"/>
      <c r="D109" s="95">
        <v>2018</v>
      </c>
      <c r="E109" s="95">
        <v>2019</v>
      </c>
      <c r="F109" s="95">
        <v>2020</v>
      </c>
      <c r="G109" s="95">
        <v>2021</v>
      </c>
    </row>
    <row r="110" spans="3:7" s="92" customFormat="1" ht="9" customHeight="1" thickBot="1" x14ac:dyDescent="0.3">
      <c r="C110" s="856"/>
      <c r="D110" s="96" t="s">
        <v>12</v>
      </c>
      <c r="E110" s="96" t="s">
        <v>13</v>
      </c>
      <c r="F110" s="96" t="s">
        <v>13</v>
      </c>
      <c r="G110" s="96" t="s">
        <v>13</v>
      </c>
    </row>
    <row r="111" spans="3:7" s="92" customFormat="1" ht="15.75" thickBot="1" x14ac:dyDescent="0.3">
      <c r="C111" s="97" t="s">
        <v>101</v>
      </c>
      <c r="D111" s="98">
        <v>40000</v>
      </c>
      <c r="E111" s="98">
        <v>41500</v>
      </c>
      <c r="F111" s="98">
        <v>41500</v>
      </c>
      <c r="G111" s="98">
        <v>41500</v>
      </c>
    </row>
    <row r="112" spans="3:7" s="92" customFormat="1" ht="24.75" thickBot="1" x14ac:dyDescent="0.3">
      <c r="C112" s="97" t="s">
        <v>102</v>
      </c>
      <c r="D112" s="98">
        <v>8000</v>
      </c>
      <c r="E112" s="98">
        <v>9000</v>
      </c>
      <c r="F112" s="98">
        <v>9000</v>
      </c>
      <c r="G112" s="98">
        <v>9000</v>
      </c>
    </row>
    <row r="113" spans="3:7" s="92" customFormat="1" ht="15.75" thickBot="1" x14ac:dyDescent="0.3">
      <c r="C113" s="97" t="s">
        <v>103</v>
      </c>
      <c r="D113" s="99">
        <v>29740</v>
      </c>
      <c r="E113" s="98">
        <v>34000</v>
      </c>
      <c r="F113" s="98">
        <v>34500</v>
      </c>
      <c r="G113" s="98">
        <v>35000</v>
      </c>
    </row>
    <row r="114" spans="3:7" s="92" customFormat="1" ht="15.75" thickBot="1" x14ac:dyDescent="0.3">
      <c r="C114" s="97" t="s">
        <v>104</v>
      </c>
      <c r="D114" s="99"/>
      <c r="E114" s="98"/>
      <c r="F114" s="98"/>
      <c r="G114" s="98"/>
    </row>
    <row r="115" spans="3:7" s="92" customFormat="1" ht="24.75" thickBot="1" x14ac:dyDescent="0.3">
      <c r="C115" s="97" t="s">
        <v>105</v>
      </c>
      <c r="D115" s="99"/>
      <c r="E115" s="98"/>
      <c r="F115" s="98"/>
      <c r="G115" s="98"/>
    </row>
    <row r="116" spans="3:7" s="92" customFormat="1" ht="15.75" thickBot="1" x14ac:dyDescent="0.3">
      <c r="C116" s="97" t="s">
        <v>106</v>
      </c>
      <c r="D116" s="99"/>
      <c r="E116" s="98"/>
      <c r="F116" s="98"/>
      <c r="G116" s="98"/>
    </row>
    <row r="117" spans="3:7" s="92" customFormat="1" ht="24.75" thickBot="1" x14ac:dyDescent="0.3">
      <c r="C117" s="97" t="s">
        <v>107</v>
      </c>
      <c r="D117" s="99"/>
      <c r="E117" s="98"/>
      <c r="F117" s="98"/>
      <c r="G117" s="98"/>
    </row>
    <row r="118" spans="3:7" s="92" customFormat="1" ht="36.75" thickBot="1" x14ac:dyDescent="0.3">
      <c r="C118" s="100" t="s">
        <v>108</v>
      </c>
      <c r="D118" s="101">
        <f>D117+D116+D115+D114+D113+D112+D111</f>
        <v>77740</v>
      </c>
      <c r="E118" s="101">
        <f>E117+E116+E115+E114+E113+E112+E111</f>
        <v>84500</v>
      </c>
      <c r="F118" s="101">
        <f>F117+F116+F115+F114+F113+F112+F111</f>
        <v>85000</v>
      </c>
      <c r="G118" s="101">
        <f>G117+G116+G115+G114+G113+G112+G111</f>
        <v>85500</v>
      </c>
    </row>
    <row r="119" spans="3:7" s="92" customFormat="1" ht="15.75" thickBot="1" x14ac:dyDescent="0.3">
      <c r="C119" s="102" t="s">
        <v>109</v>
      </c>
      <c r="D119" s="101">
        <f>IF(D118-D101=0,0,"Error")</f>
        <v>0</v>
      </c>
      <c r="E119" s="101">
        <f>IF(E118-E101=0,0,"Error")</f>
        <v>0</v>
      </c>
      <c r="F119" s="101">
        <f>IF(F118-F101=0,0,"Error")</f>
        <v>0</v>
      </c>
      <c r="G119" s="101">
        <f>IF(G118-G101=0,0,"Error")</f>
        <v>0</v>
      </c>
    </row>
    <row r="120" spans="3:7" s="92" customFormat="1" ht="15.75" thickBot="1" x14ac:dyDescent="0.3">
      <c r="C120" s="555" t="s">
        <v>110</v>
      </c>
      <c r="D120" s="556"/>
      <c r="E120" s="556"/>
      <c r="F120" s="556"/>
      <c r="G120" s="557"/>
    </row>
    <row r="121" spans="3:7" s="92" customFormat="1" ht="15.75" thickBot="1" x14ac:dyDescent="0.3">
      <c r="C121" s="555" t="s">
        <v>111</v>
      </c>
      <c r="D121" s="556"/>
      <c r="E121" s="556"/>
      <c r="F121" s="556"/>
      <c r="G121" s="557"/>
    </row>
    <row r="122" spans="3:7" s="92" customFormat="1" ht="15.75" thickBot="1" x14ac:dyDescent="0.3">
      <c r="C122" s="41" t="s">
        <v>373</v>
      </c>
      <c r="D122" s="573" t="s">
        <v>437</v>
      </c>
      <c r="E122" s="866"/>
      <c r="F122" s="866"/>
      <c r="G122" s="867"/>
    </row>
    <row r="123" spans="3:7" s="92" customFormat="1" ht="15.75" thickBot="1" x14ac:dyDescent="0.3">
      <c r="C123" s="91" t="s">
        <v>438</v>
      </c>
      <c r="D123" s="863" t="s">
        <v>439</v>
      </c>
      <c r="E123" s="864"/>
      <c r="F123" s="864"/>
      <c r="G123" s="865"/>
    </row>
    <row r="124" spans="3:7" s="92" customFormat="1" ht="38.25" customHeight="1" thickBot="1" x14ac:dyDescent="0.3">
      <c r="C124" s="41" t="s">
        <v>27</v>
      </c>
      <c r="D124" s="863" t="s">
        <v>440</v>
      </c>
      <c r="E124" s="864"/>
      <c r="F124" s="864"/>
      <c r="G124" s="865"/>
    </row>
    <row r="125" spans="3:7" s="92" customFormat="1" ht="15.75" thickBot="1" x14ac:dyDescent="0.3">
      <c r="C125" s="41" t="s">
        <v>29</v>
      </c>
      <c r="D125" s="576" t="s">
        <v>421</v>
      </c>
      <c r="E125" s="574"/>
      <c r="F125" s="574"/>
      <c r="G125" s="575"/>
    </row>
    <row r="126" spans="3:7" s="92" customFormat="1" ht="12.75" customHeight="1" x14ac:dyDescent="0.25">
      <c r="C126" s="855"/>
      <c r="D126" s="95">
        <v>2018</v>
      </c>
      <c r="E126" s="95">
        <v>2019</v>
      </c>
      <c r="F126" s="95">
        <v>2020</v>
      </c>
      <c r="G126" s="95">
        <v>2021</v>
      </c>
    </row>
    <row r="127" spans="3:7" s="92" customFormat="1" ht="9" customHeight="1" thickBot="1" x14ac:dyDescent="0.3">
      <c r="C127" s="856"/>
      <c r="D127" s="96" t="s">
        <v>12</v>
      </c>
      <c r="E127" s="96" t="s">
        <v>13</v>
      </c>
      <c r="F127" s="96" t="s">
        <v>13</v>
      </c>
      <c r="G127" s="96" t="s">
        <v>13</v>
      </c>
    </row>
    <row r="128" spans="3:7" s="92" customFormat="1" ht="15.75" thickBot="1" x14ac:dyDescent="0.3">
      <c r="C128" s="41" t="s">
        <v>31</v>
      </c>
      <c r="D128" s="40">
        <v>300</v>
      </c>
      <c r="E128" s="40">
        <v>260</v>
      </c>
      <c r="F128" s="40">
        <v>260</v>
      </c>
      <c r="G128" s="40">
        <v>172</v>
      </c>
    </row>
    <row r="129" spans="3:7" s="92" customFormat="1" ht="15.75" thickBot="1" x14ac:dyDescent="0.3">
      <c r="C129" s="41" t="s">
        <v>32</v>
      </c>
      <c r="D129" s="40">
        <v>10000</v>
      </c>
      <c r="E129" s="40">
        <v>6000</v>
      </c>
      <c r="F129" s="40">
        <v>6000</v>
      </c>
      <c r="G129" s="40">
        <v>6000</v>
      </c>
    </row>
    <row r="130" spans="3:7" s="92" customFormat="1" ht="15.75" thickBot="1" x14ac:dyDescent="0.3">
      <c r="C130" s="41" t="s">
        <v>33</v>
      </c>
      <c r="D130" s="40">
        <f>D129/D128</f>
        <v>33.333333333333336</v>
      </c>
      <c r="E130" s="40">
        <f>E129/E128</f>
        <v>23.076923076923077</v>
      </c>
      <c r="F130" s="40">
        <f>F129/F128</f>
        <v>23.076923076923077</v>
      </c>
      <c r="G130" s="40">
        <f>G129/G128</f>
        <v>34.883720930232556</v>
      </c>
    </row>
    <row r="131" spans="3:7" s="92" customFormat="1" ht="15.75" thickBot="1" x14ac:dyDescent="0.3">
      <c r="C131" s="41" t="s">
        <v>34</v>
      </c>
      <c r="D131" s="93" t="s">
        <v>35</v>
      </c>
      <c r="E131" s="94">
        <f>E128/D128-1</f>
        <v>-0.1333333333333333</v>
      </c>
      <c r="F131" s="94">
        <f t="shared" ref="F131:G133" si="4">F128/E128-1</f>
        <v>0</v>
      </c>
      <c r="G131" s="94">
        <f t="shared" si="4"/>
        <v>-0.33846153846153848</v>
      </c>
    </row>
    <row r="132" spans="3:7" s="92" customFormat="1" ht="15.75" thickBot="1" x14ac:dyDescent="0.3">
      <c r="C132" s="41" t="s">
        <v>36</v>
      </c>
      <c r="D132" s="93" t="s">
        <v>35</v>
      </c>
      <c r="E132" s="94">
        <f>E129/D129-1</f>
        <v>-0.4</v>
      </c>
      <c r="F132" s="94">
        <f t="shared" si="4"/>
        <v>0</v>
      </c>
      <c r="G132" s="94">
        <f t="shared" si="4"/>
        <v>0</v>
      </c>
    </row>
    <row r="133" spans="3:7" s="92" customFormat="1" ht="23.25" thickBot="1" x14ac:dyDescent="0.3">
      <c r="C133" s="41" t="s">
        <v>37</v>
      </c>
      <c r="D133" s="93" t="s">
        <v>35</v>
      </c>
      <c r="E133" s="94">
        <f>E130/D130-1</f>
        <v>-0.30769230769230771</v>
      </c>
      <c r="F133" s="94">
        <f t="shared" si="4"/>
        <v>0</v>
      </c>
      <c r="G133" s="94">
        <f t="shared" si="4"/>
        <v>0.51162790697674421</v>
      </c>
    </row>
    <row r="134" spans="3:7" s="92" customFormat="1" ht="15.75" thickBot="1" x14ac:dyDescent="0.3">
      <c r="C134" s="857" t="s">
        <v>441</v>
      </c>
      <c r="D134" s="858"/>
      <c r="E134" s="858"/>
      <c r="F134" s="858"/>
      <c r="G134" s="859"/>
    </row>
    <row r="135" spans="3:7" s="92" customFormat="1" ht="12.75" customHeight="1" x14ac:dyDescent="0.25">
      <c r="C135" s="855"/>
      <c r="D135" s="95">
        <v>2018</v>
      </c>
      <c r="E135" s="95">
        <v>2019</v>
      </c>
      <c r="F135" s="95">
        <v>2020</v>
      </c>
      <c r="G135" s="95">
        <v>2021</v>
      </c>
    </row>
    <row r="136" spans="3:7" s="92" customFormat="1" ht="9" customHeight="1" thickBot="1" x14ac:dyDescent="0.3">
      <c r="C136" s="856"/>
      <c r="D136" s="96" t="s">
        <v>12</v>
      </c>
      <c r="E136" s="96" t="s">
        <v>13</v>
      </c>
      <c r="F136" s="96" t="s">
        <v>13</v>
      </c>
      <c r="G136" s="96" t="s">
        <v>13</v>
      </c>
    </row>
    <row r="137" spans="3:7" s="92" customFormat="1" ht="15.75" thickBot="1" x14ac:dyDescent="0.3">
      <c r="C137" s="97" t="s">
        <v>39</v>
      </c>
      <c r="D137" s="98">
        <v>0</v>
      </c>
      <c r="E137" s="98">
        <v>0</v>
      </c>
      <c r="F137" s="98">
        <v>0</v>
      </c>
      <c r="G137" s="98">
        <v>0</v>
      </c>
    </row>
    <row r="138" spans="3:7" s="92" customFormat="1" ht="15.75" thickBot="1" x14ac:dyDescent="0.3">
      <c r="C138" s="97" t="s">
        <v>40</v>
      </c>
      <c r="D138" s="99">
        <f>D129</f>
        <v>10000</v>
      </c>
      <c r="E138" s="99">
        <f>E129</f>
        <v>6000</v>
      </c>
      <c r="F138" s="99">
        <f>F129</f>
        <v>6000</v>
      </c>
      <c r="G138" s="99">
        <f>G129</f>
        <v>6000</v>
      </c>
    </row>
    <row r="139" spans="3:7" s="92" customFormat="1" ht="24.75" thickBot="1" x14ac:dyDescent="0.3">
      <c r="C139" s="100" t="s">
        <v>256</v>
      </c>
      <c r="D139" s="99">
        <f>D138+D137</f>
        <v>10000</v>
      </c>
      <c r="E139" s="99">
        <f>E138+E137</f>
        <v>6000</v>
      </c>
      <c r="F139" s="99">
        <f>F138+F137</f>
        <v>6000</v>
      </c>
      <c r="G139" s="99">
        <f>G138+G137</f>
        <v>6000</v>
      </c>
    </row>
    <row r="140" spans="3:7" s="92" customFormat="1" ht="24.75" thickBot="1" x14ac:dyDescent="0.3">
      <c r="C140" s="97" t="s">
        <v>373</v>
      </c>
      <c r="D140" s="585" t="s">
        <v>442</v>
      </c>
      <c r="E140" s="586"/>
      <c r="F140" s="586"/>
      <c r="G140" s="587"/>
    </row>
    <row r="141" spans="3:7" s="92" customFormat="1" ht="15.75" thickBot="1" x14ac:dyDescent="0.3">
      <c r="C141" s="103" t="s">
        <v>443</v>
      </c>
      <c r="D141" s="585" t="s">
        <v>444</v>
      </c>
      <c r="E141" s="586"/>
      <c r="F141" s="586"/>
      <c r="G141" s="587"/>
    </row>
    <row r="142" spans="3:7" s="92" customFormat="1" ht="17.25" customHeight="1" thickBot="1" x14ac:dyDescent="0.3">
      <c r="C142" s="97" t="s">
        <v>27</v>
      </c>
      <c r="D142" s="585" t="s">
        <v>445</v>
      </c>
      <c r="E142" s="586"/>
      <c r="F142" s="586"/>
      <c r="G142" s="587"/>
    </row>
    <row r="143" spans="3:7" s="92" customFormat="1" ht="15.75" thickBot="1" x14ac:dyDescent="0.3">
      <c r="C143" s="41" t="s">
        <v>29</v>
      </c>
      <c r="D143" s="573" t="s">
        <v>421</v>
      </c>
      <c r="E143" s="866"/>
      <c r="F143" s="866"/>
      <c r="G143" s="867"/>
    </row>
    <row r="144" spans="3:7" s="92" customFormat="1" ht="12.75" customHeight="1" thickBot="1" x14ac:dyDescent="0.3">
      <c r="C144" s="855"/>
      <c r="D144" s="576"/>
      <c r="E144" s="574"/>
      <c r="F144" s="574"/>
      <c r="G144" s="575"/>
    </row>
    <row r="145" spans="3:7" s="92" customFormat="1" ht="9" customHeight="1" thickBot="1" x14ac:dyDescent="0.3">
      <c r="C145" s="856"/>
      <c r="D145" s="96" t="s">
        <v>12</v>
      </c>
      <c r="E145" s="96" t="s">
        <v>13</v>
      </c>
      <c r="F145" s="96" t="s">
        <v>13</v>
      </c>
      <c r="G145" s="96" t="s">
        <v>13</v>
      </c>
    </row>
    <row r="146" spans="3:7" s="92" customFormat="1" ht="15.75" thickBot="1" x14ac:dyDescent="0.3">
      <c r="C146" s="41" t="s">
        <v>31</v>
      </c>
      <c r="D146" s="40">
        <v>300</v>
      </c>
      <c r="E146" s="40">
        <v>260</v>
      </c>
      <c r="F146" s="40">
        <v>260</v>
      </c>
      <c r="G146" s="40">
        <v>172</v>
      </c>
    </row>
    <row r="147" spans="3:7" s="92" customFormat="1" ht="15.75" thickBot="1" x14ac:dyDescent="0.3">
      <c r="C147" s="41" t="s">
        <v>32</v>
      </c>
      <c r="D147" s="40">
        <v>2000</v>
      </c>
      <c r="E147" s="40">
        <v>1500</v>
      </c>
      <c r="F147" s="40">
        <v>1500</v>
      </c>
      <c r="G147" s="40">
        <v>1500</v>
      </c>
    </row>
    <row r="148" spans="3:7" s="92" customFormat="1" ht="15.75" thickBot="1" x14ac:dyDescent="0.3">
      <c r="C148" s="41" t="s">
        <v>33</v>
      </c>
      <c r="D148" s="40">
        <f>D147/D146</f>
        <v>6.666666666666667</v>
      </c>
      <c r="E148" s="40">
        <f>E147/E146</f>
        <v>5.7692307692307692</v>
      </c>
      <c r="F148" s="40">
        <f>F147/F146</f>
        <v>5.7692307692307692</v>
      </c>
      <c r="G148" s="40">
        <f>G147/G146</f>
        <v>8.720930232558139</v>
      </c>
    </row>
    <row r="149" spans="3:7" s="92" customFormat="1" ht="15.75" thickBot="1" x14ac:dyDescent="0.3">
      <c r="C149" s="41" t="s">
        <v>34</v>
      </c>
      <c r="D149" s="93" t="s">
        <v>35</v>
      </c>
      <c r="E149" s="94">
        <f>E146/D146-1</f>
        <v>-0.1333333333333333</v>
      </c>
      <c r="F149" s="94">
        <f t="shared" ref="F149:G151" si="5">F146/E146-1</f>
        <v>0</v>
      </c>
      <c r="G149" s="94">
        <f t="shared" si="5"/>
        <v>-0.33846153846153848</v>
      </c>
    </row>
    <row r="150" spans="3:7" s="92" customFormat="1" ht="15.75" thickBot="1" x14ac:dyDescent="0.3">
      <c r="C150" s="41" t="s">
        <v>36</v>
      </c>
      <c r="D150" s="93" t="s">
        <v>35</v>
      </c>
      <c r="E150" s="94">
        <f>E147/D147-1</f>
        <v>-0.25</v>
      </c>
      <c r="F150" s="94">
        <f t="shared" si="5"/>
        <v>0</v>
      </c>
      <c r="G150" s="94">
        <f t="shared" si="5"/>
        <v>0</v>
      </c>
    </row>
    <row r="151" spans="3:7" s="92" customFormat="1" ht="23.25" thickBot="1" x14ac:dyDescent="0.3">
      <c r="C151" s="41" t="s">
        <v>37</v>
      </c>
      <c r="D151" s="93" t="s">
        <v>35</v>
      </c>
      <c r="E151" s="94">
        <f>E148/D148-1</f>
        <v>-0.13461538461538469</v>
      </c>
      <c r="F151" s="94">
        <f t="shared" si="5"/>
        <v>0</v>
      </c>
      <c r="G151" s="94">
        <f t="shared" si="5"/>
        <v>0.51162790697674421</v>
      </c>
    </row>
    <row r="152" spans="3:7" s="92" customFormat="1" ht="15.75" thickBot="1" x14ac:dyDescent="0.3">
      <c r="C152" s="857" t="s">
        <v>446</v>
      </c>
      <c r="D152" s="858"/>
      <c r="E152" s="858"/>
      <c r="F152" s="858"/>
      <c r="G152" s="859"/>
    </row>
    <row r="153" spans="3:7" s="92" customFormat="1" ht="12.75" customHeight="1" x14ac:dyDescent="0.25">
      <c r="C153" s="855"/>
      <c r="D153" s="95">
        <v>2018</v>
      </c>
      <c r="E153" s="95">
        <v>2019</v>
      </c>
      <c r="F153" s="95">
        <v>2020</v>
      </c>
      <c r="G153" s="95">
        <v>2021</v>
      </c>
    </row>
    <row r="154" spans="3:7" s="92" customFormat="1" ht="9" customHeight="1" thickBot="1" x14ac:dyDescent="0.3">
      <c r="C154" s="856"/>
      <c r="D154" s="96" t="s">
        <v>12</v>
      </c>
      <c r="E154" s="96" t="s">
        <v>13</v>
      </c>
      <c r="F154" s="96" t="s">
        <v>13</v>
      </c>
      <c r="G154" s="96" t="s">
        <v>13</v>
      </c>
    </row>
    <row r="155" spans="3:7" s="92" customFormat="1" ht="15.75" thickBot="1" x14ac:dyDescent="0.3">
      <c r="C155" s="97" t="s">
        <v>39</v>
      </c>
      <c r="D155" s="98">
        <v>0</v>
      </c>
      <c r="E155" s="98">
        <v>0</v>
      </c>
      <c r="F155" s="98">
        <v>0</v>
      </c>
      <c r="G155" s="98">
        <v>0</v>
      </c>
    </row>
    <row r="156" spans="3:7" s="92" customFormat="1" ht="15.75" thickBot="1" x14ac:dyDescent="0.3">
      <c r="C156" s="97" t="s">
        <v>40</v>
      </c>
      <c r="D156" s="99">
        <f>D147</f>
        <v>2000</v>
      </c>
      <c r="E156" s="99">
        <f>E147</f>
        <v>1500</v>
      </c>
      <c r="F156" s="99">
        <f>F147</f>
        <v>1500</v>
      </c>
      <c r="G156" s="99">
        <f>G147</f>
        <v>1500</v>
      </c>
    </row>
    <row r="157" spans="3:7" s="92" customFormat="1" ht="24.75" thickBot="1" x14ac:dyDescent="0.3">
      <c r="C157" s="103" t="s">
        <v>265</v>
      </c>
      <c r="D157" s="99">
        <f>D156+D155</f>
        <v>2000</v>
      </c>
      <c r="E157" s="99">
        <f>E156+E155</f>
        <v>1500</v>
      </c>
      <c r="F157" s="99">
        <f>F156+F155</f>
        <v>1500</v>
      </c>
      <c r="G157" s="99">
        <f>G156+G155</f>
        <v>1500</v>
      </c>
    </row>
    <row r="158" spans="3:7" s="92" customFormat="1" ht="41.25" customHeight="1" thickBot="1" x14ac:dyDescent="0.3">
      <c r="C158" s="104" t="s">
        <v>145</v>
      </c>
      <c r="D158" s="871" t="s">
        <v>447</v>
      </c>
      <c r="E158" s="872"/>
      <c r="F158" s="872"/>
      <c r="G158" s="873"/>
    </row>
    <row r="159" spans="3:7" s="92" customFormat="1" ht="23.25" customHeight="1" thickBot="1" x14ac:dyDescent="0.3">
      <c r="C159" s="573" t="s">
        <v>390</v>
      </c>
      <c r="D159" s="866"/>
      <c r="E159" s="866"/>
      <c r="F159" s="866"/>
      <c r="G159" s="867"/>
    </row>
    <row r="160" spans="3:7" s="92" customFormat="1" ht="57" thickBot="1" x14ac:dyDescent="0.3">
      <c r="C160" s="105" t="s">
        <v>448</v>
      </c>
      <c r="D160" s="82">
        <v>0.01</v>
      </c>
      <c r="E160" s="82">
        <v>0.02</v>
      </c>
      <c r="F160" s="82">
        <v>0.03</v>
      </c>
      <c r="G160" s="82">
        <v>0.04</v>
      </c>
    </row>
    <row r="161" spans="3:7" s="92" customFormat="1" ht="57" thickBot="1" x14ac:dyDescent="0.3">
      <c r="C161" s="41" t="s">
        <v>449</v>
      </c>
      <c r="D161" s="82">
        <v>0.01</v>
      </c>
      <c r="E161" s="82">
        <v>0.02</v>
      </c>
      <c r="F161" s="82">
        <v>0.03</v>
      </c>
      <c r="G161" s="82">
        <v>0.04</v>
      </c>
    </row>
    <row r="162" spans="3:7" s="92" customFormat="1" ht="15.75" thickBot="1" x14ac:dyDescent="0.3">
      <c r="C162" s="868" t="s">
        <v>147</v>
      </c>
      <c r="D162" s="869"/>
      <c r="E162" s="869"/>
      <c r="F162" s="869"/>
      <c r="G162" s="870"/>
    </row>
    <row r="163" spans="3:7" s="92" customFormat="1" ht="15.75" thickBot="1" x14ac:dyDescent="0.3">
      <c r="C163" s="555" t="s">
        <v>412</v>
      </c>
      <c r="D163" s="556"/>
      <c r="E163" s="556"/>
      <c r="F163" s="556"/>
      <c r="G163" s="557"/>
    </row>
    <row r="164" spans="3:7" s="92" customFormat="1" ht="15.75" thickBot="1" x14ac:dyDescent="0.3">
      <c r="C164" s="91" t="s">
        <v>450</v>
      </c>
      <c r="D164" s="863" t="s">
        <v>451</v>
      </c>
      <c r="E164" s="864"/>
      <c r="F164" s="864"/>
      <c r="G164" s="865"/>
    </row>
    <row r="165" spans="3:7" s="92" customFormat="1" ht="23.25" customHeight="1" thickBot="1" x14ac:dyDescent="0.3">
      <c r="C165" s="41" t="s">
        <v>27</v>
      </c>
      <c r="D165" s="863" t="s">
        <v>452</v>
      </c>
      <c r="E165" s="864"/>
      <c r="F165" s="864"/>
      <c r="G165" s="865"/>
    </row>
    <row r="166" spans="3:7" s="92" customFormat="1" ht="15.75" thickBot="1" x14ac:dyDescent="0.3">
      <c r="C166" s="41" t="s">
        <v>29</v>
      </c>
      <c r="D166" s="576" t="s">
        <v>415</v>
      </c>
      <c r="E166" s="574"/>
      <c r="F166" s="574"/>
      <c r="G166" s="575"/>
    </row>
    <row r="167" spans="3:7" s="92" customFormat="1" ht="12.75" customHeight="1" x14ac:dyDescent="0.25">
      <c r="C167" s="855"/>
      <c r="D167" s="95">
        <v>2018</v>
      </c>
      <c r="E167" s="95">
        <v>2019</v>
      </c>
      <c r="F167" s="95">
        <v>2020</v>
      </c>
      <c r="G167" s="95">
        <v>2021</v>
      </c>
    </row>
    <row r="168" spans="3:7" s="92" customFormat="1" ht="9" customHeight="1" thickBot="1" x14ac:dyDescent="0.3">
      <c r="C168" s="856"/>
      <c r="D168" s="96" t="s">
        <v>12</v>
      </c>
      <c r="E168" s="96" t="s">
        <v>13</v>
      </c>
      <c r="F168" s="96" t="s">
        <v>13</v>
      </c>
      <c r="G168" s="96" t="s">
        <v>13</v>
      </c>
    </row>
    <row r="169" spans="3:7" s="92" customFormat="1" ht="15.75" thickBot="1" x14ac:dyDescent="0.3">
      <c r="C169" s="41" t="s">
        <v>31</v>
      </c>
      <c r="D169" s="40">
        <v>9</v>
      </c>
      <c r="E169" s="40">
        <v>9</v>
      </c>
      <c r="F169" s="40">
        <v>9</v>
      </c>
      <c r="G169" s="40">
        <v>9</v>
      </c>
    </row>
    <row r="170" spans="3:7" s="92" customFormat="1" ht="15.75" thickBot="1" x14ac:dyDescent="0.3">
      <c r="C170" s="41" t="s">
        <v>32</v>
      </c>
      <c r="D170" s="40">
        <v>13000</v>
      </c>
      <c r="E170" s="40">
        <v>17000</v>
      </c>
      <c r="F170" s="40">
        <v>17000</v>
      </c>
      <c r="G170" s="40">
        <v>17000</v>
      </c>
    </row>
    <row r="171" spans="3:7" s="92" customFormat="1" ht="15.75" thickBot="1" x14ac:dyDescent="0.3">
      <c r="C171" s="41" t="s">
        <v>33</v>
      </c>
      <c r="D171" s="40">
        <f>D170/D169</f>
        <v>1444.4444444444443</v>
      </c>
      <c r="E171" s="40">
        <f>E170/E169</f>
        <v>1888.8888888888889</v>
      </c>
      <c r="F171" s="40">
        <f>F170/F169</f>
        <v>1888.8888888888889</v>
      </c>
      <c r="G171" s="40">
        <f>G170/G169</f>
        <v>1888.8888888888889</v>
      </c>
    </row>
    <row r="172" spans="3:7" s="92" customFormat="1" ht="15.75" thickBot="1" x14ac:dyDescent="0.3">
      <c r="C172" s="41" t="s">
        <v>34</v>
      </c>
      <c r="D172" s="93" t="s">
        <v>35</v>
      </c>
      <c r="E172" s="94">
        <f t="shared" ref="E172:G174" si="6">E169/D169-1</f>
        <v>0</v>
      </c>
      <c r="F172" s="94">
        <f t="shared" si="6"/>
        <v>0</v>
      </c>
      <c r="G172" s="94">
        <f t="shared" si="6"/>
        <v>0</v>
      </c>
    </row>
    <row r="173" spans="3:7" s="92" customFormat="1" ht="15.75" thickBot="1" x14ac:dyDescent="0.3">
      <c r="C173" s="41" t="s">
        <v>36</v>
      </c>
      <c r="D173" s="93" t="s">
        <v>35</v>
      </c>
      <c r="E173" s="94">
        <f t="shared" si="6"/>
        <v>0.30769230769230771</v>
      </c>
      <c r="F173" s="94">
        <f t="shared" si="6"/>
        <v>0</v>
      </c>
      <c r="G173" s="94">
        <f t="shared" si="6"/>
        <v>0</v>
      </c>
    </row>
    <row r="174" spans="3:7" s="92" customFormat="1" ht="23.25" thickBot="1" x14ac:dyDescent="0.3">
      <c r="C174" s="41" t="s">
        <v>37</v>
      </c>
      <c r="D174" s="93" t="s">
        <v>35</v>
      </c>
      <c r="E174" s="94">
        <f t="shared" si="6"/>
        <v>0.30769230769230771</v>
      </c>
      <c r="F174" s="94">
        <f t="shared" si="6"/>
        <v>0</v>
      </c>
      <c r="G174" s="94">
        <f t="shared" si="6"/>
        <v>0</v>
      </c>
    </row>
    <row r="175" spans="3:7" s="92" customFormat="1" ht="15.75" thickBot="1" x14ac:dyDescent="0.3">
      <c r="C175" s="857" t="s">
        <v>453</v>
      </c>
      <c r="D175" s="858"/>
      <c r="E175" s="858"/>
      <c r="F175" s="858"/>
      <c r="G175" s="859"/>
    </row>
    <row r="176" spans="3:7" s="92" customFormat="1" ht="12.75" customHeight="1" x14ac:dyDescent="0.25">
      <c r="C176" s="855"/>
      <c r="D176" s="95">
        <v>2018</v>
      </c>
      <c r="E176" s="95">
        <v>2019</v>
      </c>
      <c r="F176" s="95">
        <v>2020</v>
      </c>
      <c r="G176" s="95">
        <v>2021</v>
      </c>
    </row>
    <row r="177" spans="3:7" s="92" customFormat="1" ht="9" customHeight="1" thickBot="1" x14ac:dyDescent="0.3">
      <c r="C177" s="856"/>
      <c r="D177" s="96" t="s">
        <v>12</v>
      </c>
      <c r="E177" s="96" t="s">
        <v>13</v>
      </c>
      <c r="F177" s="96" t="s">
        <v>13</v>
      </c>
      <c r="G177" s="96" t="s">
        <v>13</v>
      </c>
    </row>
    <row r="178" spans="3:7" s="92" customFormat="1" ht="15.75" thickBot="1" x14ac:dyDescent="0.3">
      <c r="C178" s="97" t="s">
        <v>101</v>
      </c>
      <c r="D178" s="40">
        <v>7000</v>
      </c>
      <c r="E178" s="40">
        <v>8000</v>
      </c>
      <c r="F178" s="40">
        <v>8000</v>
      </c>
      <c r="G178" s="40">
        <v>8000</v>
      </c>
    </row>
    <row r="179" spans="3:7" s="92" customFormat="1" ht="24.75" thickBot="1" x14ac:dyDescent="0.3">
      <c r="C179" s="97" t="s">
        <v>102</v>
      </c>
      <c r="D179" s="98">
        <v>2000</v>
      </c>
      <c r="E179" s="98">
        <v>3000</v>
      </c>
      <c r="F179" s="98">
        <v>3000</v>
      </c>
      <c r="G179" s="98">
        <v>3000</v>
      </c>
    </row>
    <row r="180" spans="3:7" s="92" customFormat="1" ht="15.75" thickBot="1" x14ac:dyDescent="0.3">
      <c r="C180" s="97" t="s">
        <v>103</v>
      </c>
      <c r="D180" s="99">
        <v>4000</v>
      </c>
      <c r="E180" s="99">
        <v>6000</v>
      </c>
      <c r="F180" s="99">
        <v>6000</v>
      </c>
      <c r="G180" s="99">
        <v>6000</v>
      </c>
    </row>
    <row r="181" spans="3:7" s="92" customFormat="1" ht="15.75" thickBot="1" x14ac:dyDescent="0.3">
      <c r="C181" s="97" t="s">
        <v>104</v>
      </c>
      <c r="D181" s="99"/>
      <c r="E181" s="98"/>
      <c r="F181" s="98"/>
      <c r="G181" s="98"/>
    </row>
    <row r="182" spans="3:7" s="92" customFormat="1" ht="24.75" thickBot="1" x14ac:dyDescent="0.3">
      <c r="C182" s="97" t="s">
        <v>105</v>
      </c>
      <c r="D182" s="99"/>
      <c r="E182" s="98"/>
      <c r="F182" s="98"/>
      <c r="G182" s="98"/>
    </row>
    <row r="183" spans="3:7" s="92" customFormat="1" ht="15.75" thickBot="1" x14ac:dyDescent="0.3">
      <c r="C183" s="97" t="s">
        <v>106</v>
      </c>
      <c r="D183" s="99"/>
      <c r="E183" s="98"/>
      <c r="F183" s="98"/>
      <c r="G183" s="98"/>
    </row>
    <row r="184" spans="3:7" s="92" customFormat="1" ht="24.75" thickBot="1" x14ac:dyDescent="0.3">
      <c r="C184" s="97" t="s">
        <v>107</v>
      </c>
      <c r="D184" s="99"/>
      <c r="E184" s="98"/>
      <c r="F184" s="98"/>
      <c r="G184" s="98"/>
    </row>
    <row r="185" spans="3:7" s="92" customFormat="1" ht="24.75" thickBot="1" x14ac:dyDescent="0.3">
      <c r="C185" s="103" t="s">
        <v>274</v>
      </c>
      <c r="D185" s="99">
        <f>D184+D183+D182+D181+D180+D179+D178</f>
        <v>13000</v>
      </c>
      <c r="E185" s="99">
        <f>E170</f>
        <v>17000</v>
      </c>
      <c r="F185" s="99">
        <f>F170</f>
        <v>17000</v>
      </c>
      <c r="G185" s="99">
        <f>G184+G183+G182+G181+G180+G179+G178</f>
        <v>17000</v>
      </c>
    </row>
    <row r="186" spans="3:7" s="92" customFormat="1" ht="15.75" thickBot="1" x14ac:dyDescent="0.3">
      <c r="C186" s="106"/>
      <c r="D186" s="874"/>
      <c r="E186" s="875"/>
      <c r="F186" s="875"/>
      <c r="G186" s="876"/>
    </row>
    <row r="187" spans="3:7" s="92" customFormat="1" ht="15.75" thickBot="1" x14ac:dyDescent="0.3">
      <c r="C187" s="103" t="s">
        <v>109</v>
      </c>
      <c r="D187" s="101">
        <f>IF(D185-D170=0,0,"Error")</f>
        <v>0</v>
      </c>
      <c r="E187" s="101">
        <f>IF(E185-E170=0,0,"Error")</f>
        <v>0</v>
      </c>
      <c r="F187" s="101">
        <f>IF(F185-F170=0,0,"Error")</f>
        <v>0</v>
      </c>
      <c r="G187" s="101">
        <f>IF(G185-G170=0,0,"Error")</f>
        <v>0</v>
      </c>
    </row>
    <row r="188" spans="3:7" s="92" customFormat="1" ht="15.75" thickBot="1" x14ac:dyDescent="0.3">
      <c r="C188" s="555" t="s">
        <v>110</v>
      </c>
      <c r="D188" s="556"/>
      <c r="E188" s="556"/>
      <c r="F188" s="556"/>
      <c r="G188" s="557"/>
    </row>
    <row r="189" spans="3:7" s="92" customFormat="1" ht="15.75" thickBot="1" x14ac:dyDescent="0.3">
      <c r="C189" s="555" t="s">
        <v>111</v>
      </c>
      <c r="D189" s="556"/>
      <c r="E189" s="556"/>
      <c r="F189" s="556"/>
      <c r="G189" s="557"/>
    </row>
    <row r="190" spans="3:7" s="92" customFormat="1" ht="15.75" thickBot="1" x14ac:dyDescent="0.3">
      <c r="C190" s="41" t="s">
        <v>373</v>
      </c>
      <c r="D190" s="573" t="s">
        <v>454</v>
      </c>
      <c r="E190" s="866"/>
      <c r="F190" s="866"/>
      <c r="G190" s="867"/>
    </row>
    <row r="191" spans="3:7" s="92" customFormat="1" ht="15.75" customHeight="1" thickBot="1" x14ac:dyDescent="0.3">
      <c r="C191" s="91" t="s">
        <v>455</v>
      </c>
      <c r="D191" s="863" t="s">
        <v>456</v>
      </c>
      <c r="E191" s="864"/>
      <c r="F191" s="864"/>
      <c r="G191" s="865"/>
    </row>
    <row r="192" spans="3:7" s="92" customFormat="1" ht="26.25" customHeight="1" thickBot="1" x14ac:dyDescent="0.3">
      <c r="C192" s="41" t="s">
        <v>27</v>
      </c>
      <c r="D192" s="863" t="s">
        <v>457</v>
      </c>
      <c r="E192" s="864"/>
      <c r="F192" s="864"/>
      <c r="G192" s="865"/>
    </row>
    <row r="193" spans="3:7" s="92" customFormat="1" ht="15.75" thickBot="1" x14ac:dyDescent="0.3">
      <c r="C193" s="41" t="s">
        <v>29</v>
      </c>
      <c r="D193" s="576" t="s">
        <v>421</v>
      </c>
      <c r="E193" s="574"/>
      <c r="F193" s="574"/>
      <c r="G193" s="575"/>
    </row>
    <row r="194" spans="3:7" s="92" customFormat="1" ht="12.75" customHeight="1" thickBot="1" x14ac:dyDescent="0.3">
      <c r="C194" s="855"/>
      <c r="D194" s="107">
        <v>2018</v>
      </c>
      <c r="E194" s="107">
        <v>2019</v>
      </c>
      <c r="F194" s="107">
        <v>2020</v>
      </c>
      <c r="G194" s="107">
        <v>2021</v>
      </c>
    </row>
    <row r="195" spans="3:7" s="92" customFormat="1" ht="9" customHeight="1" thickBot="1" x14ac:dyDescent="0.3">
      <c r="C195" s="856"/>
      <c r="D195" s="107" t="s">
        <v>12</v>
      </c>
      <c r="E195" s="107" t="s">
        <v>13</v>
      </c>
      <c r="F195" s="107" t="s">
        <v>13</v>
      </c>
      <c r="G195" s="107" t="s">
        <v>13</v>
      </c>
    </row>
    <row r="196" spans="3:7" s="92" customFormat="1" ht="15.75" thickBot="1" x14ac:dyDescent="0.3">
      <c r="C196" s="41" t="s">
        <v>31</v>
      </c>
      <c r="D196" s="40">
        <v>1</v>
      </c>
      <c r="E196" s="40">
        <v>1</v>
      </c>
      <c r="F196" s="40">
        <v>1</v>
      </c>
      <c r="G196" s="40">
        <v>1</v>
      </c>
    </row>
    <row r="197" spans="3:7" s="92" customFormat="1" ht="15.75" thickBot="1" x14ac:dyDescent="0.3">
      <c r="C197" s="41" t="s">
        <v>32</v>
      </c>
      <c r="D197" s="40">
        <v>3500</v>
      </c>
      <c r="E197" s="40">
        <v>2500</v>
      </c>
      <c r="F197" s="40">
        <v>0</v>
      </c>
      <c r="G197" s="40">
        <v>0</v>
      </c>
    </row>
    <row r="198" spans="3:7" s="92" customFormat="1" ht="15.75" thickBot="1" x14ac:dyDescent="0.3">
      <c r="C198" s="41" t="s">
        <v>33</v>
      </c>
      <c r="D198" s="40">
        <f>D197/D196</f>
        <v>3500</v>
      </c>
      <c r="E198" s="40">
        <f>E197/E196</f>
        <v>2500</v>
      </c>
      <c r="F198" s="40">
        <f>F197/F196</f>
        <v>0</v>
      </c>
      <c r="G198" s="40">
        <f>G197/G196</f>
        <v>0</v>
      </c>
    </row>
    <row r="199" spans="3:7" s="92" customFormat="1" ht="15.75" thickBot="1" x14ac:dyDescent="0.3">
      <c r="C199" s="41" t="s">
        <v>34</v>
      </c>
      <c r="D199" s="93" t="s">
        <v>35</v>
      </c>
      <c r="E199" s="94">
        <f t="shared" ref="E199:G201" si="7">E196/D196-1</f>
        <v>0</v>
      </c>
      <c r="F199" s="94">
        <f t="shared" si="7"/>
        <v>0</v>
      </c>
      <c r="G199" s="94">
        <f t="shared" si="7"/>
        <v>0</v>
      </c>
    </row>
    <row r="200" spans="3:7" s="92" customFormat="1" ht="15.75" thickBot="1" x14ac:dyDescent="0.3">
      <c r="C200" s="41" t="s">
        <v>36</v>
      </c>
      <c r="D200" s="93" t="s">
        <v>35</v>
      </c>
      <c r="E200" s="94">
        <f t="shared" si="7"/>
        <v>-0.2857142857142857</v>
      </c>
      <c r="F200" s="94">
        <f t="shared" si="7"/>
        <v>-1</v>
      </c>
      <c r="G200" s="94" t="e">
        <f t="shared" si="7"/>
        <v>#DIV/0!</v>
      </c>
    </row>
    <row r="201" spans="3:7" s="92" customFormat="1" ht="23.25" thickBot="1" x14ac:dyDescent="0.3">
      <c r="C201" s="41" t="s">
        <v>37</v>
      </c>
      <c r="D201" s="93" t="s">
        <v>35</v>
      </c>
      <c r="E201" s="94">
        <f t="shared" si="7"/>
        <v>-0.2857142857142857</v>
      </c>
      <c r="F201" s="94">
        <f t="shared" si="7"/>
        <v>-1</v>
      </c>
      <c r="G201" s="94" t="e">
        <f t="shared" si="7"/>
        <v>#DIV/0!</v>
      </c>
    </row>
    <row r="202" spans="3:7" s="92" customFormat="1" ht="15.75" thickBot="1" x14ac:dyDescent="0.3">
      <c r="C202" s="857" t="s">
        <v>458</v>
      </c>
      <c r="D202" s="858"/>
      <c r="E202" s="858"/>
      <c r="F202" s="858"/>
      <c r="G202" s="859"/>
    </row>
    <row r="203" spans="3:7" s="92" customFormat="1" ht="12.75" customHeight="1" thickBot="1" x14ac:dyDescent="0.3">
      <c r="C203" s="855"/>
      <c r="D203" s="107">
        <v>2018</v>
      </c>
      <c r="E203" s="107">
        <v>2019</v>
      </c>
      <c r="F203" s="107">
        <v>2020</v>
      </c>
      <c r="G203" s="107">
        <v>2021</v>
      </c>
    </row>
    <row r="204" spans="3:7" s="92" customFormat="1" ht="9" customHeight="1" thickBot="1" x14ac:dyDescent="0.3">
      <c r="C204" s="856"/>
      <c r="D204" s="107" t="s">
        <v>12</v>
      </c>
      <c r="E204" s="107" t="s">
        <v>13</v>
      </c>
      <c r="F204" s="107" t="s">
        <v>13</v>
      </c>
      <c r="G204" s="107" t="s">
        <v>13</v>
      </c>
    </row>
    <row r="205" spans="3:7" s="92" customFormat="1" ht="15.75" thickBot="1" x14ac:dyDescent="0.3">
      <c r="C205" s="97" t="s">
        <v>39</v>
      </c>
      <c r="D205" s="107" t="s">
        <v>459</v>
      </c>
      <c r="E205" s="107" t="s">
        <v>459</v>
      </c>
      <c r="F205" s="107" t="s">
        <v>459</v>
      </c>
      <c r="G205" s="107" t="s">
        <v>459</v>
      </c>
    </row>
    <row r="206" spans="3:7" s="92" customFormat="1" ht="15.75" thickBot="1" x14ac:dyDescent="0.3">
      <c r="C206" s="97" t="s">
        <v>40</v>
      </c>
      <c r="D206" s="99">
        <f>D197</f>
        <v>3500</v>
      </c>
      <c r="E206" s="40">
        <f>E197</f>
        <v>2500</v>
      </c>
      <c r="F206" s="98">
        <v>0</v>
      </c>
      <c r="G206" s="98">
        <v>0</v>
      </c>
    </row>
    <row r="207" spans="3:7" s="92" customFormat="1" ht="24.75" thickBot="1" x14ac:dyDescent="0.3">
      <c r="C207" s="100" t="s">
        <v>282</v>
      </c>
      <c r="D207" s="99">
        <f>D206+D205</f>
        <v>3500</v>
      </c>
      <c r="E207" s="99">
        <f>E206+E205</f>
        <v>2500</v>
      </c>
      <c r="F207" s="99">
        <f>F206+F205</f>
        <v>0</v>
      </c>
      <c r="G207" s="99">
        <f>G206+G205</f>
        <v>0</v>
      </c>
    </row>
    <row r="208" spans="3:7" s="92" customFormat="1" ht="24.75" thickBot="1" x14ac:dyDescent="0.3">
      <c r="C208" s="97" t="s">
        <v>373</v>
      </c>
      <c r="D208" s="585"/>
      <c r="E208" s="586"/>
      <c r="F208" s="586"/>
      <c r="G208" s="587"/>
    </row>
    <row r="209" spans="3:7" s="92" customFormat="1" ht="15.75" customHeight="1" thickBot="1" x14ac:dyDescent="0.3">
      <c r="C209" s="91" t="s">
        <v>285</v>
      </c>
      <c r="D209" s="585" t="s">
        <v>460</v>
      </c>
      <c r="E209" s="586"/>
      <c r="F209" s="586"/>
      <c r="G209" s="587"/>
    </row>
    <row r="210" spans="3:7" s="92" customFormat="1" ht="26.25" customHeight="1" thickBot="1" x14ac:dyDescent="0.3">
      <c r="C210" s="41" t="s">
        <v>27</v>
      </c>
      <c r="D210" s="573" t="s">
        <v>461</v>
      </c>
      <c r="E210" s="866"/>
      <c r="F210" s="866"/>
      <c r="G210" s="867"/>
    </row>
    <row r="211" spans="3:7" s="92" customFormat="1" ht="15.75" thickBot="1" x14ac:dyDescent="0.3">
      <c r="C211" s="41" t="s">
        <v>29</v>
      </c>
      <c r="D211" s="576" t="s">
        <v>421</v>
      </c>
      <c r="E211" s="574"/>
      <c r="F211" s="574"/>
      <c r="G211" s="575"/>
    </row>
    <row r="212" spans="3:7" s="92" customFormat="1" ht="12.75" customHeight="1" thickBot="1" x14ac:dyDescent="0.3">
      <c r="C212" s="855"/>
      <c r="D212" s="107">
        <v>2018</v>
      </c>
      <c r="E212" s="107">
        <v>2019</v>
      </c>
      <c r="F212" s="107">
        <v>2020</v>
      </c>
      <c r="G212" s="107">
        <v>2021</v>
      </c>
    </row>
    <row r="213" spans="3:7" s="92" customFormat="1" ht="9" customHeight="1" thickBot="1" x14ac:dyDescent="0.3">
      <c r="C213" s="856"/>
      <c r="D213" s="107" t="s">
        <v>12</v>
      </c>
      <c r="E213" s="107" t="s">
        <v>13</v>
      </c>
      <c r="F213" s="107" t="s">
        <v>13</v>
      </c>
      <c r="G213" s="107" t="s">
        <v>13</v>
      </c>
    </row>
    <row r="214" spans="3:7" s="92" customFormat="1" ht="15.75" thickBot="1" x14ac:dyDescent="0.3">
      <c r="C214" s="41" t="s">
        <v>31</v>
      </c>
      <c r="D214" s="40">
        <v>0</v>
      </c>
      <c r="E214" s="40">
        <v>8</v>
      </c>
      <c r="F214" s="40">
        <v>0</v>
      </c>
      <c r="G214" s="40">
        <v>0</v>
      </c>
    </row>
    <row r="215" spans="3:7" s="92" customFormat="1" ht="15.75" thickBot="1" x14ac:dyDescent="0.3">
      <c r="C215" s="41" t="s">
        <v>32</v>
      </c>
      <c r="D215" s="40">
        <v>0</v>
      </c>
      <c r="E215" s="40">
        <v>300</v>
      </c>
      <c r="F215" s="40">
        <v>0</v>
      </c>
      <c r="G215" s="40">
        <v>0</v>
      </c>
    </row>
    <row r="216" spans="3:7" s="92" customFormat="1" ht="15.75" thickBot="1" x14ac:dyDescent="0.3">
      <c r="C216" s="41" t="s">
        <v>33</v>
      </c>
      <c r="D216" s="40" t="e">
        <f>D215/D214</f>
        <v>#DIV/0!</v>
      </c>
      <c r="E216" s="40">
        <f>E215/E214</f>
        <v>37.5</v>
      </c>
      <c r="F216" s="40" t="e">
        <f>F215/F214</f>
        <v>#DIV/0!</v>
      </c>
      <c r="G216" s="40" t="e">
        <f>G215/G214</f>
        <v>#DIV/0!</v>
      </c>
    </row>
    <row r="217" spans="3:7" s="92" customFormat="1" ht="15.75" thickBot="1" x14ac:dyDescent="0.3">
      <c r="C217" s="41" t="s">
        <v>34</v>
      </c>
      <c r="D217" s="93" t="s">
        <v>35</v>
      </c>
      <c r="E217" s="94" t="e">
        <f t="shared" ref="E217:G219" si="8">E214/D214-1</f>
        <v>#DIV/0!</v>
      </c>
      <c r="F217" s="94">
        <f t="shared" si="8"/>
        <v>-1</v>
      </c>
      <c r="G217" s="94" t="e">
        <f t="shared" si="8"/>
        <v>#DIV/0!</v>
      </c>
    </row>
    <row r="218" spans="3:7" s="92" customFormat="1" ht="15.75" thickBot="1" x14ac:dyDescent="0.3">
      <c r="C218" s="41" t="s">
        <v>36</v>
      </c>
      <c r="D218" s="93" t="s">
        <v>35</v>
      </c>
      <c r="E218" s="94" t="e">
        <f t="shared" si="8"/>
        <v>#DIV/0!</v>
      </c>
      <c r="F218" s="94">
        <f t="shared" si="8"/>
        <v>-1</v>
      </c>
      <c r="G218" s="94" t="e">
        <f t="shared" si="8"/>
        <v>#DIV/0!</v>
      </c>
    </row>
    <row r="219" spans="3:7" s="92" customFormat="1" ht="23.25" thickBot="1" x14ac:dyDescent="0.3">
      <c r="C219" s="41" t="s">
        <v>37</v>
      </c>
      <c r="D219" s="93" t="s">
        <v>35</v>
      </c>
      <c r="E219" s="94" t="e">
        <f t="shared" si="8"/>
        <v>#DIV/0!</v>
      </c>
      <c r="F219" s="94" t="e">
        <f t="shared" si="8"/>
        <v>#DIV/0!</v>
      </c>
      <c r="G219" s="94" t="e">
        <f t="shared" si="8"/>
        <v>#DIV/0!</v>
      </c>
    </row>
    <row r="220" spans="3:7" s="92" customFormat="1" ht="15.75" thickBot="1" x14ac:dyDescent="0.3">
      <c r="C220" s="857" t="s">
        <v>462</v>
      </c>
      <c r="D220" s="858"/>
      <c r="E220" s="858"/>
      <c r="F220" s="858"/>
      <c r="G220" s="859"/>
    </row>
    <row r="221" spans="3:7" s="92" customFormat="1" ht="12.75" customHeight="1" thickBot="1" x14ac:dyDescent="0.3">
      <c r="C221" s="855"/>
      <c r="D221" s="107">
        <v>2018</v>
      </c>
      <c r="E221" s="107">
        <v>2019</v>
      </c>
      <c r="F221" s="107">
        <v>2020</v>
      </c>
      <c r="G221" s="107">
        <v>2021</v>
      </c>
    </row>
    <row r="222" spans="3:7" s="92" customFormat="1" ht="9" customHeight="1" thickBot="1" x14ac:dyDescent="0.3">
      <c r="C222" s="856"/>
      <c r="D222" s="107" t="s">
        <v>12</v>
      </c>
      <c r="E222" s="107" t="s">
        <v>13</v>
      </c>
      <c r="F222" s="107" t="s">
        <v>13</v>
      </c>
      <c r="G222" s="107" t="s">
        <v>13</v>
      </c>
    </row>
    <row r="223" spans="3:7" s="92" customFormat="1" ht="15.75" thickBot="1" x14ac:dyDescent="0.3">
      <c r="C223" s="97" t="s">
        <v>39</v>
      </c>
      <c r="D223" s="98">
        <v>0</v>
      </c>
      <c r="E223" s="98">
        <v>0</v>
      </c>
      <c r="F223" s="98">
        <v>0</v>
      </c>
      <c r="G223" s="98">
        <v>0</v>
      </c>
    </row>
    <row r="224" spans="3:7" s="92" customFormat="1" ht="15.75" thickBot="1" x14ac:dyDescent="0.3">
      <c r="C224" s="108" t="s">
        <v>40</v>
      </c>
      <c r="D224" s="99">
        <v>0</v>
      </c>
      <c r="E224" s="40">
        <f>E215</f>
        <v>300</v>
      </c>
      <c r="F224" s="98">
        <v>0</v>
      </c>
      <c r="G224" s="98">
        <v>0</v>
      </c>
    </row>
    <row r="225" spans="3:7" s="92" customFormat="1" ht="24.75" thickBot="1" x14ac:dyDescent="0.3">
      <c r="C225" s="109" t="s">
        <v>305</v>
      </c>
      <c r="D225" s="99">
        <f>D224+D223</f>
        <v>0</v>
      </c>
      <c r="E225" s="99">
        <f>E224+E223</f>
        <v>300</v>
      </c>
      <c r="F225" s="99">
        <f>F224+F223</f>
        <v>0</v>
      </c>
      <c r="G225" s="99">
        <f>G224+G223</f>
        <v>0</v>
      </c>
    </row>
    <row r="226" spans="3:7" s="92" customFormat="1" ht="24.75" thickBot="1" x14ac:dyDescent="0.3">
      <c r="C226" s="97" t="s">
        <v>373</v>
      </c>
      <c r="D226" s="585" t="s">
        <v>463</v>
      </c>
      <c r="E226" s="586"/>
      <c r="F226" s="586"/>
      <c r="G226" s="587"/>
    </row>
    <row r="227" spans="3:7" s="92" customFormat="1" ht="15.75" customHeight="1" thickBot="1" x14ac:dyDescent="0.3">
      <c r="C227" s="110" t="s">
        <v>307</v>
      </c>
      <c r="D227" s="864" t="s">
        <v>464</v>
      </c>
      <c r="E227" s="864"/>
      <c r="F227" s="864"/>
      <c r="G227" s="865"/>
    </row>
    <row r="228" spans="3:7" s="92" customFormat="1" ht="26.25" customHeight="1" thickBot="1" x14ac:dyDescent="0.3">
      <c r="C228" s="41" t="s">
        <v>27</v>
      </c>
      <c r="D228" s="863" t="s">
        <v>465</v>
      </c>
      <c r="E228" s="864"/>
      <c r="F228" s="864"/>
      <c r="G228" s="865"/>
    </row>
    <row r="229" spans="3:7" s="92" customFormat="1" ht="15.75" thickBot="1" x14ac:dyDescent="0.3">
      <c r="C229" s="41" t="s">
        <v>29</v>
      </c>
      <c r="D229" s="576" t="s">
        <v>421</v>
      </c>
      <c r="E229" s="574"/>
      <c r="F229" s="574"/>
      <c r="G229" s="575"/>
    </row>
    <row r="230" spans="3:7" s="92" customFormat="1" ht="12.75" customHeight="1" thickBot="1" x14ac:dyDescent="0.3">
      <c r="C230" s="855"/>
      <c r="D230" s="107">
        <v>2018</v>
      </c>
      <c r="E230" s="107">
        <v>2019</v>
      </c>
      <c r="F230" s="107">
        <v>2020</v>
      </c>
      <c r="G230" s="107">
        <v>2021</v>
      </c>
    </row>
    <row r="231" spans="3:7" s="92" customFormat="1" ht="9" customHeight="1" thickBot="1" x14ac:dyDescent="0.3">
      <c r="C231" s="856"/>
      <c r="D231" s="107" t="s">
        <v>12</v>
      </c>
      <c r="E231" s="107" t="s">
        <v>13</v>
      </c>
      <c r="F231" s="107" t="s">
        <v>13</v>
      </c>
      <c r="G231" s="107" t="s">
        <v>13</v>
      </c>
    </row>
    <row r="232" spans="3:7" s="92" customFormat="1" ht="15.75" thickBot="1" x14ac:dyDescent="0.3">
      <c r="C232" s="41" t="s">
        <v>31</v>
      </c>
      <c r="D232" s="40">
        <v>1</v>
      </c>
      <c r="E232" s="40">
        <v>1</v>
      </c>
      <c r="F232" s="40">
        <v>1</v>
      </c>
      <c r="G232" s="40">
        <v>1</v>
      </c>
    </row>
    <row r="233" spans="3:7" s="92" customFormat="1" ht="15.75" thickBot="1" x14ac:dyDescent="0.3">
      <c r="C233" s="41" t="s">
        <v>32</v>
      </c>
      <c r="D233" s="40">
        <v>2563</v>
      </c>
      <c r="E233" s="40">
        <v>700</v>
      </c>
      <c r="F233" s="40">
        <v>1000</v>
      </c>
      <c r="G233" s="40">
        <v>500</v>
      </c>
    </row>
    <row r="234" spans="3:7" s="92" customFormat="1" ht="15.75" thickBot="1" x14ac:dyDescent="0.3">
      <c r="C234" s="41" t="s">
        <v>33</v>
      </c>
      <c r="D234" s="40">
        <v>2563</v>
      </c>
      <c r="E234" s="40">
        <f>E233/E232</f>
        <v>700</v>
      </c>
      <c r="F234" s="40">
        <f>F233/F232</f>
        <v>1000</v>
      </c>
      <c r="G234" s="40">
        <f>G233/G232</f>
        <v>500</v>
      </c>
    </row>
    <row r="235" spans="3:7" s="92" customFormat="1" ht="15.75" thickBot="1" x14ac:dyDescent="0.3">
      <c r="C235" s="41" t="s">
        <v>34</v>
      </c>
      <c r="D235" s="40" t="s">
        <v>35</v>
      </c>
      <c r="E235" s="94">
        <f t="shared" ref="E235:G237" si="9">E232/D232-1</f>
        <v>0</v>
      </c>
      <c r="F235" s="94">
        <f t="shared" si="9"/>
        <v>0</v>
      </c>
      <c r="G235" s="94">
        <f t="shared" si="9"/>
        <v>0</v>
      </c>
    </row>
    <row r="236" spans="3:7" s="92" customFormat="1" ht="15.75" thickBot="1" x14ac:dyDescent="0.3">
      <c r="C236" s="41" t="s">
        <v>36</v>
      </c>
      <c r="D236" s="93" t="s">
        <v>35</v>
      </c>
      <c r="E236" s="94">
        <f t="shared" si="9"/>
        <v>-0.72688255950058522</v>
      </c>
      <c r="F236" s="94">
        <f t="shared" si="9"/>
        <v>0.4285714285714286</v>
      </c>
      <c r="G236" s="94">
        <f t="shared" si="9"/>
        <v>-0.5</v>
      </c>
    </row>
    <row r="237" spans="3:7" s="92" customFormat="1" ht="23.25" thickBot="1" x14ac:dyDescent="0.3">
      <c r="C237" s="41" t="s">
        <v>37</v>
      </c>
      <c r="D237" s="93" t="s">
        <v>35</v>
      </c>
      <c r="E237" s="94">
        <f t="shared" si="9"/>
        <v>-0.72688255950058522</v>
      </c>
      <c r="F237" s="94">
        <f t="shared" si="9"/>
        <v>0.4285714285714286</v>
      </c>
      <c r="G237" s="94">
        <f t="shared" si="9"/>
        <v>-0.5</v>
      </c>
    </row>
    <row r="238" spans="3:7" s="92" customFormat="1" ht="15.75" thickBot="1" x14ac:dyDescent="0.3">
      <c r="C238" s="857" t="s">
        <v>466</v>
      </c>
      <c r="D238" s="858"/>
      <c r="E238" s="858"/>
      <c r="F238" s="858"/>
      <c r="G238" s="859"/>
    </row>
    <row r="239" spans="3:7" s="92" customFormat="1" ht="12.75" customHeight="1" thickBot="1" x14ac:dyDescent="0.3">
      <c r="C239" s="855"/>
      <c r="D239" s="107">
        <v>2018</v>
      </c>
      <c r="E239" s="107">
        <v>2019</v>
      </c>
      <c r="F239" s="107">
        <v>2020</v>
      </c>
      <c r="G239" s="107">
        <v>2021</v>
      </c>
    </row>
    <row r="240" spans="3:7" s="92" customFormat="1" ht="9" customHeight="1" thickBot="1" x14ac:dyDescent="0.3">
      <c r="C240" s="856"/>
      <c r="D240" s="101" t="s">
        <v>12</v>
      </c>
      <c r="E240" s="101" t="s">
        <v>13</v>
      </c>
      <c r="F240" s="101" t="s">
        <v>13</v>
      </c>
      <c r="G240" s="101" t="s">
        <v>13</v>
      </c>
    </row>
    <row r="241" spans="3:7" s="92" customFormat="1" ht="15.75" thickBot="1" x14ac:dyDescent="0.3">
      <c r="C241" s="97" t="s">
        <v>39</v>
      </c>
      <c r="D241" s="98">
        <v>0</v>
      </c>
      <c r="E241" s="98">
        <v>0</v>
      </c>
      <c r="F241" s="98">
        <v>0</v>
      </c>
      <c r="G241" s="98">
        <v>0</v>
      </c>
    </row>
    <row r="242" spans="3:7" s="92" customFormat="1" ht="15.75" thickBot="1" x14ac:dyDescent="0.3">
      <c r="C242" s="97" t="s">
        <v>40</v>
      </c>
      <c r="D242" s="40">
        <v>2563</v>
      </c>
      <c r="E242" s="40">
        <f>E233</f>
        <v>700</v>
      </c>
      <c r="F242" s="98">
        <f>F233</f>
        <v>1000</v>
      </c>
      <c r="G242" s="98">
        <f>G233</f>
        <v>500</v>
      </c>
    </row>
    <row r="243" spans="3:7" s="92" customFormat="1" ht="24.75" thickBot="1" x14ac:dyDescent="0.3">
      <c r="C243" s="111" t="s">
        <v>311</v>
      </c>
      <c r="D243" s="112">
        <v>2563</v>
      </c>
      <c r="E243" s="112">
        <f>E242+E241</f>
        <v>700</v>
      </c>
      <c r="F243" s="112">
        <f>F242+F241</f>
        <v>1000</v>
      </c>
      <c r="G243" s="112">
        <f>G242+G241</f>
        <v>500</v>
      </c>
    </row>
    <row r="244" spans="3:7" s="92" customFormat="1" ht="24.75" thickBot="1" x14ac:dyDescent="0.3">
      <c r="C244" s="97" t="s">
        <v>373</v>
      </c>
      <c r="D244" s="585" t="s">
        <v>463</v>
      </c>
      <c r="E244" s="586"/>
      <c r="F244" s="586"/>
      <c r="G244" s="587"/>
    </row>
    <row r="245" spans="3:7" s="92" customFormat="1" ht="15.75" customHeight="1" thickBot="1" x14ac:dyDescent="0.3">
      <c r="C245" s="113" t="s">
        <v>313</v>
      </c>
      <c r="D245" s="889" t="s">
        <v>467</v>
      </c>
      <c r="E245" s="889"/>
      <c r="F245" s="889"/>
      <c r="G245" s="890"/>
    </row>
    <row r="246" spans="3:7" s="92" customFormat="1" ht="26.25" customHeight="1" thickBot="1" x14ac:dyDescent="0.3">
      <c r="C246" s="41" t="s">
        <v>27</v>
      </c>
      <c r="D246" s="863" t="s">
        <v>468</v>
      </c>
      <c r="E246" s="864"/>
      <c r="F246" s="864"/>
      <c r="G246" s="865"/>
    </row>
    <row r="247" spans="3:7" s="92" customFormat="1" ht="15.75" thickBot="1" x14ac:dyDescent="0.3">
      <c r="C247" s="41" t="s">
        <v>29</v>
      </c>
      <c r="D247" s="576" t="s">
        <v>421</v>
      </c>
      <c r="E247" s="574"/>
      <c r="F247" s="574"/>
      <c r="G247" s="575"/>
    </row>
    <row r="248" spans="3:7" s="92" customFormat="1" ht="12.75" customHeight="1" thickBot="1" x14ac:dyDescent="0.3">
      <c r="C248" s="855"/>
      <c r="D248" s="107">
        <v>2018</v>
      </c>
      <c r="E248" s="107">
        <v>2019</v>
      </c>
      <c r="F248" s="107">
        <v>2020</v>
      </c>
      <c r="G248" s="107">
        <v>2021</v>
      </c>
    </row>
    <row r="249" spans="3:7" s="92" customFormat="1" ht="9" customHeight="1" thickBot="1" x14ac:dyDescent="0.3">
      <c r="C249" s="856"/>
      <c r="D249" s="107" t="s">
        <v>12</v>
      </c>
      <c r="E249" s="107" t="s">
        <v>13</v>
      </c>
      <c r="F249" s="107" t="s">
        <v>13</v>
      </c>
      <c r="G249" s="107" t="s">
        <v>13</v>
      </c>
    </row>
    <row r="250" spans="3:7" s="92" customFormat="1" ht="15.75" thickBot="1" x14ac:dyDescent="0.3">
      <c r="C250" s="41" t="s">
        <v>31</v>
      </c>
      <c r="D250" s="40">
        <v>1</v>
      </c>
      <c r="E250" s="40">
        <v>1</v>
      </c>
      <c r="F250" s="40">
        <v>1</v>
      </c>
      <c r="G250" s="40">
        <v>1</v>
      </c>
    </row>
    <row r="251" spans="3:7" s="92" customFormat="1" ht="15.75" thickBot="1" x14ac:dyDescent="0.3">
      <c r="C251" s="41" t="s">
        <v>32</v>
      </c>
      <c r="D251" s="40">
        <v>1000</v>
      </c>
      <c r="E251" s="40">
        <v>0</v>
      </c>
      <c r="F251" s="40">
        <v>1000</v>
      </c>
      <c r="G251" s="40">
        <v>1500</v>
      </c>
    </row>
    <row r="252" spans="3:7" s="92" customFormat="1" ht="15.75" thickBot="1" x14ac:dyDescent="0.3">
      <c r="C252" s="41" t="s">
        <v>33</v>
      </c>
      <c r="D252" s="40">
        <f>D251/D250</f>
        <v>1000</v>
      </c>
      <c r="E252" s="40">
        <f>E251/E250</f>
        <v>0</v>
      </c>
      <c r="F252" s="40">
        <f>F251/F250</f>
        <v>1000</v>
      </c>
      <c r="G252" s="40">
        <f>G251/G250</f>
        <v>1500</v>
      </c>
    </row>
    <row r="253" spans="3:7" s="92" customFormat="1" ht="15.75" thickBot="1" x14ac:dyDescent="0.3">
      <c r="C253" s="41" t="s">
        <v>34</v>
      </c>
      <c r="D253" s="93" t="s">
        <v>35</v>
      </c>
      <c r="E253" s="94">
        <f t="shared" ref="E253:G255" si="10">E250/D250-1</f>
        <v>0</v>
      </c>
      <c r="F253" s="94">
        <f t="shared" si="10"/>
        <v>0</v>
      </c>
      <c r="G253" s="94">
        <f t="shared" si="10"/>
        <v>0</v>
      </c>
    </row>
    <row r="254" spans="3:7" s="92" customFormat="1" ht="15.75" thickBot="1" x14ac:dyDescent="0.3">
      <c r="C254" s="41" t="s">
        <v>36</v>
      </c>
      <c r="D254" s="93" t="s">
        <v>35</v>
      </c>
      <c r="E254" s="94">
        <f t="shared" si="10"/>
        <v>-1</v>
      </c>
      <c r="F254" s="94" t="e">
        <f t="shared" si="10"/>
        <v>#DIV/0!</v>
      </c>
      <c r="G254" s="94">
        <f t="shared" si="10"/>
        <v>0.5</v>
      </c>
    </row>
    <row r="255" spans="3:7" s="92" customFormat="1" ht="23.25" thickBot="1" x14ac:dyDescent="0.3">
      <c r="C255" s="41" t="s">
        <v>37</v>
      </c>
      <c r="D255" s="93" t="s">
        <v>35</v>
      </c>
      <c r="E255" s="94">
        <f t="shared" si="10"/>
        <v>-1</v>
      </c>
      <c r="F255" s="94" t="e">
        <f t="shared" si="10"/>
        <v>#DIV/0!</v>
      </c>
      <c r="G255" s="94">
        <f t="shared" si="10"/>
        <v>0.5</v>
      </c>
    </row>
    <row r="256" spans="3:7" s="92" customFormat="1" ht="15.75" thickBot="1" x14ac:dyDescent="0.3">
      <c r="C256" s="857" t="s">
        <v>469</v>
      </c>
      <c r="D256" s="858"/>
      <c r="E256" s="858"/>
      <c r="F256" s="858"/>
      <c r="G256" s="859"/>
    </row>
    <row r="257" spans="3:7" s="92" customFormat="1" ht="12.75" customHeight="1" thickBot="1" x14ac:dyDescent="0.3">
      <c r="C257" s="855"/>
      <c r="D257" s="114">
        <v>2018</v>
      </c>
      <c r="E257" s="114">
        <v>2019</v>
      </c>
      <c r="F257" s="114">
        <v>2020</v>
      </c>
      <c r="G257" s="114">
        <v>2021</v>
      </c>
    </row>
    <row r="258" spans="3:7" s="92" customFormat="1" ht="9" customHeight="1" thickBot="1" x14ac:dyDescent="0.3">
      <c r="C258" s="856"/>
      <c r="D258" s="98" t="s">
        <v>12</v>
      </c>
      <c r="E258" s="98" t="s">
        <v>13</v>
      </c>
      <c r="F258" s="98" t="s">
        <v>13</v>
      </c>
      <c r="G258" s="98" t="s">
        <v>13</v>
      </c>
    </row>
    <row r="259" spans="3:7" s="92" customFormat="1" ht="15.75" thickBot="1" x14ac:dyDescent="0.3">
      <c r="C259" s="97" t="s">
        <v>39</v>
      </c>
      <c r="D259" s="98">
        <v>0</v>
      </c>
      <c r="E259" s="98">
        <v>0</v>
      </c>
      <c r="F259" s="98">
        <v>0</v>
      </c>
      <c r="G259" s="98">
        <v>0</v>
      </c>
    </row>
    <row r="260" spans="3:7" s="92" customFormat="1" ht="15.75" thickBot="1" x14ac:dyDescent="0.3">
      <c r="C260" s="97" t="s">
        <v>40</v>
      </c>
      <c r="D260" s="99">
        <v>1000</v>
      </c>
      <c r="E260" s="40">
        <f>E251</f>
        <v>0</v>
      </c>
      <c r="F260" s="98">
        <f>F251</f>
        <v>1000</v>
      </c>
      <c r="G260" s="98">
        <f>G251</f>
        <v>1500</v>
      </c>
    </row>
    <row r="261" spans="3:7" s="92" customFormat="1" ht="24.75" thickBot="1" x14ac:dyDescent="0.3">
      <c r="C261" s="111" t="s">
        <v>317</v>
      </c>
      <c r="D261" s="99">
        <f>D260+D259</f>
        <v>1000</v>
      </c>
      <c r="E261" s="99">
        <f>E260+E259</f>
        <v>0</v>
      </c>
      <c r="F261" s="99">
        <f>F260+F259</f>
        <v>1000</v>
      </c>
      <c r="G261" s="99">
        <f>G260+G259</f>
        <v>1500</v>
      </c>
    </row>
    <row r="262" spans="3:7" s="92" customFormat="1" ht="15" customHeight="1" x14ac:dyDescent="0.25">
      <c r="C262" s="877" t="s">
        <v>42</v>
      </c>
      <c r="D262" s="880"/>
      <c r="E262" s="881"/>
      <c r="F262" s="881"/>
      <c r="G262" s="882"/>
    </row>
    <row r="263" spans="3:7" s="92" customFormat="1" x14ac:dyDescent="0.25">
      <c r="C263" s="878"/>
      <c r="D263" s="883"/>
      <c r="E263" s="884"/>
      <c r="F263" s="884"/>
      <c r="G263" s="885"/>
    </row>
    <row r="264" spans="3:7" s="92" customFormat="1" ht="14.45" customHeight="1" thickBot="1" x14ac:dyDescent="0.3">
      <c r="C264" s="879"/>
      <c r="D264" s="886"/>
      <c r="E264" s="887"/>
      <c r="F264" s="887"/>
      <c r="G264" s="888"/>
    </row>
    <row r="265" spans="3:7" s="92" customFormat="1" ht="15.75" thickBot="1" x14ac:dyDescent="0.3">
      <c r="C265" s="115" t="s">
        <v>373</v>
      </c>
      <c r="D265" s="573" t="s">
        <v>470</v>
      </c>
      <c r="E265" s="866"/>
      <c r="F265" s="866"/>
      <c r="G265" s="867"/>
    </row>
    <row r="266" spans="3:7" s="92" customFormat="1" ht="21" customHeight="1" thickBot="1" x14ac:dyDescent="0.3">
      <c r="C266" s="91" t="s">
        <v>319</v>
      </c>
      <c r="D266" s="863" t="s">
        <v>471</v>
      </c>
      <c r="E266" s="864"/>
      <c r="F266" s="864"/>
      <c r="G266" s="865"/>
    </row>
    <row r="267" spans="3:7" s="92" customFormat="1" ht="21" customHeight="1" thickBot="1" x14ac:dyDescent="0.3">
      <c r="C267" s="41" t="s">
        <v>27</v>
      </c>
      <c r="D267" s="863" t="s">
        <v>472</v>
      </c>
      <c r="E267" s="864"/>
      <c r="F267" s="864"/>
      <c r="G267" s="865"/>
    </row>
    <row r="268" spans="3:7" s="92" customFormat="1" ht="15.75" thickBot="1" x14ac:dyDescent="0.3">
      <c r="C268" s="41" t="s">
        <v>29</v>
      </c>
      <c r="D268" s="576" t="s">
        <v>421</v>
      </c>
      <c r="E268" s="574"/>
      <c r="F268" s="574"/>
      <c r="G268" s="575"/>
    </row>
    <row r="269" spans="3:7" s="92" customFormat="1" ht="12.75" customHeight="1" x14ac:dyDescent="0.25">
      <c r="C269" s="855"/>
      <c r="D269" s="95">
        <v>2018</v>
      </c>
      <c r="E269" s="95">
        <v>2019</v>
      </c>
      <c r="F269" s="95">
        <v>2020</v>
      </c>
      <c r="G269" s="95">
        <v>2021</v>
      </c>
    </row>
    <row r="270" spans="3:7" s="92" customFormat="1" ht="9" customHeight="1" thickBot="1" x14ac:dyDescent="0.3">
      <c r="C270" s="856"/>
      <c r="D270" s="96" t="s">
        <v>12</v>
      </c>
      <c r="E270" s="96" t="s">
        <v>13</v>
      </c>
      <c r="F270" s="96" t="s">
        <v>13</v>
      </c>
      <c r="G270" s="96" t="s">
        <v>13</v>
      </c>
    </row>
    <row r="271" spans="3:7" s="92" customFormat="1" ht="15.75" thickBot="1" x14ac:dyDescent="0.3">
      <c r="C271" s="41" t="s">
        <v>31</v>
      </c>
      <c r="D271" s="40">
        <v>2</v>
      </c>
      <c r="E271" s="40">
        <v>1</v>
      </c>
      <c r="F271" s="40">
        <v>1</v>
      </c>
      <c r="G271" s="40">
        <v>1</v>
      </c>
    </row>
    <row r="272" spans="3:7" s="92" customFormat="1" ht="15.75" thickBot="1" x14ac:dyDescent="0.3">
      <c r="C272" s="41" t="s">
        <v>32</v>
      </c>
      <c r="D272" s="40">
        <v>2000</v>
      </c>
      <c r="E272" s="40">
        <v>0</v>
      </c>
      <c r="F272" s="40">
        <v>0</v>
      </c>
      <c r="G272" s="40">
        <v>0</v>
      </c>
    </row>
    <row r="273" spans="3:7" s="92" customFormat="1" ht="15.75" thickBot="1" x14ac:dyDescent="0.3">
      <c r="C273" s="41" t="s">
        <v>33</v>
      </c>
      <c r="D273" s="40">
        <f>D272/D271</f>
        <v>1000</v>
      </c>
      <c r="E273" s="40">
        <f>E272/E271</f>
        <v>0</v>
      </c>
      <c r="F273" s="40">
        <f>F272/F271</f>
        <v>0</v>
      </c>
      <c r="G273" s="40">
        <f>G272/G271</f>
        <v>0</v>
      </c>
    </row>
    <row r="274" spans="3:7" s="92" customFormat="1" ht="15.75" thickBot="1" x14ac:dyDescent="0.3">
      <c r="C274" s="41" t="s">
        <v>34</v>
      </c>
      <c r="D274" s="93" t="s">
        <v>35</v>
      </c>
      <c r="E274" s="94">
        <f t="shared" ref="E274:G276" si="11">E271/D271-1</f>
        <v>-0.5</v>
      </c>
      <c r="F274" s="94">
        <f t="shared" si="11"/>
        <v>0</v>
      </c>
      <c r="G274" s="94">
        <f t="shared" si="11"/>
        <v>0</v>
      </c>
    </row>
    <row r="275" spans="3:7" s="92" customFormat="1" ht="15.75" thickBot="1" x14ac:dyDescent="0.3">
      <c r="C275" s="41" t="s">
        <v>36</v>
      </c>
      <c r="D275" s="93" t="s">
        <v>35</v>
      </c>
      <c r="E275" s="94">
        <f t="shared" si="11"/>
        <v>-1</v>
      </c>
      <c r="F275" s="94" t="e">
        <f t="shared" si="11"/>
        <v>#DIV/0!</v>
      </c>
      <c r="G275" s="94" t="e">
        <f t="shared" si="11"/>
        <v>#DIV/0!</v>
      </c>
    </row>
    <row r="276" spans="3:7" s="92" customFormat="1" ht="23.25" thickBot="1" x14ac:dyDescent="0.3">
      <c r="C276" s="41" t="s">
        <v>37</v>
      </c>
      <c r="D276" s="93" t="s">
        <v>35</v>
      </c>
      <c r="E276" s="94">
        <f t="shared" si="11"/>
        <v>-1</v>
      </c>
      <c r="F276" s="94" t="e">
        <f t="shared" si="11"/>
        <v>#DIV/0!</v>
      </c>
      <c r="G276" s="94" t="e">
        <f t="shared" si="11"/>
        <v>#DIV/0!</v>
      </c>
    </row>
    <row r="277" spans="3:7" s="92" customFormat="1" ht="15.75" thickBot="1" x14ac:dyDescent="0.3">
      <c r="C277" s="857" t="s">
        <v>473</v>
      </c>
      <c r="D277" s="858"/>
      <c r="E277" s="858"/>
      <c r="F277" s="858"/>
      <c r="G277" s="859"/>
    </row>
    <row r="278" spans="3:7" s="92" customFormat="1" ht="12.75" customHeight="1" x14ac:dyDescent="0.25">
      <c r="C278" s="855"/>
      <c r="D278" s="95">
        <v>2018</v>
      </c>
      <c r="E278" s="95">
        <v>2019</v>
      </c>
      <c r="F278" s="95">
        <v>2020</v>
      </c>
      <c r="G278" s="95">
        <v>2021</v>
      </c>
    </row>
    <row r="279" spans="3:7" s="92" customFormat="1" ht="9" customHeight="1" thickBot="1" x14ac:dyDescent="0.3">
      <c r="C279" s="856"/>
      <c r="D279" s="96" t="s">
        <v>12</v>
      </c>
      <c r="E279" s="96" t="s">
        <v>13</v>
      </c>
      <c r="F279" s="96" t="s">
        <v>13</v>
      </c>
      <c r="G279" s="96" t="s">
        <v>13</v>
      </c>
    </row>
    <row r="280" spans="3:7" s="92" customFormat="1" ht="15.75" thickBot="1" x14ac:dyDescent="0.3">
      <c r="C280" s="97" t="s">
        <v>39</v>
      </c>
      <c r="D280" s="98">
        <v>0</v>
      </c>
      <c r="E280" s="98">
        <v>0</v>
      </c>
      <c r="F280" s="98">
        <v>0</v>
      </c>
      <c r="G280" s="98">
        <v>0</v>
      </c>
    </row>
    <row r="281" spans="3:7" s="92" customFormat="1" ht="15.75" thickBot="1" x14ac:dyDescent="0.3">
      <c r="C281" s="97" t="s">
        <v>40</v>
      </c>
      <c r="D281" s="99">
        <f>D272</f>
        <v>2000</v>
      </c>
      <c r="E281" s="40">
        <f>E272</f>
        <v>0</v>
      </c>
      <c r="F281" s="98">
        <f>F272</f>
        <v>0</v>
      </c>
      <c r="G281" s="98">
        <f>G272</f>
        <v>0</v>
      </c>
    </row>
    <row r="282" spans="3:7" s="92" customFormat="1" ht="24.75" thickBot="1" x14ac:dyDescent="0.3">
      <c r="C282" s="100" t="s">
        <v>324</v>
      </c>
      <c r="D282" s="99">
        <f>D281</f>
        <v>2000</v>
      </c>
      <c r="E282" s="99">
        <f>E281+E280</f>
        <v>0</v>
      </c>
      <c r="F282" s="99">
        <f>F281+F280</f>
        <v>0</v>
      </c>
      <c r="G282" s="99">
        <f>G281+G280</f>
        <v>0</v>
      </c>
    </row>
    <row r="283" spans="3:7" s="92" customFormat="1" ht="15" customHeight="1" x14ac:dyDescent="0.25">
      <c r="C283" s="877" t="s">
        <v>42</v>
      </c>
      <c r="D283" s="880"/>
      <c r="E283" s="881"/>
      <c r="F283" s="881"/>
      <c r="G283" s="882"/>
    </row>
    <row r="284" spans="3:7" s="92" customFormat="1" x14ac:dyDescent="0.25">
      <c r="C284" s="878"/>
      <c r="D284" s="883"/>
      <c r="E284" s="884"/>
      <c r="F284" s="884"/>
      <c r="G284" s="885"/>
    </row>
    <row r="285" spans="3:7" s="92" customFormat="1" ht="15.75" thickBot="1" x14ac:dyDescent="0.3">
      <c r="C285" s="879"/>
      <c r="D285" s="886"/>
      <c r="E285" s="887"/>
      <c r="F285" s="887"/>
      <c r="G285" s="888"/>
    </row>
    <row r="286" spans="3:7" s="92" customFormat="1" ht="15.75" thickBot="1" x14ac:dyDescent="0.3">
      <c r="C286" s="115" t="s">
        <v>373</v>
      </c>
      <c r="D286" s="573" t="s">
        <v>474</v>
      </c>
      <c r="E286" s="866"/>
      <c r="F286" s="866"/>
      <c r="G286" s="867"/>
    </row>
    <row r="287" spans="3:7" s="92" customFormat="1" ht="21" customHeight="1" thickBot="1" x14ac:dyDescent="0.3">
      <c r="C287" s="91" t="s">
        <v>326</v>
      </c>
      <c r="D287" s="863" t="s">
        <v>475</v>
      </c>
      <c r="E287" s="864"/>
      <c r="F287" s="864"/>
      <c r="G287" s="865"/>
    </row>
    <row r="288" spans="3:7" s="92" customFormat="1" ht="21" customHeight="1" thickBot="1" x14ac:dyDescent="0.3">
      <c r="C288" s="41" t="s">
        <v>27</v>
      </c>
      <c r="D288" s="863" t="s">
        <v>476</v>
      </c>
      <c r="E288" s="864"/>
      <c r="F288" s="864"/>
      <c r="G288" s="865"/>
    </row>
    <row r="289" spans="3:7" s="92" customFormat="1" ht="15.75" thickBot="1" x14ac:dyDescent="0.3">
      <c r="C289" s="41" t="s">
        <v>29</v>
      </c>
      <c r="D289" s="576" t="s">
        <v>421</v>
      </c>
      <c r="E289" s="574"/>
      <c r="F289" s="574"/>
      <c r="G289" s="575"/>
    </row>
    <row r="290" spans="3:7" s="92" customFormat="1" ht="12.75" customHeight="1" x14ac:dyDescent="0.25">
      <c r="C290" s="855"/>
      <c r="D290" s="95">
        <v>2018</v>
      </c>
      <c r="E290" s="95">
        <v>2019</v>
      </c>
      <c r="F290" s="95">
        <v>2020</v>
      </c>
      <c r="G290" s="95">
        <v>2021</v>
      </c>
    </row>
    <row r="291" spans="3:7" s="92" customFormat="1" ht="9" customHeight="1" thickBot="1" x14ac:dyDescent="0.3">
      <c r="C291" s="856"/>
      <c r="D291" s="96" t="s">
        <v>12</v>
      </c>
      <c r="E291" s="96" t="s">
        <v>13</v>
      </c>
      <c r="F291" s="96" t="s">
        <v>13</v>
      </c>
      <c r="G291" s="96" t="s">
        <v>13</v>
      </c>
    </row>
    <row r="292" spans="3:7" s="92" customFormat="1" ht="15.75" thickBot="1" x14ac:dyDescent="0.3">
      <c r="C292" s="41" t="s">
        <v>31</v>
      </c>
      <c r="D292" s="40">
        <v>2</v>
      </c>
      <c r="E292" s="40">
        <v>0</v>
      </c>
      <c r="F292" s="40">
        <v>0</v>
      </c>
      <c r="G292" s="40">
        <v>0</v>
      </c>
    </row>
    <row r="293" spans="3:7" s="92" customFormat="1" ht="15.75" thickBot="1" x14ac:dyDescent="0.3">
      <c r="C293" s="41" t="s">
        <v>32</v>
      </c>
      <c r="D293" s="40">
        <v>6</v>
      </c>
      <c r="E293" s="40">
        <v>0</v>
      </c>
      <c r="F293" s="40">
        <v>0</v>
      </c>
      <c r="G293" s="40">
        <v>0</v>
      </c>
    </row>
    <row r="294" spans="3:7" s="92" customFormat="1" ht="15.75" thickBot="1" x14ac:dyDescent="0.3">
      <c r="C294" s="41" t="s">
        <v>33</v>
      </c>
      <c r="D294" s="40">
        <f>D293/D292</f>
        <v>3</v>
      </c>
      <c r="E294" s="40" t="e">
        <f>E293/E292</f>
        <v>#DIV/0!</v>
      </c>
      <c r="F294" s="40" t="e">
        <f>F293/F292</f>
        <v>#DIV/0!</v>
      </c>
      <c r="G294" s="40" t="e">
        <f>G293/G292</f>
        <v>#DIV/0!</v>
      </c>
    </row>
    <row r="295" spans="3:7" s="92" customFormat="1" ht="15.75" thickBot="1" x14ac:dyDescent="0.3">
      <c r="C295" s="41" t="s">
        <v>34</v>
      </c>
      <c r="D295" s="93" t="s">
        <v>35</v>
      </c>
      <c r="E295" s="94">
        <f t="shared" ref="E295:G297" si="12">E292/D292-1</f>
        <v>-1</v>
      </c>
      <c r="F295" s="94" t="e">
        <f t="shared" si="12"/>
        <v>#DIV/0!</v>
      </c>
      <c r="G295" s="94" t="e">
        <f t="shared" si="12"/>
        <v>#DIV/0!</v>
      </c>
    </row>
    <row r="296" spans="3:7" s="92" customFormat="1" ht="15.75" thickBot="1" x14ac:dyDescent="0.3">
      <c r="C296" s="41" t="s">
        <v>36</v>
      </c>
      <c r="D296" s="93" t="s">
        <v>35</v>
      </c>
      <c r="E296" s="94">
        <f t="shared" si="12"/>
        <v>-1</v>
      </c>
      <c r="F296" s="94" t="e">
        <f t="shared" si="12"/>
        <v>#DIV/0!</v>
      </c>
      <c r="G296" s="94" t="e">
        <f t="shared" si="12"/>
        <v>#DIV/0!</v>
      </c>
    </row>
    <row r="297" spans="3:7" s="92" customFormat="1" ht="23.25" thickBot="1" x14ac:dyDescent="0.3">
      <c r="C297" s="41" t="s">
        <v>37</v>
      </c>
      <c r="D297" s="93" t="s">
        <v>35</v>
      </c>
      <c r="E297" s="94" t="e">
        <f t="shared" si="12"/>
        <v>#DIV/0!</v>
      </c>
      <c r="F297" s="94" t="e">
        <f t="shared" si="12"/>
        <v>#DIV/0!</v>
      </c>
      <c r="G297" s="94" t="e">
        <f t="shared" si="12"/>
        <v>#DIV/0!</v>
      </c>
    </row>
    <row r="298" spans="3:7" s="92" customFormat="1" ht="15.75" thickBot="1" x14ac:dyDescent="0.3">
      <c r="C298" s="857" t="s">
        <v>477</v>
      </c>
      <c r="D298" s="858"/>
      <c r="E298" s="858"/>
      <c r="F298" s="858"/>
      <c r="G298" s="859"/>
    </row>
    <row r="299" spans="3:7" s="92" customFormat="1" ht="12.75" customHeight="1" x14ac:dyDescent="0.25">
      <c r="C299" s="855"/>
      <c r="D299" s="95">
        <v>2018</v>
      </c>
      <c r="E299" s="95">
        <v>2019</v>
      </c>
      <c r="F299" s="95">
        <v>2020</v>
      </c>
      <c r="G299" s="95">
        <v>2021</v>
      </c>
    </row>
    <row r="300" spans="3:7" s="92" customFormat="1" ht="9" customHeight="1" thickBot="1" x14ac:dyDescent="0.3">
      <c r="C300" s="856"/>
      <c r="D300" s="96" t="s">
        <v>12</v>
      </c>
      <c r="E300" s="96" t="s">
        <v>13</v>
      </c>
      <c r="F300" s="96" t="s">
        <v>13</v>
      </c>
      <c r="G300" s="96" t="s">
        <v>13</v>
      </c>
    </row>
    <row r="301" spans="3:7" s="92" customFormat="1" ht="15.75" thickBot="1" x14ac:dyDescent="0.3">
      <c r="C301" s="97" t="s">
        <v>39</v>
      </c>
      <c r="D301" s="98">
        <v>0</v>
      </c>
      <c r="E301" s="98">
        <v>0</v>
      </c>
      <c r="F301" s="98">
        <v>0</v>
      </c>
      <c r="G301" s="98">
        <v>0</v>
      </c>
    </row>
    <row r="302" spans="3:7" s="92" customFormat="1" ht="15.75" thickBot="1" x14ac:dyDescent="0.3">
      <c r="C302" s="97" t="s">
        <v>40</v>
      </c>
      <c r="D302" s="99">
        <f>D293</f>
        <v>6</v>
      </c>
      <c r="E302" s="40">
        <f>E293</f>
        <v>0</v>
      </c>
      <c r="F302" s="98">
        <f>F293</f>
        <v>0</v>
      </c>
      <c r="G302" s="98">
        <f>G293</f>
        <v>0</v>
      </c>
    </row>
    <row r="303" spans="3:7" s="92" customFormat="1" ht="24.75" thickBot="1" x14ac:dyDescent="0.3">
      <c r="C303" s="100" t="s">
        <v>330</v>
      </c>
      <c r="D303" s="99">
        <f>D302</f>
        <v>6</v>
      </c>
      <c r="E303" s="99">
        <f>E302+E301</f>
        <v>0</v>
      </c>
      <c r="F303" s="99">
        <f>F302+F301</f>
        <v>0</v>
      </c>
      <c r="G303" s="99">
        <f>G302+G301</f>
        <v>0</v>
      </c>
    </row>
    <row r="304" spans="3:7" s="92" customFormat="1" ht="15" customHeight="1" x14ac:dyDescent="0.25">
      <c r="C304" s="877" t="s">
        <v>42</v>
      </c>
      <c r="D304" s="880"/>
      <c r="E304" s="881"/>
      <c r="F304" s="881"/>
      <c r="G304" s="882"/>
    </row>
    <row r="305" spans="3:7" s="92" customFormat="1" x14ac:dyDescent="0.25">
      <c r="C305" s="878"/>
      <c r="D305" s="883"/>
      <c r="E305" s="884"/>
      <c r="F305" s="884"/>
      <c r="G305" s="885"/>
    </row>
    <row r="306" spans="3:7" s="92" customFormat="1" ht="15.75" thickBot="1" x14ac:dyDescent="0.3">
      <c r="C306" s="879"/>
      <c r="D306" s="886"/>
      <c r="E306" s="887"/>
      <c r="F306" s="887"/>
      <c r="G306" s="888"/>
    </row>
    <row r="307" spans="3:7" s="92" customFormat="1" ht="15.75" thickBot="1" x14ac:dyDescent="0.3">
      <c r="C307" s="115" t="s">
        <v>373</v>
      </c>
      <c r="D307" s="573" t="s">
        <v>478</v>
      </c>
      <c r="E307" s="866"/>
      <c r="F307" s="866"/>
      <c r="G307" s="867"/>
    </row>
    <row r="308" spans="3:7" s="92" customFormat="1" ht="21" customHeight="1" thickBot="1" x14ac:dyDescent="0.3">
      <c r="C308" s="91" t="s">
        <v>332</v>
      </c>
      <c r="D308" s="863" t="s">
        <v>479</v>
      </c>
      <c r="E308" s="864"/>
      <c r="F308" s="864"/>
      <c r="G308" s="865"/>
    </row>
    <row r="309" spans="3:7" s="92" customFormat="1" ht="21" customHeight="1" thickBot="1" x14ac:dyDescent="0.3">
      <c r="C309" s="41" t="s">
        <v>27</v>
      </c>
      <c r="D309" s="863" t="s">
        <v>480</v>
      </c>
      <c r="E309" s="864"/>
      <c r="F309" s="864"/>
      <c r="G309" s="865"/>
    </row>
    <row r="310" spans="3:7" s="92" customFormat="1" ht="15.75" thickBot="1" x14ac:dyDescent="0.3">
      <c r="C310" s="41" t="s">
        <v>29</v>
      </c>
      <c r="D310" s="576" t="s">
        <v>421</v>
      </c>
      <c r="E310" s="574"/>
      <c r="F310" s="574"/>
      <c r="G310" s="575"/>
    </row>
    <row r="311" spans="3:7" s="92" customFormat="1" ht="12.75" customHeight="1" x14ac:dyDescent="0.25">
      <c r="C311" s="855"/>
      <c r="D311" s="95">
        <v>2018</v>
      </c>
      <c r="E311" s="95">
        <v>2019</v>
      </c>
      <c r="F311" s="95">
        <v>2020</v>
      </c>
      <c r="G311" s="95">
        <v>2021</v>
      </c>
    </row>
    <row r="312" spans="3:7" s="92" customFormat="1" ht="9" customHeight="1" thickBot="1" x14ac:dyDescent="0.3">
      <c r="C312" s="856"/>
      <c r="D312" s="96" t="s">
        <v>12</v>
      </c>
      <c r="E312" s="96" t="s">
        <v>13</v>
      </c>
      <c r="F312" s="96" t="s">
        <v>13</v>
      </c>
      <c r="G312" s="96" t="s">
        <v>13</v>
      </c>
    </row>
    <row r="313" spans="3:7" s="92" customFormat="1" ht="15.75" thickBot="1" x14ac:dyDescent="0.3">
      <c r="C313" s="41" t="s">
        <v>31</v>
      </c>
      <c r="D313" s="40">
        <v>2</v>
      </c>
      <c r="E313" s="40">
        <v>0</v>
      </c>
      <c r="F313" s="40">
        <v>0</v>
      </c>
      <c r="G313" s="40">
        <v>0</v>
      </c>
    </row>
    <row r="314" spans="3:7" s="92" customFormat="1" ht="15.75" thickBot="1" x14ac:dyDescent="0.3">
      <c r="C314" s="41" t="s">
        <v>32</v>
      </c>
      <c r="D314" s="40">
        <v>61</v>
      </c>
      <c r="E314" s="40">
        <v>0</v>
      </c>
      <c r="F314" s="40">
        <v>0</v>
      </c>
      <c r="G314" s="40">
        <v>0</v>
      </c>
    </row>
    <row r="315" spans="3:7" s="92" customFormat="1" ht="15.75" thickBot="1" x14ac:dyDescent="0.3">
      <c r="C315" s="41" t="s">
        <v>33</v>
      </c>
      <c r="D315" s="40">
        <f>D314/D313</f>
        <v>30.5</v>
      </c>
      <c r="E315" s="40" t="e">
        <f>E314/E313</f>
        <v>#DIV/0!</v>
      </c>
      <c r="F315" s="40" t="e">
        <f>F314/F313</f>
        <v>#DIV/0!</v>
      </c>
      <c r="G315" s="40" t="e">
        <f>G314/G313</f>
        <v>#DIV/0!</v>
      </c>
    </row>
    <row r="316" spans="3:7" s="92" customFormat="1" ht="15.75" thickBot="1" x14ac:dyDescent="0.3">
      <c r="C316" s="41" t="s">
        <v>34</v>
      </c>
      <c r="D316" s="93" t="s">
        <v>35</v>
      </c>
      <c r="E316" s="94">
        <f t="shared" ref="E316:G318" si="13">E313/D313-1</f>
        <v>-1</v>
      </c>
      <c r="F316" s="94" t="e">
        <f t="shared" si="13"/>
        <v>#DIV/0!</v>
      </c>
      <c r="G316" s="94" t="e">
        <f t="shared" si="13"/>
        <v>#DIV/0!</v>
      </c>
    </row>
    <row r="317" spans="3:7" s="92" customFormat="1" ht="15.75" thickBot="1" x14ac:dyDescent="0.3">
      <c r="C317" s="41" t="s">
        <v>36</v>
      </c>
      <c r="D317" s="93" t="s">
        <v>35</v>
      </c>
      <c r="E317" s="94">
        <f t="shared" si="13"/>
        <v>-1</v>
      </c>
      <c r="F317" s="94" t="e">
        <f t="shared" si="13"/>
        <v>#DIV/0!</v>
      </c>
      <c r="G317" s="94" t="e">
        <f t="shared" si="13"/>
        <v>#DIV/0!</v>
      </c>
    </row>
    <row r="318" spans="3:7" s="92" customFormat="1" ht="23.25" thickBot="1" x14ac:dyDescent="0.3">
      <c r="C318" s="41" t="s">
        <v>37</v>
      </c>
      <c r="D318" s="93" t="s">
        <v>35</v>
      </c>
      <c r="E318" s="94" t="e">
        <f t="shared" si="13"/>
        <v>#DIV/0!</v>
      </c>
      <c r="F318" s="94" t="e">
        <f t="shared" si="13"/>
        <v>#DIV/0!</v>
      </c>
      <c r="G318" s="94" t="e">
        <f t="shared" si="13"/>
        <v>#DIV/0!</v>
      </c>
    </row>
    <row r="319" spans="3:7" s="92" customFormat="1" ht="15.75" thickBot="1" x14ac:dyDescent="0.3">
      <c r="C319" s="857" t="s">
        <v>481</v>
      </c>
      <c r="D319" s="858"/>
      <c r="E319" s="858"/>
      <c r="F319" s="858"/>
      <c r="G319" s="859"/>
    </row>
    <row r="320" spans="3:7" s="92" customFormat="1" ht="12.75" customHeight="1" x14ac:dyDescent="0.25">
      <c r="C320" s="855"/>
      <c r="D320" s="95">
        <v>2018</v>
      </c>
      <c r="E320" s="95">
        <v>2019</v>
      </c>
      <c r="F320" s="95">
        <v>2020</v>
      </c>
      <c r="G320" s="95">
        <v>2021</v>
      </c>
    </row>
    <row r="321" spans="3:7" s="92" customFormat="1" ht="9" customHeight="1" thickBot="1" x14ac:dyDescent="0.3">
      <c r="C321" s="856"/>
      <c r="D321" s="96" t="s">
        <v>12</v>
      </c>
      <c r="E321" s="96" t="s">
        <v>13</v>
      </c>
      <c r="F321" s="96" t="s">
        <v>13</v>
      </c>
      <c r="G321" s="96" t="s">
        <v>13</v>
      </c>
    </row>
    <row r="322" spans="3:7" s="92" customFormat="1" ht="15.75" thickBot="1" x14ac:dyDescent="0.3">
      <c r="C322" s="97" t="s">
        <v>39</v>
      </c>
      <c r="D322" s="98">
        <v>0</v>
      </c>
      <c r="E322" s="98">
        <v>0</v>
      </c>
      <c r="F322" s="98">
        <v>0</v>
      </c>
      <c r="G322" s="98">
        <v>0</v>
      </c>
    </row>
    <row r="323" spans="3:7" s="92" customFormat="1" ht="15.75" thickBot="1" x14ac:dyDescent="0.3">
      <c r="C323" s="97" t="s">
        <v>40</v>
      </c>
      <c r="D323" s="99">
        <f>D314</f>
        <v>61</v>
      </c>
      <c r="E323" s="40">
        <f>E314</f>
        <v>0</v>
      </c>
      <c r="F323" s="98">
        <f>F314</f>
        <v>0</v>
      </c>
      <c r="G323" s="98">
        <f>G314</f>
        <v>0</v>
      </c>
    </row>
    <row r="324" spans="3:7" s="92" customFormat="1" ht="24.75" thickBot="1" x14ac:dyDescent="0.3">
      <c r="C324" s="100" t="s">
        <v>336</v>
      </c>
      <c r="D324" s="99">
        <f>D323</f>
        <v>61</v>
      </c>
      <c r="E324" s="99">
        <f>E323+E322</f>
        <v>0</v>
      </c>
      <c r="F324" s="99">
        <f>F323+F322</f>
        <v>0</v>
      </c>
      <c r="G324" s="99">
        <f>G323+G322</f>
        <v>0</v>
      </c>
    </row>
    <row r="325" spans="3:7" s="92" customFormat="1" ht="15" customHeight="1" x14ac:dyDescent="0.25">
      <c r="C325" s="877" t="s">
        <v>42</v>
      </c>
      <c r="D325" s="880"/>
      <c r="E325" s="881"/>
      <c r="F325" s="881"/>
      <c r="G325" s="882"/>
    </row>
    <row r="326" spans="3:7" s="92" customFormat="1" x14ac:dyDescent="0.25">
      <c r="C326" s="878"/>
      <c r="D326" s="883"/>
      <c r="E326" s="884"/>
      <c r="F326" s="884"/>
      <c r="G326" s="885"/>
    </row>
    <row r="327" spans="3:7" s="92" customFormat="1" ht="15.75" thickBot="1" x14ac:dyDescent="0.3">
      <c r="C327" s="879"/>
      <c r="D327" s="886"/>
      <c r="E327" s="887"/>
      <c r="F327" s="887"/>
      <c r="G327" s="888"/>
    </row>
    <row r="328" spans="3:7" s="92" customFormat="1" ht="15.75" thickBot="1" x14ac:dyDescent="0.3">
      <c r="C328" s="115" t="s">
        <v>373</v>
      </c>
      <c r="D328" s="573" t="s">
        <v>482</v>
      </c>
      <c r="E328" s="866"/>
      <c r="F328" s="866"/>
      <c r="G328" s="867"/>
    </row>
    <row r="329" spans="3:7" s="92" customFormat="1" ht="21" customHeight="1" thickBot="1" x14ac:dyDescent="0.3">
      <c r="C329" s="91" t="s">
        <v>338</v>
      </c>
      <c r="D329" s="863" t="s">
        <v>483</v>
      </c>
      <c r="E329" s="864"/>
      <c r="F329" s="864"/>
      <c r="G329" s="865"/>
    </row>
    <row r="330" spans="3:7" s="92" customFormat="1" ht="21" customHeight="1" thickBot="1" x14ac:dyDescent="0.3">
      <c r="C330" s="41" t="s">
        <v>27</v>
      </c>
      <c r="D330" s="863" t="s">
        <v>484</v>
      </c>
      <c r="E330" s="864"/>
      <c r="F330" s="864"/>
      <c r="G330" s="865"/>
    </row>
    <row r="331" spans="3:7" s="92" customFormat="1" ht="15.75" thickBot="1" x14ac:dyDescent="0.3">
      <c r="C331" s="41" t="s">
        <v>29</v>
      </c>
      <c r="D331" s="576" t="s">
        <v>421</v>
      </c>
      <c r="E331" s="574"/>
      <c r="F331" s="574"/>
      <c r="G331" s="575"/>
    </row>
    <row r="332" spans="3:7" s="92" customFormat="1" ht="12.75" customHeight="1" x14ac:dyDescent="0.25">
      <c r="C332" s="855"/>
      <c r="D332" s="95">
        <v>2018</v>
      </c>
      <c r="E332" s="95">
        <v>2019</v>
      </c>
      <c r="F332" s="95">
        <v>2020</v>
      </c>
      <c r="G332" s="95">
        <v>2021</v>
      </c>
    </row>
    <row r="333" spans="3:7" s="92" customFormat="1" ht="9" customHeight="1" thickBot="1" x14ac:dyDescent="0.3">
      <c r="C333" s="856"/>
      <c r="D333" s="96" t="s">
        <v>12</v>
      </c>
      <c r="E333" s="96" t="s">
        <v>13</v>
      </c>
      <c r="F333" s="96" t="s">
        <v>13</v>
      </c>
      <c r="G333" s="96" t="s">
        <v>13</v>
      </c>
    </row>
    <row r="334" spans="3:7" s="92" customFormat="1" ht="15.75" thickBot="1" x14ac:dyDescent="0.3">
      <c r="C334" s="41" t="s">
        <v>31</v>
      </c>
      <c r="D334" s="40">
        <v>1</v>
      </c>
      <c r="E334" s="40">
        <v>0</v>
      </c>
      <c r="F334" s="40">
        <v>0</v>
      </c>
      <c r="G334" s="40">
        <v>0</v>
      </c>
    </row>
    <row r="335" spans="3:7" s="92" customFormat="1" ht="15.75" thickBot="1" x14ac:dyDescent="0.3">
      <c r="C335" s="41" t="s">
        <v>32</v>
      </c>
      <c r="D335" s="40">
        <v>170</v>
      </c>
      <c r="E335" s="40">
        <v>0</v>
      </c>
      <c r="F335" s="40">
        <v>0</v>
      </c>
      <c r="G335" s="40">
        <v>0</v>
      </c>
    </row>
    <row r="336" spans="3:7" s="92" customFormat="1" ht="15.75" thickBot="1" x14ac:dyDescent="0.3">
      <c r="C336" s="41" t="s">
        <v>33</v>
      </c>
      <c r="D336" s="40">
        <f>D335/D334</f>
        <v>170</v>
      </c>
      <c r="E336" s="40" t="e">
        <f>E335/E334</f>
        <v>#DIV/0!</v>
      </c>
      <c r="F336" s="40" t="e">
        <f>F335/F334</f>
        <v>#DIV/0!</v>
      </c>
      <c r="G336" s="40" t="e">
        <f>G335/G334</f>
        <v>#DIV/0!</v>
      </c>
    </row>
    <row r="337" spans="3:7" s="92" customFormat="1" ht="15.75" thickBot="1" x14ac:dyDescent="0.3">
      <c r="C337" s="41" t="s">
        <v>34</v>
      </c>
      <c r="D337" s="93" t="s">
        <v>35</v>
      </c>
      <c r="E337" s="94">
        <f t="shared" ref="E337:G339" si="14">E334/D334-1</f>
        <v>-1</v>
      </c>
      <c r="F337" s="94" t="e">
        <f t="shared" si="14"/>
        <v>#DIV/0!</v>
      </c>
      <c r="G337" s="94" t="e">
        <f t="shared" si="14"/>
        <v>#DIV/0!</v>
      </c>
    </row>
    <row r="338" spans="3:7" s="92" customFormat="1" ht="15.75" thickBot="1" x14ac:dyDescent="0.3">
      <c r="C338" s="41" t="s">
        <v>36</v>
      </c>
      <c r="D338" s="93" t="s">
        <v>35</v>
      </c>
      <c r="E338" s="94">
        <f t="shared" si="14"/>
        <v>-1</v>
      </c>
      <c r="F338" s="94" t="e">
        <f t="shared" si="14"/>
        <v>#DIV/0!</v>
      </c>
      <c r="G338" s="94" t="e">
        <f t="shared" si="14"/>
        <v>#DIV/0!</v>
      </c>
    </row>
    <row r="339" spans="3:7" s="92" customFormat="1" ht="23.25" thickBot="1" x14ac:dyDescent="0.3">
      <c r="C339" s="41" t="s">
        <v>37</v>
      </c>
      <c r="D339" s="93" t="s">
        <v>35</v>
      </c>
      <c r="E339" s="94" t="e">
        <f t="shared" si="14"/>
        <v>#DIV/0!</v>
      </c>
      <c r="F339" s="94" t="e">
        <f t="shared" si="14"/>
        <v>#DIV/0!</v>
      </c>
      <c r="G339" s="94" t="e">
        <f t="shared" si="14"/>
        <v>#DIV/0!</v>
      </c>
    </row>
    <row r="340" spans="3:7" s="92" customFormat="1" ht="15.75" thickBot="1" x14ac:dyDescent="0.3">
      <c r="C340" s="857" t="s">
        <v>485</v>
      </c>
      <c r="D340" s="858"/>
      <c r="E340" s="858"/>
      <c r="F340" s="858"/>
      <c r="G340" s="859"/>
    </row>
    <row r="341" spans="3:7" s="92" customFormat="1" ht="12.75" customHeight="1" x14ac:dyDescent="0.25">
      <c r="C341" s="855"/>
      <c r="D341" s="95">
        <v>2018</v>
      </c>
      <c r="E341" s="95">
        <v>2019</v>
      </c>
      <c r="F341" s="95">
        <v>2020</v>
      </c>
      <c r="G341" s="95">
        <v>2021</v>
      </c>
    </row>
    <row r="342" spans="3:7" s="92" customFormat="1" ht="9" customHeight="1" thickBot="1" x14ac:dyDescent="0.3">
      <c r="C342" s="856"/>
      <c r="D342" s="96" t="s">
        <v>12</v>
      </c>
      <c r="E342" s="96" t="s">
        <v>13</v>
      </c>
      <c r="F342" s="96" t="s">
        <v>13</v>
      </c>
      <c r="G342" s="96" t="s">
        <v>13</v>
      </c>
    </row>
    <row r="343" spans="3:7" s="92" customFormat="1" ht="15.75" thickBot="1" x14ac:dyDescent="0.3">
      <c r="C343" s="97" t="s">
        <v>39</v>
      </c>
      <c r="D343" s="98">
        <v>0</v>
      </c>
      <c r="E343" s="98">
        <v>0</v>
      </c>
      <c r="F343" s="98">
        <v>0</v>
      </c>
      <c r="G343" s="98">
        <v>0</v>
      </c>
    </row>
    <row r="344" spans="3:7" s="92" customFormat="1" ht="15.75" thickBot="1" x14ac:dyDescent="0.3">
      <c r="C344" s="97" t="s">
        <v>40</v>
      </c>
      <c r="D344" s="99">
        <f>D335</f>
        <v>170</v>
      </c>
      <c r="E344" s="40">
        <f>E335</f>
        <v>0</v>
      </c>
      <c r="F344" s="98">
        <f>F335</f>
        <v>0</v>
      </c>
      <c r="G344" s="98">
        <f>G335</f>
        <v>0</v>
      </c>
    </row>
    <row r="345" spans="3:7" s="92" customFormat="1" ht="24.75" thickBot="1" x14ac:dyDescent="0.3">
      <c r="C345" s="100" t="s">
        <v>342</v>
      </c>
      <c r="D345" s="99">
        <f>D344</f>
        <v>170</v>
      </c>
      <c r="E345" s="99">
        <f>E344+E343</f>
        <v>0</v>
      </c>
      <c r="F345" s="99">
        <f>F344+F343</f>
        <v>0</v>
      </c>
      <c r="G345" s="99">
        <f>G344+G343</f>
        <v>0</v>
      </c>
    </row>
    <row r="346" spans="3:7" s="92" customFormat="1" ht="15" customHeight="1" x14ac:dyDescent="0.25">
      <c r="C346" s="877" t="s">
        <v>42</v>
      </c>
      <c r="D346" s="880"/>
      <c r="E346" s="881"/>
      <c r="F346" s="881"/>
      <c r="G346" s="882"/>
    </row>
    <row r="347" spans="3:7" s="92" customFormat="1" x14ac:dyDescent="0.25">
      <c r="C347" s="878"/>
      <c r="D347" s="883"/>
      <c r="E347" s="884"/>
      <c r="F347" s="884"/>
      <c r="G347" s="885"/>
    </row>
    <row r="348" spans="3:7" s="92" customFormat="1" ht="15.75" thickBot="1" x14ac:dyDescent="0.3">
      <c r="C348" s="879"/>
      <c r="D348" s="886"/>
      <c r="E348" s="887"/>
      <c r="F348" s="887"/>
      <c r="G348" s="888"/>
    </row>
    <row r="349" spans="3:7" s="92" customFormat="1" ht="27.6" customHeight="1" thickBot="1" x14ac:dyDescent="0.3">
      <c r="C349" s="116" t="s">
        <v>486</v>
      </c>
      <c r="D349" s="871" t="s">
        <v>487</v>
      </c>
      <c r="E349" s="872"/>
      <c r="F349" s="872"/>
      <c r="G349" s="873"/>
    </row>
    <row r="350" spans="3:7" s="92" customFormat="1" ht="23.25" customHeight="1" thickBot="1" x14ac:dyDescent="0.3">
      <c r="C350" s="891" t="s">
        <v>488</v>
      </c>
      <c r="D350" s="892"/>
      <c r="E350" s="892"/>
      <c r="F350" s="892"/>
      <c r="G350" s="892"/>
    </row>
    <row r="351" spans="3:7" s="92" customFormat="1" ht="23.25" thickBot="1" x14ac:dyDescent="0.3">
      <c r="C351" s="117" t="s">
        <v>489</v>
      </c>
      <c r="D351" s="82">
        <v>0.2</v>
      </c>
      <c r="E351" s="82">
        <v>0.3</v>
      </c>
      <c r="F351" s="82">
        <v>0.4</v>
      </c>
      <c r="G351" s="82">
        <v>0.5</v>
      </c>
    </row>
    <row r="352" spans="3:7" s="92" customFormat="1" ht="34.5" thickBot="1" x14ac:dyDescent="0.3">
      <c r="C352" s="117" t="s">
        <v>490</v>
      </c>
      <c r="D352" s="82">
        <v>0.02</v>
      </c>
      <c r="E352" s="82">
        <v>0.03</v>
      </c>
      <c r="F352" s="82">
        <v>0.04</v>
      </c>
      <c r="G352" s="82">
        <v>0.05</v>
      </c>
    </row>
    <row r="353" spans="3:7" s="92" customFormat="1" ht="15.75" thickBot="1" x14ac:dyDescent="0.3">
      <c r="C353" s="117" t="s">
        <v>373</v>
      </c>
      <c r="D353" s="585"/>
      <c r="E353" s="586"/>
      <c r="F353" s="586"/>
      <c r="G353" s="587"/>
    </row>
    <row r="354" spans="3:7" s="92" customFormat="1" ht="21" customHeight="1" thickBot="1" x14ac:dyDescent="0.3">
      <c r="C354" s="91" t="s">
        <v>344</v>
      </c>
      <c r="D354" s="863" t="s">
        <v>491</v>
      </c>
      <c r="E354" s="864"/>
      <c r="F354" s="864"/>
      <c r="G354" s="865"/>
    </row>
    <row r="355" spans="3:7" s="92" customFormat="1" ht="51.6" customHeight="1" thickBot="1" x14ac:dyDescent="0.3">
      <c r="C355" s="41" t="s">
        <v>27</v>
      </c>
      <c r="D355" s="863" t="s">
        <v>492</v>
      </c>
      <c r="E355" s="864"/>
      <c r="F355" s="864"/>
      <c r="G355" s="865"/>
    </row>
    <row r="356" spans="3:7" s="92" customFormat="1" ht="15.75" thickBot="1" x14ac:dyDescent="0.3">
      <c r="C356" s="41" t="s">
        <v>29</v>
      </c>
      <c r="D356" s="576" t="s">
        <v>421</v>
      </c>
      <c r="E356" s="574"/>
      <c r="F356" s="574"/>
      <c r="G356" s="575"/>
    </row>
    <row r="357" spans="3:7" s="92" customFormat="1" ht="12.75" customHeight="1" thickBot="1" x14ac:dyDescent="0.3">
      <c r="C357" s="855"/>
      <c r="D357" s="114">
        <v>2018</v>
      </c>
      <c r="E357" s="114">
        <v>2019</v>
      </c>
      <c r="F357" s="114">
        <v>2020</v>
      </c>
      <c r="G357" s="114">
        <v>2021</v>
      </c>
    </row>
    <row r="358" spans="3:7" s="92" customFormat="1" ht="9" customHeight="1" thickBot="1" x14ac:dyDescent="0.3">
      <c r="C358" s="856"/>
      <c r="D358" s="40" t="s">
        <v>12</v>
      </c>
      <c r="E358" s="40" t="s">
        <v>13</v>
      </c>
      <c r="F358" s="40" t="s">
        <v>13</v>
      </c>
      <c r="G358" s="40" t="s">
        <v>13</v>
      </c>
    </row>
    <row r="359" spans="3:7" s="92" customFormat="1" ht="15.75" thickBot="1" x14ac:dyDescent="0.3">
      <c r="C359" s="41" t="s">
        <v>31</v>
      </c>
      <c r="D359" s="40">
        <v>1</v>
      </c>
      <c r="E359" s="40">
        <v>1</v>
      </c>
      <c r="F359" s="40">
        <v>1</v>
      </c>
      <c r="G359" s="40">
        <v>1</v>
      </c>
    </row>
    <row r="360" spans="3:7" s="92" customFormat="1" ht="15.75" thickBot="1" x14ac:dyDescent="0.3">
      <c r="C360" s="41" t="s">
        <v>32</v>
      </c>
      <c r="D360" s="40">
        <v>0</v>
      </c>
      <c r="E360" s="40">
        <v>4000</v>
      </c>
      <c r="F360" s="40">
        <v>6000</v>
      </c>
      <c r="G360" s="40">
        <v>0</v>
      </c>
    </row>
    <row r="361" spans="3:7" s="92" customFormat="1" ht="15.75" thickBot="1" x14ac:dyDescent="0.3">
      <c r="C361" s="41" t="s">
        <v>33</v>
      </c>
      <c r="D361" s="40">
        <f>D360/D359</f>
        <v>0</v>
      </c>
      <c r="E361" s="40">
        <f>E360/E359</f>
        <v>4000</v>
      </c>
      <c r="F361" s="40">
        <f>F360/F359</f>
        <v>6000</v>
      </c>
      <c r="G361" s="40">
        <f>G360/G359</f>
        <v>0</v>
      </c>
    </row>
    <row r="362" spans="3:7" s="92" customFormat="1" ht="15.75" thickBot="1" x14ac:dyDescent="0.3">
      <c r="C362" s="41" t="s">
        <v>34</v>
      </c>
      <c r="D362" s="93" t="s">
        <v>35</v>
      </c>
      <c r="E362" s="94">
        <f t="shared" ref="E362:G364" si="15">E359/D359-1</f>
        <v>0</v>
      </c>
      <c r="F362" s="94">
        <f t="shared" si="15"/>
        <v>0</v>
      </c>
      <c r="G362" s="94">
        <f t="shared" si="15"/>
        <v>0</v>
      </c>
    </row>
    <row r="363" spans="3:7" s="92" customFormat="1" ht="15.75" thickBot="1" x14ac:dyDescent="0.3">
      <c r="C363" s="41" t="s">
        <v>36</v>
      </c>
      <c r="D363" s="93" t="s">
        <v>35</v>
      </c>
      <c r="E363" s="94" t="e">
        <f t="shared" si="15"/>
        <v>#DIV/0!</v>
      </c>
      <c r="F363" s="94">
        <f t="shared" si="15"/>
        <v>0.5</v>
      </c>
      <c r="G363" s="94">
        <f t="shared" si="15"/>
        <v>-1</v>
      </c>
    </row>
    <row r="364" spans="3:7" s="92" customFormat="1" ht="23.25" thickBot="1" x14ac:dyDescent="0.3">
      <c r="C364" s="41" t="s">
        <v>37</v>
      </c>
      <c r="D364" s="93" t="s">
        <v>35</v>
      </c>
      <c r="E364" s="94" t="e">
        <f t="shared" si="15"/>
        <v>#DIV/0!</v>
      </c>
      <c r="F364" s="94">
        <f t="shared" si="15"/>
        <v>0.5</v>
      </c>
      <c r="G364" s="94">
        <f t="shared" si="15"/>
        <v>-1</v>
      </c>
    </row>
    <row r="365" spans="3:7" s="92" customFormat="1" ht="15" customHeight="1" thickBot="1" x14ac:dyDescent="0.3">
      <c r="C365" s="857" t="s">
        <v>493</v>
      </c>
      <c r="D365" s="858"/>
      <c r="E365" s="858"/>
      <c r="F365" s="858"/>
      <c r="G365" s="859"/>
    </row>
    <row r="366" spans="3:7" s="92" customFormat="1" ht="12.75" customHeight="1" thickBot="1" x14ac:dyDescent="0.3">
      <c r="C366" s="855"/>
      <c r="D366" s="114">
        <v>2018</v>
      </c>
      <c r="E366" s="114">
        <v>2019</v>
      </c>
      <c r="F366" s="114">
        <v>2020</v>
      </c>
      <c r="G366" s="114">
        <v>2021</v>
      </c>
    </row>
    <row r="367" spans="3:7" s="92" customFormat="1" ht="9" customHeight="1" thickBot="1" x14ac:dyDescent="0.3">
      <c r="C367" s="856"/>
      <c r="D367" s="114" t="s">
        <v>12</v>
      </c>
      <c r="E367" s="114" t="s">
        <v>13</v>
      </c>
      <c r="F367" s="114" t="s">
        <v>13</v>
      </c>
      <c r="G367" s="114" t="s">
        <v>13</v>
      </c>
    </row>
    <row r="368" spans="3:7" s="92" customFormat="1" ht="15.75" thickBot="1" x14ac:dyDescent="0.3">
      <c r="C368" s="97" t="s">
        <v>39</v>
      </c>
      <c r="D368" s="98">
        <v>0</v>
      </c>
      <c r="E368" s="98">
        <v>0</v>
      </c>
      <c r="F368" s="98">
        <v>0</v>
      </c>
      <c r="G368" s="98">
        <v>0</v>
      </c>
    </row>
    <row r="369" spans="3:7" s="92" customFormat="1" ht="15.75" thickBot="1" x14ac:dyDescent="0.3">
      <c r="C369" s="97" t="s">
        <v>40</v>
      </c>
      <c r="D369" s="99">
        <v>0</v>
      </c>
      <c r="E369" s="40">
        <f>E360</f>
        <v>4000</v>
      </c>
      <c r="F369" s="98">
        <f>F360</f>
        <v>6000</v>
      </c>
      <c r="G369" s="98">
        <v>0</v>
      </c>
    </row>
    <row r="370" spans="3:7" s="92" customFormat="1" ht="24.75" thickBot="1" x14ac:dyDescent="0.3">
      <c r="C370" s="100" t="s">
        <v>349</v>
      </c>
      <c r="D370" s="99">
        <v>0</v>
      </c>
      <c r="E370" s="99">
        <f>E369+E368</f>
        <v>4000</v>
      </c>
      <c r="F370" s="99">
        <f>F369+F368</f>
        <v>6000</v>
      </c>
      <c r="G370" s="99">
        <f>G369+G368</f>
        <v>0</v>
      </c>
    </row>
    <row r="371" spans="3:7" s="92" customFormat="1" ht="15" customHeight="1" x14ac:dyDescent="0.25">
      <c r="C371" s="877" t="s">
        <v>42</v>
      </c>
      <c r="D371" s="880"/>
      <c r="E371" s="881"/>
      <c r="F371" s="881"/>
      <c r="G371" s="882"/>
    </row>
    <row r="372" spans="3:7" s="92" customFormat="1" x14ac:dyDescent="0.25">
      <c r="C372" s="878"/>
      <c r="D372" s="883"/>
      <c r="E372" s="884"/>
      <c r="F372" s="884"/>
      <c r="G372" s="885"/>
    </row>
    <row r="373" spans="3:7" s="92" customFormat="1" ht="15.75" thickBot="1" x14ac:dyDescent="0.3">
      <c r="C373" s="879"/>
      <c r="D373" s="886"/>
      <c r="E373" s="887"/>
      <c r="F373" s="887"/>
      <c r="G373" s="888"/>
    </row>
    <row r="374" spans="3:7" s="92" customFormat="1" ht="15.75" thickBot="1" x14ac:dyDescent="0.3">
      <c r="C374" s="115" t="s">
        <v>373</v>
      </c>
      <c r="D374" s="573" t="s">
        <v>494</v>
      </c>
      <c r="E374" s="866"/>
      <c r="F374" s="866"/>
      <c r="G374" s="867"/>
    </row>
    <row r="375" spans="3:7" s="92" customFormat="1" ht="21" customHeight="1" thickBot="1" x14ac:dyDescent="0.3">
      <c r="C375" s="91" t="s">
        <v>351</v>
      </c>
      <c r="D375" s="863" t="s">
        <v>495</v>
      </c>
      <c r="E375" s="864"/>
      <c r="F375" s="864"/>
      <c r="G375" s="865"/>
    </row>
    <row r="376" spans="3:7" s="92" customFormat="1" ht="42" customHeight="1" thickBot="1" x14ac:dyDescent="0.3">
      <c r="C376" s="41" t="s">
        <v>27</v>
      </c>
      <c r="D376" s="863" t="s">
        <v>496</v>
      </c>
      <c r="E376" s="864"/>
      <c r="F376" s="864"/>
      <c r="G376" s="865"/>
    </row>
    <row r="377" spans="3:7" s="92" customFormat="1" ht="15.75" thickBot="1" x14ac:dyDescent="0.3">
      <c r="C377" s="41" t="s">
        <v>29</v>
      </c>
      <c r="D377" s="576" t="s">
        <v>421</v>
      </c>
      <c r="E377" s="574"/>
      <c r="F377" s="574"/>
      <c r="G377" s="575"/>
    </row>
    <row r="378" spans="3:7" s="92" customFormat="1" ht="12.75" customHeight="1" x14ac:dyDescent="0.25">
      <c r="C378" s="855"/>
      <c r="D378" s="95">
        <v>2018</v>
      </c>
      <c r="E378" s="95">
        <v>2019</v>
      </c>
      <c r="F378" s="95">
        <v>2020</v>
      </c>
      <c r="G378" s="95">
        <v>2021</v>
      </c>
    </row>
    <row r="379" spans="3:7" s="92" customFormat="1" ht="9" customHeight="1" thickBot="1" x14ac:dyDescent="0.3">
      <c r="C379" s="856"/>
      <c r="D379" s="96" t="s">
        <v>12</v>
      </c>
      <c r="E379" s="96" t="s">
        <v>13</v>
      </c>
      <c r="F379" s="96" t="s">
        <v>13</v>
      </c>
      <c r="G379" s="96" t="s">
        <v>13</v>
      </c>
    </row>
    <row r="380" spans="3:7" s="92" customFormat="1" ht="15.75" thickBot="1" x14ac:dyDescent="0.3">
      <c r="C380" s="41" t="s">
        <v>31</v>
      </c>
      <c r="D380" s="40">
        <v>1</v>
      </c>
      <c r="E380" s="40">
        <v>1</v>
      </c>
      <c r="F380" s="40">
        <v>1</v>
      </c>
      <c r="G380" s="40">
        <v>1</v>
      </c>
    </row>
    <row r="381" spans="3:7" s="92" customFormat="1" ht="15.75" thickBot="1" x14ac:dyDescent="0.3">
      <c r="C381" s="41" t="s">
        <v>32</v>
      </c>
      <c r="D381" s="40">
        <v>19000</v>
      </c>
      <c r="E381" s="40">
        <v>12700</v>
      </c>
      <c r="F381" s="40">
        <v>18700</v>
      </c>
      <c r="G381" s="40">
        <v>15000</v>
      </c>
    </row>
    <row r="382" spans="3:7" s="92" customFormat="1" ht="15.75" thickBot="1" x14ac:dyDescent="0.3">
      <c r="C382" s="41" t="s">
        <v>33</v>
      </c>
      <c r="D382" s="40">
        <f>D381/D380</f>
        <v>19000</v>
      </c>
      <c r="E382" s="40">
        <f>E381/E380</f>
        <v>12700</v>
      </c>
      <c r="F382" s="40">
        <f>F381/F380</f>
        <v>18700</v>
      </c>
      <c r="G382" s="40">
        <f>G381/G380</f>
        <v>15000</v>
      </c>
    </row>
    <row r="383" spans="3:7" s="92" customFormat="1" ht="15.75" thickBot="1" x14ac:dyDescent="0.3">
      <c r="C383" s="41" t="s">
        <v>34</v>
      </c>
      <c r="D383" s="93" t="s">
        <v>35</v>
      </c>
      <c r="E383" s="94">
        <f t="shared" ref="E383:G385" si="16">E380/D380-1</f>
        <v>0</v>
      </c>
      <c r="F383" s="94">
        <f t="shared" si="16"/>
        <v>0</v>
      </c>
      <c r="G383" s="94">
        <f t="shared" si="16"/>
        <v>0</v>
      </c>
    </row>
    <row r="384" spans="3:7" s="92" customFormat="1" ht="15.75" thickBot="1" x14ac:dyDescent="0.3">
      <c r="C384" s="41" t="s">
        <v>36</v>
      </c>
      <c r="D384" s="93" t="s">
        <v>35</v>
      </c>
      <c r="E384" s="94">
        <f t="shared" si="16"/>
        <v>-0.33157894736842108</v>
      </c>
      <c r="F384" s="94">
        <f t="shared" si="16"/>
        <v>0.47244094488188981</v>
      </c>
      <c r="G384" s="94">
        <f t="shared" si="16"/>
        <v>-0.19786096256684493</v>
      </c>
    </row>
    <row r="385" spans="3:7" s="92" customFormat="1" ht="23.25" thickBot="1" x14ac:dyDescent="0.3">
      <c r="C385" s="41" t="s">
        <v>37</v>
      </c>
      <c r="D385" s="93" t="s">
        <v>35</v>
      </c>
      <c r="E385" s="94">
        <f t="shared" si="16"/>
        <v>-0.33157894736842108</v>
      </c>
      <c r="F385" s="94">
        <f t="shared" si="16"/>
        <v>0.47244094488188981</v>
      </c>
      <c r="G385" s="94">
        <f t="shared" si="16"/>
        <v>-0.19786096256684493</v>
      </c>
    </row>
    <row r="386" spans="3:7" s="92" customFormat="1" ht="15.75" thickBot="1" x14ac:dyDescent="0.3">
      <c r="C386" s="857" t="s">
        <v>497</v>
      </c>
      <c r="D386" s="858"/>
      <c r="E386" s="858"/>
      <c r="F386" s="858"/>
      <c r="G386" s="859"/>
    </row>
    <row r="387" spans="3:7" s="92" customFormat="1" ht="12.75" customHeight="1" x14ac:dyDescent="0.25">
      <c r="C387" s="855"/>
      <c r="D387" s="95">
        <v>2018</v>
      </c>
      <c r="E387" s="95">
        <v>2019</v>
      </c>
      <c r="F387" s="95">
        <v>2020</v>
      </c>
      <c r="G387" s="95">
        <v>2021</v>
      </c>
    </row>
    <row r="388" spans="3:7" s="92" customFormat="1" ht="9" customHeight="1" thickBot="1" x14ac:dyDescent="0.3">
      <c r="C388" s="856"/>
      <c r="D388" s="96" t="s">
        <v>12</v>
      </c>
      <c r="E388" s="96" t="s">
        <v>13</v>
      </c>
      <c r="F388" s="96" t="s">
        <v>13</v>
      </c>
      <c r="G388" s="96" t="s">
        <v>13</v>
      </c>
    </row>
    <row r="389" spans="3:7" s="92" customFormat="1" ht="15.75" thickBot="1" x14ac:dyDescent="0.3">
      <c r="C389" s="97" t="s">
        <v>39</v>
      </c>
      <c r="D389" s="98">
        <v>0</v>
      </c>
      <c r="E389" s="98">
        <v>0</v>
      </c>
      <c r="F389" s="98">
        <v>0</v>
      </c>
      <c r="G389" s="98">
        <v>0</v>
      </c>
    </row>
    <row r="390" spans="3:7" s="92" customFormat="1" ht="15.75" thickBot="1" x14ac:dyDescent="0.3">
      <c r="C390" s="97" t="s">
        <v>40</v>
      </c>
      <c r="D390" s="99">
        <v>19000</v>
      </c>
      <c r="E390" s="40">
        <f>E381</f>
        <v>12700</v>
      </c>
      <c r="F390" s="98">
        <f>F381</f>
        <v>18700</v>
      </c>
      <c r="G390" s="98">
        <f>G381</f>
        <v>15000</v>
      </c>
    </row>
    <row r="391" spans="3:7" s="92" customFormat="1" ht="24.75" thickBot="1" x14ac:dyDescent="0.3">
      <c r="C391" s="100" t="s">
        <v>355</v>
      </c>
      <c r="D391" s="99">
        <f>D390</f>
        <v>19000</v>
      </c>
      <c r="E391" s="99">
        <f>E390+E389</f>
        <v>12700</v>
      </c>
      <c r="F391" s="99">
        <f>F390+F389</f>
        <v>18700</v>
      </c>
      <c r="G391" s="99">
        <f>G390+G389</f>
        <v>15000</v>
      </c>
    </row>
    <row r="392" spans="3:7" s="92" customFormat="1" ht="15" customHeight="1" x14ac:dyDescent="0.25">
      <c r="C392" s="877" t="s">
        <v>42</v>
      </c>
      <c r="D392" s="880"/>
      <c r="E392" s="881"/>
      <c r="F392" s="881"/>
      <c r="G392" s="882"/>
    </row>
    <row r="393" spans="3:7" s="92" customFormat="1" x14ac:dyDescent="0.25">
      <c r="C393" s="878"/>
      <c r="D393" s="883"/>
      <c r="E393" s="884"/>
      <c r="F393" s="884"/>
      <c r="G393" s="885"/>
    </row>
    <row r="394" spans="3:7" s="92" customFormat="1" ht="15.75" thickBot="1" x14ac:dyDescent="0.3">
      <c r="C394" s="879"/>
      <c r="D394" s="886"/>
      <c r="E394" s="887"/>
      <c r="F394" s="887"/>
      <c r="G394" s="888"/>
    </row>
    <row r="395" spans="3:7" s="92" customFormat="1" ht="15.75" thickBot="1" x14ac:dyDescent="0.3">
      <c r="C395" s="115" t="s">
        <v>373</v>
      </c>
      <c r="D395" s="573" t="s">
        <v>494</v>
      </c>
      <c r="E395" s="866"/>
      <c r="F395" s="866"/>
      <c r="G395" s="867"/>
    </row>
    <row r="396" spans="3:7" s="92" customFormat="1" ht="21" customHeight="1" thickBot="1" x14ac:dyDescent="0.3">
      <c r="C396" s="91" t="s">
        <v>357</v>
      </c>
      <c r="D396" s="863" t="s">
        <v>498</v>
      </c>
      <c r="E396" s="864"/>
      <c r="F396" s="864"/>
      <c r="G396" s="865"/>
    </row>
    <row r="397" spans="3:7" s="92" customFormat="1" ht="57.75" customHeight="1" thickBot="1" x14ac:dyDescent="0.3">
      <c r="C397" s="41" t="s">
        <v>27</v>
      </c>
      <c r="D397" s="863" t="s">
        <v>499</v>
      </c>
      <c r="E397" s="864"/>
      <c r="F397" s="864"/>
      <c r="G397" s="865"/>
    </row>
    <row r="398" spans="3:7" s="92" customFormat="1" ht="15.75" thickBot="1" x14ac:dyDescent="0.3">
      <c r="C398" s="41" t="s">
        <v>29</v>
      </c>
      <c r="D398" s="576" t="s">
        <v>421</v>
      </c>
      <c r="E398" s="574"/>
      <c r="F398" s="574"/>
      <c r="G398" s="575"/>
    </row>
    <row r="399" spans="3:7" s="92" customFormat="1" ht="12.75" customHeight="1" x14ac:dyDescent="0.25">
      <c r="C399" s="855"/>
      <c r="D399" s="95">
        <v>2018</v>
      </c>
      <c r="E399" s="95">
        <v>2019</v>
      </c>
      <c r="F399" s="95">
        <v>2020</v>
      </c>
      <c r="G399" s="95">
        <v>2021</v>
      </c>
    </row>
    <row r="400" spans="3:7" s="92" customFormat="1" ht="9" customHeight="1" thickBot="1" x14ac:dyDescent="0.3">
      <c r="C400" s="856"/>
      <c r="D400" s="96" t="s">
        <v>12</v>
      </c>
      <c r="E400" s="96" t="s">
        <v>13</v>
      </c>
      <c r="F400" s="96" t="s">
        <v>13</v>
      </c>
      <c r="G400" s="96" t="s">
        <v>13</v>
      </c>
    </row>
    <row r="401" spans="3:7" s="92" customFormat="1" ht="15.75" thickBot="1" x14ac:dyDescent="0.3">
      <c r="C401" s="41" t="s">
        <v>31</v>
      </c>
      <c r="D401" s="40">
        <v>63</v>
      </c>
      <c r="E401" s="40">
        <v>63</v>
      </c>
      <c r="F401" s="40">
        <v>63</v>
      </c>
      <c r="G401" s="40">
        <v>63</v>
      </c>
    </row>
    <row r="402" spans="3:7" s="92" customFormat="1" ht="15.75" thickBot="1" x14ac:dyDescent="0.3">
      <c r="C402" s="41" t="s">
        <v>32</v>
      </c>
      <c r="D402" s="40">
        <v>12800</v>
      </c>
      <c r="E402" s="40">
        <v>12800</v>
      </c>
      <c r="F402" s="40">
        <v>12800</v>
      </c>
      <c r="G402" s="40">
        <v>12800</v>
      </c>
    </row>
    <row r="403" spans="3:7" s="92" customFormat="1" ht="15.75" thickBot="1" x14ac:dyDescent="0.3">
      <c r="C403" s="41" t="s">
        <v>33</v>
      </c>
      <c r="D403" s="40">
        <f>D402/D401</f>
        <v>203.17460317460316</v>
      </c>
      <c r="E403" s="40">
        <f>E402/E401</f>
        <v>203.17460317460316</v>
      </c>
      <c r="F403" s="40">
        <f>F402/F401</f>
        <v>203.17460317460316</v>
      </c>
      <c r="G403" s="40">
        <f>G402/G401</f>
        <v>203.17460317460316</v>
      </c>
    </row>
    <row r="404" spans="3:7" s="92" customFormat="1" ht="15.75" thickBot="1" x14ac:dyDescent="0.3">
      <c r="C404" s="41" t="s">
        <v>34</v>
      </c>
      <c r="D404" s="93" t="s">
        <v>35</v>
      </c>
      <c r="E404" s="94">
        <f t="shared" ref="E404:G406" si="17">E401/D401-1</f>
        <v>0</v>
      </c>
      <c r="F404" s="94">
        <f t="shared" si="17"/>
        <v>0</v>
      </c>
      <c r="G404" s="94">
        <f t="shared" si="17"/>
        <v>0</v>
      </c>
    </row>
    <row r="405" spans="3:7" s="92" customFormat="1" ht="15.75" thickBot="1" x14ac:dyDescent="0.3">
      <c r="C405" s="41" t="s">
        <v>36</v>
      </c>
      <c r="D405" s="93" t="s">
        <v>35</v>
      </c>
      <c r="E405" s="94">
        <f t="shared" si="17"/>
        <v>0</v>
      </c>
      <c r="F405" s="94">
        <f t="shared" si="17"/>
        <v>0</v>
      </c>
      <c r="G405" s="94">
        <f t="shared" si="17"/>
        <v>0</v>
      </c>
    </row>
    <row r="406" spans="3:7" s="92" customFormat="1" ht="23.25" thickBot="1" x14ac:dyDescent="0.3">
      <c r="C406" s="41" t="s">
        <v>37</v>
      </c>
      <c r="D406" s="93" t="s">
        <v>35</v>
      </c>
      <c r="E406" s="94">
        <f t="shared" si="17"/>
        <v>0</v>
      </c>
      <c r="F406" s="94">
        <f t="shared" si="17"/>
        <v>0</v>
      </c>
      <c r="G406" s="94">
        <f t="shared" si="17"/>
        <v>0</v>
      </c>
    </row>
    <row r="407" spans="3:7" s="92" customFormat="1" ht="15.75" thickBot="1" x14ac:dyDescent="0.3">
      <c r="C407" s="857" t="s">
        <v>500</v>
      </c>
      <c r="D407" s="858"/>
      <c r="E407" s="858"/>
      <c r="F407" s="858"/>
      <c r="G407" s="859"/>
    </row>
    <row r="408" spans="3:7" s="92" customFormat="1" ht="12.75" customHeight="1" x14ac:dyDescent="0.25">
      <c r="C408" s="855"/>
      <c r="D408" s="95">
        <v>2018</v>
      </c>
      <c r="E408" s="95">
        <v>2019</v>
      </c>
      <c r="F408" s="95">
        <v>2020</v>
      </c>
      <c r="G408" s="95">
        <v>2021</v>
      </c>
    </row>
    <row r="409" spans="3:7" s="92" customFormat="1" ht="9" customHeight="1" thickBot="1" x14ac:dyDescent="0.3">
      <c r="C409" s="856"/>
      <c r="D409" s="96" t="s">
        <v>12</v>
      </c>
      <c r="E409" s="96" t="s">
        <v>13</v>
      </c>
      <c r="F409" s="96" t="s">
        <v>13</v>
      </c>
      <c r="G409" s="96" t="s">
        <v>13</v>
      </c>
    </row>
    <row r="410" spans="3:7" s="92" customFormat="1" ht="15.75" thickBot="1" x14ac:dyDescent="0.3">
      <c r="C410" s="97" t="s">
        <v>39</v>
      </c>
      <c r="D410" s="98">
        <v>0</v>
      </c>
      <c r="E410" s="98">
        <v>0</v>
      </c>
      <c r="F410" s="98">
        <v>0</v>
      </c>
      <c r="G410" s="98">
        <v>0</v>
      </c>
    </row>
    <row r="411" spans="3:7" s="92" customFormat="1" ht="15.75" thickBot="1" x14ac:dyDescent="0.3">
      <c r="C411" s="97" t="s">
        <v>40</v>
      </c>
      <c r="D411" s="99">
        <v>12800</v>
      </c>
      <c r="E411" s="40">
        <f>E402</f>
        <v>12800</v>
      </c>
      <c r="F411" s="98">
        <f>F402</f>
        <v>12800</v>
      </c>
      <c r="G411" s="98">
        <f>G402</f>
        <v>12800</v>
      </c>
    </row>
    <row r="412" spans="3:7" s="92" customFormat="1" ht="24.75" thickBot="1" x14ac:dyDescent="0.3">
      <c r="C412" s="100" t="s">
        <v>361</v>
      </c>
      <c r="D412" s="99">
        <f>D411</f>
        <v>12800</v>
      </c>
      <c r="E412" s="99">
        <f>E411+E410</f>
        <v>12800</v>
      </c>
      <c r="F412" s="99">
        <f>F411+F410</f>
        <v>12800</v>
      </c>
      <c r="G412" s="99">
        <f>G411+G410</f>
        <v>12800</v>
      </c>
    </row>
    <row r="413" spans="3:7" s="92" customFormat="1" ht="15" customHeight="1" x14ac:dyDescent="0.25">
      <c r="C413" s="877" t="s">
        <v>42</v>
      </c>
      <c r="D413" s="880"/>
      <c r="E413" s="881"/>
      <c r="F413" s="881"/>
      <c r="G413" s="882"/>
    </row>
    <row r="414" spans="3:7" s="92" customFormat="1" x14ac:dyDescent="0.25">
      <c r="C414" s="878"/>
      <c r="D414" s="883"/>
      <c r="E414" s="884"/>
      <c r="F414" s="884"/>
      <c r="G414" s="885"/>
    </row>
    <row r="415" spans="3:7" s="92" customFormat="1" ht="15.75" thickBot="1" x14ac:dyDescent="0.3">
      <c r="C415" s="879"/>
      <c r="D415" s="886"/>
      <c r="E415" s="887"/>
      <c r="F415" s="887"/>
      <c r="G415" s="888"/>
    </row>
    <row r="416" spans="3:7" s="92" customFormat="1" ht="15.75" thickBot="1" x14ac:dyDescent="0.3">
      <c r="C416" s="115" t="s">
        <v>373</v>
      </c>
      <c r="D416" s="573" t="s">
        <v>501</v>
      </c>
      <c r="E416" s="866"/>
      <c r="F416" s="866"/>
      <c r="G416" s="867"/>
    </row>
    <row r="417" spans="3:7" s="92" customFormat="1" ht="21" customHeight="1" thickBot="1" x14ac:dyDescent="0.3">
      <c r="C417" s="91" t="s">
        <v>357</v>
      </c>
      <c r="D417" s="863" t="s">
        <v>502</v>
      </c>
      <c r="E417" s="864"/>
      <c r="F417" s="864"/>
      <c r="G417" s="865"/>
    </row>
    <row r="418" spans="3:7" s="92" customFormat="1" ht="57.75" customHeight="1" thickBot="1" x14ac:dyDescent="0.3">
      <c r="C418" s="41" t="s">
        <v>27</v>
      </c>
      <c r="D418" s="863" t="s">
        <v>503</v>
      </c>
      <c r="E418" s="864"/>
      <c r="F418" s="864"/>
      <c r="G418" s="865"/>
    </row>
    <row r="419" spans="3:7" s="92" customFormat="1" ht="15.75" thickBot="1" x14ac:dyDescent="0.3">
      <c r="C419" s="41" t="s">
        <v>29</v>
      </c>
      <c r="D419" s="576" t="s">
        <v>421</v>
      </c>
      <c r="E419" s="574"/>
      <c r="F419" s="574"/>
      <c r="G419" s="575"/>
    </row>
    <row r="420" spans="3:7" s="92" customFormat="1" ht="12.75" customHeight="1" x14ac:dyDescent="0.25">
      <c r="C420" s="855"/>
      <c r="D420" s="95">
        <v>2018</v>
      </c>
      <c r="E420" s="95">
        <v>2019</v>
      </c>
      <c r="F420" s="95">
        <v>2020</v>
      </c>
      <c r="G420" s="95">
        <v>2021</v>
      </c>
    </row>
    <row r="421" spans="3:7" s="92" customFormat="1" ht="9" customHeight="1" thickBot="1" x14ac:dyDescent="0.3">
      <c r="C421" s="856"/>
      <c r="D421" s="96" t="s">
        <v>12</v>
      </c>
      <c r="E421" s="96" t="s">
        <v>13</v>
      </c>
      <c r="F421" s="96" t="s">
        <v>13</v>
      </c>
      <c r="G421" s="96" t="s">
        <v>13</v>
      </c>
    </row>
    <row r="422" spans="3:7" s="92" customFormat="1" ht="15.75" thickBot="1" x14ac:dyDescent="0.3">
      <c r="C422" s="41" t="s">
        <v>31</v>
      </c>
      <c r="D422" s="40">
        <v>2</v>
      </c>
      <c r="E422" s="40">
        <v>2</v>
      </c>
      <c r="F422" s="40">
        <v>2</v>
      </c>
      <c r="G422" s="40">
        <v>2</v>
      </c>
    </row>
    <row r="423" spans="3:7" s="92" customFormat="1" ht="15.75" thickBot="1" x14ac:dyDescent="0.3">
      <c r="C423" s="41" t="s">
        <v>32</v>
      </c>
      <c r="D423" s="40">
        <v>1000</v>
      </c>
      <c r="E423" s="40">
        <v>2500</v>
      </c>
      <c r="F423" s="40">
        <v>2500</v>
      </c>
      <c r="G423" s="40">
        <v>2500</v>
      </c>
    </row>
    <row r="424" spans="3:7" s="92" customFormat="1" ht="15.75" thickBot="1" x14ac:dyDescent="0.3">
      <c r="C424" s="41" t="s">
        <v>33</v>
      </c>
      <c r="D424" s="40">
        <f>D423/D422</f>
        <v>500</v>
      </c>
      <c r="E424" s="40">
        <f>E423/E422</f>
        <v>1250</v>
      </c>
      <c r="F424" s="40">
        <f>F423/F422</f>
        <v>1250</v>
      </c>
      <c r="G424" s="40">
        <f>G423/G422</f>
        <v>1250</v>
      </c>
    </row>
    <row r="425" spans="3:7" s="92" customFormat="1" ht="15.75" thickBot="1" x14ac:dyDescent="0.3">
      <c r="C425" s="41" t="s">
        <v>34</v>
      </c>
      <c r="D425" s="93" t="s">
        <v>35</v>
      </c>
      <c r="E425" s="94">
        <f t="shared" ref="E425:G427" si="18">E422/D422-1</f>
        <v>0</v>
      </c>
      <c r="F425" s="94">
        <f t="shared" si="18"/>
        <v>0</v>
      </c>
      <c r="G425" s="94">
        <f t="shared" si="18"/>
        <v>0</v>
      </c>
    </row>
    <row r="426" spans="3:7" s="92" customFormat="1" ht="15.75" thickBot="1" x14ac:dyDescent="0.3">
      <c r="C426" s="41" t="s">
        <v>36</v>
      </c>
      <c r="D426" s="93" t="s">
        <v>35</v>
      </c>
      <c r="E426" s="94">
        <f t="shared" si="18"/>
        <v>1.5</v>
      </c>
      <c r="F426" s="94">
        <f t="shared" si="18"/>
        <v>0</v>
      </c>
      <c r="G426" s="94">
        <f t="shared" si="18"/>
        <v>0</v>
      </c>
    </row>
    <row r="427" spans="3:7" s="92" customFormat="1" ht="23.25" thickBot="1" x14ac:dyDescent="0.3">
      <c r="C427" s="41" t="s">
        <v>37</v>
      </c>
      <c r="D427" s="93" t="s">
        <v>35</v>
      </c>
      <c r="E427" s="94">
        <f t="shared" si="18"/>
        <v>1.5</v>
      </c>
      <c r="F427" s="94">
        <f t="shared" si="18"/>
        <v>0</v>
      </c>
      <c r="G427" s="94">
        <f t="shared" si="18"/>
        <v>0</v>
      </c>
    </row>
    <row r="428" spans="3:7" s="92" customFormat="1" ht="15.75" thickBot="1" x14ac:dyDescent="0.3">
      <c r="C428" s="857" t="s">
        <v>504</v>
      </c>
      <c r="D428" s="858"/>
      <c r="E428" s="858"/>
      <c r="F428" s="858"/>
      <c r="G428" s="859"/>
    </row>
    <row r="429" spans="3:7" s="92" customFormat="1" ht="12.75" customHeight="1" x14ac:dyDescent="0.25">
      <c r="C429" s="855"/>
      <c r="D429" s="95">
        <v>2018</v>
      </c>
      <c r="E429" s="95">
        <v>2019</v>
      </c>
      <c r="F429" s="95">
        <v>2020</v>
      </c>
      <c r="G429" s="95">
        <v>2021</v>
      </c>
    </row>
    <row r="430" spans="3:7" s="92" customFormat="1" ht="9" customHeight="1" thickBot="1" x14ac:dyDescent="0.3">
      <c r="C430" s="856"/>
      <c r="D430" s="96" t="s">
        <v>12</v>
      </c>
      <c r="E430" s="96" t="s">
        <v>13</v>
      </c>
      <c r="F430" s="96" t="s">
        <v>13</v>
      </c>
      <c r="G430" s="96" t="s">
        <v>13</v>
      </c>
    </row>
    <row r="431" spans="3:7" s="92" customFormat="1" ht="15.75" thickBot="1" x14ac:dyDescent="0.3">
      <c r="C431" s="97" t="s">
        <v>39</v>
      </c>
      <c r="D431" s="98">
        <v>0</v>
      </c>
      <c r="E431" s="98">
        <v>0</v>
      </c>
      <c r="F431" s="98">
        <v>0</v>
      </c>
      <c r="G431" s="98">
        <v>0</v>
      </c>
    </row>
    <row r="432" spans="3:7" s="92" customFormat="1" ht="15.75" thickBot="1" x14ac:dyDescent="0.3">
      <c r="C432" s="97" t="s">
        <v>40</v>
      </c>
      <c r="D432" s="99">
        <f>D423</f>
        <v>1000</v>
      </c>
      <c r="E432" s="40">
        <f>E423</f>
        <v>2500</v>
      </c>
      <c r="F432" s="98">
        <f>F423</f>
        <v>2500</v>
      </c>
      <c r="G432" s="98">
        <f>G423</f>
        <v>2500</v>
      </c>
    </row>
    <row r="433" spans="3:7" s="92" customFormat="1" ht="24.75" thickBot="1" x14ac:dyDescent="0.3">
      <c r="C433" s="100" t="s">
        <v>371</v>
      </c>
      <c r="D433" s="99">
        <f>D432</f>
        <v>1000</v>
      </c>
      <c r="E433" s="99">
        <f>E432+E431</f>
        <v>2500</v>
      </c>
      <c r="F433" s="99">
        <f>F432+F431</f>
        <v>2500</v>
      </c>
      <c r="G433" s="99">
        <f>G432+G431</f>
        <v>2500</v>
      </c>
    </row>
    <row r="434" spans="3:7" s="92" customFormat="1" ht="15" customHeight="1" x14ac:dyDescent="0.25">
      <c r="C434" s="877" t="s">
        <v>42</v>
      </c>
      <c r="D434" s="880"/>
      <c r="E434" s="881"/>
      <c r="F434" s="881"/>
      <c r="G434" s="882"/>
    </row>
    <row r="435" spans="3:7" s="92" customFormat="1" x14ac:dyDescent="0.25">
      <c r="C435" s="878"/>
      <c r="D435" s="883"/>
      <c r="E435" s="884"/>
      <c r="F435" s="884"/>
      <c r="G435" s="885"/>
    </row>
    <row r="436" spans="3:7" s="92" customFormat="1" ht="15.75" thickBot="1" x14ac:dyDescent="0.3">
      <c r="C436" s="879"/>
      <c r="D436" s="886"/>
      <c r="E436" s="887"/>
      <c r="F436" s="887"/>
      <c r="G436" s="888"/>
    </row>
    <row r="437" spans="3:7" s="92" customFormat="1" ht="15.75" thickBot="1" x14ac:dyDescent="0.3">
      <c r="C437" s="115" t="s">
        <v>373</v>
      </c>
      <c r="D437" s="573" t="s">
        <v>505</v>
      </c>
      <c r="E437" s="866"/>
      <c r="F437" s="866"/>
      <c r="G437" s="867"/>
    </row>
    <row r="438" spans="3:7" s="92" customFormat="1" ht="21" customHeight="1" thickBot="1" x14ac:dyDescent="0.3">
      <c r="C438" s="91" t="s">
        <v>506</v>
      </c>
      <c r="D438" s="863" t="s">
        <v>507</v>
      </c>
      <c r="E438" s="864"/>
      <c r="F438" s="864"/>
      <c r="G438" s="865"/>
    </row>
    <row r="439" spans="3:7" s="92" customFormat="1" ht="57.75" customHeight="1" thickBot="1" x14ac:dyDescent="0.3">
      <c r="C439" s="41" t="s">
        <v>27</v>
      </c>
      <c r="D439" s="863" t="s">
        <v>508</v>
      </c>
      <c r="E439" s="864"/>
      <c r="F439" s="864"/>
      <c r="G439" s="865"/>
    </row>
    <row r="440" spans="3:7" s="92" customFormat="1" ht="15.75" thickBot="1" x14ac:dyDescent="0.3">
      <c r="C440" s="41" t="s">
        <v>29</v>
      </c>
      <c r="D440" s="576" t="s">
        <v>421</v>
      </c>
      <c r="E440" s="574"/>
      <c r="F440" s="574"/>
      <c r="G440" s="575"/>
    </row>
    <row r="441" spans="3:7" s="92" customFormat="1" ht="12.75" customHeight="1" x14ac:dyDescent="0.25">
      <c r="C441" s="855"/>
      <c r="D441" s="95">
        <v>2018</v>
      </c>
      <c r="E441" s="95">
        <v>2019</v>
      </c>
      <c r="F441" s="95">
        <v>2020</v>
      </c>
      <c r="G441" s="95">
        <v>2021</v>
      </c>
    </row>
    <row r="442" spans="3:7" s="92" customFormat="1" ht="9" customHeight="1" thickBot="1" x14ac:dyDescent="0.3">
      <c r="C442" s="856"/>
      <c r="D442" s="96" t="s">
        <v>12</v>
      </c>
      <c r="E442" s="96" t="s">
        <v>13</v>
      </c>
      <c r="F442" s="96" t="s">
        <v>13</v>
      </c>
      <c r="G442" s="96" t="s">
        <v>13</v>
      </c>
    </row>
    <row r="443" spans="3:7" s="92" customFormat="1" ht="15.75" thickBot="1" x14ac:dyDescent="0.3">
      <c r="C443" s="41" t="s">
        <v>31</v>
      </c>
      <c r="D443" s="40">
        <v>1</v>
      </c>
      <c r="E443" s="40">
        <v>0</v>
      </c>
      <c r="F443" s="40">
        <v>0</v>
      </c>
      <c r="G443" s="40">
        <v>0</v>
      </c>
    </row>
    <row r="444" spans="3:7" s="92" customFormat="1" ht="15.75" thickBot="1" x14ac:dyDescent="0.3">
      <c r="C444" s="41" t="s">
        <v>32</v>
      </c>
      <c r="D444" s="40">
        <v>200</v>
      </c>
      <c r="E444" s="40">
        <v>0</v>
      </c>
      <c r="F444" s="40">
        <v>0</v>
      </c>
      <c r="G444" s="40">
        <v>0</v>
      </c>
    </row>
    <row r="445" spans="3:7" s="92" customFormat="1" ht="15.75" thickBot="1" x14ac:dyDescent="0.3">
      <c r="C445" s="41" t="s">
        <v>33</v>
      </c>
      <c r="D445" s="40">
        <f>D444/D443</f>
        <v>200</v>
      </c>
      <c r="E445" s="40" t="e">
        <f>E444/E443</f>
        <v>#DIV/0!</v>
      </c>
      <c r="F445" s="40" t="e">
        <f>F444/F443</f>
        <v>#DIV/0!</v>
      </c>
      <c r="G445" s="40" t="e">
        <f>G444/G443</f>
        <v>#DIV/0!</v>
      </c>
    </row>
    <row r="446" spans="3:7" s="92" customFormat="1" ht="15.75" thickBot="1" x14ac:dyDescent="0.3">
      <c r="C446" s="41" t="s">
        <v>34</v>
      </c>
      <c r="D446" s="93" t="s">
        <v>35</v>
      </c>
      <c r="E446" s="94">
        <f t="shared" ref="E446:G448" si="19">E443/D443-1</f>
        <v>-1</v>
      </c>
      <c r="F446" s="94" t="e">
        <f t="shared" si="19"/>
        <v>#DIV/0!</v>
      </c>
      <c r="G446" s="94" t="e">
        <f t="shared" si="19"/>
        <v>#DIV/0!</v>
      </c>
    </row>
    <row r="447" spans="3:7" s="92" customFormat="1" ht="15.75" thickBot="1" x14ac:dyDescent="0.3">
      <c r="C447" s="41" t="s">
        <v>36</v>
      </c>
      <c r="D447" s="93" t="s">
        <v>35</v>
      </c>
      <c r="E447" s="94">
        <f t="shared" si="19"/>
        <v>-1</v>
      </c>
      <c r="F447" s="94" t="e">
        <f t="shared" si="19"/>
        <v>#DIV/0!</v>
      </c>
      <c r="G447" s="94" t="e">
        <f t="shared" si="19"/>
        <v>#DIV/0!</v>
      </c>
    </row>
    <row r="448" spans="3:7" s="92" customFormat="1" ht="23.25" thickBot="1" x14ac:dyDescent="0.3">
      <c r="C448" s="41" t="s">
        <v>37</v>
      </c>
      <c r="D448" s="93" t="s">
        <v>35</v>
      </c>
      <c r="E448" s="94" t="e">
        <f t="shared" si="19"/>
        <v>#DIV/0!</v>
      </c>
      <c r="F448" s="94" t="e">
        <f t="shared" si="19"/>
        <v>#DIV/0!</v>
      </c>
      <c r="G448" s="94" t="e">
        <f t="shared" si="19"/>
        <v>#DIV/0!</v>
      </c>
    </row>
    <row r="449" spans="3:7" s="92" customFormat="1" ht="15.75" thickBot="1" x14ac:dyDescent="0.3">
      <c r="C449" s="857" t="s">
        <v>509</v>
      </c>
      <c r="D449" s="858"/>
      <c r="E449" s="858"/>
      <c r="F449" s="858"/>
      <c r="G449" s="859"/>
    </row>
    <row r="450" spans="3:7" s="92" customFormat="1" ht="12.75" customHeight="1" x14ac:dyDescent="0.25">
      <c r="C450" s="855"/>
      <c r="D450" s="95">
        <v>2018</v>
      </c>
      <c r="E450" s="95">
        <v>2019</v>
      </c>
      <c r="F450" s="95">
        <v>2020</v>
      </c>
      <c r="G450" s="95">
        <v>2021</v>
      </c>
    </row>
    <row r="451" spans="3:7" s="92" customFormat="1" ht="9" customHeight="1" thickBot="1" x14ac:dyDescent="0.3">
      <c r="C451" s="856"/>
      <c r="D451" s="96" t="s">
        <v>12</v>
      </c>
      <c r="E451" s="96" t="s">
        <v>13</v>
      </c>
      <c r="F451" s="96" t="s">
        <v>13</v>
      </c>
      <c r="G451" s="96" t="s">
        <v>13</v>
      </c>
    </row>
    <row r="452" spans="3:7" s="92" customFormat="1" ht="15.75" thickBot="1" x14ac:dyDescent="0.3">
      <c r="C452" s="97" t="s">
        <v>39</v>
      </c>
      <c r="D452" s="98">
        <v>0</v>
      </c>
      <c r="E452" s="98">
        <v>0</v>
      </c>
      <c r="F452" s="98">
        <v>0</v>
      </c>
      <c r="G452" s="98">
        <v>0</v>
      </c>
    </row>
    <row r="453" spans="3:7" s="92" customFormat="1" ht="15.75" thickBot="1" x14ac:dyDescent="0.3">
      <c r="C453" s="97" t="s">
        <v>40</v>
      </c>
      <c r="D453" s="99">
        <f>D444</f>
        <v>200</v>
      </c>
      <c r="E453" s="40">
        <f>E444</f>
        <v>0</v>
      </c>
      <c r="F453" s="98">
        <f>F444</f>
        <v>0</v>
      </c>
      <c r="G453" s="98">
        <f>G444</f>
        <v>0</v>
      </c>
    </row>
    <row r="454" spans="3:7" s="92" customFormat="1" ht="24.75" thickBot="1" x14ac:dyDescent="0.3">
      <c r="C454" s="100" t="s">
        <v>379</v>
      </c>
      <c r="D454" s="99">
        <f>D453</f>
        <v>200</v>
      </c>
      <c r="E454" s="99">
        <f>E453+E452</f>
        <v>0</v>
      </c>
      <c r="F454" s="99">
        <f>F453+F452</f>
        <v>0</v>
      </c>
      <c r="G454" s="99">
        <f>G453+G452</f>
        <v>0</v>
      </c>
    </row>
    <row r="455" spans="3:7" s="92" customFormat="1" ht="15" customHeight="1" x14ac:dyDescent="0.25">
      <c r="C455" s="877" t="s">
        <v>42</v>
      </c>
      <c r="D455" s="880"/>
      <c r="E455" s="881"/>
      <c r="F455" s="881"/>
      <c r="G455" s="882"/>
    </row>
    <row r="456" spans="3:7" s="92" customFormat="1" x14ac:dyDescent="0.25">
      <c r="C456" s="878"/>
      <c r="D456" s="883"/>
      <c r="E456" s="884"/>
      <c r="F456" s="884"/>
      <c r="G456" s="885"/>
    </row>
    <row r="457" spans="3:7" s="92" customFormat="1" ht="15.75" thickBot="1" x14ac:dyDescent="0.3">
      <c r="C457" s="879"/>
      <c r="D457" s="886"/>
      <c r="E457" s="887"/>
      <c r="F457" s="887"/>
      <c r="G457" s="888"/>
    </row>
    <row r="458" spans="3:7" s="92" customFormat="1" ht="15.75" thickBot="1" x14ac:dyDescent="0.3">
      <c r="C458" s="115" t="s">
        <v>373</v>
      </c>
      <c r="D458" s="573"/>
      <c r="E458" s="866"/>
      <c r="F458" s="866"/>
      <c r="G458" s="867"/>
    </row>
    <row r="459" spans="3:7" s="92" customFormat="1" ht="21" customHeight="1" thickBot="1" x14ac:dyDescent="0.3">
      <c r="C459" s="91" t="s">
        <v>510</v>
      </c>
      <c r="D459" s="863" t="s">
        <v>511</v>
      </c>
      <c r="E459" s="864"/>
      <c r="F459" s="864"/>
      <c r="G459" s="865"/>
    </row>
    <row r="460" spans="3:7" s="92" customFormat="1" ht="21" customHeight="1" thickBot="1" x14ac:dyDescent="0.3">
      <c r="C460" s="41" t="s">
        <v>27</v>
      </c>
      <c r="D460" s="863" t="s">
        <v>512</v>
      </c>
      <c r="E460" s="864"/>
      <c r="F460" s="864"/>
      <c r="G460" s="865"/>
    </row>
    <row r="461" spans="3:7" s="92" customFormat="1" ht="15.75" thickBot="1" x14ac:dyDescent="0.3">
      <c r="C461" s="41" t="s">
        <v>29</v>
      </c>
      <c r="D461" s="576" t="s">
        <v>421</v>
      </c>
      <c r="E461" s="574"/>
      <c r="F461" s="574"/>
      <c r="G461" s="575"/>
    </row>
    <row r="462" spans="3:7" s="92" customFormat="1" ht="12.75" customHeight="1" x14ac:dyDescent="0.25">
      <c r="C462" s="855"/>
      <c r="D462" s="95">
        <v>2018</v>
      </c>
      <c r="E462" s="95">
        <v>2019</v>
      </c>
      <c r="F462" s="95">
        <v>2020</v>
      </c>
      <c r="G462" s="95">
        <v>2021</v>
      </c>
    </row>
    <row r="463" spans="3:7" s="92" customFormat="1" ht="9" customHeight="1" thickBot="1" x14ac:dyDescent="0.3">
      <c r="C463" s="856"/>
      <c r="D463" s="96" t="s">
        <v>12</v>
      </c>
      <c r="E463" s="96" t="s">
        <v>13</v>
      </c>
      <c r="F463" s="96" t="s">
        <v>13</v>
      </c>
      <c r="G463" s="96" t="s">
        <v>13</v>
      </c>
    </row>
    <row r="464" spans="3:7" s="92" customFormat="1" ht="15.75" thickBot="1" x14ac:dyDescent="0.3">
      <c r="C464" s="41" t="s">
        <v>31</v>
      </c>
      <c r="D464" s="40">
        <v>0</v>
      </c>
      <c r="E464" s="40">
        <v>1</v>
      </c>
      <c r="F464" s="40">
        <v>0</v>
      </c>
      <c r="G464" s="40">
        <v>0</v>
      </c>
    </row>
    <row r="465" spans="3:7" s="92" customFormat="1" ht="15.75" thickBot="1" x14ac:dyDescent="0.3">
      <c r="C465" s="41" t="s">
        <v>32</v>
      </c>
      <c r="D465" s="40">
        <v>0</v>
      </c>
      <c r="E465" s="40">
        <v>4000</v>
      </c>
      <c r="F465" s="40">
        <v>0</v>
      </c>
      <c r="G465" s="40">
        <v>0</v>
      </c>
    </row>
    <row r="466" spans="3:7" s="92" customFormat="1" ht="15.75" thickBot="1" x14ac:dyDescent="0.3">
      <c r="C466" s="41" t="s">
        <v>33</v>
      </c>
      <c r="D466" s="40" t="e">
        <f>D465/D464</f>
        <v>#DIV/0!</v>
      </c>
      <c r="E466" s="40">
        <f>E465/E464</f>
        <v>4000</v>
      </c>
      <c r="F466" s="40" t="e">
        <f>F465/F464</f>
        <v>#DIV/0!</v>
      </c>
      <c r="G466" s="40" t="e">
        <f>G465/G464</f>
        <v>#DIV/0!</v>
      </c>
    </row>
    <row r="467" spans="3:7" s="92" customFormat="1" ht="15.75" thickBot="1" x14ac:dyDescent="0.3">
      <c r="C467" s="41" t="s">
        <v>34</v>
      </c>
      <c r="D467" s="93" t="s">
        <v>35</v>
      </c>
      <c r="E467" s="94" t="e">
        <f t="shared" ref="E467:G469" si="20">E464/D464-1</f>
        <v>#DIV/0!</v>
      </c>
      <c r="F467" s="94">
        <f t="shared" si="20"/>
        <v>-1</v>
      </c>
      <c r="G467" s="94" t="e">
        <f t="shared" si="20"/>
        <v>#DIV/0!</v>
      </c>
    </row>
    <row r="468" spans="3:7" s="92" customFormat="1" ht="15.75" thickBot="1" x14ac:dyDescent="0.3">
      <c r="C468" s="41" t="s">
        <v>36</v>
      </c>
      <c r="D468" s="93" t="s">
        <v>35</v>
      </c>
      <c r="E468" s="94" t="e">
        <f t="shared" si="20"/>
        <v>#DIV/0!</v>
      </c>
      <c r="F468" s="94">
        <f t="shared" si="20"/>
        <v>-1</v>
      </c>
      <c r="G468" s="94" t="e">
        <f t="shared" si="20"/>
        <v>#DIV/0!</v>
      </c>
    </row>
    <row r="469" spans="3:7" s="92" customFormat="1" ht="23.25" thickBot="1" x14ac:dyDescent="0.3">
      <c r="C469" s="41" t="s">
        <v>37</v>
      </c>
      <c r="D469" s="93" t="s">
        <v>35</v>
      </c>
      <c r="E469" s="94" t="e">
        <f t="shared" si="20"/>
        <v>#DIV/0!</v>
      </c>
      <c r="F469" s="94" t="e">
        <f t="shared" si="20"/>
        <v>#DIV/0!</v>
      </c>
      <c r="G469" s="94" t="e">
        <f t="shared" si="20"/>
        <v>#DIV/0!</v>
      </c>
    </row>
    <row r="470" spans="3:7" s="92" customFormat="1" ht="15.75" thickBot="1" x14ac:dyDescent="0.3">
      <c r="C470" s="857" t="s">
        <v>513</v>
      </c>
      <c r="D470" s="858"/>
      <c r="E470" s="858"/>
      <c r="F470" s="858"/>
      <c r="G470" s="859"/>
    </row>
    <row r="471" spans="3:7" s="92" customFormat="1" ht="12.75" customHeight="1" x14ac:dyDescent="0.25">
      <c r="C471" s="855"/>
      <c r="D471" s="95">
        <v>2018</v>
      </c>
      <c r="E471" s="95">
        <v>2019</v>
      </c>
      <c r="F471" s="95">
        <v>2020</v>
      </c>
      <c r="G471" s="95">
        <v>2021</v>
      </c>
    </row>
    <row r="472" spans="3:7" s="92" customFormat="1" ht="9" customHeight="1" thickBot="1" x14ac:dyDescent="0.3">
      <c r="C472" s="856"/>
      <c r="D472" s="96" t="s">
        <v>12</v>
      </c>
      <c r="E472" s="96" t="s">
        <v>13</v>
      </c>
      <c r="F472" s="96" t="s">
        <v>13</v>
      </c>
      <c r="G472" s="96" t="s">
        <v>13</v>
      </c>
    </row>
    <row r="473" spans="3:7" s="92" customFormat="1" ht="15.75" thickBot="1" x14ac:dyDescent="0.3">
      <c r="C473" s="97" t="s">
        <v>39</v>
      </c>
      <c r="D473" s="98">
        <v>0</v>
      </c>
      <c r="E473" s="98">
        <v>0</v>
      </c>
      <c r="F473" s="98">
        <v>0</v>
      </c>
      <c r="G473" s="98">
        <v>0</v>
      </c>
    </row>
    <row r="474" spans="3:7" s="92" customFormat="1" ht="15.75" thickBot="1" x14ac:dyDescent="0.3">
      <c r="C474" s="97" t="s">
        <v>40</v>
      </c>
      <c r="D474" s="99">
        <v>0</v>
      </c>
      <c r="E474" s="40">
        <f>E465</f>
        <v>4000</v>
      </c>
      <c r="F474" s="98">
        <f>F465</f>
        <v>0</v>
      </c>
      <c r="G474" s="98">
        <f>G465</f>
        <v>0</v>
      </c>
    </row>
    <row r="475" spans="3:7" s="92" customFormat="1" ht="24.75" thickBot="1" x14ac:dyDescent="0.3">
      <c r="C475" s="100" t="s">
        <v>387</v>
      </c>
      <c r="D475" s="99">
        <v>0</v>
      </c>
      <c r="E475" s="99">
        <f>E474+E473</f>
        <v>4000</v>
      </c>
      <c r="F475" s="99">
        <f>F474+F473</f>
        <v>0</v>
      </c>
      <c r="G475" s="99">
        <f>G474+G473</f>
        <v>0</v>
      </c>
    </row>
    <row r="476" spans="3:7" s="92" customFormat="1" ht="15" customHeight="1" x14ac:dyDescent="0.25">
      <c r="C476" s="877" t="s">
        <v>42</v>
      </c>
      <c r="D476" s="880"/>
      <c r="E476" s="881"/>
      <c r="F476" s="881"/>
      <c r="G476" s="882"/>
    </row>
    <row r="477" spans="3:7" s="92" customFormat="1" x14ac:dyDescent="0.25">
      <c r="C477" s="878"/>
      <c r="D477" s="883"/>
      <c r="E477" s="884"/>
      <c r="F477" s="884"/>
      <c r="G477" s="885"/>
    </row>
    <row r="478" spans="3:7" s="92" customFormat="1" ht="15.75" thickBot="1" x14ac:dyDescent="0.3">
      <c r="C478" s="879"/>
      <c r="D478" s="886"/>
      <c r="E478" s="887"/>
      <c r="F478" s="887"/>
      <c r="G478" s="888"/>
    </row>
    <row r="479" spans="3:7" s="92" customFormat="1" ht="15.75" thickBot="1" x14ac:dyDescent="0.3">
      <c r="C479" s="115" t="s">
        <v>373</v>
      </c>
      <c r="D479" s="573" t="s">
        <v>494</v>
      </c>
      <c r="E479" s="866"/>
      <c r="F479" s="866"/>
      <c r="G479" s="867"/>
    </row>
    <row r="480" spans="3:7" s="92" customFormat="1" ht="21" customHeight="1" thickBot="1" x14ac:dyDescent="0.3">
      <c r="C480" s="91" t="s">
        <v>393</v>
      </c>
      <c r="D480" s="863" t="s">
        <v>514</v>
      </c>
      <c r="E480" s="864"/>
      <c r="F480" s="864"/>
      <c r="G480" s="865"/>
    </row>
    <row r="481" spans="3:7" s="92" customFormat="1" ht="57.75" customHeight="1" thickBot="1" x14ac:dyDescent="0.3">
      <c r="C481" s="41" t="s">
        <v>27</v>
      </c>
      <c r="D481" s="863" t="s">
        <v>515</v>
      </c>
      <c r="E481" s="864"/>
      <c r="F481" s="864"/>
      <c r="G481" s="865"/>
    </row>
    <row r="482" spans="3:7" s="92" customFormat="1" ht="15.75" thickBot="1" x14ac:dyDescent="0.3">
      <c r="C482" s="41" t="s">
        <v>29</v>
      </c>
      <c r="D482" s="576" t="s">
        <v>421</v>
      </c>
      <c r="E482" s="574"/>
      <c r="F482" s="574"/>
      <c r="G482" s="575"/>
    </row>
    <row r="483" spans="3:7" s="92" customFormat="1" ht="12.75" customHeight="1" x14ac:dyDescent="0.25">
      <c r="C483" s="855"/>
      <c r="D483" s="95">
        <v>2018</v>
      </c>
      <c r="E483" s="95">
        <v>2019</v>
      </c>
      <c r="F483" s="95">
        <v>2020</v>
      </c>
      <c r="G483" s="95">
        <v>2021</v>
      </c>
    </row>
    <row r="484" spans="3:7" s="92" customFormat="1" ht="9" customHeight="1" thickBot="1" x14ac:dyDescent="0.3">
      <c r="C484" s="856"/>
      <c r="D484" s="96" t="s">
        <v>12</v>
      </c>
      <c r="E484" s="96" t="s">
        <v>13</v>
      </c>
      <c r="F484" s="96" t="s">
        <v>13</v>
      </c>
      <c r="G484" s="96" t="s">
        <v>13</v>
      </c>
    </row>
    <row r="485" spans="3:7" s="92" customFormat="1" ht="15.75" thickBot="1" x14ac:dyDescent="0.3">
      <c r="C485" s="41" t="s">
        <v>31</v>
      </c>
      <c r="D485" s="40">
        <v>10</v>
      </c>
      <c r="E485" s="40">
        <v>10</v>
      </c>
      <c r="F485" s="40">
        <v>10</v>
      </c>
      <c r="G485" s="40">
        <v>10</v>
      </c>
    </row>
    <row r="486" spans="3:7" s="92" customFormat="1" ht="15.75" thickBot="1" x14ac:dyDescent="0.3">
      <c r="C486" s="41" t="s">
        <v>32</v>
      </c>
      <c r="D486" s="40">
        <v>7000</v>
      </c>
      <c r="E486" s="40">
        <v>2000</v>
      </c>
      <c r="F486" s="40">
        <v>2000</v>
      </c>
      <c r="G486" s="40">
        <v>1500</v>
      </c>
    </row>
    <row r="487" spans="3:7" s="92" customFormat="1" ht="15.75" thickBot="1" x14ac:dyDescent="0.3">
      <c r="C487" s="41" t="s">
        <v>33</v>
      </c>
      <c r="D487" s="40">
        <f>D486/D485</f>
        <v>700</v>
      </c>
      <c r="E487" s="40">
        <f>E486/E485</f>
        <v>200</v>
      </c>
      <c r="F487" s="40">
        <f>F486/F485</f>
        <v>200</v>
      </c>
      <c r="G487" s="40">
        <f>G486/G485</f>
        <v>150</v>
      </c>
    </row>
    <row r="488" spans="3:7" s="92" customFormat="1" ht="15.75" thickBot="1" x14ac:dyDescent="0.3">
      <c r="C488" s="41" t="s">
        <v>34</v>
      </c>
      <c r="D488" s="93" t="s">
        <v>35</v>
      </c>
      <c r="E488" s="94">
        <f t="shared" ref="E488:G490" si="21">E485/D485-1</f>
        <v>0</v>
      </c>
      <c r="F488" s="94">
        <f t="shared" si="21"/>
        <v>0</v>
      </c>
      <c r="G488" s="94">
        <f t="shared" si="21"/>
        <v>0</v>
      </c>
    </row>
    <row r="489" spans="3:7" s="92" customFormat="1" ht="15.75" thickBot="1" x14ac:dyDescent="0.3">
      <c r="C489" s="41" t="s">
        <v>36</v>
      </c>
      <c r="D489" s="93" t="s">
        <v>35</v>
      </c>
      <c r="E489" s="94">
        <f t="shared" si="21"/>
        <v>-0.7142857142857143</v>
      </c>
      <c r="F489" s="94">
        <f t="shared" si="21"/>
        <v>0</v>
      </c>
      <c r="G489" s="94">
        <f t="shared" si="21"/>
        <v>-0.25</v>
      </c>
    </row>
    <row r="490" spans="3:7" s="92" customFormat="1" ht="23.25" thickBot="1" x14ac:dyDescent="0.3">
      <c r="C490" s="41" t="s">
        <v>37</v>
      </c>
      <c r="D490" s="93" t="s">
        <v>35</v>
      </c>
      <c r="E490" s="94">
        <f t="shared" si="21"/>
        <v>-0.7142857142857143</v>
      </c>
      <c r="F490" s="94">
        <f t="shared" si="21"/>
        <v>0</v>
      </c>
      <c r="G490" s="94">
        <f t="shared" si="21"/>
        <v>-0.25</v>
      </c>
    </row>
    <row r="491" spans="3:7" s="92" customFormat="1" ht="15.75" thickBot="1" x14ac:dyDescent="0.3">
      <c r="C491" s="857" t="s">
        <v>516</v>
      </c>
      <c r="D491" s="858"/>
      <c r="E491" s="858"/>
      <c r="F491" s="858"/>
      <c r="G491" s="859"/>
    </row>
    <row r="492" spans="3:7" s="92" customFormat="1" ht="12.75" customHeight="1" x14ac:dyDescent="0.25">
      <c r="C492" s="855"/>
      <c r="D492" s="95">
        <v>2018</v>
      </c>
      <c r="E492" s="95">
        <v>2019</v>
      </c>
      <c r="F492" s="95">
        <v>2020</v>
      </c>
      <c r="G492" s="95">
        <v>2021</v>
      </c>
    </row>
    <row r="493" spans="3:7" s="92" customFormat="1" ht="9" customHeight="1" thickBot="1" x14ac:dyDescent="0.3">
      <c r="C493" s="856"/>
      <c r="D493" s="96" t="s">
        <v>12</v>
      </c>
      <c r="E493" s="96" t="s">
        <v>13</v>
      </c>
      <c r="F493" s="96" t="s">
        <v>13</v>
      </c>
      <c r="G493" s="96" t="s">
        <v>13</v>
      </c>
    </row>
    <row r="494" spans="3:7" s="92" customFormat="1" ht="15.75" thickBot="1" x14ac:dyDescent="0.3">
      <c r="C494" s="97" t="s">
        <v>39</v>
      </c>
      <c r="D494" s="98">
        <v>0</v>
      </c>
      <c r="E494" s="98">
        <v>0</v>
      </c>
      <c r="F494" s="98">
        <v>0</v>
      </c>
      <c r="G494" s="98">
        <v>0</v>
      </c>
    </row>
    <row r="495" spans="3:7" s="92" customFormat="1" ht="15.75" thickBot="1" x14ac:dyDescent="0.3">
      <c r="C495" s="97" t="s">
        <v>40</v>
      </c>
      <c r="D495" s="99">
        <v>7000</v>
      </c>
      <c r="E495" s="40">
        <v>2000</v>
      </c>
      <c r="F495" s="98">
        <v>2000</v>
      </c>
      <c r="G495" s="98">
        <v>1500</v>
      </c>
    </row>
    <row r="496" spans="3:7" s="92" customFormat="1" ht="24.75" thickBot="1" x14ac:dyDescent="0.3">
      <c r="C496" s="100" t="s">
        <v>397</v>
      </c>
      <c r="D496" s="99">
        <v>7000</v>
      </c>
      <c r="E496" s="99">
        <f>E495+E494</f>
        <v>2000</v>
      </c>
      <c r="F496" s="99">
        <f>F495+F494</f>
        <v>2000</v>
      </c>
      <c r="G496" s="99">
        <f>G495+G494</f>
        <v>1500</v>
      </c>
    </row>
    <row r="497" spans="3:7" s="92" customFormat="1" ht="15" customHeight="1" x14ac:dyDescent="0.25">
      <c r="C497" s="877" t="s">
        <v>42</v>
      </c>
      <c r="D497" s="880"/>
      <c r="E497" s="881"/>
      <c r="F497" s="881"/>
      <c r="G497" s="882"/>
    </row>
    <row r="498" spans="3:7" s="92" customFormat="1" x14ac:dyDescent="0.25">
      <c r="C498" s="878"/>
      <c r="D498" s="883"/>
      <c r="E498" s="884"/>
      <c r="F498" s="884"/>
      <c r="G498" s="885"/>
    </row>
    <row r="499" spans="3:7" s="92" customFormat="1" ht="15.75" thickBot="1" x14ac:dyDescent="0.3">
      <c r="C499" s="879"/>
      <c r="D499" s="886"/>
      <c r="E499" s="887"/>
      <c r="F499" s="887"/>
      <c r="G499" s="888"/>
    </row>
    <row r="500" spans="3:7" s="92" customFormat="1" ht="15.75" thickBot="1" x14ac:dyDescent="0.3">
      <c r="C500" s="115" t="s">
        <v>373</v>
      </c>
      <c r="D500" s="573" t="s">
        <v>494</v>
      </c>
      <c r="E500" s="866"/>
      <c r="F500" s="866"/>
      <c r="G500" s="867"/>
    </row>
    <row r="501" spans="3:7" s="92" customFormat="1" ht="21" customHeight="1" thickBot="1" x14ac:dyDescent="0.3">
      <c r="C501" s="91" t="s">
        <v>393</v>
      </c>
      <c r="D501" s="863" t="s">
        <v>517</v>
      </c>
      <c r="E501" s="864"/>
      <c r="F501" s="864"/>
      <c r="G501" s="865"/>
    </row>
    <row r="502" spans="3:7" s="92" customFormat="1" ht="18.600000000000001" customHeight="1" thickBot="1" x14ac:dyDescent="0.3">
      <c r="C502" s="41" t="s">
        <v>27</v>
      </c>
      <c r="D502" s="863" t="s">
        <v>517</v>
      </c>
      <c r="E502" s="864"/>
      <c r="F502" s="864"/>
      <c r="G502" s="865"/>
    </row>
    <row r="503" spans="3:7" s="92" customFormat="1" ht="15.75" thickBot="1" x14ac:dyDescent="0.3">
      <c r="C503" s="41" t="s">
        <v>29</v>
      </c>
      <c r="D503" s="576" t="s">
        <v>421</v>
      </c>
      <c r="E503" s="574"/>
      <c r="F503" s="574"/>
      <c r="G503" s="575"/>
    </row>
    <row r="504" spans="3:7" s="92" customFormat="1" ht="12.75" customHeight="1" x14ac:dyDescent="0.25">
      <c r="C504" s="855"/>
      <c r="D504" s="95">
        <v>2018</v>
      </c>
      <c r="E504" s="95">
        <v>2019</v>
      </c>
      <c r="F504" s="95">
        <v>2020</v>
      </c>
      <c r="G504" s="95">
        <v>2021</v>
      </c>
    </row>
    <row r="505" spans="3:7" s="92" customFormat="1" ht="9" customHeight="1" thickBot="1" x14ac:dyDescent="0.3">
      <c r="C505" s="856"/>
      <c r="D505" s="96" t="s">
        <v>12</v>
      </c>
      <c r="E505" s="96" t="s">
        <v>13</v>
      </c>
      <c r="F505" s="96" t="s">
        <v>13</v>
      </c>
      <c r="G505" s="96" t="s">
        <v>13</v>
      </c>
    </row>
    <row r="506" spans="3:7" s="92" customFormat="1" ht="15.75" thickBot="1" x14ac:dyDescent="0.3">
      <c r="C506" s="41" t="s">
        <v>31</v>
      </c>
      <c r="D506" s="40">
        <v>1</v>
      </c>
      <c r="E506" s="40">
        <v>1</v>
      </c>
      <c r="F506" s="40">
        <v>1</v>
      </c>
      <c r="G506" s="40">
        <v>1</v>
      </c>
    </row>
    <row r="507" spans="3:7" s="92" customFormat="1" ht="15.75" thickBot="1" x14ac:dyDescent="0.3">
      <c r="C507" s="41" t="s">
        <v>32</v>
      </c>
      <c r="D507" s="40">
        <v>5500</v>
      </c>
      <c r="E507" s="40">
        <v>0</v>
      </c>
      <c r="F507" s="40">
        <v>0</v>
      </c>
      <c r="G507" s="40">
        <v>0</v>
      </c>
    </row>
    <row r="508" spans="3:7" s="92" customFormat="1" ht="15.75" thickBot="1" x14ac:dyDescent="0.3">
      <c r="C508" s="41" t="s">
        <v>33</v>
      </c>
      <c r="D508" s="40">
        <f>D507/D506</f>
        <v>5500</v>
      </c>
      <c r="E508" s="40">
        <f>E507/E506</f>
        <v>0</v>
      </c>
      <c r="F508" s="40">
        <f>F507/F506</f>
        <v>0</v>
      </c>
      <c r="G508" s="40">
        <f>G507/G506</f>
        <v>0</v>
      </c>
    </row>
    <row r="509" spans="3:7" s="92" customFormat="1" ht="15.75" thickBot="1" x14ac:dyDescent="0.3">
      <c r="C509" s="41" t="s">
        <v>34</v>
      </c>
      <c r="D509" s="93" t="s">
        <v>35</v>
      </c>
      <c r="E509" s="94">
        <f t="shared" ref="E509:G511" si="22">E506/D506-1</f>
        <v>0</v>
      </c>
      <c r="F509" s="94">
        <f t="shared" si="22"/>
        <v>0</v>
      </c>
      <c r="G509" s="94">
        <f t="shared" si="22"/>
        <v>0</v>
      </c>
    </row>
    <row r="510" spans="3:7" s="92" customFormat="1" ht="15.75" thickBot="1" x14ac:dyDescent="0.3">
      <c r="C510" s="41" t="s">
        <v>36</v>
      </c>
      <c r="D510" s="93" t="s">
        <v>35</v>
      </c>
      <c r="E510" s="94">
        <f t="shared" si="22"/>
        <v>-1</v>
      </c>
      <c r="F510" s="94" t="e">
        <f t="shared" si="22"/>
        <v>#DIV/0!</v>
      </c>
      <c r="G510" s="94" t="e">
        <f t="shared" si="22"/>
        <v>#DIV/0!</v>
      </c>
    </row>
    <row r="511" spans="3:7" s="92" customFormat="1" ht="23.25" thickBot="1" x14ac:dyDescent="0.3">
      <c r="C511" s="41" t="s">
        <v>37</v>
      </c>
      <c r="D511" s="93" t="s">
        <v>35</v>
      </c>
      <c r="E511" s="94">
        <f t="shared" si="22"/>
        <v>-1</v>
      </c>
      <c r="F511" s="94" t="e">
        <f t="shared" si="22"/>
        <v>#DIV/0!</v>
      </c>
      <c r="G511" s="94" t="e">
        <f t="shared" si="22"/>
        <v>#DIV/0!</v>
      </c>
    </row>
    <row r="512" spans="3:7" s="92" customFormat="1" ht="15.75" thickBot="1" x14ac:dyDescent="0.3">
      <c r="C512" s="857" t="s">
        <v>516</v>
      </c>
      <c r="D512" s="858"/>
      <c r="E512" s="858"/>
      <c r="F512" s="858"/>
      <c r="G512" s="859"/>
    </row>
    <row r="513" spans="3:7" s="92" customFormat="1" ht="12.75" customHeight="1" x14ac:dyDescent="0.25">
      <c r="C513" s="855"/>
      <c r="D513" s="95">
        <v>2018</v>
      </c>
      <c r="E513" s="95">
        <v>2019</v>
      </c>
      <c r="F513" s="95">
        <v>2020</v>
      </c>
      <c r="G513" s="95">
        <v>2021</v>
      </c>
    </row>
    <row r="514" spans="3:7" s="92" customFormat="1" ht="9" customHeight="1" thickBot="1" x14ac:dyDescent="0.3">
      <c r="C514" s="856"/>
      <c r="D514" s="96" t="s">
        <v>12</v>
      </c>
      <c r="E514" s="96" t="s">
        <v>13</v>
      </c>
      <c r="F514" s="96" t="s">
        <v>13</v>
      </c>
      <c r="G514" s="96" t="s">
        <v>13</v>
      </c>
    </row>
    <row r="515" spans="3:7" s="92" customFormat="1" ht="15.75" thickBot="1" x14ac:dyDescent="0.3">
      <c r="C515" s="97" t="s">
        <v>39</v>
      </c>
      <c r="D515" s="98">
        <v>0</v>
      </c>
      <c r="E515" s="98">
        <v>0</v>
      </c>
      <c r="F515" s="98">
        <v>0</v>
      </c>
      <c r="G515" s="98">
        <v>0</v>
      </c>
    </row>
    <row r="516" spans="3:7" s="92" customFormat="1" ht="15.75" thickBot="1" x14ac:dyDescent="0.3">
      <c r="C516" s="97" t="s">
        <v>40</v>
      </c>
      <c r="D516" s="99">
        <f>D507</f>
        <v>5500</v>
      </c>
      <c r="E516" s="40">
        <f>E507</f>
        <v>0</v>
      </c>
      <c r="F516" s="98">
        <f>F507</f>
        <v>0</v>
      </c>
      <c r="G516" s="98">
        <f>G507</f>
        <v>0</v>
      </c>
    </row>
    <row r="517" spans="3:7" s="92" customFormat="1" ht="24.75" thickBot="1" x14ac:dyDescent="0.3">
      <c r="C517" s="100" t="s">
        <v>397</v>
      </c>
      <c r="D517" s="99">
        <f>D516</f>
        <v>5500</v>
      </c>
      <c r="E517" s="99">
        <f>E516+E515</f>
        <v>0</v>
      </c>
      <c r="F517" s="99">
        <f>F516+F515</f>
        <v>0</v>
      </c>
      <c r="G517" s="99">
        <f>G516+G515</f>
        <v>0</v>
      </c>
    </row>
    <row r="518" spans="3:7" s="92" customFormat="1" ht="15" customHeight="1" x14ac:dyDescent="0.25">
      <c r="C518" s="877" t="s">
        <v>42</v>
      </c>
      <c r="D518" s="880"/>
      <c r="E518" s="881"/>
      <c r="F518" s="881"/>
      <c r="G518" s="882"/>
    </row>
    <row r="519" spans="3:7" s="92" customFormat="1" ht="5.25" customHeight="1" thickBot="1" x14ac:dyDescent="0.3">
      <c r="C519" s="878"/>
      <c r="D519" s="883"/>
      <c r="E519" s="884"/>
      <c r="F519" s="884"/>
      <c r="G519" s="885"/>
    </row>
    <row r="520" spans="3:7" s="92" customFormat="1" ht="15.75" hidden="1" thickBot="1" x14ac:dyDescent="0.3">
      <c r="C520" s="879"/>
      <c r="D520" s="886"/>
      <c r="E520" s="887"/>
      <c r="F520" s="887"/>
      <c r="G520" s="888"/>
    </row>
    <row r="521" spans="3:7" s="92" customFormat="1" ht="15.75" thickBot="1" x14ac:dyDescent="0.3">
      <c r="C521" s="115" t="s">
        <v>373</v>
      </c>
      <c r="D521" s="573" t="s">
        <v>518</v>
      </c>
      <c r="E521" s="866"/>
      <c r="F521" s="866"/>
      <c r="G521" s="867"/>
    </row>
    <row r="522" spans="3:7" s="92" customFormat="1" ht="21" customHeight="1" thickBot="1" x14ac:dyDescent="0.3">
      <c r="C522" s="91" t="s">
        <v>519</v>
      </c>
      <c r="D522" s="863" t="s">
        <v>520</v>
      </c>
      <c r="E522" s="864"/>
      <c r="F522" s="864"/>
      <c r="G522" s="865"/>
    </row>
    <row r="523" spans="3:7" s="92" customFormat="1" ht="24.6" customHeight="1" thickBot="1" x14ac:dyDescent="0.3">
      <c r="C523" s="41" t="s">
        <v>27</v>
      </c>
      <c r="D523" s="863" t="s">
        <v>521</v>
      </c>
      <c r="E523" s="864"/>
      <c r="F523" s="864"/>
      <c r="G523" s="865"/>
    </row>
    <row r="524" spans="3:7" s="92" customFormat="1" ht="15.75" thickBot="1" x14ac:dyDescent="0.3">
      <c r="C524" s="41" t="s">
        <v>29</v>
      </c>
      <c r="D524" s="576" t="s">
        <v>421</v>
      </c>
      <c r="E524" s="574"/>
      <c r="F524" s="574"/>
      <c r="G524" s="575"/>
    </row>
    <row r="525" spans="3:7" s="92" customFormat="1" ht="12.75" customHeight="1" x14ac:dyDescent="0.25">
      <c r="C525" s="855"/>
      <c r="D525" s="95">
        <v>2018</v>
      </c>
      <c r="E525" s="95">
        <v>2019</v>
      </c>
      <c r="F525" s="95">
        <v>2020</v>
      </c>
      <c r="G525" s="95">
        <v>2021</v>
      </c>
    </row>
    <row r="526" spans="3:7" s="92" customFormat="1" ht="9" customHeight="1" thickBot="1" x14ac:dyDescent="0.3">
      <c r="C526" s="856"/>
      <c r="D526" s="96" t="s">
        <v>12</v>
      </c>
      <c r="E526" s="96" t="s">
        <v>13</v>
      </c>
      <c r="F526" s="96" t="s">
        <v>13</v>
      </c>
      <c r="G526" s="96" t="s">
        <v>13</v>
      </c>
    </row>
    <row r="527" spans="3:7" s="92" customFormat="1" ht="15.75" thickBot="1" x14ac:dyDescent="0.3">
      <c r="C527" s="41" t="s">
        <v>31</v>
      </c>
      <c r="D527" s="40">
        <v>1</v>
      </c>
      <c r="E527" s="40">
        <v>0</v>
      </c>
      <c r="F527" s="40">
        <v>0</v>
      </c>
      <c r="G527" s="40">
        <v>0</v>
      </c>
    </row>
    <row r="528" spans="3:7" s="92" customFormat="1" ht="15.75" thickBot="1" x14ac:dyDescent="0.3">
      <c r="C528" s="41" t="s">
        <v>32</v>
      </c>
      <c r="D528" s="40">
        <v>57340</v>
      </c>
      <c r="E528" s="40">
        <v>20000</v>
      </c>
      <c r="F528" s="40">
        <v>20000</v>
      </c>
      <c r="G528" s="40">
        <v>0</v>
      </c>
    </row>
    <row r="529" spans="3:7" s="92" customFormat="1" ht="15.75" thickBot="1" x14ac:dyDescent="0.3">
      <c r="C529" s="41" t="s">
        <v>33</v>
      </c>
      <c r="D529" s="40">
        <f>D528/D527</f>
        <v>57340</v>
      </c>
      <c r="E529" s="40" t="e">
        <f>E528/E527</f>
        <v>#DIV/0!</v>
      </c>
      <c r="F529" s="40" t="e">
        <f>F528/F527</f>
        <v>#DIV/0!</v>
      </c>
      <c r="G529" s="40" t="e">
        <f>G528/G527</f>
        <v>#DIV/0!</v>
      </c>
    </row>
    <row r="530" spans="3:7" s="92" customFormat="1" ht="15.75" thickBot="1" x14ac:dyDescent="0.3">
      <c r="C530" s="41" t="s">
        <v>34</v>
      </c>
      <c r="D530" s="93" t="s">
        <v>35</v>
      </c>
      <c r="E530" s="94">
        <f t="shared" ref="E530:G532" si="23">E527/D527-1</f>
        <v>-1</v>
      </c>
      <c r="F530" s="94" t="e">
        <f t="shared" si="23"/>
        <v>#DIV/0!</v>
      </c>
      <c r="G530" s="94" t="e">
        <f t="shared" si="23"/>
        <v>#DIV/0!</v>
      </c>
    </row>
    <row r="531" spans="3:7" s="92" customFormat="1" ht="15.75" thickBot="1" x14ac:dyDescent="0.3">
      <c r="C531" s="41" t="s">
        <v>36</v>
      </c>
      <c r="D531" s="93" t="s">
        <v>35</v>
      </c>
      <c r="E531" s="94">
        <f t="shared" si="23"/>
        <v>-0.65120334844785488</v>
      </c>
      <c r="F531" s="94">
        <f t="shared" si="23"/>
        <v>0</v>
      </c>
      <c r="G531" s="94">
        <f t="shared" si="23"/>
        <v>-1</v>
      </c>
    </row>
    <row r="532" spans="3:7" s="92" customFormat="1" ht="23.25" thickBot="1" x14ac:dyDescent="0.3">
      <c r="C532" s="41" t="s">
        <v>37</v>
      </c>
      <c r="D532" s="93" t="s">
        <v>35</v>
      </c>
      <c r="E532" s="94" t="e">
        <f t="shared" si="23"/>
        <v>#DIV/0!</v>
      </c>
      <c r="F532" s="94" t="e">
        <f t="shared" si="23"/>
        <v>#DIV/0!</v>
      </c>
      <c r="G532" s="94" t="e">
        <f t="shared" si="23"/>
        <v>#DIV/0!</v>
      </c>
    </row>
    <row r="533" spans="3:7" s="92" customFormat="1" ht="15.75" thickBot="1" x14ac:dyDescent="0.3">
      <c r="C533" s="857" t="s">
        <v>522</v>
      </c>
      <c r="D533" s="858"/>
      <c r="E533" s="858"/>
      <c r="F533" s="858"/>
      <c r="G533" s="859"/>
    </row>
    <row r="534" spans="3:7" s="92" customFormat="1" ht="12.75" customHeight="1" x14ac:dyDescent="0.25">
      <c r="C534" s="855"/>
      <c r="D534" s="95">
        <v>2018</v>
      </c>
      <c r="E534" s="95">
        <v>2019</v>
      </c>
      <c r="F534" s="95">
        <v>2020</v>
      </c>
      <c r="G534" s="95">
        <v>2021</v>
      </c>
    </row>
    <row r="535" spans="3:7" s="92" customFormat="1" ht="9" customHeight="1" thickBot="1" x14ac:dyDescent="0.3">
      <c r="C535" s="856"/>
      <c r="D535" s="96" t="s">
        <v>12</v>
      </c>
      <c r="E535" s="96" t="s">
        <v>13</v>
      </c>
      <c r="F535" s="96" t="s">
        <v>13</v>
      </c>
      <c r="G535" s="96" t="s">
        <v>13</v>
      </c>
    </row>
    <row r="536" spans="3:7" s="92" customFormat="1" ht="15.75" thickBot="1" x14ac:dyDescent="0.3">
      <c r="C536" s="97" t="s">
        <v>39</v>
      </c>
      <c r="D536" s="98">
        <v>0</v>
      </c>
      <c r="E536" s="98">
        <v>0</v>
      </c>
      <c r="F536" s="98">
        <v>0</v>
      </c>
      <c r="G536" s="98">
        <v>0</v>
      </c>
    </row>
    <row r="537" spans="3:7" s="92" customFormat="1" ht="15.75" thickBot="1" x14ac:dyDescent="0.3">
      <c r="C537" s="97" t="s">
        <v>40</v>
      </c>
      <c r="D537" s="99">
        <f>D528</f>
        <v>57340</v>
      </c>
      <c r="E537" s="40">
        <f>E528</f>
        <v>20000</v>
      </c>
      <c r="F537" s="98">
        <f>F528</f>
        <v>20000</v>
      </c>
      <c r="G537" s="98">
        <f>G527</f>
        <v>0</v>
      </c>
    </row>
    <row r="538" spans="3:7" s="92" customFormat="1" ht="24.75" thickBot="1" x14ac:dyDescent="0.3">
      <c r="C538" s="100" t="s">
        <v>523</v>
      </c>
      <c r="D538" s="99">
        <f>D537</f>
        <v>57340</v>
      </c>
      <c r="E538" s="99">
        <f>E537+E536</f>
        <v>20000</v>
      </c>
      <c r="F538" s="99">
        <f>F537+F536</f>
        <v>20000</v>
      </c>
      <c r="G538" s="99">
        <f>G537+G536</f>
        <v>0</v>
      </c>
    </row>
    <row r="539" spans="3:7" s="92" customFormat="1" ht="15" customHeight="1" x14ac:dyDescent="0.25">
      <c r="C539" s="877" t="s">
        <v>42</v>
      </c>
      <c r="D539" s="880"/>
      <c r="E539" s="881"/>
      <c r="F539" s="881"/>
      <c r="G539" s="882"/>
    </row>
    <row r="540" spans="3:7" s="92" customFormat="1" x14ac:dyDescent="0.25">
      <c r="C540" s="878"/>
      <c r="D540" s="883"/>
      <c r="E540" s="884"/>
      <c r="F540" s="884"/>
      <c r="G540" s="885"/>
    </row>
    <row r="541" spans="3:7" s="92" customFormat="1" ht="15.75" thickBot="1" x14ac:dyDescent="0.3">
      <c r="C541" s="879"/>
      <c r="D541" s="886"/>
      <c r="E541" s="887"/>
      <c r="F541" s="887"/>
      <c r="G541" s="888"/>
    </row>
    <row r="542" spans="3:7" s="92" customFormat="1" ht="15.75" thickBot="1" x14ac:dyDescent="0.3">
      <c r="C542" s="115" t="s">
        <v>373</v>
      </c>
      <c r="D542" s="573" t="s">
        <v>524</v>
      </c>
      <c r="E542" s="866"/>
      <c r="F542" s="866"/>
      <c r="G542" s="867"/>
    </row>
    <row r="543" spans="3:7" s="92" customFormat="1" ht="21" customHeight="1" thickBot="1" x14ac:dyDescent="0.3">
      <c r="C543" s="91" t="s">
        <v>525</v>
      </c>
      <c r="D543" s="863" t="s">
        <v>526</v>
      </c>
      <c r="E543" s="864"/>
      <c r="F543" s="864"/>
      <c r="G543" s="865"/>
    </row>
    <row r="544" spans="3:7" s="92" customFormat="1" ht="24.6" customHeight="1" thickBot="1" x14ac:dyDescent="0.3">
      <c r="C544" s="41" t="s">
        <v>27</v>
      </c>
      <c r="D544" s="863" t="s">
        <v>527</v>
      </c>
      <c r="E544" s="864"/>
      <c r="F544" s="864"/>
      <c r="G544" s="865"/>
    </row>
    <row r="545" spans="3:7" s="92" customFormat="1" ht="15.75" thickBot="1" x14ac:dyDescent="0.3">
      <c r="C545" s="41" t="s">
        <v>29</v>
      </c>
      <c r="D545" s="576" t="s">
        <v>421</v>
      </c>
      <c r="E545" s="574"/>
      <c r="F545" s="574"/>
      <c r="G545" s="575"/>
    </row>
    <row r="546" spans="3:7" s="92" customFormat="1" ht="12.75" customHeight="1" x14ac:dyDescent="0.25">
      <c r="C546" s="855"/>
      <c r="D546" s="95">
        <v>2018</v>
      </c>
      <c r="E546" s="95">
        <v>2019</v>
      </c>
      <c r="F546" s="95">
        <v>2020</v>
      </c>
      <c r="G546" s="95">
        <v>2021</v>
      </c>
    </row>
    <row r="547" spans="3:7" s="92" customFormat="1" ht="9" customHeight="1" thickBot="1" x14ac:dyDescent="0.3">
      <c r="C547" s="856"/>
      <c r="D547" s="96" t="s">
        <v>12</v>
      </c>
      <c r="E547" s="96" t="s">
        <v>13</v>
      </c>
      <c r="F547" s="96" t="s">
        <v>13</v>
      </c>
      <c r="G547" s="96" t="s">
        <v>13</v>
      </c>
    </row>
    <row r="548" spans="3:7" s="92" customFormat="1" ht="15.75" thickBot="1" x14ac:dyDescent="0.3">
      <c r="C548" s="41" t="s">
        <v>31</v>
      </c>
      <c r="D548" s="40">
        <v>1</v>
      </c>
      <c r="E548" s="40">
        <v>0</v>
      </c>
      <c r="F548" s="40">
        <v>0</v>
      </c>
      <c r="G548" s="40">
        <v>0</v>
      </c>
    </row>
    <row r="549" spans="3:7" s="92" customFormat="1" ht="15.75" thickBot="1" x14ac:dyDescent="0.3">
      <c r="C549" s="41" t="s">
        <v>32</v>
      </c>
      <c r="D549" s="40">
        <v>2660</v>
      </c>
      <c r="E549" s="40">
        <v>0</v>
      </c>
      <c r="F549" s="40">
        <v>0</v>
      </c>
      <c r="G549" s="40">
        <v>0</v>
      </c>
    </row>
    <row r="550" spans="3:7" s="92" customFormat="1" ht="15.75" thickBot="1" x14ac:dyDescent="0.3">
      <c r="C550" s="41" t="s">
        <v>33</v>
      </c>
      <c r="D550" s="40">
        <f>D549/D548</f>
        <v>2660</v>
      </c>
      <c r="E550" s="40" t="e">
        <f>E549/E548</f>
        <v>#DIV/0!</v>
      </c>
      <c r="F550" s="40" t="e">
        <f>F549/F548</f>
        <v>#DIV/0!</v>
      </c>
      <c r="G550" s="40" t="e">
        <f>G549/G548</f>
        <v>#DIV/0!</v>
      </c>
    </row>
    <row r="551" spans="3:7" s="92" customFormat="1" ht="15.75" thickBot="1" x14ac:dyDescent="0.3">
      <c r="C551" s="41" t="s">
        <v>34</v>
      </c>
      <c r="D551" s="93" t="s">
        <v>35</v>
      </c>
      <c r="E551" s="94">
        <f t="shared" ref="E551:G553" si="24">E548/D548-1</f>
        <v>-1</v>
      </c>
      <c r="F551" s="94" t="e">
        <f t="shared" si="24"/>
        <v>#DIV/0!</v>
      </c>
      <c r="G551" s="94" t="e">
        <f t="shared" si="24"/>
        <v>#DIV/0!</v>
      </c>
    </row>
    <row r="552" spans="3:7" s="92" customFormat="1" ht="15.75" thickBot="1" x14ac:dyDescent="0.3">
      <c r="C552" s="41" t="s">
        <v>36</v>
      </c>
      <c r="D552" s="93" t="s">
        <v>35</v>
      </c>
      <c r="E552" s="94">
        <f t="shared" si="24"/>
        <v>-1</v>
      </c>
      <c r="F552" s="94" t="e">
        <f t="shared" si="24"/>
        <v>#DIV/0!</v>
      </c>
      <c r="G552" s="94" t="e">
        <f t="shared" si="24"/>
        <v>#DIV/0!</v>
      </c>
    </row>
    <row r="553" spans="3:7" s="92" customFormat="1" ht="23.25" thickBot="1" x14ac:dyDescent="0.3">
      <c r="C553" s="41" t="s">
        <v>37</v>
      </c>
      <c r="D553" s="93" t="s">
        <v>35</v>
      </c>
      <c r="E553" s="94" t="e">
        <f t="shared" si="24"/>
        <v>#DIV/0!</v>
      </c>
      <c r="F553" s="94" t="e">
        <f t="shared" si="24"/>
        <v>#DIV/0!</v>
      </c>
      <c r="G553" s="94" t="e">
        <f t="shared" si="24"/>
        <v>#DIV/0!</v>
      </c>
    </row>
    <row r="554" spans="3:7" s="92" customFormat="1" ht="15.75" thickBot="1" x14ac:dyDescent="0.3">
      <c r="C554" s="857" t="s">
        <v>528</v>
      </c>
      <c r="D554" s="858"/>
      <c r="E554" s="858"/>
      <c r="F554" s="858"/>
      <c r="G554" s="859"/>
    </row>
    <row r="555" spans="3:7" s="92" customFormat="1" ht="12.75" customHeight="1" x14ac:dyDescent="0.25">
      <c r="C555" s="855"/>
      <c r="D555" s="95">
        <v>2018</v>
      </c>
      <c r="E555" s="95">
        <v>2019</v>
      </c>
      <c r="F555" s="95">
        <v>2020</v>
      </c>
      <c r="G555" s="95">
        <v>2021</v>
      </c>
    </row>
    <row r="556" spans="3:7" s="92" customFormat="1" ht="9" customHeight="1" thickBot="1" x14ac:dyDescent="0.3">
      <c r="C556" s="856"/>
      <c r="D556" s="96" t="s">
        <v>12</v>
      </c>
      <c r="E556" s="96" t="s">
        <v>13</v>
      </c>
      <c r="F556" s="96" t="s">
        <v>13</v>
      </c>
      <c r="G556" s="96" t="s">
        <v>13</v>
      </c>
    </row>
    <row r="557" spans="3:7" s="92" customFormat="1" ht="15.75" thickBot="1" x14ac:dyDescent="0.3">
      <c r="C557" s="97" t="s">
        <v>39</v>
      </c>
      <c r="D557" s="98">
        <v>0</v>
      </c>
      <c r="E557" s="98">
        <v>0</v>
      </c>
      <c r="F557" s="98">
        <v>0</v>
      </c>
      <c r="G557" s="98">
        <v>0</v>
      </c>
    </row>
    <row r="558" spans="3:7" s="92" customFormat="1" ht="15.75" thickBot="1" x14ac:dyDescent="0.3">
      <c r="C558" s="97" t="s">
        <v>40</v>
      </c>
      <c r="D558" s="99">
        <f>D549</f>
        <v>2660</v>
      </c>
      <c r="E558" s="40">
        <f>E548</f>
        <v>0</v>
      </c>
      <c r="F558" s="98">
        <f>F548</f>
        <v>0</v>
      </c>
      <c r="G558" s="98">
        <f>G548</f>
        <v>0</v>
      </c>
    </row>
    <row r="559" spans="3:7" s="92" customFormat="1" ht="24.75" thickBot="1" x14ac:dyDescent="0.3">
      <c r="C559" s="100" t="s">
        <v>529</v>
      </c>
      <c r="D559" s="99">
        <f>D558</f>
        <v>2660</v>
      </c>
      <c r="E559" s="99">
        <f>E558+E557</f>
        <v>0</v>
      </c>
      <c r="F559" s="99">
        <f>F558+F557</f>
        <v>0</v>
      </c>
      <c r="G559" s="99">
        <f>G558+G557</f>
        <v>0</v>
      </c>
    </row>
    <row r="560" spans="3:7" s="92" customFormat="1" ht="15" customHeight="1" x14ac:dyDescent="0.25">
      <c r="C560" s="877" t="s">
        <v>42</v>
      </c>
      <c r="D560" s="880"/>
      <c r="E560" s="881"/>
      <c r="F560" s="881"/>
      <c r="G560" s="882"/>
    </row>
    <row r="561" spans="3:7" s="92" customFormat="1" x14ac:dyDescent="0.25">
      <c r="C561" s="878"/>
      <c r="D561" s="883"/>
      <c r="E561" s="884"/>
      <c r="F561" s="884"/>
      <c r="G561" s="885"/>
    </row>
    <row r="562" spans="3:7" s="92" customFormat="1" ht="15.75" thickBot="1" x14ac:dyDescent="0.3">
      <c r="C562" s="879"/>
      <c r="D562" s="886"/>
      <c r="E562" s="887"/>
      <c r="F562" s="887"/>
      <c r="G562" s="888"/>
    </row>
    <row r="563" spans="3:7" s="92" customFormat="1" ht="15.75" thickBot="1" x14ac:dyDescent="0.3">
      <c r="C563" s="115" t="s">
        <v>373</v>
      </c>
      <c r="D563" s="573"/>
      <c r="E563" s="866"/>
      <c r="F563" s="866"/>
      <c r="G563" s="867"/>
    </row>
    <row r="564" spans="3:7" s="92" customFormat="1" ht="21" customHeight="1" thickBot="1" x14ac:dyDescent="0.3">
      <c r="C564" s="91" t="s">
        <v>530</v>
      </c>
      <c r="D564" s="863" t="s">
        <v>531</v>
      </c>
      <c r="E564" s="864"/>
      <c r="F564" s="864"/>
      <c r="G564" s="865"/>
    </row>
    <row r="565" spans="3:7" s="92" customFormat="1" ht="28.5" customHeight="1" thickBot="1" x14ac:dyDescent="0.3">
      <c r="C565" s="41" t="s">
        <v>27</v>
      </c>
      <c r="D565" s="863" t="s">
        <v>532</v>
      </c>
      <c r="E565" s="864"/>
      <c r="F565" s="864"/>
      <c r="G565" s="865"/>
    </row>
    <row r="566" spans="3:7" s="92" customFormat="1" ht="15.75" thickBot="1" x14ac:dyDescent="0.3">
      <c r="C566" s="41" t="s">
        <v>29</v>
      </c>
      <c r="D566" s="576" t="s">
        <v>421</v>
      </c>
      <c r="E566" s="574"/>
      <c r="F566" s="574"/>
      <c r="G566" s="575"/>
    </row>
    <row r="567" spans="3:7" s="92" customFormat="1" ht="12.75" customHeight="1" x14ac:dyDescent="0.25">
      <c r="C567" s="855"/>
      <c r="D567" s="95">
        <v>2018</v>
      </c>
      <c r="E567" s="95">
        <v>2019</v>
      </c>
      <c r="F567" s="95">
        <v>2020</v>
      </c>
      <c r="G567" s="95">
        <v>2021</v>
      </c>
    </row>
    <row r="568" spans="3:7" s="92" customFormat="1" ht="9" customHeight="1" thickBot="1" x14ac:dyDescent="0.3">
      <c r="C568" s="856"/>
      <c r="D568" s="96" t="s">
        <v>12</v>
      </c>
      <c r="E568" s="96" t="s">
        <v>13</v>
      </c>
      <c r="F568" s="96" t="s">
        <v>13</v>
      </c>
      <c r="G568" s="96" t="s">
        <v>13</v>
      </c>
    </row>
    <row r="569" spans="3:7" s="92" customFormat="1" ht="15.75" thickBot="1" x14ac:dyDescent="0.3">
      <c r="C569" s="41" t="s">
        <v>31</v>
      </c>
      <c r="D569" s="40">
        <v>1</v>
      </c>
      <c r="E569" s="40">
        <v>1</v>
      </c>
      <c r="F569" s="40">
        <v>1</v>
      </c>
      <c r="G569" s="40">
        <v>1</v>
      </c>
    </row>
    <row r="570" spans="3:7" s="92" customFormat="1" ht="15.75" thickBot="1" x14ac:dyDescent="0.3">
      <c r="C570" s="41" t="s">
        <v>32</v>
      </c>
      <c r="D570" s="99">
        <v>0</v>
      </c>
      <c r="E570" s="40">
        <v>0</v>
      </c>
      <c r="F570" s="98">
        <v>9500</v>
      </c>
      <c r="G570" s="98">
        <v>0</v>
      </c>
    </row>
    <row r="571" spans="3:7" s="92" customFormat="1" ht="15.75" thickBot="1" x14ac:dyDescent="0.3">
      <c r="C571" s="41" t="s">
        <v>33</v>
      </c>
      <c r="D571" s="40">
        <f>D570/D569</f>
        <v>0</v>
      </c>
      <c r="E571" s="40">
        <f>E570/E569</f>
        <v>0</v>
      </c>
      <c r="F571" s="40">
        <f>F570/F569</f>
        <v>9500</v>
      </c>
      <c r="G571" s="40">
        <f>G570/G569</f>
        <v>0</v>
      </c>
    </row>
    <row r="572" spans="3:7" s="92" customFormat="1" ht="15.75" thickBot="1" x14ac:dyDescent="0.3">
      <c r="C572" s="41" t="s">
        <v>34</v>
      </c>
      <c r="D572" s="93" t="s">
        <v>35</v>
      </c>
      <c r="E572" s="94">
        <f t="shared" ref="E572:G574" si="25">E569/D569-1</f>
        <v>0</v>
      </c>
      <c r="F572" s="94">
        <f t="shared" si="25"/>
        <v>0</v>
      </c>
      <c r="G572" s="94">
        <f t="shared" si="25"/>
        <v>0</v>
      </c>
    </row>
    <row r="573" spans="3:7" s="92" customFormat="1" ht="15.75" thickBot="1" x14ac:dyDescent="0.3">
      <c r="C573" s="41" t="s">
        <v>36</v>
      </c>
      <c r="D573" s="93" t="s">
        <v>35</v>
      </c>
      <c r="E573" s="94" t="e">
        <f t="shared" si="25"/>
        <v>#DIV/0!</v>
      </c>
      <c r="F573" s="94" t="e">
        <f t="shared" si="25"/>
        <v>#DIV/0!</v>
      </c>
      <c r="G573" s="94">
        <f t="shared" si="25"/>
        <v>-1</v>
      </c>
    </row>
    <row r="574" spans="3:7" s="92" customFormat="1" ht="23.25" thickBot="1" x14ac:dyDescent="0.3">
      <c r="C574" s="41" t="s">
        <v>37</v>
      </c>
      <c r="D574" s="93" t="s">
        <v>35</v>
      </c>
      <c r="E574" s="94" t="e">
        <f t="shared" si="25"/>
        <v>#DIV/0!</v>
      </c>
      <c r="F574" s="94" t="e">
        <f t="shared" si="25"/>
        <v>#DIV/0!</v>
      </c>
      <c r="G574" s="94">
        <f t="shared" si="25"/>
        <v>-1</v>
      </c>
    </row>
    <row r="575" spans="3:7" s="92" customFormat="1" ht="15.75" thickBot="1" x14ac:dyDescent="0.3">
      <c r="C575" s="857" t="s">
        <v>533</v>
      </c>
      <c r="D575" s="858"/>
      <c r="E575" s="858"/>
      <c r="F575" s="858"/>
      <c r="G575" s="859"/>
    </row>
    <row r="576" spans="3:7" s="92" customFormat="1" ht="12.75" customHeight="1" x14ac:dyDescent="0.25">
      <c r="C576" s="855"/>
      <c r="D576" s="95">
        <v>2018</v>
      </c>
      <c r="E576" s="95">
        <v>2019</v>
      </c>
      <c r="F576" s="95">
        <v>2020</v>
      </c>
      <c r="G576" s="95">
        <v>2021</v>
      </c>
    </row>
    <row r="577" spans="3:7" s="92" customFormat="1" ht="9" customHeight="1" thickBot="1" x14ac:dyDescent="0.3">
      <c r="C577" s="856"/>
      <c r="D577" s="96" t="s">
        <v>12</v>
      </c>
      <c r="E577" s="96" t="s">
        <v>13</v>
      </c>
      <c r="F577" s="96" t="s">
        <v>13</v>
      </c>
      <c r="G577" s="96" t="s">
        <v>13</v>
      </c>
    </row>
    <row r="578" spans="3:7" s="92" customFormat="1" ht="15.75" thickBot="1" x14ac:dyDescent="0.3">
      <c r="C578" s="97" t="s">
        <v>39</v>
      </c>
      <c r="D578" s="98">
        <f>D570</f>
        <v>0</v>
      </c>
      <c r="E578" s="98">
        <f>E570</f>
        <v>0</v>
      </c>
      <c r="F578" s="98">
        <f>F570</f>
        <v>9500</v>
      </c>
      <c r="G578" s="98">
        <f>G570</f>
        <v>0</v>
      </c>
    </row>
    <row r="579" spans="3:7" s="92" customFormat="1" ht="15.75" thickBot="1" x14ac:dyDescent="0.3">
      <c r="C579" s="97" t="s">
        <v>40</v>
      </c>
      <c r="D579" s="99">
        <v>0</v>
      </c>
      <c r="E579" s="40">
        <v>0</v>
      </c>
      <c r="F579" s="98">
        <v>0</v>
      </c>
      <c r="G579" s="98">
        <v>0</v>
      </c>
    </row>
    <row r="580" spans="3:7" s="92" customFormat="1" ht="24.75" thickBot="1" x14ac:dyDescent="0.3">
      <c r="C580" s="100" t="s">
        <v>534</v>
      </c>
      <c r="D580" s="99">
        <f>D578</f>
        <v>0</v>
      </c>
      <c r="E580" s="99">
        <f>E579+E578</f>
        <v>0</v>
      </c>
      <c r="F580" s="99">
        <f>F579+F578</f>
        <v>9500</v>
      </c>
      <c r="G580" s="99">
        <f>G579+G578</f>
        <v>0</v>
      </c>
    </row>
    <row r="581" spans="3:7" s="92" customFormat="1" ht="15" customHeight="1" x14ac:dyDescent="0.25">
      <c r="C581" s="877" t="s">
        <v>42</v>
      </c>
      <c r="D581" s="880"/>
      <c r="E581" s="881"/>
      <c r="F581" s="881"/>
      <c r="G581" s="882"/>
    </row>
    <row r="582" spans="3:7" s="92" customFormat="1" x14ac:dyDescent="0.25">
      <c r="C582" s="878"/>
      <c r="D582" s="883"/>
      <c r="E582" s="884"/>
      <c r="F582" s="884"/>
      <c r="G582" s="885"/>
    </row>
    <row r="583" spans="3:7" s="92" customFormat="1" ht="15.75" thickBot="1" x14ac:dyDescent="0.3">
      <c r="C583" s="879"/>
      <c r="D583" s="886"/>
      <c r="E583" s="887"/>
      <c r="F583" s="887"/>
      <c r="G583" s="888"/>
    </row>
    <row r="584" spans="3:7" s="92" customFormat="1" ht="45" customHeight="1" thickBot="1" x14ac:dyDescent="0.3">
      <c r="C584" s="116" t="s">
        <v>535</v>
      </c>
      <c r="D584" s="871" t="s">
        <v>536</v>
      </c>
      <c r="E584" s="872"/>
      <c r="F584" s="872"/>
      <c r="G584" s="873"/>
    </row>
    <row r="585" spans="3:7" s="92" customFormat="1" ht="23.25" customHeight="1" thickBot="1" x14ac:dyDescent="0.3">
      <c r="C585" s="891" t="s">
        <v>537</v>
      </c>
      <c r="D585" s="892"/>
      <c r="E585" s="892"/>
      <c r="F585" s="892"/>
      <c r="G585" s="892"/>
    </row>
    <row r="586" spans="3:7" s="92" customFormat="1" ht="34.5" thickBot="1" x14ac:dyDescent="0.3">
      <c r="C586" s="117" t="s">
        <v>538</v>
      </c>
      <c r="D586" s="114" t="s">
        <v>539</v>
      </c>
      <c r="E586" s="114" t="s">
        <v>540</v>
      </c>
      <c r="F586" s="114" t="s">
        <v>540</v>
      </c>
      <c r="G586" s="114" t="s">
        <v>540</v>
      </c>
    </row>
    <row r="587" spans="3:7" s="92" customFormat="1" ht="15.75" thickBot="1" x14ac:dyDescent="0.3">
      <c r="C587" s="115" t="s">
        <v>373</v>
      </c>
      <c r="D587" s="573" t="s">
        <v>541</v>
      </c>
      <c r="E587" s="866"/>
      <c r="F587" s="866"/>
      <c r="G587" s="867"/>
    </row>
    <row r="588" spans="3:7" s="92" customFormat="1" ht="21" customHeight="1" thickBot="1" x14ac:dyDescent="0.3">
      <c r="C588" s="91" t="s">
        <v>542</v>
      </c>
      <c r="D588" s="863" t="s">
        <v>543</v>
      </c>
      <c r="E588" s="864"/>
      <c r="F588" s="864"/>
      <c r="G588" s="865"/>
    </row>
    <row r="589" spans="3:7" s="92" customFormat="1" ht="72" customHeight="1" thickBot="1" x14ac:dyDescent="0.3">
      <c r="C589" s="41" t="s">
        <v>27</v>
      </c>
      <c r="D589" s="863" t="s">
        <v>544</v>
      </c>
      <c r="E589" s="864"/>
      <c r="F589" s="864"/>
      <c r="G589" s="865"/>
    </row>
    <row r="590" spans="3:7" s="92" customFormat="1" ht="15.75" thickBot="1" x14ac:dyDescent="0.3">
      <c r="C590" s="41" t="s">
        <v>29</v>
      </c>
      <c r="D590" s="576" t="s">
        <v>421</v>
      </c>
      <c r="E590" s="574"/>
      <c r="F590" s="574"/>
      <c r="G590" s="575"/>
    </row>
    <row r="591" spans="3:7" s="92" customFormat="1" ht="12.75" customHeight="1" x14ac:dyDescent="0.25">
      <c r="C591" s="855"/>
      <c r="D591" s="95">
        <v>2018</v>
      </c>
      <c r="E591" s="95">
        <v>2019</v>
      </c>
      <c r="F591" s="95">
        <v>2020</v>
      </c>
      <c r="G591" s="95">
        <v>2021</v>
      </c>
    </row>
    <row r="592" spans="3:7" s="92" customFormat="1" ht="9" customHeight="1" thickBot="1" x14ac:dyDescent="0.3">
      <c r="C592" s="856"/>
      <c r="D592" s="96" t="s">
        <v>12</v>
      </c>
      <c r="E592" s="96" t="s">
        <v>13</v>
      </c>
      <c r="F592" s="96" t="s">
        <v>13</v>
      </c>
      <c r="G592" s="96" t="s">
        <v>13</v>
      </c>
    </row>
    <row r="593" spans="3:7" s="92" customFormat="1" ht="15.75" thickBot="1" x14ac:dyDescent="0.3">
      <c r="C593" s="41" t="s">
        <v>31</v>
      </c>
      <c r="D593" s="40">
        <v>1</v>
      </c>
      <c r="E593" s="40">
        <v>2</v>
      </c>
      <c r="F593" s="40">
        <v>2</v>
      </c>
      <c r="G593" s="40">
        <v>2</v>
      </c>
    </row>
    <row r="594" spans="3:7" s="92" customFormat="1" ht="15.75" thickBot="1" x14ac:dyDescent="0.3">
      <c r="C594" s="41" t="s">
        <v>32</v>
      </c>
      <c r="D594" s="99">
        <v>7200</v>
      </c>
      <c r="E594" s="40">
        <v>1000</v>
      </c>
      <c r="F594" s="98">
        <v>4000</v>
      </c>
      <c r="G594" s="98">
        <v>3700</v>
      </c>
    </row>
    <row r="595" spans="3:7" s="92" customFormat="1" ht="15.75" thickBot="1" x14ac:dyDescent="0.3">
      <c r="C595" s="41" t="s">
        <v>33</v>
      </c>
      <c r="D595" s="40">
        <f>D594/D593</f>
        <v>7200</v>
      </c>
      <c r="E595" s="40">
        <f>E594/E593</f>
        <v>500</v>
      </c>
      <c r="F595" s="40">
        <f>F594/F593</f>
        <v>2000</v>
      </c>
      <c r="G595" s="40">
        <f>G594/G593</f>
        <v>1850</v>
      </c>
    </row>
    <row r="596" spans="3:7" s="92" customFormat="1" ht="15.75" thickBot="1" x14ac:dyDescent="0.3">
      <c r="C596" s="41" t="s">
        <v>34</v>
      </c>
      <c r="D596" s="93" t="s">
        <v>35</v>
      </c>
      <c r="E596" s="94">
        <f t="shared" ref="E596:G598" si="26">E593/D593-1</f>
        <v>1</v>
      </c>
      <c r="F596" s="94">
        <f t="shared" si="26"/>
        <v>0</v>
      </c>
      <c r="G596" s="94">
        <f t="shared" si="26"/>
        <v>0</v>
      </c>
    </row>
    <row r="597" spans="3:7" s="92" customFormat="1" ht="15.75" thickBot="1" x14ac:dyDescent="0.3">
      <c r="C597" s="41" t="s">
        <v>36</v>
      </c>
      <c r="D597" s="93" t="s">
        <v>35</v>
      </c>
      <c r="E597" s="94">
        <f t="shared" si="26"/>
        <v>-0.86111111111111116</v>
      </c>
      <c r="F597" s="94">
        <f t="shared" si="26"/>
        <v>3</v>
      </c>
      <c r="G597" s="94">
        <f t="shared" si="26"/>
        <v>-7.4999999999999956E-2</v>
      </c>
    </row>
    <row r="598" spans="3:7" s="92" customFormat="1" ht="23.25" thickBot="1" x14ac:dyDescent="0.3">
      <c r="C598" s="41" t="s">
        <v>37</v>
      </c>
      <c r="D598" s="93" t="s">
        <v>35</v>
      </c>
      <c r="E598" s="94">
        <f t="shared" si="26"/>
        <v>-0.93055555555555558</v>
      </c>
      <c r="F598" s="94">
        <f t="shared" si="26"/>
        <v>3</v>
      </c>
      <c r="G598" s="94">
        <f t="shared" si="26"/>
        <v>-7.4999999999999956E-2</v>
      </c>
    </row>
    <row r="599" spans="3:7" s="92" customFormat="1" ht="15.75" thickBot="1" x14ac:dyDescent="0.3">
      <c r="C599" s="857" t="s">
        <v>545</v>
      </c>
      <c r="D599" s="858"/>
      <c r="E599" s="858"/>
      <c r="F599" s="858"/>
      <c r="G599" s="859"/>
    </row>
    <row r="600" spans="3:7" s="92" customFormat="1" ht="12.75" customHeight="1" x14ac:dyDescent="0.25">
      <c r="C600" s="855"/>
      <c r="D600" s="95">
        <v>2018</v>
      </c>
      <c r="E600" s="95">
        <v>2019</v>
      </c>
      <c r="F600" s="95">
        <v>2020</v>
      </c>
      <c r="G600" s="95">
        <v>2021</v>
      </c>
    </row>
    <row r="601" spans="3:7" s="92" customFormat="1" ht="9" customHeight="1" thickBot="1" x14ac:dyDescent="0.3">
      <c r="C601" s="856"/>
      <c r="D601" s="96" t="s">
        <v>12</v>
      </c>
      <c r="E601" s="96" t="s">
        <v>13</v>
      </c>
      <c r="F601" s="96" t="s">
        <v>13</v>
      </c>
      <c r="G601" s="96" t="s">
        <v>13</v>
      </c>
    </row>
    <row r="602" spans="3:7" s="92" customFormat="1" ht="15.75" thickBot="1" x14ac:dyDescent="0.3">
      <c r="C602" s="97" t="s">
        <v>39</v>
      </c>
      <c r="D602" s="98">
        <f>D594</f>
        <v>7200</v>
      </c>
      <c r="E602" s="98">
        <f>E594</f>
        <v>1000</v>
      </c>
      <c r="F602" s="98">
        <f>F594</f>
        <v>4000</v>
      </c>
      <c r="G602" s="98">
        <f>G594</f>
        <v>3700</v>
      </c>
    </row>
    <row r="603" spans="3:7" s="92" customFormat="1" ht="15.75" thickBot="1" x14ac:dyDescent="0.3">
      <c r="C603" s="97" t="s">
        <v>40</v>
      </c>
      <c r="D603" s="99">
        <v>0</v>
      </c>
      <c r="E603" s="40">
        <v>0</v>
      </c>
      <c r="F603" s="98">
        <v>0</v>
      </c>
      <c r="G603" s="98">
        <v>0</v>
      </c>
    </row>
    <row r="604" spans="3:7" s="92" customFormat="1" ht="24.75" thickBot="1" x14ac:dyDescent="0.3">
      <c r="C604" s="100" t="s">
        <v>546</v>
      </c>
      <c r="D604" s="99">
        <f>D602</f>
        <v>7200</v>
      </c>
      <c r="E604" s="99">
        <f>E603+E602</f>
        <v>1000</v>
      </c>
      <c r="F604" s="99">
        <f>F603+F602</f>
        <v>4000</v>
      </c>
      <c r="G604" s="99">
        <f>G603+G602</f>
        <v>3700</v>
      </c>
    </row>
    <row r="605" spans="3:7" s="92" customFormat="1" ht="15" customHeight="1" x14ac:dyDescent="0.25">
      <c r="C605" s="877" t="s">
        <v>42</v>
      </c>
      <c r="D605" s="880"/>
      <c r="E605" s="881"/>
      <c r="F605" s="881"/>
      <c r="G605" s="882"/>
    </row>
    <row r="606" spans="3:7" s="92" customFormat="1" x14ac:dyDescent="0.25">
      <c r="C606" s="878"/>
      <c r="D606" s="883"/>
      <c r="E606" s="884"/>
      <c r="F606" s="884"/>
      <c r="G606" s="885"/>
    </row>
    <row r="607" spans="3:7" s="92" customFormat="1" ht="15.75" thickBot="1" x14ac:dyDescent="0.3">
      <c r="C607" s="879"/>
      <c r="D607" s="886"/>
      <c r="E607" s="887"/>
      <c r="F607" s="887"/>
      <c r="G607" s="888"/>
    </row>
    <row r="608" spans="3:7" s="92" customFormat="1" ht="15.75" thickBot="1" x14ac:dyDescent="0.3">
      <c r="C608" s="115" t="s">
        <v>373</v>
      </c>
      <c r="D608" s="573" t="s">
        <v>541</v>
      </c>
      <c r="E608" s="866"/>
      <c r="F608" s="866"/>
      <c r="G608" s="867"/>
    </row>
    <row r="609" spans="3:7" s="92" customFormat="1" ht="21" customHeight="1" thickBot="1" x14ac:dyDescent="0.3">
      <c r="C609" s="91" t="s">
        <v>547</v>
      </c>
      <c r="D609" s="863" t="s">
        <v>548</v>
      </c>
      <c r="E609" s="864"/>
      <c r="F609" s="864"/>
      <c r="G609" s="865"/>
    </row>
    <row r="610" spans="3:7" s="92" customFormat="1" ht="20.100000000000001" customHeight="1" thickBot="1" x14ac:dyDescent="0.3">
      <c r="C610" s="41" t="s">
        <v>27</v>
      </c>
      <c r="D610" s="863" t="s">
        <v>549</v>
      </c>
      <c r="E610" s="864"/>
      <c r="F610" s="864"/>
      <c r="G610" s="865"/>
    </row>
    <row r="611" spans="3:7" s="92" customFormat="1" ht="15.75" thickBot="1" x14ac:dyDescent="0.3">
      <c r="C611" s="41" t="s">
        <v>29</v>
      </c>
      <c r="D611" s="576" t="s">
        <v>421</v>
      </c>
      <c r="E611" s="574"/>
      <c r="F611" s="574"/>
      <c r="G611" s="575"/>
    </row>
    <row r="612" spans="3:7" s="92" customFormat="1" ht="12.75" customHeight="1" x14ac:dyDescent="0.25">
      <c r="C612" s="855"/>
      <c r="D612" s="95">
        <v>2018</v>
      </c>
      <c r="E612" s="95">
        <v>2019</v>
      </c>
      <c r="F612" s="95">
        <v>2020</v>
      </c>
      <c r="G612" s="95">
        <v>2021</v>
      </c>
    </row>
    <row r="613" spans="3:7" s="92" customFormat="1" ht="9" customHeight="1" thickBot="1" x14ac:dyDescent="0.3">
      <c r="C613" s="856"/>
      <c r="D613" s="96" t="s">
        <v>12</v>
      </c>
      <c r="E613" s="96" t="s">
        <v>13</v>
      </c>
      <c r="F613" s="96" t="s">
        <v>13</v>
      </c>
      <c r="G613" s="96" t="s">
        <v>13</v>
      </c>
    </row>
    <row r="614" spans="3:7" s="92" customFormat="1" ht="15.75" thickBot="1" x14ac:dyDescent="0.3">
      <c r="C614" s="41" t="s">
        <v>31</v>
      </c>
      <c r="D614" s="40">
        <v>1</v>
      </c>
      <c r="E614" s="40">
        <v>0</v>
      </c>
      <c r="F614" s="40">
        <v>0</v>
      </c>
      <c r="G614" s="40">
        <v>0</v>
      </c>
    </row>
    <row r="615" spans="3:7" s="92" customFormat="1" ht="15.75" thickBot="1" x14ac:dyDescent="0.3">
      <c r="C615" s="41" t="s">
        <v>32</v>
      </c>
      <c r="D615" s="99">
        <v>2000</v>
      </c>
      <c r="E615" s="40">
        <v>0</v>
      </c>
      <c r="F615" s="98">
        <v>0</v>
      </c>
      <c r="G615" s="98">
        <v>0</v>
      </c>
    </row>
    <row r="616" spans="3:7" s="92" customFormat="1" ht="15.75" thickBot="1" x14ac:dyDescent="0.3">
      <c r="C616" s="41" t="s">
        <v>33</v>
      </c>
      <c r="D616" s="40">
        <f>D615/D614</f>
        <v>2000</v>
      </c>
      <c r="E616" s="40" t="e">
        <f>E615/E614</f>
        <v>#DIV/0!</v>
      </c>
      <c r="F616" s="40" t="e">
        <f>F615/F614</f>
        <v>#DIV/0!</v>
      </c>
      <c r="G616" s="40" t="e">
        <f>G615/G614</f>
        <v>#DIV/0!</v>
      </c>
    </row>
    <row r="617" spans="3:7" s="92" customFormat="1" ht="15.75" thickBot="1" x14ac:dyDescent="0.3">
      <c r="C617" s="41" t="s">
        <v>34</v>
      </c>
      <c r="D617" s="93" t="s">
        <v>35</v>
      </c>
      <c r="E617" s="94">
        <f t="shared" ref="E617:G619" si="27">E614/D614-1</f>
        <v>-1</v>
      </c>
      <c r="F617" s="94" t="e">
        <f t="shared" si="27"/>
        <v>#DIV/0!</v>
      </c>
      <c r="G617" s="94" t="e">
        <f t="shared" si="27"/>
        <v>#DIV/0!</v>
      </c>
    </row>
    <row r="618" spans="3:7" s="92" customFormat="1" ht="15.75" thickBot="1" x14ac:dyDescent="0.3">
      <c r="C618" s="41" t="s">
        <v>36</v>
      </c>
      <c r="D618" s="93" t="s">
        <v>35</v>
      </c>
      <c r="E618" s="94">
        <f t="shared" si="27"/>
        <v>-1</v>
      </c>
      <c r="F618" s="94" t="e">
        <f t="shared" si="27"/>
        <v>#DIV/0!</v>
      </c>
      <c r="G618" s="94" t="e">
        <f t="shared" si="27"/>
        <v>#DIV/0!</v>
      </c>
    </row>
    <row r="619" spans="3:7" s="92" customFormat="1" ht="23.25" thickBot="1" x14ac:dyDescent="0.3">
      <c r="C619" s="41" t="s">
        <v>37</v>
      </c>
      <c r="D619" s="93" t="s">
        <v>35</v>
      </c>
      <c r="E619" s="94" t="e">
        <f t="shared" si="27"/>
        <v>#DIV/0!</v>
      </c>
      <c r="F619" s="94" t="e">
        <f t="shared" si="27"/>
        <v>#DIV/0!</v>
      </c>
      <c r="G619" s="94" t="e">
        <f t="shared" si="27"/>
        <v>#DIV/0!</v>
      </c>
    </row>
    <row r="620" spans="3:7" s="92" customFormat="1" ht="15.75" thickBot="1" x14ac:dyDescent="0.3">
      <c r="C620" s="857" t="s">
        <v>550</v>
      </c>
      <c r="D620" s="858"/>
      <c r="E620" s="858"/>
      <c r="F620" s="858"/>
      <c r="G620" s="859"/>
    </row>
    <row r="621" spans="3:7" s="92" customFormat="1" ht="12.75" customHeight="1" x14ac:dyDescent="0.25">
      <c r="C621" s="855"/>
      <c r="D621" s="95">
        <v>2018</v>
      </c>
      <c r="E621" s="95">
        <v>2019</v>
      </c>
      <c r="F621" s="95">
        <v>2020</v>
      </c>
      <c r="G621" s="95">
        <v>2021</v>
      </c>
    </row>
    <row r="622" spans="3:7" s="92" customFormat="1" ht="9" customHeight="1" thickBot="1" x14ac:dyDescent="0.3">
      <c r="C622" s="856"/>
      <c r="D622" s="96" t="s">
        <v>12</v>
      </c>
      <c r="E622" s="96" t="s">
        <v>13</v>
      </c>
      <c r="F622" s="96" t="s">
        <v>13</v>
      </c>
      <c r="G622" s="96" t="s">
        <v>13</v>
      </c>
    </row>
    <row r="623" spans="3:7" s="92" customFormat="1" ht="15.75" thickBot="1" x14ac:dyDescent="0.3">
      <c r="C623" s="97" t="s">
        <v>39</v>
      </c>
      <c r="D623" s="98">
        <f>D615</f>
        <v>2000</v>
      </c>
      <c r="E623" s="98">
        <f>E615</f>
        <v>0</v>
      </c>
      <c r="F623" s="98">
        <f>F615</f>
        <v>0</v>
      </c>
      <c r="G623" s="98">
        <f>G615</f>
        <v>0</v>
      </c>
    </row>
    <row r="624" spans="3:7" s="92" customFormat="1" ht="15.75" thickBot="1" x14ac:dyDescent="0.3">
      <c r="C624" s="97" t="s">
        <v>40</v>
      </c>
      <c r="D624" s="99">
        <v>0</v>
      </c>
      <c r="E624" s="40">
        <v>0</v>
      </c>
      <c r="F624" s="98">
        <v>0</v>
      </c>
      <c r="G624" s="98">
        <v>0</v>
      </c>
    </row>
    <row r="625" spans="3:7" s="92" customFormat="1" ht="24.75" thickBot="1" x14ac:dyDescent="0.3">
      <c r="C625" s="100" t="s">
        <v>551</v>
      </c>
      <c r="D625" s="99">
        <f>D623</f>
        <v>2000</v>
      </c>
      <c r="E625" s="99">
        <f>E624+E623</f>
        <v>0</v>
      </c>
      <c r="F625" s="99">
        <f>F624+F623</f>
        <v>0</v>
      </c>
      <c r="G625" s="99">
        <f>G624+G623</f>
        <v>0</v>
      </c>
    </row>
    <row r="626" spans="3:7" s="92" customFormat="1" ht="15" customHeight="1" x14ac:dyDescent="0.25">
      <c r="C626" s="877" t="s">
        <v>42</v>
      </c>
      <c r="D626" s="880"/>
      <c r="E626" s="881"/>
      <c r="F626" s="881"/>
      <c r="G626" s="882"/>
    </row>
    <row r="627" spans="3:7" s="92" customFormat="1" ht="12" customHeight="1" x14ac:dyDescent="0.25">
      <c r="C627" s="878"/>
      <c r="D627" s="883"/>
      <c r="E627" s="884"/>
      <c r="F627" s="884"/>
      <c r="G627" s="885"/>
    </row>
    <row r="628" spans="3:7" s="92" customFormat="1" ht="15.75" hidden="1" thickBot="1" x14ac:dyDescent="0.3">
      <c r="C628" s="879"/>
      <c r="D628" s="886"/>
      <c r="E628" s="887"/>
      <c r="F628" s="887"/>
      <c r="G628" s="888"/>
    </row>
    <row r="629" spans="3:7" ht="15.75" thickBot="1" x14ac:dyDescent="0.3">
      <c r="C629" s="118"/>
      <c r="D629" s="119"/>
      <c r="E629" s="119"/>
      <c r="F629" s="119"/>
      <c r="G629" s="119"/>
    </row>
    <row r="630" spans="3:7" ht="42.75" customHeight="1" thickBot="1" x14ac:dyDescent="0.3">
      <c r="C630" s="998" t="s">
        <v>182</v>
      </c>
      <c r="D630" s="386">
        <f>D31+D57+D75+D101+D129+D147+D170+D197+D215+D233+D251+D272+D293+D314+D335+D360+D381+D402+D423+D444+D465+D486+D507+D528+D549+D570+D594+D615</f>
        <v>407740</v>
      </c>
      <c r="E630" s="386">
        <f>E31+E57+E75+E101+E129+E147+E170+E197+E215+E233+E251+E272+E293+E314+E335+E360+E381+E402+E423+E444+E465+E486+E507+E528+E549+E570+E594+E615</f>
        <v>360000</v>
      </c>
      <c r="F630" s="386">
        <f>F31+F57+F75+F101+F129+F147+F170+F197+F215+F233+F251+F272+F293+F314+F335+F360+F381+F402+F423+F444+F465+F486+F507+F528+F549+F570+F594+F615</f>
        <v>356000</v>
      </c>
      <c r="G630" s="386">
        <f>G31+G57+G75+G101+G129+G147+G170+G197+G215+G233+G251+G272+G293+G314+G335+G360+G381+G402+G423+G444+G465+G486+G507+G528+G549+G570+G594+G615</f>
        <v>356500</v>
      </c>
    </row>
    <row r="631" spans="3:7" ht="48.75" customHeight="1" thickBot="1" x14ac:dyDescent="0.3">
      <c r="C631" s="998" t="s">
        <v>183</v>
      </c>
      <c r="D631" s="386">
        <f>D46+D67+D85+D118+D139+D157+D185+D207+D225+D243+D261+D282+D303+D324+D345+D370+D391+D412+D433+D454+D465+D496+D517+D538+D559+D580+D604+D625</f>
        <v>407740</v>
      </c>
      <c r="E631" s="386">
        <f>E46+E67+E85+E118+E139+E157+E185+E207+E225+E243+E261+E282+E303+E324+E345+E370+E391+E412+E433+E454+E465+E496+E517+E538+E559+E580+E604+E625</f>
        <v>360000</v>
      </c>
      <c r="F631" s="386">
        <f>F46+F67+F85+F118+F139+F157+F185+F207+F225+F243+F261+F282+F303+F324+F345+F370+F391+F412+F433+F454+F465+F496+F517+F538+F559+F580+F604+F625</f>
        <v>356000</v>
      </c>
      <c r="G631" s="386">
        <f>G46+G67+G85+G118+G139+G157+G185+G207+G225+G243+G261+G282+G303+G324+G345+G370+G391+G412+G433+G454+G465+G496+G517+G538+G559+G580+G604+G625</f>
        <v>356500</v>
      </c>
    </row>
    <row r="632" spans="3:7" ht="36.75" thickBot="1" x14ac:dyDescent="0.3">
      <c r="C632" s="22" t="s">
        <v>184</v>
      </c>
      <c r="D632" s="70"/>
      <c r="E632" s="71">
        <f>E631/D631-1</f>
        <v>-0.11708441653995194</v>
      </c>
      <c r="F632" s="71">
        <f>F631/E631-1</f>
        <v>-1.1111111111111072E-2</v>
      </c>
      <c r="G632" s="71">
        <f>G631/F631-1</f>
        <v>1.4044943820223921E-3</v>
      </c>
    </row>
    <row r="633" spans="3:7" ht="15.75" thickBot="1" x14ac:dyDescent="0.3">
      <c r="C633" s="52" t="s">
        <v>101</v>
      </c>
      <c r="D633" s="54">
        <f>D39+D111+D178</f>
        <v>142700</v>
      </c>
      <c r="E633" s="54">
        <f>E39+E111+E178</f>
        <v>146000</v>
      </c>
      <c r="F633" s="54">
        <f>F39+F111+F178</f>
        <v>146000</v>
      </c>
      <c r="G633" s="54">
        <f>G39+G111+G178</f>
        <v>146000</v>
      </c>
    </row>
    <row r="634" spans="3:7" ht="15.75" thickBot="1" x14ac:dyDescent="0.3">
      <c r="C634" s="72" t="s">
        <v>185</v>
      </c>
      <c r="D634" s="53"/>
      <c r="E634" s="73">
        <f>E633/D633-1</f>
        <v>2.3125437981780017E-2</v>
      </c>
      <c r="F634" s="73">
        <f>F633/E633-1</f>
        <v>0</v>
      </c>
      <c r="G634" s="73">
        <f>G633/F633-1</f>
        <v>0</v>
      </c>
    </row>
    <row r="635" spans="3:7" ht="24.75" thickBot="1" x14ac:dyDescent="0.3">
      <c r="C635" s="52" t="s">
        <v>102</v>
      </c>
      <c r="D635" s="54">
        <f>D40+D112+D179</f>
        <v>28300</v>
      </c>
      <c r="E635" s="54">
        <f>E40+E112+E179</f>
        <v>31000</v>
      </c>
      <c r="F635" s="54">
        <f>F40+F112+F179</f>
        <v>31000</v>
      </c>
      <c r="G635" s="54">
        <f>G40+G112+G179</f>
        <v>31000</v>
      </c>
    </row>
    <row r="636" spans="3:7" ht="24.75" thickBot="1" x14ac:dyDescent="0.3">
      <c r="C636" s="72" t="s">
        <v>186</v>
      </c>
      <c r="D636" s="53"/>
      <c r="E636" s="73">
        <f>E635/D635-1</f>
        <v>9.540636042402828E-2</v>
      </c>
      <c r="F636" s="73">
        <f>F635/E635-1</f>
        <v>0</v>
      </c>
      <c r="G636" s="73">
        <f>G635/F635-1</f>
        <v>0</v>
      </c>
    </row>
    <row r="637" spans="3:7" ht="15.75" thickBot="1" x14ac:dyDescent="0.3">
      <c r="C637" s="52" t="s">
        <v>103</v>
      </c>
      <c r="D637" s="54">
        <f>D41+D113+D180</f>
        <v>82740</v>
      </c>
      <c r="E637" s="54">
        <f>E41+E113+E180</f>
        <v>93000</v>
      </c>
      <c r="F637" s="54">
        <f>F41+F113+F180</f>
        <v>94000</v>
      </c>
      <c r="G637" s="54">
        <f>G41+G113+G180</f>
        <v>94500</v>
      </c>
    </row>
    <row r="638" spans="3:7" ht="24.75" thickBot="1" x14ac:dyDescent="0.3">
      <c r="C638" s="72" t="s">
        <v>187</v>
      </c>
      <c r="D638" s="53"/>
      <c r="E638" s="73">
        <f>E637/D637-1</f>
        <v>0.12400290065264685</v>
      </c>
      <c r="F638" s="73">
        <f>F637/E637-1</f>
        <v>1.0752688172043001E-2</v>
      </c>
      <c r="G638" s="73">
        <f>G637/F637-1</f>
        <v>5.3191489361701372E-3</v>
      </c>
    </row>
    <row r="639" spans="3:7" ht="15.75" thickBot="1" x14ac:dyDescent="0.3">
      <c r="C639" s="52" t="s">
        <v>104</v>
      </c>
      <c r="D639" s="54">
        <v>0</v>
      </c>
      <c r="E639" s="54">
        <f>E397+E374+E172+E149</f>
        <v>-0.1333333333333333</v>
      </c>
      <c r="F639" s="54">
        <f>F397+F374+F172+F149</f>
        <v>0</v>
      </c>
      <c r="G639" s="54">
        <f>G397+G374+G172+G149</f>
        <v>-0.33846153846153848</v>
      </c>
    </row>
    <row r="640" spans="3:7" ht="24.75" thickBot="1" x14ac:dyDescent="0.3">
      <c r="C640" s="72" t="s">
        <v>188</v>
      </c>
      <c r="D640" s="53"/>
      <c r="E640" s="73" t="e">
        <f>E639/D639-1</f>
        <v>#DIV/0!</v>
      </c>
      <c r="F640" s="73">
        <f>F639/E639-1</f>
        <v>-1</v>
      </c>
      <c r="G640" s="73" t="e">
        <f>G639/F639-1</f>
        <v>#DIV/0!</v>
      </c>
    </row>
    <row r="641" spans="3:7" ht="24.75" thickBot="1" x14ac:dyDescent="0.3">
      <c r="C641" s="52" t="s">
        <v>105</v>
      </c>
      <c r="D641" s="54">
        <v>0</v>
      </c>
      <c r="E641" s="54">
        <f>E398+E375+E173+E150</f>
        <v>5.7692307692307709E-2</v>
      </c>
      <c r="F641" s="54">
        <f>F398+F375+F173+F150</f>
        <v>0</v>
      </c>
      <c r="G641" s="54">
        <f>G398+G375+G173+G150</f>
        <v>0</v>
      </c>
    </row>
    <row r="642" spans="3:7" ht="24.75" thickBot="1" x14ac:dyDescent="0.3">
      <c r="C642" s="72" t="s">
        <v>189</v>
      </c>
      <c r="D642" s="53"/>
      <c r="E642" s="73" t="e">
        <f>E641/D641-1</f>
        <v>#DIV/0!</v>
      </c>
      <c r="F642" s="73">
        <f>F641/E641-1</f>
        <v>-1</v>
      </c>
      <c r="G642" s="73" t="e">
        <f>G641/F641-1</f>
        <v>#DIV/0!</v>
      </c>
    </row>
    <row r="643" spans="3:7" ht="15.75" thickBot="1" x14ac:dyDescent="0.3">
      <c r="C643" s="52" t="s">
        <v>106</v>
      </c>
      <c r="D643" s="54">
        <v>0</v>
      </c>
      <c r="E643" s="54">
        <f>E399+E376+E174+E151</f>
        <v>2019.1730769230769</v>
      </c>
      <c r="F643" s="54">
        <f>F399+F376+F174+F151</f>
        <v>2020</v>
      </c>
      <c r="G643" s="54">
        <f>G399+G376+G174+G151</f>
        <v>2021.5116279069769</v>
      </c>
    </row>
    <row r="644" spans="3:7" ht="24.75" thickBot="1" x14ac:dyDescent="0.3">
      <c r="C644" s="72" t="s">
        <v>190</v>
      </c>
      <c r="D644" s="53"/>
      <c r="E644" s="73" t="e">
        <f>E643/D643-1</f>
        <v>#DIV/0!</v>
      </c>
      <c r="F644" s="73">
        <f>F643/E643-1</f>
        <v>4.0953551053846127E-4</v>
      </c>
      <c r="G644" s="73">
        <f>G643/F643-1</f>
        <v>7.4833064701818053E-4</v>
      </c>
    </row>
    <row r="645" spans="3:7" ht="24.75" thickBot="1" x14ac:dyDescent="0.3">
      <c r="C645" s="52" t="s">
        <v>107</v>
      </c>
      <c r="D645" s="54">
        <v>0</v>
      </c>
      <c r="E645" s="54" t="e">
        <f>E400+E377+E175+E152</f>
        <v>#VALUE!</v>
      </c>
      <c r="F645" s="54" t="e">
        <f>F400+F377+F175+F152</f>
        <v>#VALUE!</v>
      </c>
      <c r="G645" s="54" t="e">
        <f>G400+G377+G175+G152</f>
        <v>#VALUE!</v>
      </c>
    </row>
    <row r="646" spans="3:7" ht="24.75" thickBot="1" x14ac:dyDescent="0.3">
      <c r="C646" s="72" t="s">
        <v>191</v>
      </c>
      <c r="D646" s="53"/>
      <c r="E646" s="73" t="e">
        <f>E645/D645-1</f>
        <v>#VALUE!</v>
      </c>
      <c r="F646" s="73" t="e">
        <f>F645/E645-1</f>
        <v>#VALUE!</v>
      </c>
      <c r="G646" s="73" t="e">
        <f>G645/F645-1</f>
        <v>#VALUE!</v>
      </c>
    </row>
    <row r="647" spans="3:7" ht="15.75" thickBot="1" x14ac:dyDescent="0.3">
      <c r="C647" s="52" t="s">
        <v>192</v>
      </c>
      <c r="D647" s="54">
        <f>D65+D83+D137+D155+D205+D223+D241+D259+D280+D301+D322+D343+D368+D389+D410+D431+D452+D473+D494+D515+D536+D557+D578+D602+D623</f>
        <v>9200</v>
      </c>
      <c r="E647" s="54">
        <f>E65+E83+E137+E155+E205+E223+E241+E259+E280+E301+E322+E343+E368+E389+E410+E431+E452+E473+E494+E515+E536+E557+E578+E602+E623</f>
        <v>1000</v>
      </c>
      <c r="F647" s="54">
        <f>F65+F83+F137+F155+F205+F223+F241+F259+F280+F301+F322+F343+F368+F389+F410+F431+F452+F473+F494+F515+F536+F557+F578+F602+F623</f>
        <v>13500</v>
      </c>
      <c r="G647" s="54">
        <f>G65+G83+G137+G155+G205+G223+G241+G259+G280+G301+G322+G343+G368+G389+G410+G431+G452+G473+G494+G515+G536+G557+G578+G602+G623</f>
        <v>3700</v>
      </c>
    </row>
    <row r="648" spans="3:7" ht="24.75" thickBot="1" x14ac:dyDescent="0.3">
      <c r="C648" s="72" t="s">
        <v>193</v>
      </c>
      <c r="D648" s="53"/>
      <c r="E648" s="73">
        <f>E647/D647-1</f>
        <v>-0.89130434782608692</v>
      </c>
      <c r="F648" s="73">
        <f>F647/E647-1</f>
        <v>12.5</v>
      </c>
      <c r="G648" s="73">
        <f>G647/F647-1</f>
        <v>-0.72592592592592586</v>
      </c>
    </row>
    <row r="649" spans="3:7" ht="15.75" thickBot="1" x14ac:dyDescent="0.3">
      <c r="C649" s="52" t="s">
        <v>194</v>
      </c>
      <c r="D649" s="54">
        <f>D84+D138+D156+D206+D224+D242+D260+D281+D302+D323+D344+D369+D390+D411+D432+D453+D474+D495+D516+D537+D558+D579+D603+D624</f>
        <v>126800</v>
      </c>
      <c r="E649" s="54">
        <f>E84+E138+E156+E206+E224+E242+E260+E281+E302+E323+E344+E369+E390+E411+E432+E453+E474+E495+E516+E537+E558+E579+E603+E624</f>
        <v>69000</v>
      </c>
      <c r="F649" s="54">
        <f>F84+F138+F156+F206+F224+F242+F260+F281+F302+F323+F344+F369+F390+F411+F432+F453+F474+F495+F516+F537+F558+F579+F603+F624</f>
        <v>71500</v>
      </c>
      <c r="G649" s="54">
        <f>G84+G138+G156+G206+G224+G242+G260+G281+G302+G323+G344+G369+G390+G411+G432+G453+G474+G495+G516+G537+G558+G579+G603+G624</f>
        <v>61300</v>
      </c>
    </row>
    <row r="650" spans="3:7" ht="24.75" thickBot="1" x14ac:dyDescent="0.3">
      <c r="C650" s="72" t="s">
        <v>195</v>
      </c>
      <c r="D650" s="53"/>
      <c r="E650" s="73">
        <f>E649/D649-1</f>
        <v>-0.45583596214511046</v>
      </c>
      <c r="F650" s="73">
        <f>F649/E649-1</f>
        <v>3.6231884057970953E-2</v>
      </c>
      <c r="G650" s="73">
        <f>G649/F649-1</f>
        <v>-0.14265734265734265</v>
      </c>
    </row>
    <row r="651" spans="3:7" ht="15.75" thickBot="1" x14ac:dyDescent="0.3">
      <c r="C651" s="17" t="s">
        <v>109</v>
      </c>
      <c r="D651" s="66">
        <v>0</v>
      </c>
      <c r="E651" s="66">
        <v>0</v>
      </c>
      <c r="F651" s="66">
        <v>0</v>
      </c>
      <c r="G651" s="66">
        <f>IF(G631-G630=0,0,"Error")</f>
        <v>0</v>
      </c>
    </row>
    <row r="652" spans="3:7" ht="36.75" thickBot="1" x14ac:dyDescent="0.3">
      <c r="C652" s="74" t="s">
        <v>197</v>
      </c>
      <c r="D652" s="54">
        <f>D30+D100+D169</f>
        <v>151</v>
      </c>
      <c r="E652" s="54">
        <f>E30+E100+E169</f>
        <v>151</v>
      </c>
      <c r="F652" s="54">
        <f>F30+F100+F169</f>
        <v>151</v>
      </c>
      <c r="G652" s="54">
        <f>G30+G100+G169</f>
        <v>151</v>
      </c>
    </row>
    <row r="653" spans="3:7" ht="36.75" thickBot="1" x14ac:dyDescent="0.3">
      <c r="C653" s="74" t="s">
        <v>198</v>
      </c>
      <c r="D653" s="54" t="s">
        <v>35</v>
      </c>
      <c r="E653" s="54" t="s">
        <v>35</v>
      </c>
      <c r="F653" s="54" t="s">
        <v>35</v>
      </c>
      <c r="G653" s="54" t="s">
        <v>35</v>
      </c>
    </row>
    <row r="654" spans="3:7" s="92" customFormat="1" x14ac:dyDescent="0.25">
      <c r="C654" s="120"/>
      <c r="D654" s="121"/>
      <c r="E654" s="121"/>
      <c r="F654" s="121"/>
      <c r="G654" s="121"/>
    </row>
  </sheetData>
  <mergeCells count="263">
    <mergeCell ref="C612:C613"/>
    <mergeCell ref="C620:G620"/>
    <mergeCell ref="C621:C622"/>
    <mergeCell ref="C626:C628"/>
    <mergeCell ref="D626:G628"/>
    <mergeCell ref="C605:C607"/>
    <mergeCell ref="D605:G607"/>
    <mergeCell ref="D608:G608"/>
    <mergeCell ref="D609:G609"/>
    <mergeCell ref="D610:G610"/>
    <mergeCell ref="D611:G611"/>
    <mergeCell ref="D588:G588"/>
    <mergeCell ref="D589:G589"/>
    <mergeCell ref="D590:G590"/>
    <mergeCell ref="C591:C592"/>
    <mergeCell ref="C599:G599"/>
    <mergeCell ref="C600:C601"/>
    <mergeCell ref="C576:C577"/>
    <mergeCell ref="C581:C583"/>
    <mergeCell ref="D581:G583"/>
    <mergeCell ref="D584:G584"/>
    <mergeCell ref="C585:G585"/>
    <mergeCell ref="D587:G587"/>
    <mergeCell ref="D563:G563"/>
    <mergeCell ref="D564:G564"/>
    <mergeCell ref="D565:G565"/>
    <mergeCell ref="D566:G566"/>
    <mergeCell ref="C567:C568"/>
    <mergeCell ref="C575:G575"/>
    <mergeCell ref="D545:G545"/>
    <mergeCell ref="C546:C547"/>
    <mergeCell ref="C554:G554"/>
    <mergeCell ref="C555:C556"/>
    <mergeCell ref="C560:C562"/>
    <mergeCell ref="D560:G562"/>
    <mergeCell ref="C534:C535"/>
    <mergeCell ref="C539:C541"/>
    <mergeCell ref="D539:G541"/>
    <mergeCell ref="D542:G542"/>
    <mergeCell ref="D543:G543"/>
    <mergeCell ref="D544:G544"/>
    <mergeCell ref="D521:G521"/>
    <mergeCell ref="D522:G522"/>
    <mergeCell ref="D523:G523"/>
    <mergeCell ref="D524:G524"/>
    <mergeCell ref="C525:C526"/>
    <mergeCell ref="C533:G533"/>
    <mergeCell ref="D503:G503"/>
    <mergeCell ref="C504:C505"/>
    <mergeCell ref="C512:G512"/>
    <mergeCell ref="C513:C514"/>
    <mergeCell ref="C518:C520"/>
    <mergeCell ref="D518:G520"/>
    <mergeCell ref="C492:C493"/>
    <mergeCell ref="C497:C499"/>
    <mergeCell ref="D497:G499"/>
    <mergeCell ref="D500:G500"/>
    <mergeCell ref="D501:G501"/>
    <mergeCell ref="D502:G502"/>
    <mergeCell ref="D479:G479"/>
    <mergeCell ref="D480:G480"/>
    <mergeCell ref="D481:G481"/>
    <mergeCell ref="D482:G482"/>
    <mergeCell ref="C483:C484"/>
    <mergeCell ref="C491:G491"/>
    <mergeCell ref="D461:G461"/>
    <mergeCell ref="C462:C463"/>
    <mergeCell ref="C470:G470"/>
    <mergeCell ref="C471:C472"/>
    <mergeCell ref="C476:C478"/>
    <mergeCell ref="D476:G478"/>
    <mergeCell ref="C450:C451"/>
    <mergeCell ref="C455:C457"/>
    <mergeCell ref="D455:G457"/>
    <mergeCell ref="D458:G458"/>
    <mergeCell ref="D459:G459"/>
    <mergeCell ref="D460:G460"/>
    <mergeCell ref="D437:G437"/>
    <mergeCell ref="D438:G438"/>
    <mergeCell ref="D439:G439"/>
    <mergeCell ref="D440:G440"/>
    <mergeCell ref="C441:C442"/>
    <mergeCell ref="C449:G449"/>
    <mergeCell ref="D419:G419"/>
    <mergeCell ref="C420:C421"/>
    <mergeCell ref="C428:G428"/>
    <mergeCell ref="C429:C430"/>
    <mergeCell ref="C434:C436"/>
    <mergeCell ref="D434:G436"/>
    <mergeCell ref="C408:C409"/>
    <mergeCell ref="C413:C415"/>
    <mergeCell ref="D413:G415"/>
    <mergeCell ref="D416:G416"/>
    <mergeCell ref="D417:G417"/>
    <mergeCell ref="D418:G418"/>
    <mergeCell ref="D395:G395"/>
    <mergeCell ref="D396:G396"/>
    <mergeCell ref="D397:G397"/>
    <mergeCell ref="D398:G398"/>
    <mergeCell ref="C399:C400"/>
    <mergeCell ref="C407:G407"/>
    <mergeCell ref="D376:G376"/>
    <mergeCell ref="D377:G377"/>
    <mergeCell ref="C378:C379"/>
    <mergeCell ref="C386:G386"/>
    <mergeCell ref="C387:C388"/>
    <mergeCell ref="C392:C394"/>
    <mergeCell ref="D392:G394"/>
    <mergeCell ref="C365:G365"/>
    <mergeCell ref="C366:C367"/>
    <mergeCell ref="C371:C373"/>
    <mergeCell ref="D371:G373"/>
    <mergeCell ref="D374:G374"/>
    <mergeCell ref="D375:G375"/>
    <mergeCell ref="C350:G350"/>
    <mergeCell ref="D353:G353"/>
    <mergeCell ref="D354:G354"/>
    <mergeCell ref="D355:G355"/>
    <mergeCell ref="D356:G356"/>
    <mergeCell ref="C357:C358"/>
    <mergeCell ref="C332:C333"/>
    <mergeCell ref="C340:G340"/>
    <mergeCell ref="C341:C342"/>
    <mergeCell ref="C346:C348"/>
    <mergeCell ref="D346:G348"/>
    <mergeCell ref="D349:G349"/>
    <mergeCell ref="C325:C327"/>
    <mergeCell ref="D325:G327"/>
    <mergeCell ref="D328:G328"/>
    <mergeCell ref="D329:G329"/>
    <mergeCell ref="D330:G330"/>
    <mergeCell ref="D331:G331"/>
    <mergeCell ref="D308:G308"/>
    <mergeCell ref="D309:G309"/>
    <mergeCell ref="D310:G310"/>
    <mergeCell ref="C311:C312"/>
    <mergeCell ref="C319:G319"/>
    <mergeCell ref="C320:C321"/>
    <mergeCell ref="C290:C291"/>
    <mergeCell ref="C298:G298"/>
    <mergeCell ref="C299:C300"/>
    <mergeCell ref="C304:C306"/>
    <mergeCell ref="D304:G306"/>
    <mergeCell ref="D307:G307"/>
    <mergeCell ref="C283:C285"/>
    <mergeCell ref="D283:G285"/>
    <mergeCell ref="D286:G286"/>
    <mergeCell ref="D287:G287"/>
    <mergeCell ref="D288:G288"/>
    <mergeCell ref="D289:G289"/>
    <mergeCell ref="D266:G266"/>
    <mergeCell ref="D267:G267"/>
    <mergeCell ref="D268:G268"/>
    <mergeCell ref="C269:C270"/>
    <mergeCell ref="C277:G277"/>
    <mergeCell ref="C278:C279"/>
    <mergeCell ref="C248:C249"/>
    <mergeCell ref="C256:G256"/>
    <mergeCell ref="C257:C258"/>
    <mergeCell ref="C262:C264"/>
    <mergeCell ref="D262:G264"/>
    <mergeCell ref="D265:G265"/>
    <mergeCell ref="C238:G238"/>
    <mergeCell ref="C239:C240"/>
    <mergeCell ref="D244:G244"/>
    <mergeCell ref="D245:G245"/>
    <mergeCell ref="D246:G246"/>
    <mergeCell ref="D247:G247"/>
    <mergeCell ref="C221:C222"/>
    <mergeCell ref="D226:G226"/>
    <mergeCell ref="D227:G227"/>
    <mergeCell ref="D228:G228"/>
    <mergeCell ref="D229:G229"/>
    <mergeCell ref="C230:C231"/>
    <mergeCell ref="D208:G208"/>
    <mergeCell ref="D209:G209"/>
    <mergeCell ref="D210:G210"/>
    <mergeCell ref="D211:G211"/>
    <mergeCell ref="C212:C213"/>
    <mergeCell ref="C220:G220"/>
    <mergeCell ref="D191:G191"/>
    <mergeCell ref="D192:G192"/>
    <mergeCell ref="D193:G193"/>
    <mergeCell ref="C194:C195"/>
    <mergeCell ref="C202:G202"/>
    <mergeCell ref="C203:C204"/>
    <mergeCell ref="C175:G175"/>
    <mergeCell ref="C176:C177"/>
    <mergeCell ref="D186:G186"/>
    <mergeCell ref="C188:G188"/>
    <mergeCell ref="C189:G189"/>
    <mergeCell ref="D190:G190"/>
    <mergeCell ref="C162:G162"/>
    <mergeCell ref="C163:G163"/>
    <mergeCell ref="D164:G164"/>
    <mergeCell ref="D165:G165"/>
    <mergeCell ref="D166:G166"/>
    <mergeCell ref="C167:C168"/>
    <mergeCell ref="C144:C145"/>
    <mergeCell ref="D144:G144"/>
    <mergeCell ref="C152:G152"/>
    <mergeCell ref="C153:C154"/>
    <mergeCell ref="D158:G158"/>
    <mergeCell ref="C159:G159"/>
    <mergeCell ref="C134:G134"/>
    <mergeCell ref="C135:C136"/>
    <mergeCell ref="D140:G140"/>
    <mergeCell ref="D141:G141"/>
    <mergeCell ref="D142:G142"/>
    <mergeCell ref="D143:G143"/>
    <mergeCell ref="C121:G121"/>
    <mergeCell ref="D122:G122"/>
    <mergeCell ref="D123:G123"/>
    <mergeCell ref="D124:G124"/>
    <mergeCell ref="D125:G125"/>
    <mergeCell ref="C126:C127"/>
    <mergeCell ref="D97:G97"/>
    <mergeCell ref="C98:C99"/>
    <mergeCell ref="C106:C107"/>
    <mergeCell ref="C108:G108"/>
    <mergeCell ref="C109:C110"/>
    <mergeCell ref="C120:G120"/>
    <mergeCell ref="C87:G87"/>
    <mergeCell ref="C91:G91"/>
    <mergeCell ref="C92:G92"/>
    <mergeCell ref="C93:C94"/>
    <mergeCell ref="D95:G95"/>
    <mergeCell ref="D96:G96"/>
    <mergeCell ref="D70:G70"/>
    <mergeCell ref="D71:G71"/>
    <mergeCell ref="C72:C73"/>
    <mergeCell ref="C80:G80"/>
    <mergeCell ref="C81:C82"/>
    <mergeCell ref="D86:G86"/>
    <mergeCell ref="D53:G53"/>
    <mergeCell ref="C54:C55"/>
    <mergeCell ref="C62:G62"/>
    <mergeCell ref="C63:C64"/>
    <mergeCell ref="D68:G68"/>
    <mergeCell ref="D69:G69"/>
    <mergeCell ref="C37:C38"/>
    <mergeCell ref="C48:G48"/>
    <mergeCell ref="C49:G49"/>
    <mergeCell ref="D50:G50"/>
    <mergeCell ref="D51:G51"/>
    <mergeCell ref="D52:G52"/>
    <mergeCell ref="C24:G24"/>
    <mergeCell ref="D25:G25"/>
    <mergeCell ref="D26:G26"/>
    <mergeCell ref="D27:G27"/>
    <mergeCell ref="C28:C29"/>
    <mergeCell ref="C36:G36"/>
    <mergeCell ref="C8:G10"/>
    <mergeCell ref="D11:G11"/>
    <mergeCell ref="C12:C13"/>
    <mergeCell ref="D18:G18"/>
    <mergeCell ref="C19:G19"/>
    <mergeCell ref="C23:G23"/>
    <mergeCell ref="C2:G2"/>
    <mergeCell ref="D4:G4"/>
    <mergeCell ref="D5:G5"/>
    <mergeCell ref="D6:G6"/>
    <mergeCell ref="C7:G7"/>
  </mergeCells>
  <printOptions horizontalCentered="1" verticalCentered="1"/>
  <pageMargins left="0.7" right="0.7" top="0.75" bottom="0.75" header="0.3" footer="0.3"/>
  <pageSetup paperSize="9" scale="80" orientation="landscape" r:id="rId1"/>
  <rowBreaks count="9" manualBreakCount="9">
    <brk id="17" max="16383" man="1"/>
    <brk id="67" max="16383" man="1"/>
    <brk id="139" max="16383" man="1"/>
    <brk id="226" max="16383" man="1"/>
    <brk id="327" max="16383" man="1"/>
    <brk id="415" max="16383" man="1"/>
    <brk id="520" max="16383" man="1"/>
    <brk id="627" max="16383" man="1"/>
    <brk id="628"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vt:i4>
      </vt:variant>
    </vt:vector>
  </HeadingPairs>
  <TitlesOfParts>
    <vt:vector size="12" baseType="lpstr">
      <vt:lpstr>Formati 1 Misioni</vt:lpstr>
      <vt:lpstr>Formati 2.1 Programi 01110</vt:lpstr>
      <vt:lpstr>Formati 2.1 Programi 04560</vt:lpstr>
      <vt:lpstr>Formati 2.1 Programi 06370</vt:lpstr>
      <vt:lpstr>FORMATI 2.1 Programi 04520</vt:lpstr>
      <vt:lpstr>Formati 2.1 Programi 04550</vt:lpstr>
      <vt:lpstr>Formati 2.1 Programi 04540</vt:lpstr>
      <vt:lpstr>Formati 2.1 Programi 06222</vt:lpstr>
      <vt:lpstr>Formati 2.1 Programi 04440</vt:lpstr>
      <vt:lpstr>Formati 2.1 Programi 04430</vt:lpstr>
      <vt:lpstr>Formati 2.1 Programi 04320</vt:lpstr>
      <vt:lpstr>'Formati 2.1 Programi 04560'!Print_Area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2018-07-09T09:11:32Z</dcterms:modified>
</cp:coreProperties>
</file>