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685" windowHeight="9510" tabRatio="890"/>
  </bookViews>
  <sheets>
    <sheet name="Formati 1 Misioni" sheetId="5" r:id="rId1"/>
    <sheet name=" Formati 2.1 Planifikimi" sheetId="10" r:id="rId2"/>
    <sheet name="Formati 2.1 Trashegimia" sheetId="11" r:id="rId3"/>
    <sheet name="Formati 2.1 Arti " sheetId="12" r:id="rId4"/>
  </sheets>
  <externalReferences>
    <externalReference r:id="rId5"/>
  </externalReferenc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12" l="1"/>
  <c r="E38" i="12"/>
  <c r="F38" i="12"/>
  <c r="F41" i="12" s="1"/>
  <c r="G38" i="12"/>
  <c r="E39" i="12"/>
  <c r="F39" i="12"/>
  <c r="G39" i="12"/>
  <c r="E40" i="12"/>
  <c r="F40" i="12"/>
  <c r="G40" i="12"/>
  <c r="E41" i="12"/>
  <c r="D47" i="12"/>
  <c r="E47" i="12"/>
  <c r="F47" i="12"/>
  <c r="G47" i="12"/>
  <c r="D52" i="12"/>
  <c r="E52" i="12"/>
  <c r="F52" i="12"/>
  <c r="F53" i="12" s="1"/>
  <c r="G52" i="12"/>
  <c r="G53" i="12" s="1"/>
  <c r="D53" i="12"/>
  <c r="E53" i="12"/>
  <c r="D61" i="12"/>
  <c r="E61" i="12"/>
  <c r="F61" i="12"/>
  <c r="F64" i="12" s="1"/>
  <c r="G61" i="12"/>
  <c r="E62" i="12"/>
  <c r="F62" i="12"/>
  <c r="G62" i="12"/>
  <c r="E63" i="12"/>
  <c r="F63" i="12"/>
  <c r="G63" i="12"/>
  <c r="E64" i="12"/>
  <c r="D70" i="12"/>
  <c r="E70" i="12"/>
  <c r="F70" i="12"/>
  <c r="G70" i="12"/>
  <c r="D75" i="12"/>
  <c r="D76" i="12" s="1"/>
  <c r="E75" i="12"/>
  <c r="E76" i="12" s="1"/>
  <c r="F75" i="12"/>
  <c r="G75" i="12"/>
  <c r="G76" i="12" s="1"/>
  <c r="F76" i="12"/>
  <c r="D84" i="12"/>
  <c r="E84" i="12"/>
  <c r="F84" i="12"/>
  <c r="G84" i="12"/>
  <c r="E85" i="12"/>
  <c r="F85" i="12"/>
  <c r="G85" i="12"/>
  <c r="E86" i="12"/>
  <c r="F86" i="12"/>
  <c r="G86" i="12"/>
  <c r="G87" i="12"/>
  <c r="D93" i="12"/>
  <c r="E93" i="12"/>
  <c r="F93" i="12"/>
  <c r="G93" i="12"/>
  <c r="D98" i="12"/>
  <c r="D99" i="12" s="1"/>
  <c r="E98" i="12"/>
  <c r="E99" i="12" s="1"/>
  <c r="F98" i="12"/>
  <c r="F99" i="12" s="1"/>
  <c r="G98" i="12"/>
  <c r="G99" i="12" s="1"/>
  <c r="D107" i="12"/>
  <c r="E107" i="12"/>
  <c r="F107" i="12"/>
  <c r="G110" i="12" s="1"/>
  <c r="G107" i="12"/>
  <c r="E108" i="12"/>
  <c r="F108" i="12"/>
  <c r="G108" i="12"/>
  <c r="E109" i="12"/>
  <c r="F109" i="12"/>
  <c r="G109" i="12"/>
  <c r="D116" i="12"/>
  <c r="E116" i="12"/>
  <c r="F116" i="12"/>
  <c r="G116" i="12"/>
  <c r="D121" i="12"/>
  <c r="E121" i="12"/>
  <c r="F121" i="12"/>
  <c r="F122" i="12" s="1"/>
  <c r="G121" i="12"/>
  <c r="G122" i="12" s="1"/>
  <c r="D122" i="12"/>
  <c r="E122" i="12"/>
  <c r="D130" i="12"/>
  <c r="E130" i="12"/>
  <c r="F130" i="12"/>
  <c r="F133" i="12" s="1"/>
  <c r="G130" i="12"/>
  <c r="E131" i="12"/>
  <c r="F131" i="12"/>
  <c r="G131" i="12"/>
  <c r="E132" i="12"/>
  <c r="F132" i="12"/>
  <c r="G132" i="12"/>
  <c r="E133" i="12"/>
  <c r="D144" i="12"/>
  <c r="E144" i="12"/>
  <c r="E145" i="12" s="1"/>
  <c r="F144" i="12"/>
  <c r="F145" i="12" s="1"/>
  <c r="G144" i="12"/>
  <c r="G145" i="12" s="1"/>
  <c r="D145" i="12"/>
  <c r="D153" i="12"/>
  <c r="E153" i="12"/>
  <c r="E156" i="12" s="1"/>
  <c r="F153" i="12"/>
  <c r="G153" i="12"/>
  <c r="E154" i="12"/>
  <c r="F154" i="12"/>
  <c r="G154" i="12"/>
  <c r="E155" i="12"/>
  <c r="F155" i="12"/>
  <c r="G155" i="12"/>
  <c r="D162" i="12"/>
  <c r="E162" i="12"/>
  <c r="F162" i="12"/>
  <c r="G162" i="12"/>
  <c r="D167" i="12"/>
  <c r="D168" i="12" s="1"/>
  <c r="E167" i="12"/>
  <c r="E168" i="12" s="1"/>
  <c r="F167" i="12"/>
  <c r="F168" i="12" s="1"/>
  <c r="G167" i="12"/>
  <c r="G168" i="12" s="1"/>
  <c r="D176" i="12"/>
  <c r="E176" i="12"/>
  <c r="F176" i="12"/>
  <c r="G176" i="12"/>
  <c r="E177" i="12"/>
  <c r="F177" i="12"/>
  <c r="G177" i="12"/>
  <c r="E178" i="12"/>
  <c r="F178" i="12"/>
  <c r="G178" i="12"/>
  <c r="D185" i="12"/>
  <c r="D190" i="12" s="1"/>
  <c r="D191" i="12" s="1"/>
  <c r="F185" i="12"/>
  <c r="G185" i="12"/>
  <c r="G190" i="12" s="1"/>
  <c r="G191" i="12" s="1"/>
  <c r="E190" i="12"/>
  <c r="E191" i="12" s="1"/>
  <c r="F190" i="12"/>
  <c r="F191" i="12" s="1"/>
  <c r="D199" i="12"/>
  <c r="E199" i="12"/>
  <c r="F199" i="12"/>
  <c r="G199" i="12"/>
  <c r="E200" i="12"/>
  <c r="F200" i="12"/>
  <c r="G200" i="12"/>
  <c r="E201" i="12"/>
  <c r="F201" i="12"/>
  <c r="G201" i="12"/>
  <c r="G202" i="12"/>
  <c r="E208" i="12"/>
  <c r="F208" i="12"/>
  <c r="G208" i="12"/>
  <c r="D213" i="12"/>
  <c r="D214" i="12" s="1"/>
  <c r="E213" i="12"/>
  <c r="E214" i="12" s="1"/>
  <c r="F213" i="12"/>
  <c r="F214" i="12" s="1"/>
  <c r="G213" i="12"/>
  <c r="G214" i="12" s="1"/>
  <c r="D222" i="12"/>
  <c r="E222" i="12"/>
  <c r="F222" i="12"/>
  <c r="G222" i="12"/>
  <c r="E223" i="12"/>
  <c r="F223" i="12"/>
  <c r="G223" i="12"/>
  <c r="E224" i="12"/>
  <c r="F224" i="12"/>
  <c r="G224" i="12"/>
  <c r="G225" i="12"/>
  <c r="D231" i="12"/>
  <c r="E231" i="12"/>
  <c r="F231" i="12"/>
  <c r="G231" i="12"/>
  <c r="D236" i="12"/>
  <c r="D237" i="12" s="1"/>
  <c r="E236" i="12"/>
  <c r="E237" i="12" s="1"/>
  <c r="F236" i="12"/>
  <c r="F237" i="12" s="1"/>
  <c r="G236" i="12"/>
  <c r="G237" i="12" s="1"/>
  <c r="D245" i="12"/>
  <c r="E245" i="12"/>
  <c r="F248" i="12" s="1"/>
  <c r="F245" i="12"/>
  <c r="G245" i="12"/>
  <c r="E246" i="12"/>
  <c r="F246" i="12"/>
  <c r="G246" i="12"/>
  <c r="E247" i="12"/>
  <c r="F247" i="12"/>
  <c r="G247" i="12"/>
  <c r="G248" i="12"/>
  <c r="E254" i="12"/>
  <c r="E259" i="12" s="1"/>
  <c r="E260" i="12" s="1"/>
  <c r="D259" i="12"/>
  <c r="D260" i="12" s="1"/>
  <c r="F259" i="12"/>
  <c r="F260" i="12" s="1"/>
  <c r="G259" i="12"/>
  <c r="G260" i="12" s="1"/>
  <c r="D271" i="12"/>
  <c r="E271" i="12"/>
  <c r="F271" i="12"/>
  <c r="G271" i="12"/>
  <c r="E272" i="12"/>
  <c r="F272" i="12"/>
  <c r="G272" i="12"/>
  <c r="E273" i="12"/>
  <c r="F273" i="12"/>
  <c r="G273" i="12"/>
  <c r="D280" i="12"/>
  <c r="E280" i="12"/>
  <c r="F280" i="12"/>
  <c r="G280" i="12"/>
  <c r="D292" i="12"/>
  <c r="E292" i="12"/>
  <c r="F292" i="12"/>
  <c r="G292" i="12"/>
  <c r="E293" i="12"/>
  <c r="F293" i="12"/>
  <c r="G293" i="12"/>
  <c r="E294" i="12"/>
  <c r="F294" i="12"/>
  <c r="G294" i="12"/>
  <c r="G295" i="12"/>
  <c r="D301" i="12"/>
  <c r="E301" i="12"/>
  <c r="F301" i="12"/>
  <c r="G301" i="12"/>
  <c r="D312" i="12"/>
  <c r="E312" i="12"/>
  <c r="F315" i="12" s="1"/>
  <c r="F312" i="12"/>
  <c r="G312" i="12"/>
  <c r="E313" i="12"/>
  <c r="F313" i="12"/>
  <c r="G313" i="12"/>
  <c r="E314" i="12"/>
  <c r="F314" i="12"/>
  <c r="G314" i="12"/>
  <c r="G315" i="12"/>
  <c r="D321" i="12"/>
  <c r="E321" i="12"/>
  <c r="F321" i="12"/>
  <c r="G321" i="12"/>
  <c r="D330" i="12"/>
  <c r="E330" i="12"/>
  <c r="E333" i="12" s="1"/>
  <c r="F330" i="12"/>
  <c r="G330" i="12"/>
  <c r="G333" i="12" s="1"/>
  <c r="E331" i="12"/>
  <c r="F331" i="12"/>
  <c r="G331" i="12"/>
  <c r="E332" i="12"/>
  <c r="F332" i="12"/>
  <c r="G332" i="12"/>
  <c r="F333" i="12"/>
  <c r="D339" i="12"/>
  <c r="E339" i="12"/>
  <c r="F339" i="12"/>
  <c r="G339" i="12"/>
  <c r="D348" i="12"/>
  <c r="E348" i="12"/>
  <c r="E351" i="12" s="1"/>
  <c r="F348" i="12"/>
  <c r="G348" i="12"/>
  <c r="E349" i="12"/>
  <c r="F349" i="12"/>
  <c r="G349" i="12"/>
  <c r="E350" i="12"/>
  <c r="F350" i="12"/>
  <c r="G350" i="12"/>
  <c r="D357" i="12"/>
  <c r="E357" i="12"/>
  <c r="F357" i="12"/>
  <c r="G357" i="12"/>
  <c r="D359" i="12"/>
  <c r="E359" i="12"/>
  <c r="F359" i="12"/>
  <c r="G359" i="12"/>
  <c r="D362" i="12"/>
  <c r="E362" i="12"/>
  <c r="F362" i="12"/>
  <c r="G362" i="12"/>
  <c r="D364" i="12"/>
  <c r="E364" i="12"/>
  <c r="F364" i="12"/>
  <c r="G364" i="12"/>
  <c r="D366" i="12"/>
  <c r="D368" i="12"/>
  <c r="E368" i="12"/>
  <c r="F368" i="12"/>
  <c r="G368" i="12"/>
  <c r="G369" i="12" s="1"/>
  <c r="D370" i="12"/>
  <c r="E370" i="12"/>
  <c r="E371" i="12" s="1"/>
  <c r="F370" i="12"/>
  <c r="G370" i="12"/>
  <c r="G371" i="12" s="1"/>
  <c r="D372" i="12"/>
  <c r="E372" i="12"/>
  <c r="E373" i="12" s="1"/>
  <c r="F372" i="12"/>
  <c r="G372" i="12"/>
  <c r="D374" i="12"/>
  <c r="E374" i="12"/>
  <c r="E375" i="12" s="1"/>
  <c r="F374" i="12"/>
  <c r="G374" i="12"/>
  <c r="D376" i="12"/>
  <c r="E376" i="12"/>
  <c r="F376" i="12"/>
  <c r="F377" i="12" s="1"/>
  <c r="G376" i="12"/>
  <c r="G377" i="12" s="1"/>
  <c r="D378" i="12"/>
  <c r="E378" i="12"/>
  <c r="F378" i="12"/>
  <c r="F379" i="12" s="1"/>
  <c r="G378" i="12"/>
  <c r="F371" i="12" l="1"/>
  <c r="F369" i="12"/>
  <c r="F351" i="12"/>
  <c r="E295" i="12"/>
  <c r="E248" i="12"/>
  <c r="E202" i="12"/>
  <c r="F110" i="12"/>
  <c r="E87" i="12"/>
  <c r="E315" i="12"/>
  <c r="E274" i="12"/>
  <c r="E225" i="12"/>
  <c r="G179" i="12"/>
  <c r="G133" i="12"/>
  <c r="E377" i="12"/>
  <c r="F375" i="12"/>
  <c r="F373" i="12"/>
  <c r="E365" i="12"/>
  <c r="E363" i="12"/>
  <c r="F274" i="12"/>
  <c r="E179" i="12"/>
  <c r="F156" i="12"/>
  <c r="G41" i="12"/>
  <c r="F366" i="12"/>
  <c r="F367" i="12" s="1"/>
  <c r="E110" i="12"/>
  <c r="E366" i="12"/>
  <c r="D360" i="12"/>
  <c r="D380" i="12" s="1"/>
  <c r="E379" i="12"/>
  <c r="G375" i="12"/>
  <c r="G373" i="12"/>
  <c r="E369" i="12"/>
  <c r="F365" i="12"/>
  <c r="G366" i="12"/>
  <c r="G367" i="12" s="1"/>
  <c r="E360" i="12"/>
  <c r="E367" i="12"/>
  <c r="F360" i="12"/>
  <c r="G379" i="12"/>
  <c r="G365" i="12"/>
  <c r="G351" i="12"/>
  <c r="F295" i="12"/>
  <c r="G274" i="12"/>
  <c r="F225" i="12"/>
  <c r="F202" i="12"/>
  <c r="F179" i="12"/>
  <c r="G156" i="12"/>
  <c r="F87" i="12"/>
  <c r="G64" i="12"/>
  <c r="G363" i="12"/>
  <c r="F363" i="12"/>
  <c r="G360" i="12" l="1"/>
  <c r="G380" i="12" s="1"/>
  <c r="E380" i="12"/>
  <c r="E361" i="12"/>
  <c r="F380" i="12"/>
  <c r="F361" i="12"/>
  <c r="G361" i="12" l="1"/>
  <c r="D32" i="11"/>
  <c r="E32" i="11"/>
  <c r="F32" i="11"/>
  <c r="F35" i="11" s="1"/>
  <c r="G32" i="11"/>
  <c r="E33" i="11"/>
  <c r="F33" i="11"/>
  <c r="G33" i="11"/>
  <c r="E34" i="11"/>
  <c r="F34" i="11"/>
  <c r="G34" i="11"/>
  <c r="E35" i="11"/>
  <c r="D46" i="11"/>
  <c r="E46" i="11"/>
  <c r="E47" i="11" s="1"/>
  <c r="F46" i="11"/>
  <c r="F47" i="11" s="1"/>
  <c r="G46" i="11"/>
  <c r="D47" i="11"/>
  <c r="G47" i="11"/>
  <c r="D55" i="11"/>
  <c r="E55" i="11"/>
  <c r="F55" i="11"/>
  <c r="F58" i="11" s="1"/>
  <c r="G55" i="11"/>
  <c r="E56" i="11"/>
  <c r="F56" i="11"/>
  <c r="G56" i="11"/>
  <c r="E57" i="11"/>
  <c r="F57" i="11"/>
  <c r="G57" i="11"/>
  <c r="E58" i="11"/>
  <c r="D69" i="11"/>
  <c r="D70" i="11" s="1"/>
  <c r="E69" i="11"/>
  <c r="F69" i="11"/>
  <c r="G69" i="11"/>
  <c r="G70" i="11" s="1"/>
  <c r="E70" i="11"/>
  <c r="F70" i="11"/>
  <c r="D78" i="11"/>
  <c r="E78" i="11"/>
  <c r="F78" i="11"/>
  <c r="G78" i="11"/>
  <c r="G81" i="11" s="1"/>
  <c r="E79" i="11"/>
  <c r="F79" i="11"/>
  <c r="G79" i="11"/>
  <c r="E80" i="11"/>
  <c r="F80" i="11"/>
  <c r="G80" i="11"/>
  <c r="D92" i="11"/>
  <c r="D93" i="11" s="1"/>
  <c r="E92" i="11"/>
  <c r="E93" i="11" s="1"/>
  <c r="F92" i="11"/>
  <c r="F93" i="11" s="1"/>
  <c r="G92" i="11"/>
  <c r="G93" i="11" s="1"/>
  <c r="D101" i="11"/>
  <c r="E101" i="11"/>
  <c r="F104" i="11" s="1"/>
  <c r="F101" i="11"/>
  <c r="G101" i="11"/>
  <c r="E102" i="11"/>
  <c r="F102" i="11"/>
  <c r="G102" i="11"/>
  <c r="E103" i="11"/>
  <c r="F103" i="11"/>
  <c r="G103" i="11"/>
  <c r="G104" i="11"/>
  <c r="D115" i="11"/>
  <c r="E115" i="11"/>
  <c r="E116" i="11" s="1"/>
  <c r="F115" i="11"/>
  <c r="F116" i="11" s="1"/>
  <c r="G115" i="11"/>
  <c r="G116" i="11" s="1"/>
  <c r="D116" i="11"/>
  <c r="D124" i="11"/>
  <c r="E124" i="11"/>
  <c r="E127" i="11" s="1"/>
  <c r="F124" i="11"/>
  <c r="F127" i="11" s="1"/>
  <c r="G124" i="11"/>
  <c r="E125" i="11"/>
  <c r="F125" i="11"/>
  <c r="G125" i="11"/>
  <c r="E126" i="11"/>
  <c r="F126" i="11"/>
  <c r="G126" i="11"/>
  <c r="D138" i="11"/>
  <c r="D139" i="11" s="1"/>
  <c r="E138" i="11"/>
  <c r="E139" i="11" s="1"/>
  <c r="F138" i="11"/>
  <c r="F139" i="11" s="1"/>
  <c r="G138" i="11"/>
  <c r="G139" i="11"/>
  <c r="D150" i="11"/>
  <c r="E150" i="11"/>
  <c r="F150" i="11"/>
  <c r="F153" i="11" s="1"/>
  <c r="G150" i="11"/>
  <c r="E151" i="11"/>
  <c r="F151" i="11"/>
  <c r="G151" i="11"/>
  <c r="E152" i="11"/>
  <c r="F152" i="11"/>
  <c r="G152" i="11"/>
  <c r="E153" i="11"/>
  <c r="D159" i="11"/>
  <c r="E159" i="11"/>
  <c r="F159" i="11"/>
  <c r="G159" i="11"/>
  <c r="D170" i="11"/>
  <c r="E170" i="11"/>
  <c r="F170" i="11"/>
  <c r="F173" i="11" s="1"/>
  <c r="G170" i="11"/>
  <c r="G173" i="11" s="1"/>
  <c r="E171" i="11"/>
  <c r="F171" i="11"/>
  <c r="G171" i="11"/>
  <c r="E172" i="11"/>
  <c r="F172" i="11"/>
  <c r="G172" i="11"/>
  <c r="D179" i="11"/>
  <c r="E179" i="11"/>
  <c r="F179" i="11"/>
  <c r="G179" i="11"/>
  <c r="D188" i="11"/>
  <c r="E188" i="11"/>
  <c r="E191" i="11" s="1"/>
  <c r="F188" i="11"/>
  <c r="G191" i="11" s="1"/>
  <c r="G188" i="11"/>
  <c r="E189" i="11"/>
  <c r="F189" i="11"/>
  <c r="G189" i="11"/>
  <c r="E190" i="11"/>
  <c r="F190" i="11"/>
  <c r="G190" i="11"/>
  <c r="D197" i="11"/>
  <c r="E197" i="11"/>
  <c r="F197" i="11"/>
  <c r="G197" i="11"/>
  <c r="D206" i="11"/>
  <c r="E206" i="11"/>
  <c r="F206" i="11"/>
  <c r="F209" i="11" s="1"/>
  <c r="G206" i="11"/>
  <c r="E207" i="11"/>
  <c r="F207" i="11"/>
  <c r="G207" i="11"/>
  <c r="E208" i="11"/>
  <c r="F208" i="11"/>
  <c r="G208" i="11"/>
  <c r="E209" i="11"/>
  <c r="D215" i="11"/>
  <c r="E215" i="11"/>
  <c r="F215" i="11"/>
  <c r="G215" i="11"/>
  <c r="D224" i="11"/>
  <c r="E224" i="11"/>
  <c r="F224" i="11"/>
  <c r="G224" i="11"/>
  <c r="E225" i="11"/>
  <c r="F225" i="11"/>
  <c r="G225" i="11"/>
  <c r="E226" i="11"/>
  <c r="F226" i="11"/>
  <c r="G226" i="11"/>
  <c r="E227" i="11"/>
  <c r="D233" i="11"/>
  <c r="E233" i="11"/>
  <c r="F233" i="11"/>
  <c r="G233" i="11"/>
  <c r="D242" i="11"/>
  <c r="E242" i="11"/>
  <c r="F242" i="11"/>
  <c r="F245" i="11" s="1"/>
  <c r="G242" i="11"/>
  <c r="G245" i="11" s="1"/>
  <c r="E243" i="11"/>
  <c r="F243" i="11"/>
  <c r="G243" i="11"/>
  <c r="E244" i="11"/>
  <c r="F244" i="11"/>
  <c r="G244" i="11"/>
  <c r="D251" i="11"/>
  <c r="E251" i="11"/>
  <c r="F251" i="11"/>
  <c r="G251" i="11"/>
  <c r="D260" i="11"/>
  <c r="E260" i="11"/>
  <c r="F263" i="11" s="1"/>
  <c r="F260" i="11"/>
  <c r="G260" i="11"/>
  <c r="E261" i="11"/>
  <c r="F261" i="11"/>
  <c r="G261" i="11"/>
  <c r="E262" i="11"/>
  <c r="F262" i="11"/>
  <c r="G262" i="11"/>
  <c r="G263" i="11"/>
  <c r="D269" i="11"/>
  <c r="E269" i="11"/>
  <c r="F269" i="11"/>
  <c r="G269" i="11"/>
  <c r="D278" i="11"/>
  <c r="E278" i="11"/>
  <c r="F281" i="11" s="1"/>
  <c r="F278" i="11"/>
  <c r="G278" i="11"/>
  <c r="G281" i="11" s="1"/>
  <c r="E279" i="11"/>
  <c r="F279" i="11"/>
  <c r="G279" i="11"/>
  <c r="E280" i="11"/>
  <c r="F280" i="11"/>
  <c r="G280" i="11"/>
  <c r="D287" i="11"/>
  <c r="E287" i="11"/>
  <c r="F287" i="11"/>
  <c r="G287" i="11"/>
  <c r="D296" i="11"/>
  <c r="E296" i="11"/>
  <c r="F296" i="11"/>
  <c r="F299" i="11" s="1"/>
  <c r="G296" i="11"/>
  <c r="E297" i="11"/>
  <c r="F297" i="11"/>
  <c r="G297" i="11"/>
  <c r="E298" i="11"/>
  <c r="F298" i="11"/>
  <c r="G298" i="11"/>
  <c r="D305" i="11"/>
  <c r="E305" i="11"/>
  <c r="F305" i="11"/>
  <c r="G305" i="11"/>
  <c r="D313" i="11"/>
  <c r="E313" i="11"/>
  <c r="F313" i="11"/>
  <c r="G313" i="11"/>
  <c r="G316" i="11" s="1"/>
  <c r="E314" i="11"/>
  <c r="F314" i="11"/>
  <c r="G314" i="11"/>
  <c r="E315" i="11"/>
  <c r="F315" i="11"/>
  <c r="G315" i="11"/>
  <c r="D322" i="11"/>
  <c r="E322" i="11"/>
  <c r="F322" i="11"/>
  <c r="G322" i="11"/>
  <c r="D343" i="11"/>
  <c r="E343" i="11"/>
  <c r="E346" i="11" s="1"/>
  <c r="F343" i="11"/>
  <c r="G346" i="11" s="1"/>
  <c r="G343" i="11"/>
  <c r="E344" i="11"/>
  <c r="F344" i="11"/>
  <c r="G344" i="11"/>
  <c r="E345" i="11"/>
  <c r="F345" i="11"/>
  <c r="G345" i="11"/>
  <c r="D359" i="11"/>
  <c r="D360" i="11" s="1"/>
  <c r="E359" i="11"/>
  <c r="F359" i="11"/>
  <c r="G359" i="11"/>
  <c r="G360" i="11" s="1"/>
  <c r="E360" i="11"/>
  <c r="F360" i="11"/>
  <c r="D368" i="11"/>
  <c r="E368" i="11"/>
  <c r="F368" i="11"/>
  <c r="F371" i="11" s="1"/>
  <c r="G368" i="11"/>
  <c r="E369" i="11"/>
  <c r="F369" i="11"/>
  <c r="G369" i="11"/>
  <c r="E370" i="11"/>
  <c r="F370" i="11"/>
  <c r="G370" i="11"/>
  <c r="D384" i="11"/>
  <c r="E384" i="11"/>
  <c r="E385" i="11" s="1"/>
  <c r="F384" i="11"/>
  <c r="F385" i="11" s="1"/>
  <c r="G384" i="11"/>
  <c r="D385" i="11"/>
  <c r="G385" i="11"/>
  <c r="D393" i="11"/>
  <c r="E393" i="11"/>
  <c r="F393" i="11"/>
  <c r="F396" i="11" s="1"/>
  <c r="G393" i="11"/>
  <c r="E394" i="11"/>
  <c r="F394" i="11"/>
  <c r="G394" i="11"/>
  <c r="E395" i="11"/>
  <c r="F395" i="11"/>
  <c r="G395" i="11"/>
  <c r="E396" i="11"/>
  <c r="D409" i="11"/>
  <c r="D410" i="11" s="1"/>
  <c r="E409" i="11"/>
  <c r="E410" i="11" s="1"/>
  <c r="F409" i="11"/>
  <c r="F410" i="11" s="1"/>
  <c r="G409" i="11"/>
  <c r="G410" i="11" s="1"/>
  <c r="D418" i="11"/>
  <c r="E418" i="11"/>
  <c r="F418" i="11"/>
  <c r="G418" i="11"/>
  <c r="G421" i="11" s="1"/>
  <c r="E419" i="11"/>
  <c r="F419" i="11"/>
  <c r="G419" i="11"/>
  <c r="E420" i="11"/>
  <c r="F420" i="11"/>
  <c r="G420" i="11"/>
  <c r="D434" i="11"/>
  <c r="D435" i="11" s="1"/>
  <c r="E434" i="11"/>
  <c r="E435" i="11" s="1"/>
  <c r="F434" i="11"/>
  <c r="G434" i="11"/>
  <c r="F435" i="11"/>
  <c r="G435" i="11"/>
  <c r="D446" i="11"/>
  <c r="E446" i="11"/>
  <c r="E449" i="11" s="1"/>
  <c r="F446" i="11"/>
  <c r="G446" i="11"/>
  <c r="G449" i="11" s="1"/>
  <c r="E447" i="11"/>
  <c r="F447" i="11"/>
  <c r="G447" i="11"/>
  <c r="E448" i="11"/>
  <c r="F448" i="11"/>
  <c r="G448" i="11"/>
  <c r="D455" i="11"/>
  <c r="E455" i="11"/>
  <c r="F455" i="11"/>
  <c r="G455" i="11"/>
  <c r="D464" i="11"/>
  <c r="E467" i="11" s="1"/>
  <c r="E464" i="11"/>
  <c r="F464" i="11"/>
  <c r="G464" i="11"/>
  <c r="G467" i="11" s="1"/>
  <c r="E465" i="11"/>
  <c r="F465" i="11"/>
  <c r="G465" i="11"/>
  <c r="E466" i="11"/>
  <c r="F466" i="11"/>
  <c r="G466" i="11"/>
  <c r="F467" i="11"/>
  <c r="D473" i="11"/>
  <c r="E473" i="11"/>
  <c r="F473" i="11"/>
  <c r="G473" i="11"/>
  <c r="D484" i="11"/>
  <c r="E484" i="11"/>
  <c r="E487" i="11" s="1"/>
  <c r="F484" i="11"/>
  <c r="G484" i="11"/>
  <c r="G487" i="11" s="1"/>
  <c r="E485" i="11"/>
  <c r="F485" i="11"/>
  <c r="G485" i="11"/>
  <c r="E486" i="11"/>
  <c r="F486" i="11"/>
  <c r="G486" i="11"/>
  <c r="D493" i="11"/>
  <c r="E493" i="11"/>
  <c r="F493" i="11"/>
  <c r="G493" i="11"/>
  <c r="D502" i="11"/>
  <c r="E502" i="11"/>
  <c r="E505" i="11" s="1"/>
  <c r="F502" i="11"/>
  <c r="G502" i="11"/>
  <c r="E503" i="11"/>
  <c r="F503" i="11"/>
  <c r="G503" i="11"/>
  <c r="E504" i="11"/>
  <c r="F504" i="11"/>
  <c r="G504" i="11"/>
  <c r="D511" i="11"/>
  <c r="E511" i="11"/>
  <c r="F511" i="11"/>
  <c r="G511" i="11"/>
  <c r="D520" i="11"/>
  <c r="E520" i="11"/>
  <c r="F520" i="11"/>
  <c r="G520" i="11"/>
  <c r="G523" i="11" s="1"/>
  <c r="E521" i="11"/>
  <c r="F521" i="11"/>
  <c r="G521" i="11"/>
  <c r="E522" i="11"/>
  <c r="F522" i="11"/>
  <c r="G522" i="11"/>
  <c r="D529" i="11"/>
  <c r="E529" i="11"/>
  <c r="F529" i="11"/>
  <c r="G529" i="11"/>
  <c r="D538" i="11"/>
  <c r="E538" i="11"/>
  <c r="F538" i="11"/>
  <c r="G538" i="11"/>
  <c r="G541" i="11" s="1"/>
  <c r="E539" i="11"/>
  <c r="F539" i="11"/>
  <c r="G539" i="11"/>
  <c r="E540" i="11"/>
  <c r="F540" i="11"/>
  <c r="G540" i="11"/>
  <c r="D547" i="11"/>
  <c r="E547" i="11"/>
  <c r="F547" i="11"/>
  <c r="G547" i="11"/>
  <c r="D556" i="11"/>
  <c r="E556" i="11"/>
  <c r="E559" i="11" s="1"/>
  <c r="F556" i="11"/>
  <c r="G556" i="11"/>
  <c r="E557" i="11"/>
  <c r="F557" i="11"/>
  <c r="G557" i="11"/>
  <c r="E558" i="11"/>
  <c r="F558" i="11"/>
  <c r="G558" i="11"/>
  <c r="D565" i="11"/>
  <c r="E565" i="11"/>
  <c r="F565" i="11"/>
  <c r="G565" i="11"/>
  <c r="D567" i="11"/>
  <c r="E567" i="11"/>
  <c r="F567" i="11"/>
  <c r="G567" i="11"/>
  <c r="D570" i="11"/>
  <c r="E570" i="11"/>
  <c r="E571" i="11" s="1"/>
  <c r="F570" i="11"/>
  <c r="G570" i="11"/>
  <c r="D572" i="11"/>
  <c r="E572" i="11"/>
  <c r="E573" i="11" s="1"/>
  <c r="F572" i="11"/>
  <c r="F573" i="11" s="1"/>
  <c r="G572" i="11"/>
  <c r="D574" i="11"/>
  <c r="E574" i="11"/>
  <c r="E575" i="11" s="1"/>
  <c r="F574" i="11"/>
  <c r="F575" i="11" s="1"/>
  <c r="G574" i="11"/>
  <c r="D576" i="11"/>
  <c r="E576" i="11"/>
  <c r="F576" i="11"/>
  <c r="G576" i="11"/>
  <c r="D578" i="11"/>
  <c r="E578" i="11"/>
  <c r="E579" i="11" s="1"/>
  <c r="F578" i="11"/>
  <c r="F579" i="11" s="1"/>
  <c r="G578" i="11"/>
  <c r="D580" i="11"/>
  <c r="E580" i="11"/>
  <c r="E581" i="11" s="1"/>
  <c r="F580" i="11"/>
  <c r="F581" i="11" s="1"/>
  <c r="G580" i="11"/>
  <c r="D582" i="11"/>
  <c r="E582" i="11"/>
  <c r="F582" i="11"/>
  <c r="F583" i="11" s="1"/>
  <c r="G582" i="11"/>
  <c r="D584" i="11"/>
  <c r="E584" i="11"/>
  <c r="E585" i="11" s="1"/>
  <c r="F584" i="11"/>
  <c r="G585" i="11" s="1"/>
  <c r="G584" i="11"/>
  <c r="D586" i="11"/>
  <c r="E586" i="11"/>
  <c r="F586" i="11"/>
  <c r="G586" i="11"/>
  <c r="F541" i="11" l="1"/>
  <c r="E299" i="11"/>
  <c r="E281" i="11"/>
  <c r="F587" i="11"/>
  <c r="G577" i="11"/>
  <c r="E541" i="11"/>
  <c r="E371" i="11"/>
  <c r="G299" i="11"/>
  <c r="E245" i="11"/>
  <c r="F191" i="11"/>
  <c r="E81" i="11"/>
  <c r="G35" i="11"/>
  <c r="G581" i="11"/>
  <c r="G573" i="11"/>
  <c r="G568" i="11"/>
  <c r="G569" i="11" s="1"/>
  <c r="F559" i="11"/>
  <c r="F505" i="11"/>
  <c r="E421" i="11"/>
  <c r="G396" i="11"/>
  <c r="F346" i="11"/>
  <c r="E316" i="11"/>
  <c r="F227" i="11"/>
  <c r="E173" i="11"/>
  <c r="G127" i="11"/>
  <c r="G58" i="11"/>
  <c r="F568" i="11"/>
  <c r="G153" i="11"/>
  <c r="E104" i="11"/>
  <c r="E583" i="11"/>
  <c r="E587" i="11"/>
  <c r="G583" i="11"/>
  <c r="E577" i="11"/>
  <c r="G575" i="11"/>
  <c r="D568" i="11"/>
  <c r="D588" i="11" s="1"/>
  <c r="G559" i="11"/>
  <c r="E523" i="11"/>
  <c r="F487" i="11"/>
  <c r="F421" i="11"/>
  <c r="G371" i="11"/>
  <c r="F316" i="11"/>
  <c r="E263" i="11"/>
  <c r="G227" i="11"/>
  <c r="G209" i="11"/>
  <c r="F588" i="11"/>
  <c r="G587" i="11"/>
  <c r="F585" i="11"/>
  <c r="G579" i="11"/>
  <c r="G571" i="11"/>
  <c r="F571" i="11"/>
  <c r="F523" i="11"/>
  <c r="G505" i="11"/>
  <c r="F449" i="11"/>
  <c r="F577" i="11"/>
  <c r="E568" i="11"/>
  <c r="F81" i="11"/>
  <c r="G588" i="11" l="1"/>
  <c r="E588" i="11"/>
  <c r="E569" i="11"/>
  <c r="F569" i="11"/>
  <c r="E149" i="10"/>
  <c r="F149" i="10"/>
  <c r="G149" i="10"/>
  <c r="E152" i="10"/>
  <c r="F152" i="10"/>
  <c r="G152" i="10"/>
  <c r="E154" i="10"/>
  <c r="F154" i="10"/>
  <c r="G154" i="10"/>
  <c r="E156" i="10"/>
  <c r="F156" i="10"/>
  <c r="G156" i="10"/>
  <c r="E158" i="10"/>
  <c r="F158" i="10"/>
  <c r="G158" i="10"/>
  <c r="E160" i="10"/>
  <c r="F160" i="10"/>
  <c r="G160" i="10"/>
  <c r="E162" i="10"/>
  <c r="F162" i="10"/>
  <c r="G162" i="10"/>
  <c r="E164" i="10"/>
  <c r="F164" i="10"/>
  <c r="G164" i="10"/>
  <c r="E166" i="10"/>
  <c r="F166" i="10"/>
  <c r="G166" i="10"/>
  <c r="E168" i="10"/>
  <c r="F168" i="10"/>
  <c r="G168" i="10"/>
  <c r="D168" i="10"/>
  <c r="D166" i="10"/>
  <c r="D164" i="10"/>
  <c r="D162" i="10"/>
  <c r="D160" i="10"/>
  <c r="D158" i="10"/>
  <c r="D156" i="10"/>
  <c r="D154" i="10"/>
  <c r="D152" i="10"/>
  <c r="D149" i="10"/>
  <c r="D44" i="10"/>
  <c r="F150" i="10" l="1"/>
  <c r="F170" i="10" s="1"/>
  <c r="E44" i="10"/>
  <c r="E45" i="10" s="1"/>
  <c r="F44" i="10"/>
  <c r="G44" i="10"/>
  <c r="G45" i="10" s="1"/>
  <c r="D45" i="10"/>
  <c r="G147" i="10"/>
  <c r="F147" i="10"/>
  <c r="E147" i="10"/>
  <c r="D147" i="10"/>
  <c r="G140" i="10"/>
  <c r="F140" i="10"/>
  <c r="E140" i="10"/>
  <c r="G139" i="10"/>
  <c r="F139" i="10"/>
  <c r="E139" i="10"/>
  <c r="G138" i="10"/>
  <c r="F138" i="10"/>
  <c r="E138" i="10"/>
  <c r="D138" i="10"/>
  <c r="G129" i="10"/>
  <c r="F129" i="10"/>
  <c r="E129" i="10"/>
  <c r="D129" i="10"/>
  <c r="G122" i="10"/>
  <c r="F122" i="10"/>
  <c r="E122" i="10"/>
  <c r="G121" i="10"/>
  <c r="F121" i="10"/>
  <c r="E121" i="10"/>
  <c r="G120" i="10"/>
  <c r="F120" i="10"/>
  <c r="E120" i="10"/>
  <c r="D120" i="10"/>
  <c r="G109" i="10"/>
  <c r="F109" i="10"/>
  <c r="E109" i="10"/>
  <c r="D109" i="10"/>
  <c r="G102" i="10"/>
  <c r="F102" i="10"/>
  <c r="E102" i="10"/>
  <c r="G101" i="10"/>
  <c r="F101" i="10"/>
  <c r="E101" i="10"/>
  <c r="G100" i="10"/>
  <c r="F100" i="10"/>
  <c r="E100" i="10"/>
  <c r="D100" i="10"/>
  <c r="G88" i="10"/>
  <c r="F88" i="10"/>
  <c r="E88" i="10"/>
  <c r="D88" i="10"/>
  <c r="G81" i="10"/>
  <c r="F81" i="10"/>
  <c r="E81" i="10"/>
  <c r="G80" i="10"/>
  <c r="F80" i="10"/>
  <c r="E80" i="10"/>
  <c r="G79" i="10"/>
  <c r="F79" i="10"/>
  <c r="E79" i="10"/>
  <c r="D79" i="10"/>
  <c r="G67" i="10"/>
  <c r="G68" i="10" s="1"/>
  <c r="F67" i="10"/>
  <c r="F68" i="10" s="1"/>
  <c r="E67" i="10"/>
  <c r="E68" i="10" s="1"/>
  <c r="D67" i="10"/>
  <c r="D68" i="10" s="1"/>
  <c r="G55" i="10"/>
  <c r="F55" i="10"/>
  <c r="E55" i="10"/>
  <c r="G54" i="10"/>
  <c r="F54" i="10"/>
  <c r="E54" i="10"/>
  <c r="G53" i="10"/>
  <c r="F53" i="10"/>
  <c r="E53" i="10"/>
  <c r="D53" i="10"/>
  <c r="F45" i="10"/>
  <c r="G32" i="10"/>
  <c r="F32" i="10"/>
  <c r="G31" i="10"/>
  <c r="F31" i="10"/>
  <c r="E31" i="10"/>
  <c r="G30" i="10"/>
  <c r="F30" i="10"/>
  <c r="E30" i="10"/>
  <c r="D17" i="10"/>
  <c r="E150" i="10" l="1"/>
  <c r="E170" i="10" s="1"/>
  <c r="G150" i="10"/>
  <c r="G170" i="10" s="1"/>
  <c r="D150" i="10"/>
  <c r="E159" i="10"/>
  <c r="E161" i="10"/>
  <c r="E167" i="10"/>
  <c r="E169" i="10"/>
  <c r="G123" i="10"/>
  <c r="E141" i="10"/>
  <c r="E103" i="10"/>
  <c r="G33" i="10"/>
  <c r="F56" i="10"/>
  <c r="F103" i="10"/>
  <c r="G155" i="10"/>
  <c r="G157" i="10"/>
  <c r="G163" i="10"/>
  <c r="G165" i="10"/>
  <c r="G169" i="10"/>
  <c r="E82" i="10"/>
  <c r="E123" i="10"/>
  <c r="F82" i="10"/>
  <c r="G141" i="10"/>
  <c r="G82" i="10"/>
  <c r="F157" i="10"/>
  <c r="F165" i="10"/>
  <c r="G56" i="10"/>
  <c r="F123" i="10"/>
  <c r="F153" i="10"/>
  <c r="F155" i="10"/>
  <c r="G159" i="10"/>
  <c r="F161" i="10"/>
  <c r="F163" i="10"/>
  <c r="G167" i="10"/>
  <c r="F169" i="10"/>
  <c r="F33" i="10"/>
  <c r="E56" i="10"/>
  <c r="G103" i="10"/>
  <c r="F141" i="10"/>
  <c r="E157" i="10"/>
  <c r="E163" i="10"/>
  <c r="E165" i="10"/>
  <c r="E153" i="10"/>
  <c r="D30" i="10"/>
  <c r="E33" i="10" s="1"/>
  <c r="E32" i="10"/>
  <c r="G153" i="10"/>
  <c r="F167" i="10"/>
  <c r="E155" i="10"/>
  <c r="F159" i="10"/>
  <c r="G161" i="10"/>
  <c r="E151" i="10" l="1"/>
  <c r="D170" i="10"/>
  <c r="F151" i="10"/>
  <c r="G151" i="10"/>
</calcChain>
</file>

<file path=xl/sharedStrings.xml><?xml version="1.0" encoding="utf-8"?>
<sst xmlns="http://schemas.openxmlformats.org/spreadsheetml/2006/main" count="1718" uniqueCount="271">
  <si>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</si>
  <si>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</si>
  <si>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</si>
  <si>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</si>
  <si>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</si>
  <si>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</si>
  <si>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</si>
  <si>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</si>
  <si>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</si>
  <si>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</si>
  <si>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</si>
  <si>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</si>
  <si>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</si>
  <si>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</si>
  <si>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</si>
  <si>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</si>
  <si>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</si>
  <si>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</si>
  <si>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</si>
  <si>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</si>
  <si>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</si>
  <si>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</si>
  <si>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</si>
  <si>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</si>
  <si>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</si>
  <si>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</si>
  <si>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</si>
  <si>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</si>
  <si>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</si>
  <si>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</si>
  <si>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</si>
  <si>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</si>
  <si>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</si>
  <si>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</si>
  <si>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</si>
  <si>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</si>
  <si>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xxxxx</t>
  </si>
  <si>
    <t>Produkti 1</t>
  </si>
  <si>
    <t>Produkti 1***</t>
  </si>
  <si>
    <t>Emërtimi i Projektit të Investimeve</t>
  </si>
  <si>
    <t>Kodi i Projektit të Investimeve</t>
  </si>
  <si>
    <t>601. Sigurimet Shoqërore dhe Shendetësore</t>
  </si>
  <si>
    <t>Ndryshimi në % i Sigurimeve Shoqërore dhe Shëndetësore</t>
  </si>
  <si>
    <t>Numri i Punonjësve Organik të Programit Buxhetor</t>
  </si>
  <si>
    <t>Numri i Punonjësve me Kontratë të Programit Buxhetor</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</si>
  <si>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</si>
  <si>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</si>
  <si>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</si>
  <si>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</si>
  <si>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</si>
  <si>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r>
      <rPr>
        <b/>
        <sz val="8"/>
        <color rgb="FFFF0000"/>
        <rFont val="Garamond"/>
        <family val="1"/>
      </rPr>
      <t>Produkti X</t>
    </r>
    <r>
      <rPr>
        <sz val="8"/>
        <color theme="1"/>
        <rFont val="Garamond"/>
        <family val="1"/>
      </rPr>
      <t xml:space="preserve"> (shto produkte sipas rastit)</t>
    </r>
  </si>
  <si>
    <r>
      <t>Detajimi i Kostos Totale të</t>
    </r>
    <r>
      <rPr>
        <b/>
        <sz val="8"/>
        <color rgb="FFFF0000"/>
        <rFont val="Garamond"/>
        <family val="1"/>
      </rPr>
      <t xml:space="preserve"> Produktit X </t>
    </r>
    <r>
      <rPr>
        <b/>
        <sz val="8"/>
        <color theme="1"/>
        <rFont val="Garamond"/>
        <family val="1"/>
      </rPr>
      <t>sipas Artikujve Ekonomikë</t>
    </r>
  </si>
  <si>
    <r>
      <t xml:space="preserve">Detajimi i Kostos Totale të </t>
    </r>
    <r>
      <rPr>
        <b/>
        <sz val="8"/>
        <color rgb="FFFF0000"/>
        <rFont val="Garamond"/>
        <family val="1"/>
      </rPr>
      <t>Produktit X</t>
    </r>
    <r>
      <rPr>
        <b/>
        <sz val="8"/>
        <color theme="1"/>
        <rFont val="Garamond"/>
        <family val="1"/>
      </rPr>
      <t xml:space="preserve"> sipas Artikujve Ekonomikë</t>
    </r>
  </si>
  <si>
    <t>Programet Buxhetore</t>
  </si>
  <si>
    <t>Emërtimi i Njësisë së Qeverisjes Qendrore</t>
  </si>
  <si>
    <t>Kodi i Njësisë së Qeverisjes Qendrore</t>
  </si>
  <si>
    <t>Misioni I Njësisë së Qeverisjes Qendrore</t>
  </si>
  <si>
    <t>Kodi I Programit</t>
  </si>
  <si>
    <t>FORMATI 1: MISIONI I NJËSISË SË QEVERISJES QENDRORE</t>
  </si>
  <si>
    <t>Shpenzimet Kapitale</t>
  </si>
  <si>
    <t>Kategoria 1: Shpenzimet Administrative Kapitale</t>
  </si>
  <si>
    <t xml:space="preserve">Shënim: Shpjegoni supozimet dhe llogaritjet për Produktin 1 </t>
  </si>
  <si>
    <t>Produkti X (shto produkte sipas rastit)</t>
  </si>
  <si>
    <t xml:space="preserve">230. Aktive të patrupëzuara </t>
  </si>
  <si>
    <t xml:space="preserve">231. Aktive të trupëzuara </t>
  </si>
  <si>
    <t>Kategoria 2: Shpenzimet për projekte investimesh</t>
  </si>
  <si>
    <t>Kodi i Projektit të Investimeve****</t>
  </si>
  <si>
    <t>Totali i shpenzimeve të Programit sipas produkteve*****</t>
  </si>
  <si>
    <t>Totali i shpenzimeve të Programit sipas artikujve*****</t>
  </si>
  <si>
    <t>Treguesit e Performancës në nivel Qëllimi*</t>
  </si>
  <si>
    <t>Treguesit e Performancës për Objektivin 1**</t>
  </si>
  <si>
    <t>Shpenzimet Korrente</t>
  </si>
  <si>
    <t>Politikat Ekzistuese në Përputhje me Tavanet Indikative Buxhetore</t>
  </si>
  <si>
    <t xml:space="preserve">FORMAT 2.1 : FORMATI STANDARD I PËRGATITJES SË KËRKESAVE BUXHETORE PBA 2019-2021 </t>
  </si>
  <si>
    <t>Programi "Planifikimi, Menaxhimi dhe Administrimi" siguron mbështetje juridike, financiare dhe me burime njerëzore në qëllim të përmbushjes së objektivave të Ministrise te Kulturës, në fushën e artit dhe kulturës, trashëgimise kulturore dhe diplomacisë kulturore shqiptare në përputhje me programin e Qeverisë së Republikës së Shqipërisë dhe detyrimeve që rrjedhin nga Marrëveshja e Stabilizim Asociimit (MSA). Ky program është gjithashtu garant për luftën kundër korrupsionit dhe vendim-marrjen bazuar mbi principet e transparencës dhe gjithpërfshirjes.</t>
  </si>
  <si>
    <t>Planifikimi, Menaxhimi dhe Administrimi</t>
  </si>
  <si>
    <t>Arti dhe Kultura</t>
  </si>
  <si>
    <t>Trashegimia Kulturore dhe Muzete</t>
  </si>
  <si>
    <t>01110</t>
  </si>
  <si>
    <t>08220</t>
  </si>
  <si>
    <t>08230</t>
  </si>
  <si>
    <t>Ministria e Kulturës</t>
  </si>
  <si>
    <t>12</t>
  </si>
  <si>
    <t>Hartimi dhe miratimi i akteve te reja ligjore dhe nenligjore ne perputhje me programin e qeverise dhe detyrimeve qe rrjedhin nga MSA sipas fushes se veprimtarise se MK.</t>
  </si>
  <si>
    <t>nr.aktesh</t>
  </si>
  <si>
    <t>Ministria e Kulturës synon të mbështesë zhvillimin e artit të kulturës përmes instrumentave ligjorë, institucional e financiarë që fuqizojnë sektorët e artit letrar, muzikor, figurativ, dramatik e filmik, si edhe ruajtjes, mbrojtjes e promovimit të trashëgimisë kulturore.</t>
  </si>
  <si>
    <t>nr.trajnimesh</t>
  </si>
  <si>
    <t>Ngritja e kapaciteteve planifikuese dhe menaxhuese per stafin e MK me qellim permbushjen me cilesi te detyrave</t>
  </si>
  <si>
    <t xml:space="preserve">Staf i trajnuar </t>
  </si>
  <si>
    <t xml:space="preserve">Ministria e Kulturës, në përputhje me drejtimet kryesore të politikës së përgjithshme shtetërore dhe me programin e Këshillit të Ministrave, ka mision: 1. Të hartojë, të programojë, të zhvillojë duke udhëhequr, mbështetur, mbrojtur dhe promovuar politikat kombëtare të kulturës, të trashëgimisë kulturore, materiale dhe shpirtërore, të rritjes së dialogut kulturor dhe integrimit kulturor në familjen, evropiane dhe botërore, në përputhje me programin e Qeverisë së Republikës së Shqipërisë. 2. Të hartojë dhe të bashkërendojë punën për politikat në fushën e artit e të kulturës nëpërmjet edukimit të popullsisë, rijetësimit të vlerave dhe trashëgimisë kulturore, nxitjes se investimeve, publike dhe private, në këta sektorë, monitorimit te mënyrës së përdorimit të fondeve publike në mbështetje të zhvillimit kulturor, edukimit ne kulturë, mbrojtjes së trashëgimisë kulturore, ruajtjes dhe vijimësisë së traditës së harmonisë fetare në kulturën shqiptare, si dhe të bashkëpunimit rajonal. 
</t>
  </si>
  <si>
    <t xml:space="preserve">Rikonsrtuksion TKOB </t>
  </si>
  <si>
    <t>M120730</t>
  </si>
  <si>
    <t>Restaurim me objekt"Ura e Kollorces 4 km ne juglindje  te Gjirokastres ,Lazarat"</t>
  </si>
  <si>
    <t>Restaurim ``Banesa Vellezerve Frasheri``</t>
  </si>
  <si>
    <t>Restaurim ``Muzeu I Sinjes``- Diber</t>
  </si>
  <si>
    <t>Restaurimi Kisha Shen Merise Peshkepi e Siperme- Gjirokaster</t>
  </si>
  <si>
    <t>Restaurimi me objekt "Kisha e Shen Apostujve",Hoshteve-Zagori</t>
  </si>
  <si>
    <t>Restaurim I Kishes se Shen Nikollit(vend varimi Skenderbeut) - Lezhe</t>
  </si>
  <si>
    <t>Restaurim me objekt "Kisha e Shen Thanasit"-Leshnice-Sarande</t>
  </si>
  <si>
    <t>Restaurim Kisha Manastirit te Shen Merise Mesopotam Faza I -Sarande</t>
  </si>
  <si>
    <t>M120727</t>
  </si>
  <si>
    <t>M120695</t>
  </si>
  <si>
    <t>M120781</t>
  </si>
  <si>
    <t>M120782</t>
  </si>
  <si>
    <t>M120783</t>
  </si>
  <si>
    <t>M120784</t>
  </si>
  <si>
    <t>M120785</t>
  </si>
  <si>
    <t>M120786</t>
  </si>
  <si>
    <t>M120787</t>
  </si>
  <si>
    <t>M120788</t>
  </si>
  <si>
    <t>M120790</t>
  </si>
  <si>
    <t>M120791</t>
  </si>
  <si>
    <t>Qendra kombetare Kulturore "Skena e Re"</t>
  </si>
  <si>
    <t>M120763</t>
  </si>
  <si>
    <t xml:space="preserve"> 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</si>
  <si>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e Realizimit të Veprave të Artit, Arkivi Shtetëror Shqiptar i Filimit,  etj).</t>
  </si>
  <si>
    <t>Ndryshim ne rankim i MK ndaj ML, krahasuar me vitin 2017 referuar raportit te monitorimit te cilesise se sistemit te kontrollit te brendshem nga MFE</t>
  </si>
  <si>
    <t xml:space="preserve">Aplikime te fituara per thithje fondesh ne programe komunitare </t>
  </si>
  <si>
    <t xml:space="preserve">Nenshkrimi Marreveshjeve Bilaterale </t>
  </si>
  <si>
    <t>Auditime te institucioneve ne varesi me qellim perdorimin me efektivitet te fondeve buxhetore.</t>
  </si>
  <si>
    <t xml:space="preserve">Raporte ne kuader te zbatimit te planit Kombetar te Integrimit Europian </t>
  </si>
  <si>
    <t>Akte ligjore/nenligjore te miratuara</t>
  </si>
  <si>
    <t>Kosto totale e produktit 5</t>
  </si>
  <si>
    <r>
      <t xml:space="preserve">Detajimi i Kostos Totale të </t>
    </r>
    <r>
      <rPr>
        <b/>
        <sz val="8"/>
        <color rgb="FFFF0000"/>
        <rFont val="Garamond"/>
        <family val="1"/>
      </rPr>
      <t>Produktit 5</t>
    </r>
    <r>
      <rPr>
        <b/>
        <sz val="8"/>
        <color theme="1"/>
        <rFont val="Garamond"/>
        <family val="1"/>
      </rPr>
      <t xml:space="preserve"> sipas Artikujve Ekonomikë</t>
    </r>
  </si>
  <si>
    <t>cope</t>
  </si>
  <si>
    <t>Rehabilitimi i Manastirit të Shën Mërisë për përdorim muzeal dhe rrethinat e sitit arkeologjik të Apolonisë , pagesa e TVSH dhe Bashkefinancimi nga Ministria e Kultures.</t>
  </si>
  <si>
    <t xml:space="preserve">Produkti 5 </t>
  </si>
  <si>
    <t>TVSH Apollonia</t>
  </si>
  <si>
    <t>Kosto totale e produktit 4</t>
  </si>
  <si>
    <r>
      <t xml:space="preserve">Detajimi i Kostos Totale të </t>
    </r>
    <r>
      <rPr>
        <b/>
        <sz val="8"/>
        <color rgb="FFFF0000"/>
        <rFont val="Garamond"/>
        <family val="1"/>
      </rPr>
      <t>Produktit 4</t>
    </r>
    <r>
      <rPr>
        <b/>
        <sz val="8"/>
        <color theme="1"/>
        <rFont val="Garamond"/>
        <family val="1"/>
      </rPr>
      <t xml:space="preserve"> sipas Artikujve Ekonomikë</t>
    </r>
  </si>
  <si>
    <t>Produkti 4</t>
  </si>
  <si>
    <t>Kosto totale e produktit 3</t>
  </si>
  <si>
    <r>
      <t xml:space="preserve">Detajimi i Kostos Totale të </t>
    </r>
    <r>
      <rPr>
        <b/>
        <sz val="8"/>
        <color rgb="FFFF0000"/>
        <rFont val="Garamond"/>
        <family val="1"/>
      </rPr>
      <t>Produktit 3</t>
    </r>
    <r>
      <rPr>
        <b/>
        <sz val="8"/>
        <color theme="1"/>
        <rFont val="Garamond"/>
        <family val="1"/>
      </rPr>
      <t xml:space="preserve"> sipas Artikujve Ekonomikë</t>
    </r>
  </si>
  <si>
    <t>Perfundimi i punimeve per Muzealizimin e  Muzeut Gjethi, Tirane</t>
  </si>
  <si>
    <t>Muzealizimi Muzeu Gjethi</t>
  </si>
  <si>
    <t xml:space="preserve">Produkti 3 </t>
  </si>
  <si>
    <t>Kosto totale e produktit 2</t>
  </si>
  <si>
    <r>
      <t xml:space="preserve">Detajimi i Kostos Totale të </t>
    </r>
    <r>
      <rPr>
        <b/>
        <sz val="8"/>
        <color rgb="FFFF0000"/>
        <rFont val="Garamond"/>
        <family val="1"/>
      </rPr>
      <t>Produktit 2</t>
    </r>
    <r>
      <rPr>
        <b/>
        <sz val="8"/>
        <color theme="1"/>
        <rFont val="Garamond"/>
        <family val="1"/>
      </rPr>
      <t xml:space="preserve"> sipas Artikujve Ekonomikë</t>
    </r>
  </si>
  <si>
    <t>Projekti për Rikonstruksioni e Galerisë Kombëtare të Arteve ka si qëllim të parashikoj ndërhyrje për konsolidimin e strukturës mbajtëse të objektit, restaurimin e brendshëm total, restaurimin e fasadës. Projekti duhet të përfshijë ndriçimin, kondicionimin, MKZ si dhe gjithë parametrat e tjerë për destinacionin muze si dhe Riformulimi i linjës muzeore të tij.</t>
  </si>
  <si>
    <t>Projekti i Restaurimit dhe Rehabilitimit të hapesirave në Galerinë Kombetare të Arteve.</t>
  </si>
  <si>
    <t>Produkti 2</t>
  </si>
  <si>
    <t>Projekti për Rikonstruksioni e Muzeut Historik Kombëtar ka si qëllim të parashikoj ndërhyrje për konsolidimin e strukturës mbajtëse të objektit, restaurimin e brendshëm total, restaurimin e fasadës, konsolodimin dhe resaturimin e mozaikut në faqen ballore. Projekti duhet të përfshijë ndriçimin, kondicionimin, MKZ si dhe gjithë parametrat e tjerë për destinacionin muze si dhe Riformulimi i linjës muzeore të tij.</t>
  </si>
  <si>
    <t>Projekti I Restaurimit dhe Rifolmulimi i linjes muzeore ne Muzeun Historik Kombetar-Tirane</t>
  </si>
  <si>
    <t xml:space="preserve">Produkti 1 </t>
  </si>
  <si>
    <t>Blerje Pajisje</t>
  </si>
  <si>
    <t>Blerje Pajisje per QKVF</t>
  </si>
  <si>
    <t>Kosto totale e produktit sipas artikujve ekonomikë</t>
  </si>
  <si>
    <r>
      <t xml:space="preserve">Detajimi i Kostos Totale të </t>
    </r>
    <r>
      <rPr>
        <b/>
        <sz val="8"/>
        <color rgb="FFFF0000"/>
        <rFont val="Garamond"/>
        <family val="1"/>
      </rPr>
      <t xml:space="preserve">Produktit 2 </t>
    </r>
    <r>
      <rPr>
        <b/>
        <sz val="8"/>
        <color theme="1"/>
        <rFont val="Garamond"/>
        <family val="1"/>
      </rPr>
      <t>sipas Artikujve Ekonomikë</t>
    </r>
  </si>
  <si>
    <t xml:space="preserve">nr. </t>
  </si>
  <si>
    <t>Mbështetje financiare për projektet në fushën e artizanatit, kulinarisë dhe dukurive të tjera të trashëgimisë jomateriale</t>
  </si>
  <si>
    <t>Nxitja dhe promovimi i aktivitetit artizanal përmes mbështetjes financiare</t>
  </si>
  <si>
    <t>nr. Aktivitete</t>
  </si>
  <si>
    <t>Ruajtja e trashëgimisë jomateriale, mbrojtja dhe përhapja e vlerave më të mira të trashëgimisë jomateriale dhe transmetimi i tyre në brezat e rinj, edukimi përmes kulturës, inventarizimi dhe dokumentimi i trashëgimisë jomateriale.
Zhvillimi i veprimtarive të ndryshme në të gjitha fushat e Trashëgimisë Kulturore, Nismës "Miku i Monumentit" dhe "Edukimi përmes Trashëgimisë Kulturore".</t>
  </si>
  <si>
    <t>Aktivitete per promovimin e vlerave të trashëgimisë kulturore</t>
  </si>
  <si>
    <t>nr. Institucionesh</t>
  </si>
  <si>
    <t>Ruajtja, mirmbajtja, mirëfunksionimi dhe aplikimi i metodave bashkëkohore në Muzetë Kombëtarë</t>
  </si>
  <si>
    <t>Mirëmbajtja dhe mirëfunksionimi i muzeve Kombëtarë</t>
  </si>
  <si>
    <r>
      <t xml:space="preserve">Detajimi i Kostos Totale të </t>
    </r>
    <r>
      <rPr>
        <b/>
        <sz val="8"/>
        <color rgb="FFFF0000"/>
        <rFont val="Garamond"/>
        <family val="1"/>
      </rPr>
      <t xml:space="preserve">Produktit 1 </t>
    </r>
    <r>
      <rPr>
        <b/>
        <sz val="8"/>
        <color theme="1"/>
        <rFont val="Garamond"/>
        <family val="1"/>
      </rPr>
      <t>sipas Artikujve Ekonomikë</t>
    </r>
  </si>
  <si>
    <t>Mirëfunksionimi i rrjetit kombëtar të muzeve, rritja e vizitueshmeriesë përmes promovimit,  mirëmbajtjes e restaurimit të fondeve e koleksioneve muzeore. Forcimi i rolit të institucioneve të ruajtjes së kujtesës në jetën kulturore të vendit dhe në edukimin e brezave përmes kulturës. Zhvillimin e rrjetit të muzeve kombëtarë dhe lokalë.</t>
  </si>
  <si>
    <t>Muze të mirëmbajtura dhe të vizitueshëm nga publiku</t>
  </si>
  <si>
    <t xml:space="preserve">Shpenzimet Korrente </t>
  </si>
  <si>
    <t>Produktet për Objektivin 2</t>
  </si>
  <si>
    <t>trend rritës</t>
  </si>
  <si>
    <t>Emërtimi i Treguesit 7- Raporti i grave artizane të mbështetura financiarisht ndaj totalit të përfituesve</t>
  </si>
  <si>
    <t>Emërtimi i Treguesit 6 - Aktivitete të MK dhe institucioneve të varësisë pranë qendrave të trashëgimisë Kulturore</t>
  </si>
  <si>
    <t>Emërtimi i Treguesit 5 - Aktivitete të fushës së trashëgimisë kulturore të mbështetura financiarisht nga MK (projekte me thirrje)</t>
  </si>
  <si>
    <t>Emërtimi i Treguesit 4-  Aktivitete periodike të fushës së trashëgimisë kulturore të zhvilluara nga QKVF</t>
  </si>
  <si>
    <t>trend rrites</t>
  </si>
  <si>
    <t>Emërtimi i Treguesit 3  Numri i muzeve dhe siteve të trashëgimisë kulturore të vizitueshëm</t>
  </si>
  <si>
    <t>Emërtimi i Treguesit 2  Rritja e Numrit i vizitorëve në Muze dhe Parqe arkeologjike.</t>
  </si>
  <si>
    <t xml:space="preserve">Emërtimi i Treguesit 1 Përmirësimi i standarteve dhe cilësisë së shërbimeve të ofruara në muzete dhe objektet e vizitueshëm të Trashëgimisë Kulturore </t>
  </si>
  <si>
    <t>Treguesit e Performancës për Objektivin 2</t>
  </si>
  <si>
    <t xml:space="preserve">Promovimi i vlerave të trashëgimisë kulturore </t>
  </si>
  <si>
    <t>Objektivi 2 i Politikës së Programit</t>
  </si>
  <si>
    <t>Kosto totale e produktit 9</t>
  </si>
  <si>
    <r>
      <t xml:space="preserve">Detajimi i Kostos Totale të </t>
    </r>
    <r>
      <rPr>
        <b/>
        <sz val="8"/>
        <color rgb="FFFF0000"/>
        <rFont val="Garamond"/>
        <family val="1"/>
      </rPr>
      <t>Produktit 9</t>
    </r>
    <r>
      <rPr>
        <b/>
        <sz val="8"/>
        <color theme="1"/>
        <rFont val="Garamond"/>
        <family val="1"/>
      </rPr>
      <t xml:space="preserve"> sipas Artikujve Ekonomikë</t>
    </r>
  </si>
  <si>
    <t>objekt i restauruar</t>
  </si>
  <si>
    <t>Restaurim i pikturave murale Kisha e Laboves se Kryqit - Gjirokaster</t>
  </si>
  <si>
    <t xml:space="preserve">Produkti 9 </t>
  </si>
  <si>
    <t>Kosto totale e produktit 8</t>
  </si>
  <si>
    <r>
      <t xml:space="preserve">Detajimi i Kostos Totale të </t>
    </r>
    <r>
      <rPr>
        <b/>
        <sz val="8"/>
        <color rgb="FFFF0000"/>
        <rFont val="Garamond"/>
        <family val="1"/>
      </rPr>
      <t>Produktit 8</t>
    </r>
    <r>
      <rPr>
        <b/>
        <sz val="8"/>
        <color theme="1"/>
        <rFont val="Garamond"/>
        <family val="1"/>
      </rPr>
      <t xml:space="preserve"> sipas Artikujve Ekonomikë</t>
    </r>
  </si>
  <si>
    <t xml:space="preserve">Produkti 8 </t>
  </si>
  <si>
    <t>Kosto totale e produktit 7</t>
  </si>
  <si>
    <r>
      <t xml:space="preserve">Detajimi i Kostos Totale të </t>
    </r>
    <r>
      <rPr>
        <b/>
        <sz val="8"/>
        <color rgb="FFFF0000"/>
        <rFont val="Garamond"/>
        <family val="1"/>
      </rPr>
      <t>Produktit 7</t>
    </r>
    <r>
      <rPr>
        <b/>
        <sz val="8"/>
        <color theme="1"/>
        <rFont val="Garamond"/>
        <family val="1"/>
      </rPr>
      <t xml:space="preserve"> sipas Artikujve Ekonomikë</t>
    </r>
  </si>
  <si>
    <t xml:space="preserve">Produkti 7 </t>
  </si>
  <si>
    <t>Kosto totale e produktit 6</t>
  </si>
  <si>
    <r>
      <t xml:space="preserve">Detajimi i Kostos Totale të </t>
    </r>
    <r>
      <rPr>
        <b/>
        <sz val="8"/>
        <color rgb="FFFF0000"/>
        <rFont val="Garamond"/>
        <family val="1"/>
      </rPr>
      <t>Produktit 6</t>
    </r>
    <r>
      <rPr>
        <b/>
        <sz val="8"/>
        <color theme="1"/>
        <rFont val="Garamond"/>
        <family val="1"/>
      </rPr>
      <t xml:space="preserve"> sipas Artikujve Ekonomikë</t>
    </r>
  </si>
  <si>
    <t xml:space="preserve">Produkti 6 </t>
  </si>
  <si>
    <t>Restaurim I Kisha Ristozit faza III</t>
  </si>
  <si>
    <r>
      <t xml:space="preserve">Detajimi i Kostos Totale të </t>
    </r>
    <r>
      <rPr>
        <b/>
        <sz val="8"/>
        <color rgb="FFFF0000"/>
        <rFont val="Garamond"/>
        <family val="1"/>
      </rPr>
      <t xml:space="preserve">Produktit 3 </t>
    </r>
    <r>
      <rPr>
        <b/>
        <sz val="8"/>
        <color theme="1"/>
        <rFont val="Garamond"/>
        <family val="1"/>
      </rPr>
      <t>sipas Artikujve Ekonomikë</t>
    </r>
  </si>
  <si>
    <t xml:space="preserve">Produkti 2 </t>
  </si>
  <si>
    <t>Aktivitete</t>
  </si>
  <si>
    <r>
      <t xml:space="preserve">Për promovimin e vlerave të trashëgimisë kulturore, </t>
    </r>
    <r>
      <rPr>
        <sz val="8"/>
        <color rgb="FF000000"/>
        <rFont val="Garamond"/>
        <family val="1"/>
      </rPr>
      <t>institucionet e sistemit të trashëgimisë </t>
    </r>
    <r>
      <rPr>
        <sz val="8"/>
        <color theme="1"/>
        <rFont val="Garamond"/>
        <family val="1"/>
      </rPr>
      <t>në bashkëpunim me Drejtoritë Arsimore Rajonale, Pushtetin Vendor, Shoqata dhe Aktorë të tjerë të interesuar, zhvill</t>
    </r>
    <r>
      <rPr>
        <sz val="8"/>
        <color rgb="FF44546A"/>
        <rFont val="Garamond"/>
        <family val="1"/>
      </rPr>
      <t>ojnë</t>
    </r>
    <r>
      <rPr>
        <sz val="8"/>
        <color theme="1"/>
        <rFont val="Garamond"/>
        <family val="1"/>
      </rPr>
      <t xml:space="preserve"> një serë aktivitetesh me tema të ndryshme, kjo në varësi dhe përshtatshmëri me ditët simbolike për Trashegiminë  Kulturore </t>
    </r>
  </si>
  <si>
    <t>Aktivitete per promovimin e vlerave të trashëgimisë kulturore nga DRKK, Parqe Arkeologjike, IMK.</t>
  </si>
  <si>
    <t>Produkti 5***</t>
  </si>
  <si>
    <t xml:space="preserve"> roje</t>
  </si>
  <si>
    <t>Sigurimi me roje i institucioneve që menaxhojnë vlerat e trashëgimisë kulturore është një kusht i domosdoshëm për vazhdimësinë dhe integritetin fizik të tyre. Aktualisht disa institucione të trashëgimisë Kulturore si Parku i Apolonisë, Parku i Bylisit që kanë në administrim sipërfaqe të mëdha , kanë nevojë për vendroje shtesë. Parku Arkeologjik i Amantias, Finiqit, Antigone rrezikojnë dëmtimin nga keqbërësit pasi nuk kanë roje. Në zbatim të ligjit nr. 75/2014 “Për Shërbimin oprivat të sigurisë fizike” fondet aktuale të planifikuara nuk mundësojnë kryerjen e këtij shërbimi.</t>
  </si>
  <si>
    <t>Rritja e sigurise ne Kala dhe Parqe Arkeologjikë</t>
  </si>
  <si>
    <t>Produkti 4***</t>
  </si>
  <si>
    <t>monumente</t>
  </si>
  <si>
    <t>Mirembajtja e Monumenteve te Kultures nga Drejtorite Rajonale të Kulturës Kombëtare, Hartimi i projekteve nga  Instituti i Monumenteve të Kulturës dhe DRKK. Mirmbajtja e afreskeve, mozaikeve, ikonave nga IMK, Parqe Arkeologjike.</t>
  </si>
  <si>
    <t>Mirmbajtja e Monumenteve të Kulturës</t>
  </si>
  <si>
    <t>Produkti 3***</t>
  </si>
  <si>
    <t>nr. Kartelash</t>
  </si>
  <si>
    <t xml:space="preserve">Inventarizim, katalogim, dixhitalizim, monitorim të lëvizjeve te trashegimise materiale e jomateriale.Objekte të regjistruara dhe kataloguar në QKIPK </t>
  </si>
  <si>
    <t>Inventarizim i trashegimise materiale e jomateriale</t>
  </si>
  <si>
    <t>Produkti 2***</t>
  </si>
  <si>
    <t xml:space="preserve">Objekte monument kulture </t>
  </si>
  <si>
    <t xml:space="preserve">Ruajtja, mbrojtja, konservimi, restaurimi, studimi, promovimi,  i objekteve të trashëgimisë kulturore materiale (monumenteve të kulturës, ansambleve arkitektonike, qyteteve muze, qendra historike, zonave dhe parqeve arkeologjike) dhe shnderrimi i tyre në të vizitueshëm për publikun. </t>
  </si>
  <si>
    <t xml:space="preserve">Ruajtja, Mbrojtja e Monumenteve të Kulturës </t>
  </si>
  <si>
    <t>Emërtimi i Treguesit 3 - Monumente të kulturës të vizitueshëm, në monitorim</t>
  </si>
  <si>
    <t>Emërtimi i Treguesit 2 - Monumenteve të kulturës të Restauruara</t>
  </si>
  <si>
    <t>Emërtimi i Treguesit 1 Objekte të konservuara, mirëmbajtura të trashëgimisë materiale</t>
  </si>
  <si>
    <t xml:space="preserve">Rehabilitimi i trashëgimisë arkitektonike dhe peisazhit përmes rritjes së sipërfaqes të rehabilituar </t>
  </si>
  <si>
    <t>Emërtimi i Treguesit 3 - Edukimi përmes kulturës,  - forcimin e rolit të institucioneve të ruajtjes së kujtesës në jetën kulturore të vendit dhe në edukimin e brezave përmes kulturës, (nr. Aktivitetesh)</t>
  </si>
  <si>
    <t>Vlera e Synuar</t>
  </si>
  <si>
    <t>Vlera Bazë</t>
  </si>
  <si>
    <t>Emërtimi i Treguesit 2 -  Rritja e aksesit te publikut në Muze, Monumentet e kulturës, ansambleve arkitektonike, qyteteve muze, qendra historike, zonave dhe parqeve arkeologjike në funksion  të turizmit kulturor, rritjen e numrit të bartësve të trashëgimisë jomateriale dhe spektatorëve. (nr. vizitoresh)</t>
  </si>
  <si>
    <t>Emërtimi i Treguesit 1 - Restaurimi dhe mirëmbajtja e trashëgimisë arkitektonike dhe peisazhit.(objekte)</t>
  </si>
  <si>
    <t xml:space="preserve">Ruajtja, mbrojtja dhe promovimin e trashëgimisë kulturore materiale dhe jomateriale. </t>
  </si>
  <si>
    <t xml:space="preserve"> 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Planifikimit Strategjik për Trashëgiminë dhe Diversitetin Kulturor, pjesë e Ministrisë së Kulturës si dhe nëpërmjet 20 institucioneve në varësi të saj (si Instituti i Monumenteve te Kulturës, Agjencia e Shërbimit Arkeologjik, Muzetë Kombëtarë, QKVF, QKIPK, DRKK, Parqet Arkeologjike, etj.) </t>
  </si>
  <si>
    <t>Trashëgimia kulturore dhe muzetë</t>
  </si>
  <si>
    <t>Rikonstruksioni i  MHK me qëllim funskionimin komod  dhe me nievele standarde evropiane, të aktiviteteve që do të zhvillohen  në këtë objekt.</t>
  </si>
  <si>
    <t xml:space="preserve">Restaurimi, rikonstruksioni, riformulimi i Linjws muzeore nw Muzeun Historik </t>
  </si>
  <si>
    <t>Produkti 3</t>
  </si>
  <si>
    <t>Rikonstruksioni i  TKOB  me qëllim funskionimin komod  dhe me nievele standarde evropiane, të aktiviteteve  artistike që do të zhvillohen  në këtë objekt.</t>
  </si>
  <si>
    <t xml:space="preserve">Ndërtese e re e skenes bashkëkohore, në nivel qendror,  hapësirë e re rikualifikimi; </t>
  </si>
  <si>
    <t>Kosto totale e produktit 10</t>
  </si>
  <si>
    <r>
      <t>Detajimi i Kostos Totale të</t>
    </r>
    <r>
      <rPr>
        <b/>
        <sz val="8"/>
        <color rgb="FFFF0000"/>
        <rFont val="Garamond"/>
        <family val="1"/>
      </rPr>
      <t xml:space="preserve"> Produktit 10 </t>
    </r>
    <r>
      <rPr>
        <b/>
        <sz val="8"/>
        <color theme="1"/>
        <rFont val="Garamond"/>
        <family val="1"/>
      </rPr>
      <t>sipas Artikujve Ekonomikë</t>
    </r>
  </si>
  <si>
    <t>nr. aktivitetesh</t>
  </si>
  <si>
    <t xml:space="preserve"> Kalendaret e edukimit artistik duke respektuar barazine gjinore dhe pasurimin e kalendareve te  turizimit kulturor ne vend. Projekte artistike ne nivel kombetar dhe nderkombetar; Aktivitete artistike ne mbeshtetje te turizmit kulturor,  edukimit artistik dhe respektimit te barazise gjinore ne Shqiperi. Perfaqësimin e produktit artistik shqiptar në arenën elitare ndëkombëtare </t>
  </si>
  <si>
    <t>Mbeshtetja e Skenes se Pavarur , Programi mbarekombetar  Edukimi permes Kultures si dhe Perfaqesimi I produktit artistik ne arenen elitare nderkombetare</t>
  </si>
  <si>
    <r>
      <rPr>
        <b/>
        <sz val="8"/>
        <color rgb="FFFF0000"/>
        <rFont val="Garamond"/>
        <family val="1"/>
      </rPr>
      <t>Produkti 10</t>
    </r>
    <r>
      <rPr>
        <sz val="8"/>
        <color theme="1"/>
        <rFont val="Garamond"/>
        <family val="1"/>
      </rPr>
      <t xml:space="preserve"> (shto produkte sipas rastit)</t>
    </r>
  </si>
  <si>
    <t>nr aktivitetesh</t>
  </si>
  <si>
    <t>Sherbimeve dhe Veprimtari qe synojnë implementimin e teknologjive të reja në shërbimin e koleksioneve bibliotekare; ofrimit të paketës së shërbimeve për qytetarët të grupmoshave të ndryshme.</t>
  </si>
  <si>
    <t xml:space="preserve">Veprimtari studimore-kërkimore shkencore, promovuese në funksion të mbrotjes dhe ruajtjes së të gjithë trashëgiminë kulturore të shkruar të popullit shqiptar. </t>
  </si>
  <si>
    <t>Produkti 9***</t>
  </si>
  <si>
    <t>Veprimtari edukuese dhe promovuese duke  shfrytëzuar materialet arkivore filmike, si dokumente artistike, historike dhe me vlera të veçanta,  në mbrojtje  të Kinematografisë shqiptare dhe asaj të huaj.</t>
  </si>
  <si>
    <t>Veprimtari promovuese te materialeve filmike, pjesë e fondit të kinematografisë shqiptare dhe asaj të huaj.</t>
  </si>
  <si>
    <t>Produkti 8***</t>
  </si>
  <si>
    <t xml:space="preserve">Prodhimin dhe promovimin e artit të cirkut kombëtar me qëllim edukimin e brezave të rinj dhe zhvillimin e audiencave përmes formave artistike të akrobacisë, zhonglerimit, prestigjaturës, kllounatës dhe animacionit në mbështetje të traditës së cirkut shqiptar.  </t>
  </si>
  <si>
    <t xml:space="preserve">Veprimtari artistike në zhanrin e cirkut si dhe eksperimentimin  e formave  të reja të shprehjes skenike bashkëkohore.  </t>
  </si>
  <si>
    <t>Produkti 7***</t>
  </si>
  <si>
    <t>Veprimtari teatrore për fëmijë dhe edukimi i talenteve të reja që në vegjëli përmes shërbimeve të edukimit profesional artistik në fushat e muzikës, këngës, kërcimit, instrumenteve të ndryshëm muzikorë, pikturës etj.</t>
  </si>
  <si>
    <t xml:space="preserve">Veprimtari edukuese të teatrit me dhe për fëmijë </t>
  </si>
  <si>
    <t>Produkti 6***</t>
  </si>
  <si>
    <t>Mirëmbajtje dhe realizimin e veprave monumentale në skulpturë, plastikë të parkut, zbukurime, dekoracione për interierë, dhe eksterierë me rëndësi për trashëgiminë kulturore kombëtare.</t>
  </si>
  <si>
    <t>Realizimin, Mirëmbajtjen  dhe restaurimin e veprave të artit në territorin e Shqipërisë.</t>
  </si>
  <si>
    <t>Ekspozita  kombëtare dhe ndërkombëtare me qëllim prezantimin, promovimin e trashëgimisë kulturore materiale kombëtare të RSH në fushën e arteve pamore të traditës dhe atyre bashkëkohore.</t>
  </si>
  <si>
    <t>Ekspozita me vepra pjesë e fondit të GKA, të përkohshme të autorëve të traditës dhe bashkëkohore, autorë të diasporës dhe të huaj.</t>
  </si>
  <si>
    <t xml:space="preserve">Prodhimin dhe promovimin e Artit dhe kulturës Teatrore Eksperimentale në Shqipëri, me qëllim edukimin e brezave të rinj dhe zhvillimin e audiencave.  </t>
  </si>
  <si>
    <t>Premiera dhe shfaqje artistike të zhanrit skenik teatror eksperimental klasik dhe bashkëkohor.</t>
  </si>
  <si>
    <t xml:space="preserve">Veprimtari teatrore të autorëve shqiptarë dhe të huaj përmes zhvillimit, prodhimit dhe promovimit formave të reja të shprehjes skenike. </t>
  </si>
  <si>
    <t>Premiera dhe shfaqje artistike të zhanrit skenik teatror klasik dhe bashkëkohor.</t>
  </si>
  <si>
    <t xml:space="preserve">Veprimtari të arteve skenike që synojnë zhvillimin, prodhimin dhe promovimin e gjinive skenike të mëdha si opera, balet duke transmetuar vlerat më të mira në funksion të turizmit kulturor dhe diplomacisë kulturore në nivele ndërkombëtare. </t>
  </si>
  <si>
    <t>Premiera dhe shfaqje artistike të zhanrit skenik operistik, koreografik dhe folklorit kombëtar.</t>
  </si>
  <si>
    <t>Emertimi I treguesit 10: Rritja e pesëmarrjeve në aktivitete/evente/panaire jashtë vendit</t>
  </si>
  <si>
    <t>Emertimi I treguesit 9: Nxitja e krijimtarisë artistike përmes programeve të dedikuara me konkurrim.</t>
  </si>
  <si>
    <t xml:space="preserve">Emertimi I treguesit 8: Shtrirja e programeve te edukimit kulturor qytetar </t>
  </si>
  <si>
    <t>Emertimi I treguesit 7:  Shtrirja gjeografike e aktiviteteve/shfaqjeve artistike në funskion të turizmit kulturor</t>
  </si>
  <si>
    <t>Emertimi I treguesit 6: Ritja e audiencave dhe publikut pjesëmarrës në shfaqje kulturore</t>
  </si>
  <si>
    <t>Emertimi I treguesit 5: Krijimi I hapësirave të reja të punësimit për Artistët e rinj pjesëmarrës në shfaqje dhe aktivitete kulturore</t>
  </si>
  <si>
    <t>Emërtimi i Treguesit 4: Raporti i grave artiste të mbështetura financiarisht ndaj totalit të përfituesve</t>
  </si>
  <si>
    <t>Emërtimi i Treguesit 3: (Emërtimi i Treguesit 2 - Aktivitete të fushës së art-kultures të mbështetura financiarisht nga MK (projekte me thirrje).</t>
  </si>
  <si>
    <t xml:space="preserve">Emërtimi i Treguesit 2: Aktivitete periodike të fushës së art-kultures kulturore të zhvilluara nga Institucionet qendrore publike te art - kultures </t>
  </si>
  <si>
    <t>Emërtimi i Treguesit 1: Objekte të rikonstruktuara - Ne Institucionet e art kultures.</t>
  </si>
  <si>
    <t>Mbeshtetja, mbrojtja dhe promovimi i vlerave me perfaqeuese kulturore përmes rritjes së numrit të aktiviteteve, rritjes se audiencave, bartësve dhe pjesëmarrjes në zbatim të politikës së programit.</t>
  </si>
  <si>
    <t xml:space="preserve">Rritja e interesit të publikut ndaj programeve kulturore permes  përmirësimit të shërbimeve në infrastrukturë si dhe rritjen e cilësisë artistike.  </t>
  </si>
  <si>
    <t xml:space="preserve">Emërtimi i Treguesit 2 Rritja e ofertës kulturore përmes decentralizimit, shpërndarjes gjeografike, modernizimit të shërbimeve. </t>
  </si>
  <si>
    <t>Emërtimi i Treguesit 1 Rritja e aksesit në kulturë</t>
  </si>
  <si>
    <t xml:space="preserve">Politika e programit synon edukimin, zhvillimin dhe promovimin e  skenës artistike dhe vlerave kulturore Kombëtare.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</si>
</sst>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5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i/>
      <sz val="8"/>
      <color theme="1"/>
      <name val="Garamond"/>
      <family val="1"/>
    </font>
    <font>
      <b/>
      <sz val="8"/>
      <color theme="1"/>
      <name val="Garamond"/>
      <family val="1"/>
    </font>
    <font>
      <sz val="10"/>
      <name val="Arial"/>
      <family val="2"/>
    </font>
    <font>
      <b/>
      <i/>
      <sz val="8"/>
      <color theme="1"/>
      <name val="Garamond"/>
      <family val="1"/>
    </font>
    <font>
      <b/>
      <sz val="8"/>
      <color rgb="FFFF0000"/>
      <name val="Garamond"/>
      <family val="1"/>
    </font>
    <font>
      <sz val="12"/>
      <color theme="1"/>
      <name val="Calibri"/>
      <family val="2"/>
      <scheme val="minor"/>
    </font>
    <font>
      <sz val="7"/>
      <color theme="1"/>
      <name val="Times New Roman"/>
      <family val="1"/>
    </font>
    <font>
      <sz val="7"/>
      <name val="Times New Roman"/>
      <family val="1"/>
    </font>
    <font>
      <sz val="8"/>
      <color theme="1"/>
      <name val="Times New Roman"/>
      <family val="1"/>
    </font>
    <font>
      <b/>
      <sz val="8"/>
      <color theme="1"/>
      <name val="Times New Roman"/>
      <family val="1"/>
    </font>
    <font>
      <sz val="8"/>
      <name val="Times New Roman"/>
      <family val="1"/>
    </font>
    <font>
      <sz val="8"/>
      <color theme="1"/>
      <name val="Calibri"/>
      <family val="2"/>
      <scheme val="minor"/>
    </font>
    <font>
      <b/>
      <i/>
      <sz val="8"/>
      <color rgb="FFFF0000"/>
      <name val="Garamond"/>
      <family val="1"/>
    </font>
    <font>
      <b/>
      <sz val="8"/>
      <name val="Garamond"/>
      <family val="1"/>
    </font>
    <font>
      <b/>
      <sz val="8"/>
      <color indexed="12"/>
      <name val="Times New Roman"/>
      <family val="1"/>
    </font>
    <font>
      <sz val="8"/>
      <color indexed="12"/>
      <name val="Times New Roman"/>
      <family val="1"/>
    </font>
    <font>
      <b/>
      <sz val="8"/>
      <color theme="1"/>
      <name val="Calibri"/>
      <family val="2"/>
      <scheme val="minor"/>
    </font>
    <font>
      <i/>
      <sz val="8"/>
      <name val="Garamond"/>
      <family val="1"/>
    </font>
    <font>
      <b/>
      <sz val="10"/>
      <name val="Garamond"/>
      <family val="1"/>
    </font>
    <font>
      <sz val="8"/>
      <name val="Garamond"/>
      <family val="1"/>
    </font>
    <font>
      <sz val="9"/>
      <color theme="1"/>
      <name val="Garamond"/>
      <family val="1"/>
    </font>
    <font>
      <sz val="9"/>
      <name val="Garamond"/>
      <family val="1"/>
    </font>
    <font>
      <sz val="8"/>
      <color rgb="FF000000"/>
      <name val="Garamond"/>
      <family val="1"/>
    </font>
    <font>
      <sz val="8"/>
      <color rgb="FF44546A"/>
      <name val="Garamond"/>
      <family val="1"/>
    </font>
    <font>
      <b/>
      <sz val="9"/>
      <color theme="1"/>
      <name val="Garamond"/>
      <family val="1"/>
    </font>
    <font>
      <b/>
      <sz val="9"/>
      <color rgb="FFFF0000"/>
      <name val="Garamond"/>
      <family val="1"/>
    </font>
    <font>
      <i/>
      <sz val="9"/>
      <color theme="1"/>
      <name val="Garamond"/>
      <family val="1"/>
    </font>
    <font>
      <b/>
      <i/>
      <sz val="9"/>
      <color theme="1"/>
      <name val="Garamond"/>
      <family val="1"/>
    </font>
    <font>
      <b/>
      <i/>
      <sz val="9"/>
      <color rgb="FFFF0000"/>
      <name val="Garamond"/>
      <family val="1"/>
    </font>
    <font>
      <b/>
      <sz val="10"/>
      <color theme="1"/>
      <name val="Garamond"/>
      <family val="1"/>
    </font>
    <font>
      <sz val="11"/>
      <color rgb="FF00000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diagonal/>
    </border>
    <border>
      <left style="medium">
        <color rgb="FF2E74B5"/>
      </left>
      <right/>
      <top/>
      <bottom/>
      <diagonal/>
    </border>
    <border>
      <left/>
      <right style="medium">
        <color rgb="FF2E74B5"/>
      </right>
      <top style="medium">
        <color rgb="FF2E74B5"/>
      </top>
      <bottom/>
      <diagonal/>
    </border>
    <border>
      <left/>
      <right/>
      <top style="medium">
        <color rgb="FF2E74B5"/>
      </top>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style="medium">
        <color rgb="FF2E74B5"/>
      </right>
      <top style="medium">
        <color rgb="FF2E74B5"/>
      </top>
      <bottom style="thin">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9" fontId="1" fillId="0" borderId="0" applyFont="0" applyFill="0" applyBorder="0" applyAlignment="0" applyProtection="0"/>
    <xf numFmtId="0" fontId="25" fillId="0" borderId="0"/>
    <xf numFmtId="43" fontId="1" fillId="0" borderId="0" applyFont="0" applyFill="0" applyBorder="0" applyAlignment="0" applyProtection="0"/>
    <xf numFmtId="165" fontId="22" fillId="0" borderId="0" applyFont="0" applyFill="0" applyBorder="0" applyAlignment="0" applyProtection="0"/>
    <xf numFmtId="43" fontId="1" fillId="0" borderId="0" applyFont="0" applyFill="0" applyBorder="0" applyAlignment="0" applyProtection="0"/>
    <xf numFmtId="0" fontId="50" fillId="0" borderId="0"/>
    <xf numFmtId="43" fontId="50" fillId="0" borderId="0" applyFont="0" applyFill="0" applyBorder="0" applyAlignment="0" applyProtection="0"/>
  </cellStyleXfs>
  <cellXfs count="331">
    <xf numFmtId="0" fontId="0" fillId="0" borderId="0" xfId="0"/>
    <xf numFmtId="3" fontId="19" fillId="0" borderId="0" xfId="0" applyNumberFormat="1" applyFont="1" applyBorder="1" applyAlignment="1">
      <alignment horizontal="center" vertical="center"/>
    </xf>
    <xf numFmtId="0" fontId="19" fillId="34" borderId="18" xfId="0" applyFont="1" applyFill="1" applyBorder="1" applyAlignment="1">
      <alignment horizontal="left" vertical="center" wrapText="1"/>
    </xf>
    <xf numFmtId="0" fontId="28" fillId="0" borderId="0" xfId="0" applyFont="1"/>
    <xf numFmtId="0" fontId="29" fillId="33" borderId="18" xfId="0" applyFont="1" applyFill="1" applyBorder="1" applyAlignment="1">
      <alignment horizontal="left" vertical="center" wrapText="1"/>
    </xf>
    <xf numFmtId="3" fontId="26" fillId="0" borderId="18" xfId="0" applyNumberFormat="1" applyFont="1" applyFill="1" applyBorder="1" applyAlignment="1">
      <alignment horizontal="center" vertical="center" wrapText="1"/>
    </xf>
    <xf numFmtId="3" fontId="26" fillId="0" borderId="18" xfId="0" applyNumberFormat="1" applyFont="1" applyFill="1" applyBorder="1" applyAlignment="1">
      <alignment horizontal="center" vertical="center"/>
    </xf>
    <xf numFmtId="1" fontId="26" fillId="0" borderId="18" xfId="0" applyNumberFormat="1" applyFont="1" applyFill="1" applyBorder="1" applyAlignment="1">
      <alignment horizontal="center" vertical="center"/>
    </xf>
    <xf numFmtId="0" fontId="19" fillId="33" borderId="18" xfId="0" applyFont="1" applyFill="1" applyBorder="1" applyAlignment="1">
      <alignment horizontal="left" vertical="center" wrapText="1"/>
    </xf>
    <xf numFmtId="0" fontId="24" fillId="0" borderId="18" xfId="0" applyFont="1" applyFill="1" applyBorder="1" applyAlignment="1">
      <alignment horizontal="left" vertical="center" wrapText="1"/>
    </xf>
    <xf numFmtId="3" fontId="19" fillId="33" borderId="18" xfId="0" applyNumberFormat="1" applyFont="1" applyFill="1" applyBorder="1" applyAlignment="1">
      <alignment horizontal="center" vertical="center" wrapText="1"/>
    </xf>
    <xf numFmtId="164" fontId="19" fillId="33" borderId="18" xfId="0" applyNumberFormat="1" applyFont="1" applyFill="1" applyBorder="1" applyAlignment="1">
      <alignment horizontal="center" vertical="center"/>
    </xf>
    <xf numFmtId="3" fontId="19" fillId="0" borderId="18"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1" fillId="35" borderId="18" xfId="0" applyNumberFormat="1" applyFont="1" applyFill="1" applyBorder="1" applyAlignment="1">
      <alignment horizontal="center" vertical="center"/>
    </xf>
    <xf numFmtId="0" fontId="19" fillId="34" borderId="18" xfId="0" applyFont="1" applyFill="1" applyBorder="1" applyAlignment="1">
      <alignment vertical="center" wrapText="1"/>
    </xf>
    <xf numFmtId="0" fontId="24" fillId="34" borderId="18" xfId="0" applyFont="1" applyFill="1" applyBorder="1" applyAlignment="1">
      <alignment horizontal="left" vertical="center" wrapText="1"/>
    </xf>
    <xf numFmtId="3" fontId="23" fillId="0" borderId="18" xfId="0" applyNumberFormat="1" applyFont="1" applyBorder="1" applyAlignment="1">
      <alignment horizontal="center" vertical="center"/>
    </xf>
    <xf numFmtId="3" fontId="21" fillId="36" borderId="18" xfId="0" applyNumberFormat="1" applyFont="1" applyFill="1" applyBorder="1" applyAlignment="1">
      <alignment horizontal="center" vertical="center"/>
    </xf>
    <xf numFmtId="3" fontId="21" fillId="34" borderId="18" xfId="0" applyNumberFormat="1" applyFont="1" applyFill="1" applyBorder="1" applyAlignment="1">
      <alignment horizontal="center" vertical="center"/>
    </xf>
    <xf numFmtId="3" fontId="23" fillId="33" borderId="18" xfId="0" applyNumberFormat="1" applyFont="1" applyFill="1" applyBorder="1" applyAlignment="1">
      <alignment horizontal="center" vertical="center"/>
    </xf>
    <xf numFmtId="164" fontId="23" fillId="0" borderId="18" xfId="0" applyNumberFormat="1" applyFont="1" applyBorder="1" applyAlignment="1">
      <alignment horizontal="center" vertical="center"/>
    </xf>
    <xf numFmtId="164" fontId="20" fillId="0" borderId="18" xfId="0" applyNumberFormat="1" applyFont="1" applyBorder="1" applyAlignment="1">
      <alignment horizontal="center" vertical="center"/>
    </xf>
    <xf numFmtId="0" fontId="21" fillId="33" borderId="18" xfId="0" applyFont="1" applyFill="1" applyBorder="1" applyAlignment="1">
      <alignment horizontal="left" vertical="center" wrapText="1"/>
    </xf>
    <xf numFmtId="0" fontId="20" fillId="0" borderId="18" xfId="0" applyFont="1" applyBorder="1" applyAlignment="1">
      <alignment horizontal="left" vertical="center" wrapText="1" indent="1"/>
    </xf>
    <xf numFmtId="0" fontId="19" fillId="0" borderId="18" xfId="0" applyFont="1" applyBorder="1" applyAlignment="1">
      <alignment horizontal="left" vertical="center" wrapText="1" indent="1"/>
    </xf>
    <xf numFmtId="0" fontId="21" fillId="0" borderId="0" xfId="0" applyFont="1" applyBorder="1" applyAlignment="1">
      <alignment horizontal="left" vertical="center" wrapText="1" indent="1"/>
    </xf>
    <xf numFmtId="0" fontId="33" fillId="0" borderId="0" xfId="0" applyFont="1" applyBorder="1" applyAlignment="1">
      <alignment horizontal="center" vertical="center" wrapText="1"/>
    </xf>
    <xf numFmtId="0" fontId="33" fillId="0" borderId="0" xfId="0" applyFont="1" applyBorder="1"/>
    <xf numFmtId="0" fontId="21" fillId="0" borderId="0" xfId="0" applyFont="1"/>
    <xf numFmtId="0" fontId="32" fillId="0" borderId="18" xfId="0" applyFont="1" applyBorder="1" applyAlignment="1">
      <alignment horizontal="left" vertical="center" wrapText="1" indent="1"/>
    </xf>
    <xf numFmtId="0" fontId="21" fillId="34" borderId="18" xfId="0" applyFont="1" applyFill="1" applyBorder="1" applyAlignment="1">
      <alignment vertical="center" wrapText="1"/>
    </xf>
    <xf numFmtId="0" fontId="21" fillId="0" borderId="18" xfId="0" applyFont="1" applyBorder="1" applyAlignment="1">
      <alignment horizontal="left" vertical="center" wrapText="1" indent="1"/>
    </xf>
    <xf numFmtId="0" fontId="29" fillId="35" borderId="0" xfId="0" applyFont="1" applyFill="1"/>
    <xf numFmtId="0" fontId="28" fillId="35" borderId="0" xfId="0" applyFont="1" applyFill="1"/>
    <xf numFmtId="0" fontId="28" fillId="0" borderId="0" xfId="0" applyFont="1" applyBorder="1"/>
    <xf numFmtId="0" fontId="34" fillId="0" borderId="0" xfId="0" applyFont="1" applyFill="1" applyBorder="1" applyAlignment="1"/>
    <xf numFmtId="0" fontId="30" fillId="0" borderId="0" xfId="0" applyFont="1" applyBorder="1"/>
    <xf numFmtId="0" fontId="29" fillId="35" borderId="18" xfId="0" applyFont="1" applyFill="1" applyBorder="1" applyAlignment="1">
      <alignment horizontal="left" vertical="center" wrapText="1"/>
    </xf>
    <xf numFmtId="0" fontId="29" fillId="35" borderId="18" xfId="0" applyFont="1" applyFill="1" applyBorder="1" applyAlignment="1">
      <alignment horizontal="center" vertical="center" wrapText="1"/>
    </xf>
    <xf numFmtId="0" fontId="28" fillId="33" borderId="18" xfId="0" quotePrefix="1" applyFont="1" applyFill="1" applyBorder="1" applyAlignment="1">
      <alignment horizontal="center" vertical="center" wrapText="1"/>
    </xf>
    <xf numFmtId="0" fontId="29" fillId="33" borderId="0" xfId="0" applyFont="1" applyFill="1" applyBorder="1" applyAlignment="1">
      <alignment horizontal="left" vertical="center" wrapText="1"/>
    </xf>
    <xf numFmtId="0" fontId="28" fillId="33" borderId="0"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31" fillId="0" borderId="0" xfId="0" applyFont="1"/>
    <xf numFmtId="0" fontId="36" fillId="0" borderId="0" xfId="0" applyFont="1" applyAlignment="1"/>
    <xf numFmtId="4" fontId="31" fillId="0" borderId="0" xfId="0" applyNumberFormat="1" applyFont="1"/>
    <xf numFmtId="3" fontId="31" fillId="0" borderId="0" xfId="0" applyNumberFormat="1" applyFont="1"/>
    <xf numFmtId="0" fontId="24" fillId="35" borderId="18" xfId="0" applyFont="1" applyFill="1" applyBorder="1" applyAlignment="1">
      <alignment vertical="center" wrapText="1"/>
    </xf>
    <xf numFmtId="0" fontId="24" fillId="0" borderId="18" xfId="0" applyFont="1" applyBorder="1" applyAlignment="1">
      <alignment horizontal="left" vertical="center" wrapText="1" indent="1"/>
    </xf>
    <xf numFmtId="0" fontId="24" fillId="36" borderId="18" xfId="0" applyFont="1" applyFill="1" applyBorder="1" applyAlignment="1">
      <alignment vertical="center" wrapText="1"/>
    </xf>
    <xf numFmtId="0" fontId="23" fillId="33" borderId="18" xfId="0" applyFont="1" applyFill="1" applyBorder="1" applyAlignment="1">
      <alignment vertical="center" wrapText="1"/>
    </xf>
    <xf numFmtId="3" fontId="28" fillId="0" borderId="18" xfId="0" applyNumberFormat="1" applyFont="1" applyFill="1" applyBorder="1" applyAlignment="1">
      <alignment horizontal="center" vertical="center"/>
    </xf>
    <xf numFmtId="43" fontId="31" fillId="0" borderId="0" xfId="45" applyFont="1"/>
    <xf numFmtId="43" fontId="31" fillId="0" borderId="0" xfId="0" applyNumberFormat="1" applyFont="1"/>
    <xf numFmtId="0" fontId="26" fillId="0" borderId="18" xfId="0" applyFont="1" applyFill="1" applyBorder="1" applyAlignment="1">
      <alignment vertical="center" wrapText="1"/>
    </xf>
    <xf numFmtId="0" fontId="26" fillId="0" borderId="18" xfId="0" applyFont="1" applyFill="1" applyBorder="1" applyAlignment="1">
      <alignment horizontal="left" vertical="center" wrapText="1"/>
    </xf>
    <xf numFmtId="0" fontId="19" fillId="33" borderId="18" xfId="0" applyFont="1" applyFill="1" applyBorder="1" applyAlignment="1">
      <alignment horizontal="center" vertical="center" wrapText="1"/>
    </xf>
    <xf numFmtId="0" fontId="19" fillId="34" borderId="18"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19" fillId="0" borderId="0" xfId="0" applyFont="1"/>
    <xf numFmtId="3" fontId="21" fillId="0" borderId="0" xfId="0" applyNumberFormat="1" applyFont="1"/>
    <xf numFmtId="3" fontId="19" fillId="0" borderId="14" xfId="0" applyNumberFormat="1" applyFont="1" applyBorder="1" applyAlignment="1">
      <alignment horizontal="center" vertical="center"/>
    </xf>
    <xf numFmtId="0" fontId="21" fillId="0" borderId="15" xfId="0" applyFont="1" applyBorder="1" applyAlignment="1">
      <alignment horizontal="left" vertical="center" wrapText="1" indent="1"/>
    </xf>
    <xf numFmtId="3" fontId="21" fillId="35" borderId="14" xfId="0" applyNumberFormat="1" applyFont="1" applyFill="1" applyBorder="1" applyAlignment="1">
      <alignment horizontal="center" vertical="center"/>
    </xf>
    <xf numFmtId="0" fontId="24" fillId="35" borderId="15" xfId="0" applyFont="1" applyFill="1" applyBorder="1" applyAlignment="1">
      <alignment vertical="center" wrapText="1"/>
    </xf>
    <xf numFmtId="164" fontId="20" fillId="0" borderId="14" xfId="0" applyNumberFormat="1" applyFont="1" applyBorder="1" applyAlignment="1">
      <alignment horizontal="center" vertical="center"/>
    </xf>
    <xf numFmtId="3" fontId="20" fillId="0" borderId="14" xfId="0" applyNumberFormat="1" applyFont="1" applyBorder="1" applyAlignment="1">
      <alignment horizontal="center" vertical="center"/>
    </xf>
    <xf numFmtId="0" fontId="20" fillId="0" borderId="15" xfId="0" applyFont="1" applyBorder="1" applyAlignment="1">
      <alignment horizontal="left" vertical="center" wrapText="1" indent="1"/>
    </xf>
    <xf numFmtId="3" fontId="19" fillId="0" borderId="13" xfId="0" applyNumberFormat="1" applyFont="1" applyBorder="1" applyAlignment="1">
      <alignment horizontal="center" vertical="center"/>
    </xf>
    <xf numFmtId="0" fontId="19" fillId="0" borderId="15" xfId="0" applyFont="1" applyBorder="1" applyAlignment="1">
      <alignment horizontal="left" vertical="center" wrapText="1" indent="1"/>
    </xf>
    <xf numFmtId="9" fontId="19" fillId="0" borderId="0" xfId="43" applyFont="1"/>
    <xf numFmtId="164" fontId="23" fillId="0" borderId="14" xfId="0" applyNumberFormat="1" applyFont="1" applyBorder="1" applyAlignment="1">
      <alignment horizontal="center" vertical="center"/>
    </xf>
    <xf numFmtId="3" fontId="23" fillId="33" borderId="14" xfId="0" applyNumberFormat="1" applyFont="1" applyFill="1" applyBorder="1" applyAlignment="1">
      <alignment horizontal="center" vertical="center"/>
    </xf>
    <xf numFmtId="0" fontId="23" fillId="33" borderId="15" xfId="0" applyFont="1" applyFill="1" applyBorder="1" applyAlignment="1">
      <alignment vertical="center" wrapText="1"/>
    </xf>
    <xf numFmtId="3" fontId="21" fillId="34" borderId="14" xfId="0" applyNumberFormat="1" applyFont="1" applyFill="1" applyBorder="1" applyAlignment="1">
      <alignment horizontal="center" vertical="center"/>
    </xf>
    <xf numFmtId="0" fontId="21" fillId="34" borderId="15" xfId="0" applyFont="1" applyFill="1" applyBorder="1" applyAlignment="1">
      <alignment vertical="center" wrapText="1"/>
    </xf>
    <xf numFmtId="3" fontId="21" fillId="36" borderId="14" xfId="0" applyNumberFormat="1" applyFont="1" applyFill="1" applyBorder="1" applyAlignment="1">
      <alignment horizontal="center" vertical="center"/>
    </xf>
    <xf numFmtId="0" fontId="24" fillId="36" borderId="15" xfId="0" applyFont="1" applyFill="1" applyBorder="1" applyAlignment="1">
      <alignment vertical="center" wrapText="1"/>
    </xf>
    <xf numFmtId="3" fontId="19" fillId="33" borderId="15" xfId="0" applyNumberFormat="1" applyFont="1" applyFill="1" applyBorder="1" applyAlignment="1">
      <alignment horizontal="center" vertical="center" wrapText="1"/>
    </xf>
    <xf numFmtId="0" fontId="21" fillId="33" borderId="14"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19" fillId="0" borderId="20" xfId="0" applyFont="1" applyBorder="1" applyAlignment="1"/>
    <xf numFmtId="164" fontId="19" fillId="33" borderId="14" xfId="0" applyNumberFormat="1" applyFont="1" applyFill="1" applyBorder="1" applyAlignment="1">
      <alignment horizontal="center" vertical="center"/>
    </xf>
    <xf numFmtId="0" fontId="19" fillId="33" borderId="15" xfId="0" applyFont="1" applyFill="1" applyBorder="1" applyAlignment="1">
      <alignment horizontal="center" vertical="center" wrapText="1"/>
    </xf>
    <xf numFmtId="0" fontId="19" fillId="33" borderId="15" xfId="0" applyFont="1" applyFill="1" applyBorder="1" applyAlignment="1">
      <alignment horizontal="left" vertical="center" wrapText="1"/>
    </xf>
    <xf numFmtId="0" fontId="19" fillId="0" borderId="0" xfId="0" applyFont="1" applyBorder="1"/>
    <xf numFmtId="0" fontId="19" fillId="0" borderId="0" xfId="0" applyFont="1" applyAlignment="1"/>
    <xf numFmtId="3" fontId="19" fillId="0" borderId="0" xfId="0" applyNumberFormat="1" applyFont="1" applyBorder="1"/>
    <xf numFmtId="3" fontId="19" fillId="33" borderId="0" xfId="0" applyNumberFormat="1" applyFont="1" applyFill="1" applyBorder="1" applyAlignment="1">
      <alignment horizontal="center" vertical="center" wrapText="1"/>
    </xf>
    <xf numFmtId="0" fontId="21" fillId="33" borderId="0" xfId="0" applyFont="1" applyFill="1" applyBorder="1" applyAlignment="1">
      <alignment horizontal="center" vertical="center" wrapText="1"/>
    </xf>
    <xf numFmtId="0" fontId="19" fillId="33" borderId="0" xfId="0" applyFont="1" applyFill="1" applyBorder="1" applyAlignment="1">
      <alignment vertical="center"/>
    </xf>
    <xf numFmtId="0" fontId="39" fillId="0" borderId="0" xfId="0" applyFont="1" applyFill="1" applyBorder="1" applyAlignment="1">
      <alignment vertical="center" wrapText="1"/>
    </xf>
    <xf numFmtId="0" fontId="24" fillId="34" borderId="15" xfId="0" applyFont="1" applyFill="1" applyBorder="1" applyAlignment="1">
      <alignment horizontal="left" vertical="center" wrapText="1"/>
    </xf>
    <xf numFmtId="0" fontId="21" fillId="34" borderId="15" xfId="0" applyFont="1" applyFill="1" applyBorder="1" applyAlignment="1">
      <alignment horizontal="left" vertical="center" wrapText="1"/>
    </xf>
    <xf numFmtId="3" fontId="19" fillId="0" borderId="0" xfId="0" applyNumberFormat="1" applyFont="1"/>
    <xf numFmtId="0" fontId="21" fillId="34" borderId="18" xfId="0" applyFont="1" applyFill="1" applyBorder="1" applyAlignment="1">
      <alignment horizontal="left" vertical="center" wrapText="1"/>
    </xf>
    <xf numFmtId="164" fontId="19" fillId="33" borderId="13" xfId="0" applyNumberFormat="1" applyFont="1" applyFill="1" applyBorder="1" applyAlignment="1">
      <alignment horizontal="center" vertical="center"/>
    </xf>
    <xf numFmtId="0" fontId="19" fillId="34" borderId="15" xfId="0" applyFont="1" applyFill="1" applyBorder="1" applyAlignment="1">
      <alignment horizontal="left" vertical="center" wrapText="1"/>
    </xf>
    <xf numFmtId="3" fontId="21" fillId="0" borderId="14" xfId="0" applyNumberFormat="1" applyFont="1" applyBorder="1" applyAlignment="1">
      <alignment horizontal="center" vertical="center"/>
    </xf>
    <xf numFmtId="9" fontId="19" fillId="33" borderId="14" xfId="43" applyFont="1" applyFill="1" applyBorder="1" applyAlignment="1">
      <alignment horizontal="center" vertical="center"/>
    </xf>
    <xf numFmtId="0" fontId="39" fillId="33" borderId="15" xfId="0" applyFont="1" applyFill="1" applyBorder="1" applyAlignment="1">
      <alignment horizontal="left" vertical="center" wrapText="1"/>
    </xf>
    <xf numFmtId="1" fontId="19" fillId="33" borderId="14" xfId="0" applyNumberFormat="1" applyFont="1" applyFill="1" applyBorder="1" applyAlignment="1">
      <alignment horizontal="center" vertical="center"/>
    </xf>
    <xf numFmtId="0" fontId="39" fillId="33" borderId="15" xfId="0" applyFont="1" applyFill="1" applyBorder="1" applyAlignment="1">
      <alignment vertical="center" wrapText="1"/>
    </xf>
    <xf numFmtId="37" fontId="19" fillId="33" borderId="14" xfId="45" applyNumberFormat="1" applyFont="1" applyFill="1" applyBorder="1" applyAlignment="1">
      <alignment horizontal="center" vertical="center"/>
    </xf>
    <xf numFmtId="0" fontId="19" fillId="33" borderId="15" xfId="0" applyFont="1" applyFill="1" applyBorder="1" applyAlignment="1">
      <alignment vertical="center" wrapText="1"/>
    </xf>
    <xf numFmtId="0" fontId="32" fillId="0" borderId="23" xfId="0" applyFont="1" applyBorder="1" applyAlignment="1">
      <alignment horizontal="left" vertical="center" wrapText="1" indent="1"/>
    </xf>
    <xf numFmtId="0" fontId="39" fillId="0" borderId="15" xfId="0" applyFont="1" applyFill="1" applyBorder="1" applyAlignment="1">
      <alignment horizontal="left" vertical="center" wrapText="1"/>
    </xf>
    <xf numFmtId="0" fontId="39" fillId="0" borderId="0" xfId="0" applyFont="1" applyFill="1"/>
    <xf numFmtId="3" fontId="20" fillId="0" borderId="13" xfId="0" applyNumberFormat="1" applyFont="1" applyBorder="1" applyAlignment="1">
      <alignment horizontal="center" vertical="center"/>
    </xf>
    <xf numFmtId="165" fontId="39" fillId="0" borderId="0" xfId="47" applyNumberFormat="1" applyFont="1" applyFill="1" applyBorder="1" applyAlignment="1">
      <alignment horizontal="center" wrapText="1"/>
    </xf>
    <xf numFmtId="0" fontId="39" fillId="33" borderId="0" xfId="0" applyFont="1" applyFill="1" applyBorder="1" applyAlignment="1" applyProtection="1">
      <alignment horizontal="center" vertical="center" wrapText="1"/>
      <protection locked="0"/>
    </xf>
    <xf numFmtId="0" fontId="39" fillId="0" borderId="0" xfId="0" applyFont="1" applyFill="1" applyBorder="1" applyAlignment="1">
      <alignment horizontal="left" vertical="center" wrapText="1"/>
    </xf>
    <xf numFmtId="0" fontId="19" fillId="0" borderId="0" xfId="0" applyFont="1" applyBorder="1" applyAlignment="1"/>
    <xf numFmtId="0" fontId="32" fillId="0" borderId="25" xfId="0" applyFont="1" applyBorder="1" applyAlignment="1">
      <alignment horizontal="left" vertical="center" wrapText="1" indent="1"/>
    </xf>
    <xf numFmtId="0" fontId="21" fillId="33" borderId="21" xfId="0" applyFont="1" applyFill="1" applyBorder="1" applyAlignment="1">
      <alignment horizontal="center" vertical="center" wrapText="1"/>
    </xf>
    <xf numFmtId="165" fontId="19" fillId="0" borderId="0" xfId="0" applyNumberFormat="1" applyFont="1" applyBorder="1"/>
    <xf numFmtId="3" fontId="20" fillId="0" borderId="0" xfId="0" applyNumberFormat="1" applyFont="1" applyBorder="1" applyAlignment="1">
      <alignment horizontal="center" vertical="center"/>
    </xf>
    <xf numFmtId="165" fontId="19" fillId="0" borderId="0" xfId="45" applyNumberFormat="1" applyFont="1" applyBorder="1"/>
    <xf numFmtId="4" fontId="19" fillId="0" borderId="0" xfId="0" applyNumberFormat="1" applyFont="1" applyBorder="1"/>
    <xf numFmtId="0" fontId="44" fillId="34" borderId="15" xfId="0" applyFont="1" applyFill="1" applyBorder="1" applyAlignment="1">
      <alignment vertical="center" wrapText="1"/>
    </xf>
    <xf numFmtId="2" fontId="19" fillId="33" borderId="14" xfId="0" applyNumberFormat="1" applyFont="1" applyFill="1" applyBorder="1" applyAlignment="1">
      <alignment horizontal="center" vertical="center"/>
    </xf>
    <xf numFmtId="0" fontId="19" fillId="33" borderId="14"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44" fillId="34" borderId="18" xfId="0" applyFont="1" applyFill="1" applyBorder="1" applyAlignment="1">
      <alignment vertical="center" wrapText="1"/>
    </xf>
    <xf numFmtId="0" fontId="21" fillId="0" borderId="0" xfId="0" applyFont="1" applyAlignment="1">
      <alignment horizontal="center"/>
    </xf>
    <xf numFmtId="0" fontId="21" fillId="0" borderId="0" xfId="0" applyFont="1" applyAlignment="1"/>
    <xf numFmtId="0" fontId="44" fillId="0" borderId="0" xfId="0" applyFont="1" applyBorder="1" applyAlignment="1">
      <alignment horizontal="left" vertical="center" wrapText="1" indent="1"/>
    </xf>
    <xf numFmtId="0" fontId="44" fillId="0" borderId="18" xfId="0" applyFont="1" applyBorder="1" applyAlignment="1">
      <alignment horizontal="left" vertical="center" wrapText="1" indent="1"/>
    </xf>
    <xf numFmtId="3" fontId="0" fillId="0" borderId="0" xfId="0" applyNumberFormat="1"/>
    <xf numFmtId="0" fontId="45" fillId="35" borderId="18" xfId="0" applyFont="1" applyFill="1" applyBorder="1" applyAlignment="1">
      <alignment vertical="center" wrapText="1"/>
    </xf>
    <xf numFmtId="0" fontId="46" fillId="0" borderId="18" xfId="0" applyFont="1" applyBorder="1" applyAlignment="1">
      <alignment horizontal="left" vertical="center" wrapText="1" indent="1"/>
    </xf>
    <xf numFmtId="0" fontId="40" fillId="0" borderId="18" xfId="0" applyFont="1" applyBorder="1" applyAlignment="1">
      <alignment horizontal="left" vertical="center" wrapText="1" indent="1"/>
    </xf>
    <xf numFmtId="3" fontId="0" fillId="0" borderId="0" xfId="0" applyNumberFormat="1" applyBorder="1"/>
    <xf numFmtId="0" fontId="0" fillId="0" borderId="0" xfId="0" applyBorder="1"/>
    <xf numFmtId="43" fontId="0" fillId="0" borderId="0" xfId="45" applyFont="1"/>
    <xf numFmtId="0" fontId="47" fillId="33" borderId="18" xfId="0" applyFont="1" applyFill="1" applyBorder="1" applyAlignment="1">
      <alignment vertical="center" wrapText="1"/>
    </xf>
    <xf numFmtId="0" fontId="45" fillId="36" borderId="18" xfId="0" applyFont="1" applyFill="1" applyBorder="1" applyAlignment="1">
      <alignment vertical="center" wrapText="1"/>
    </xf>
    <xf numFmtId="0" fontId="48" fillId="0" borderId="18" xfId="0" applyFont="1" applyBorder="1" applyAlignment="1">
      <alignment horizontal="left" vertical="center" wrapText="1" indent="1"/>
    </xf>
    <xf numFmtId="0" fontId="39" fillId="33" borderId="18" xfId="0" applyFont="1" applyFill="1" applyBorder="1" applyAlignment="1">
      <alignment horizontal="left" vertical="center" wrapText="1"/>
    </xf>
    <xf numFmtId="0" fontId="33" fillId="34" borderId="18" xfId="0" applyFont="1" applyFill="1" applyBorder="1" applyAlignment="1">
      <alignment horizontal="left" vertical="center" wrapText="1"/>
    </xf>
    <xf numFmtId="0" fontId="45" fillId="0" borderId="18" xfId="0" applyFont="1" applyBorder="1" applyAlignment="1">
      <alignment horizontal="left" vertical="center" wrapText="1" indent="1"/>
    </xf>
    <xf numFmtId="165" fontId="0" fillId="0" borderId="0" xfId="0" applyNumberFormat="1"/>
    <xf numFmtId="3" fontId="37" fillId="0" borderId="18" xfId="0" applyNumberFormat="1" applyFont="1" applyBorder="1" applyAlignment="1">
      <alignment horizontal="center" vertical="center"/>
    </xf>
    <xf numFmtId="3" fontId="39" fillId="0" borderId="18" xfId="0" applyNumberFormat="1" applyFont="1" applyBorder="1" applyAlignment="1">
      <alignment horizontal="center" vertical="center"/>
    </xf>
    <xf numFmtId="165" fontId="0" fillId="0" borderId="0" xfId="45" applyNumberFormat="1" applyFont="1"/>
    <xf numFmtId="1" fontId="19" fillId="0" borderId="14" xfId="0" applyNumberFormat="1" applyFont="1" applyFill="1" applyBorder="1" applyAlignment="1">
      <alignment horizontal="center" vertical="center"/>
    </xf>
    <xf numFmtId="9" fontId="28" fillId="0" borderId="18" xfId="43" applyFont="1" applyFill="1" applyBorder="1" applyAlignment="1">
      <alignment horizontal="center" vertical="center"/>
    </xf>
    <xf numFmtId="0" fontId="19" fillId="0" borderId="18" xfId="0" applyFont="1" applyFill="1" applyBorder="1" applyAlignment="1">
      <alignment horizontal="left" vertical="center" wrapText="1"/>
    </xf>
    <xf numFmtId="37" fontId="28" fillId="0" borderId="18" xfId="45" applyNumberFormat="1" applyFont="1" applyFill="1" applyBorder="1" applyAlignment="1">
      <alignment horizontal="center" vertical="center"/>
    </xf>
    <xf numFmtId="0" fontId="19" fillId="0" borderId="15" xfId="0" applyFont="1" applyFill="1" applyBorder="1" applyAlignment="1">
      <alignment vertical="center" wrapText="1"/>
    </xf>
    <xf numFmtId="4" fontId="0" fillId="0" borderId="0" xfId="0" applyNumberFormat="1"/>
    <xf numFmtId="0" fontId="44" fillId="0" borderId="18" xfId="0" applyFont="1" applyFill="1" applyBorder="1" applyAlignment="1">
      <alignment vertical="center" wrapText="1"/>
    </xf>
    <xf numFmtId="0" fontId="29" fillId="0" borderId="18" xfId="0" applyFont="1" applyFill="1" applyBorder="1" applyAlignment="1">
      <alignment vertical="center" wrapText="1"/>
    </xf>
    <xf numFmtId="164" fontId="28" fillId="0" borderId="18" xfId="0" applyNumberFormat="1" applyFont="1" applyFill="1" applyBorder="1" applyAlignment="1">
      <alignment horizontal="center" vertical="center"/>
    </xf>
    <xf numFmtId="9" fontId="28" fillId="0" borderId="18" xfId="0" applyNumberFormat="1" applyFont="1" applyFill="1" applyBorder="1" applyAlignment="1">
      <alignment horizontal="center" vertical="center"/>
    </xf>
    <xf numFmtId="0" fontId="28" fillId="0" borderId="18" xfId="0" applyFont="1" applyFill="1" applyBorder="1" applyAlignment="1">
      <alignment vertical="center" wrapText="1"/>
    </xf>
    <xf numFmtId="0" fontId="28" fillId="0" borderId="18" xfId="0" applyFont="1" applyFill="1" applyBorder="1" applyAlignment="1">
      <alignment horizontal="center" vertical="center" wrapText="1"/>
    </xf>
    <xf numFmtId="0" fontId="49" fillId="0" borderId="18" xfId="0" applyFont="1" applyFill="1" applyBorder="1" applyAlignment="1">
      <alignment vertical="center" wrapText="1"/>
    </xf>
    <xf numFmtId="0" fontId="49" fillId="33" borderId="18" xfId="0" applyFont="1" applyFill="1" applyBorder="1" applyAlignment="1">
      <alignment horizontal="left" vertical="center" wrapText="1"/>
    </xf>
    <xf numFmtId="0" fontId="16" fillId="0" borderId="0" xfId="0" applyFont="1" applyAlignment="1"/>
    <xf numFmtId="0" fontId="19" fillId="0" borderId="0" xfId="0" applyFont="1" applyBorder="1" applyAlignment="1">
      <alignment wrapText="1"/>
    </xf>
    <xf numFmtId="165" fontId="19" fillId="0" borderId="0" xfId="45" applyNumberFormat="1" applyFont="1" applyBorder="1" applyAlignment="1">
      <alignment vertical="center"/>
    </xf>
    <xf numFmtId="3" fontId="19" fillId="0" borderId="0" xfId="0" applyNumberFormat="1" applyFont="1" applyBorder="1" applyAlignment="1">
      <alignment wrapText="1"/>
    </xf>
    <xf numFmtId="9" fontId="19" fillId="0" borderId="0" xfId="43" applyFont="1" applyBorder="1" applyAlignment="1">
      <alignment vertical="center"/>
    </xf>
    <xf numFmtId="165" fontId="19" fillId="0" borderId="0" xfId="45" applyNumberFormat="1" applyFont="1" applyBorder="1" applyAlignment="1">
      <alignment wrapText="1"/>
    </xf>
    <xf numFmtId="165" fontId="19" fillId="0" borderId="0" xfId="0" applyNumberFormat="1" applyFont="1" applyBorder="1" applyAlignment="1">
      <alignment wrapText="1"/>
    </xf>
    <xf numFmtId="164" fontId="19" fillId="0" borderId="0" xfId="43" applyNumberFormat="1" applyFont="1" applyBorder="1" applyAlignment="1">
      <alignment vertical="center"/>
    </xf>
    <xf numFmtId="0" fontId="19" fillId="33" borderId="0" xfId="0" applyFont="1" applyFill="1"/>
    <xf numFmtId="0" fontId="35" fillId="0" borderId="0" xfId="0" applyFont="1" applyFill="1" applyBorder="1" applyAlignment="1">
      <alignment horizontal="left"/>
    </xf>
    <xf numFmtId="0" fontId="28" fillId="35" borderId="10" xfId="0" applyFont="1" applyFill="1" applyBorder="1" applyAlignment="1">
      <alignment horizontal="center" vertical="center"/>
    </xf>
    <xf numFmtId="0" fontId="28" fillId="35" borderId="11" xfId="0" applyFont="1" applyFill="1" applyBorder="1" applyAlignment="1">
      <alignment horizontal="center" vertical="center"/>
    </xf>
    <xf numFmtId="0" fontId="28" fillId="35" borderId="13" xfId="0" applyFont="1" applyFill="1" applyBorder="1" applyAlignment="1">
      <alignment horizontal="center" vertical="center"/>
    </xf>
    <xf numFmtId="0" fontId="29" fillId="35" borderId="11" xfId="0" applyFont="1" applyFill="1" applyBorder="1" applyAlignment="1">
      <alignment horizontal="center" vertical="center" wrapText="1"/>
    </xf>
    <xf numFmtId="0" fontId="29" fillId="35" borderId="13" xfId="0" applyFont="1" applyFill="1" applyBorder="1" applyAlignment="1">
      <alignment horizontal="center" vertical="center" wrapText="1"/>
    </xf>
    <xf numFmtId="0" fontId="28" fillId="33" borderId="11" xfId="0" applyFont="1" applyFill="1" applyBorder="1" applyAlignment="1">
      <alignment horizontal="left" vertical="center" wrapText="1"/>
    </xf>
    <xf numFmtId="0" fontId="28" fillId="33" borderId="13" xfId="0" applyFont="1" applyFill="1" applyBorder="1" applyAlignment="1">
      <alignment horizontal="left" vertical="center" wrapText="1"/>
    </xf>
    <xf numFmtId="49" fontId="28" fillId="33" borderId="10" xfId="0" applyNumberFormat="1" applyFont="1" applyFill="1" applyBorder="1" applyAlignment="1">
      <alignment horizontal="center" vertical="center"/>
    </xf>
    <xf numFmtId="49" fontId="28" fillId="33" borderId="11" xfId="0" applyNumberFormat="1" applyFont="1" applyFill="1" applyBorder="1" applyAlignment="1">
      <alignment horizontal="center" vertical="center"/>
    </xf>
    <xf numFmtId="49" fontId="28" fillId="33" borderId="13" xfId="0" applyNumberFormat="1" applyFont="1" applyFill="1" applyBorder="1" applyAlignment="1">
      <alignment horizontal="center" vertical="center"/>
    </xf>
    <xf numFmtId="0" fontId="28" fillId="33" borderId="19" xfId="0" applyFont="1" applyFill="1" applyBorder="1" applyAlignment="1">
      <alignment vertical="center" wrapText="1"/>
    </xf>
    <xf numFmtId="0" fontId="28" fillId="33" borderId="11" xfId="0" applyFont="1" applyFill="1" applyBorder="1" applyAlignment="1">
      <alignment vertical="center" wrapText="1"/>
    </xf>
    <xf numFmtId="0" fontId="28" fillId="33" borderId="13" xfId="0" applyFont="1" applyFill="1" applyBorder="1" applyAlignment="1">
      <alignment vertical="center" wrapText="1"/>
    </xf>
    <xf numFmtId="0" fontId="28" fillId="33" borderId="10" xfId="0" applyFont="1" applyFill="1" applyBorder="1" applyAlignment="1">
      <alignment horizontal="left" vertical="center" wrapText="1"/>
    </xf>
    <xf numFmtId="0" fontId="21" fillId="34" borderId="18" xfId="0" applyFont="1" applyFill="1" applyBorder="1" applyAlignment="1">
      <alignment horizontal="center" vertical="center" wrapText="1"/>
    </xf>
    <xf numFmtId="0" fontId="19" fillId="0" borderId="18" xfId="0" applyFont="1" applyBorder="1" applyAlignment="1">
      <alignment vertical="center" wrapText="1"/>
    </xf>
    <xf numFmtId="0" fontId="19" fillId="34" borderId="18" xfId="0" applyFont="1" applyFill="1" applyBorder="1" applyAlignment="1">
      <alignment horizontal="left" vertical="center" wrapText="1"/>
    </xf>
    <xf numFmtId="0" fontId="19" fillId="34" borderId="18" xfId="0" applyFont="1" applyFill="1" applyBorder="1" applyAlignment="1">
      <alignment horizontal="left" vertical="center"/>
    </xf>
    <xf numFmtId="0" fontId="19" fillId="33" borderId="18" xfId="0" applyFont="1" applyFill="1" applyBorder="1" applyAlignment="1">
      <alignment horizontal="center" vertical="center" wrapText="1"/>
    </xf>
    <xf numFmtId="0" fontId="21" fillId="34" borderId="18" xfId="0" applyFont="1" applyFill="1" applyBorder="1" applyAlignment="1">
      <alignment horizontal="center" vertical="center"/>
    </xf>
    <xf numFmtId="0" fontId="19" fillId="33" borderId="18" xfId="0" applyFont="1" applyFill="1" applyBorder="1" applyAlignment="1">
      <alignment horizontal="center" vertical="center"/>
    </xf>
    <xf numFmtId="49" fontId="19" fillId="33" borderId="18" xfId="0" quotePrefix="1" applyNumberFormat="1" applyFont="1" applyFill="1" applyBorder="1" applyAlignment="1">
      <alignment horizontal="center" vertical="center"/>
    </xf>
    <xf numFmtId="49" fontId="19" fillId="33" borderId="18" xfId="0" applyNumberFormat="1" applyFont="1" applyFill="1" applyBorder="1" applyAlignment="1">
      <alignment horizontal="center" vertical="center"/>
    </xf>
    <xf numFmtId="0" fontId="21" fillId="0" borderId="18" xfId="0" applyFont="1" applyBorder="1" applyAlignment="1">
      <alignment horizontal="center"/>
    </xf>
    <xf numFmtId="0" fontId="28" fillId="0" borderId="18" xfId="0" applyFont="1" applyFill="1" applyBorder="1" applyAlignment="1">
      <alignment horizontal="center" vertical="center"/>
    </xf>
    <xf numFmtId="0" fontId="28" fillId="0" borderId="18" xfId="0" applyFont="1" applyFill="1" applyBorder="1" applyAlignment="1">
      <alignment horizontal="left" vertical="center" wrapText="1"/>
    </xf>
    <xf numFmtId="0" fontId="26" fillId="35" borderId="18" xfId="0" applyFont="1" applyFill="1" applyBorder="1" applyAlignment="1">
      <alignment horizontal="center" vertical="center"/>
    </xf>
    <xf numFmtId="0" fontId="26" fillId="0" borderId="18" xfId="0" applyFont="1" applyFill="1" applyBorder="1" applyAlignment="1">
      <alignment horizontal="left" vertical="center" wrapText="1"/>
    </xf>
    <xf numFmtId="0" fontId="26" fillId="0" borderId="18" xfId="0" applyFont="1" applyFill="1" applyBorder="1" applyAlignment="1">
      <alignment horizontal="center" vertical="center"/>
    </xf>
    <xf numFmtId="9" fontId="19" fillId="34" borderId="18" xfId="0" applyNumberFormat="1" applyFont="1" applyFill="1" applyBorder="1" applyAlignment="1">
      <alignment horizontal="center" vertical="center"/>
    </xf>
    <xf numFmtId="0" fontId="19" fillId="34" borderId="18" xfId="0" applyFont="1" applyFill="1" applyBorder="1" applyAlignment="1">
      <alignment horizontal="center" vertical="center"/>
    </xf>
    <xf numFmtId="0" fontId="19" fillId="33" borderId="18" xfId="0" applyFont="1" applyFill="1" applyBorder="1" applyAlignment="1">
      <alignment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3" xfId="0"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3" xfId="0" applyFont="1" applyFill="1" applyBorder="1" applyAlignment="1">
      <alignment horizontal="center" vertical="center"/>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3" xfId="0" applyFont="1" applyFill="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3" xfId="0" applyNumberFormat="1" applyFont="1" applyFill="1" applyBorder="1" applyAlignment="1">
      <alignment horizontal="center" vertical="center"/>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21" fillId="34" borderId="1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3" xfId="0" applyFont="1" applyFill="1" applyBorder="1" applyAlignment="1">
      <alignment horizontal="center" vertical="center"/>
    </xf>
    <xf numFmtId="0" fontId="39" fillId="33" borderId="10" xfId="0" applyFont="1" applyFill="1" applyBorder="1" applyAlignment="1" applyProtection="1">
      <alignment horizontal="center" vertical="center" wrapText="1"/>
      <protection locked="0"/>
    </xf>
    <xf numFmtId="0" fontId="39" fillId="33" borderId="11" xfId="0" applyFont="1" applyFill="1" applyBorder="1" applyAlignment="1" applyProtection="1">
      <alignment horizontal="center" vertical="center" wrapText="1"/>
      <protection locked="0"/>
    </xf>
    <xf numFmtId="0" fontId="39" fillId="33" borderId="13" xfId="0" applyFont="1" applyFill="1" applyBorder="1" applyAlignment="1" applyProtection="1">
      <alignment horizontal="center" vertical="center" wrapText="1"/>
      <protection locked="0"/>
    </xf>
    <xf numFmtId="0" fontId="39" fillId="33" borderId="24" xfId="0" applyFont="1" applyFill="1" applyBorder="1" applyAlignment="1" applyProtection="1">
      <alignment horizontal="center" vertical="center" wrapText="1"/>
      <protection locked="0"/>
    </xf>
    <xf numFmtId="0" fontId="39" fillId="33" borderId="12" xfId="0" applyFont="1" applyFill="1" applyBorder="1" applyAlignment="1" applyProtection="1">
      <alignment horizontal="center" vertical="center" wrapText="1"/>
      <protection locked="0"/>
    </xf>
    <xf numFmtId="0" fontId="39" fillId="33" borderId="14" xfId="0" applyFont="1" applyFill="1" applyBorder="1" applyAlignment="1" applyProtection="1">
      <alignment horizontal="center" vertical="center" wrapText="1"/>
      <protection locked="0"/>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3"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3" xfId="0" applyFont="1" applyBorder="1" applyAlignment="1">
      <alignment horizontal="center" vertical="center"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19" fillId="0" borderId="13" xfId="0" applyFont="1" applyBorder="1" applyAlignment="1">
      <alignment horizontal="left" wrapText="1"/>
    </xf>
    <xf numFmtId="0" fontId="40" fillId="34" borderId="10" xfId="0" applyFont="1" applyFill="1" applyBorder="1" applyAlignment="1">
      <alignment horizontal="center" vertical="center" wrapText="1"/>
    </xf>
    <xf numFmtId="0" fontId="40" fillId="34" borderId="11" xfId="0" applyFont="1" applyFill="1" applyBorder="1" applyAlignment="1">
      <alignment horizontal="center" vertical="center" wrapText="1"/>
    </xf>
    <xf numFmtId="0" fontId="40" fillId="34" borderId="13" xfId="0" applyFont="1" applyFill="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39" fillId="0" borderId="24"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4" xfId="0" applyFont="1" applyFill="1" applyBorder="1" applyAlignment="1">
      <alignment horizontal="center" vertical="center" wrapText="1"/>
    </xf>
    <xf numFmtId="9" fontId="19" fillId="0" borderId="10" xfId="0" applyNumberFormat="1" applyFont="1" applyFill="1" applyBorder="1" applyAlignment="1">
      <alignment horizontal="center" vertical="center"/>
    </xf>
    <xf numFmtId="9" fontId="19" fillId="0" borderId="11" xfId="0" applyNumberFormat="1" applyFont="1" applyFill="1" applyBorder="1" applyAlignment="1">
      <alignment horizontal="center" vertical="center"/>
    </xf>
    <xf numFmtId="9" fontId="19" fillId="0" borderId="13" xfId="0" applyNumberFormat="1" applyFont="1" applyFill="1" applyBorder="1" applyAlignment="1">
      <alignment horizontal="center" vertical="center"/>
    </xf>
    <xf numFmtId="49" fontId="19" fillId="33" borderId="10" xfId="0" applyNumberFormat="1" applyFont="1" applyFill="1" applyBorder="1" applyAlignment="1">
      <alignment horizontal="center" vertical="center"/>
    </xf>
    <xf numFmtId="49" fontId="19" fillId="33" borderId="11" xfId="0" applyNumberFormat="1" applyFont="1" applyFill="1" applyBorder="1" applyAlignment="1">
      <alignment horizontal="center" vertical="center"/>
    </xf>
    <xf numFmtId="49" fontId="19" fillId="33" borderId="13" xfId="0" applyNumberFormat="1" applyFont="1" applyFill="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41" fillId="33" borderId="10" xfId="0" applyFont="1" applyFill="1" applyBorder="1" applyAlignment="1">
      <alignment horizontal="center" vertical="center" wrapText="1"/>
    </xf>
    <xf numFmtId="0" fontId="41" fillId="33" borderId="11" xfId="0" applyFont="1" applyFill="1" applyBorder="1" applyAlignment="1">
      <alignment horizontal="center" vertical="center" wrapText="1"/>
    </xf>
    <xf numFmtId="0" fontId="41" fillId="33" borderId="13"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33" fillId="34" borderId="10" xfId="0" applyFont="1" applyFill="1" applyBorder="1" applyAlignment="1">
      <alignment horizontal="center" vertical="center" wrapText="1"/>
    </xf>
    <xf numFmtId="0" fontId="33" fillId="34" borderId="11" xfId="0" applyFont="1" applyFill="1" applyBorder="1" applyAlignment="1">
      <alignment horizontal="center" vertical="center" wrapText="1"/>
    </xf>
    <xf numFmtId="0" fontId="33" fillId="34" borderId="13" xfId="0" applyFont="1" applyFill="1" applyBorder="1" applyAlignment="1">
      <alignment horizontal="center" vertical="center" wrapText="1"/>
    </xf>
    <xf numFmtId="0" fontId="21" fillId="0" borderId="0" xfId="0" applyFont="1" applyAlignment="1">
      <alignment horizontal="center"/>
    </xf>
    <xf numFmtId="0" fontId="24" fillId="35" borderId="0" xfId="0" applyFont="1" applyFill="1" applyAlignment="1">
      <alignment horizont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wrapText="1"/>
    </xf>
    <xf numFmtId="0" fontId="19" fillId="34" borderId="13"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22" xfId="0" applyFont="1" applyBorder="1" applyAlignment="1">
      <alignment horizontal="left" vertical="center" wrapText="1"/>
    </xf>
    <xf numFmtId="0" fontId="19" fillId="0" borderId="21"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16" xfId="0" applyFont="1" applyBorder="1" applyAlignment="1">
      <alignment horizontal="left" vertical="center" wrapText="1"/>
    </xf>
    <xf numFmtId="0" fontId="19" fillId="0" borderId="24" xfId="0" applyFont="1" applyBorder="1" applyAlignment="1">
      <alignment horizontal="left" vertical="center" wrapText="1"/>
    </xf>
    <xf numFmtId="0" fontId="19" fillId="0" borderId="12" xfId="0" applyFont="1" applyBorder="1" applyAlignment="1">
      <alignment horizontal="left" vertical="center" wrapText="1"/>
    </xf>
    <xf numFmtId="0" fontId="19" fillId="0" borderId="14" xfId="0" applyFont="1" applyBorder="1" applyAlignment="1">
      <alignment horizontal="left" vertical="center" wrapText="1"/>
    </xf>
    <xf numFmtId="0" fontId="40" fillId="34" borderId="11" xfId="0" applyFont="1" applyFill="1" applyBorder="1" applyAlignment="1">
      <alignment horizontal="center" vertical="center"/>
    </xf>
    <xf numFmtId="0" fontId="40" fillId="34" borderId="13" xfId="0" applyFont="1" applyFill="1" applyBorder="1" applyAlignment="1">
      <alignment horizontal="center" vertical="center"/>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3" xfId="0" applyFont="1" applyBorder="1" applyAlignment="1">
      <alignment horizontal="center" vertical="center" wrapText="1"/>
    </xf>
    <xf numFmtId="0" fontId="40" fillId="33" borderId="10" xfId="0" applyFont="1" applyFill="1" applyBorder="1" applyAlignment="1">
      <alignment horizontal="center" vertical="center" wrapText="1"/>
    </xf>
    <xf numFmtId="0" fontId="40" fillId="33" borderId="11" xfId="0" applyFont="1" applyFill="1" applyBorder="1" applyAlignment="1">
      <alignment horizontal="center" vertical="center" wrapText="1"/>
    </xf>
    <xf numFmtId="0" fontId="40" fillId="33" borderId="13" xfId="0" applyFont="1" applyFill="1" applyBorder="1" applyAlignment="1">
      <alignment horizontal="center" vertical="center" wrapText="1"/>
    </xf>
    <xf numFmtId="0" fontId="39" fillId="0" borderId="10" xfId="0" applyFont="1" applyFill="1" applyBorder="1" applyAlignment="1">
      <alignment vertical="center" wrapText="1"/>
    </xf>
    <xf numFmtId="0" fontId="39" fillId="0" borderId="11" xfId="0" applyFont="1" applyFill="1" applyBorder="1" applyAlignment="1">
      <alignment vertical="center" wrapText="1"/>
    </xf>
    <xf numFmtId="0" fontId="39" fillId="0" borderId="13" xfId="0" applyFont="1" applyFill="1" applyBorder="1" applyAlignment="1">
      <alignment vertical="center" wrapText="1"/>
    </xf>
    <xf numFmtId="0" fontId="39" fillId="0" borderId="19" xfId="0" applyFont="1" applyFill="1" applyBorder="1" applyAlignment="1">
      <alignment horizontal="left" wrapText="1"/>
    </xf>
    <xf numFmtId="0" fontId="39" fillId="0" borderId="22" xfId="0" applyFont="1" applyFill="1" applyBorder="1" applyAlignment="1">
      <alignment horizontal="left" wrapText="1"/>
    </xf>
    <xf numFmtId="0" fontId="39" fillId="0" borderId="21" xfId="0" applyFont="1" applyFill="1" applyBorder="1" applyAlignment="1">
      <alignment horizontal="left"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3" xfId="0" applyFont="1" applyFill="1" applyBorder="1" applyAlignment="1">
      <alignment horizontal="center" vertical="center" wrapText="1"/>
    </xf>
    <xf numFmtId="9" fontId="39" fillId="34" borderId="18" xfId="0" applyNumberFormat="1" applyFont="1" applyFill="1" applyBorder="1" applyAlignment="1">
      <alignment horizontal="center" vertical="center"/>
    </xf>
    <xf numFmtId="0" fontId="49" fillId="34" borderId="18" xfId="0" applyFont="1" applyFill="1" applyBorder="1" applyAlignment="1">
      <alignment horizontal="center" vertical="center"/>
    </xf>
    <xf numFmtId="0" fontId="26" fillId="0" borderId="18" xfId="0" applyFont="1" applyFill="1" applyBorder="1" applyAlignment="1">
      <alignment horizontal="center" vertical="center" wrapText="1"/>
    </xf>
    <xf numFmtId="0" fontId="16" fillId="0" borderId="0" xfId="0" applyFont="1" applyAlignment="1">
      <alignment horizontal="left"/>
    </xf>
    <xf numFmtId="0" fontId="18" fillId="33" borderId="18" xfId="0" applyFont="1" applyFill="1" applyBorder="1" applyAlignment="1">
      <alignment horizontal="center" vertical="center"/>
    </xf>
    <xf numFmtId="49" fontId="18" fillId="33" borderId="18" xfId="0" quotePrefix="1" applyNumberFormat="1" applyFont="1" applyFill="1" applyBorder="1" applyAlignment="1">
      <alignment horizontal="center" vertical="center"/>
    </xf>
    <xf numFmtId="49" fontId="18" fillId="33" borderId="18" xfId="0" applyNumberFormat="1" applyFont="1" applyFill="1" applyBorder="1" applyAlignment="1">
      <alignment horizontal="center" vertical="center"/>
    </xf>
    <xf numFmtId="0" fontId="18" fillId="33" borderId="18"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49" fillId="0" borderId="18" xfId="0" applyFont="1" applyBorder="1" applyAlignment="1">
      <alignment horizontal="center"/>
    </xf>
    <xf numFmtId="0" fontId="28" fillId="0" borderId="18" xfId="0" applyFont="1" applyFill="1" applyBorder="1" applyAlignment="1">
      <alignment horizontal="center" vertical="center" wrapText="1"/>
    </xf>
    <xf numFmtId="0" fontId="40" fillId="0" borderId="18" xfId="0" applyFont="1" applyFill="1" applyBorder="1" applyAlignment="1">
      <alignment horizontal="left" vertical="center" wrapText="1"/>
    </xf>
    <xf numFmtId="0" fontId="19" fillId="0" borderId="18"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38" fillId="34" borderId="18" xfId="0" applyFont="1" applyFill="1" applyBorder="1" applyAlignment="1">
      <alignment horizontal="center" vertical="center"/>
    </xf>
    <xf numFmtId="0" fontId="39" fillId="33" borderId="10" xfId="0" applyFont="1" applyFill="1" applyBorder="1" applyAlignment="1">
      <alignment horizontal="center" vertical="center" wrapText="1"/>
    </xf>
    <xf numFmtId="0" fontId="39" fillId="33" borderId="11" xfId="0" applyFont="1" applyFill="1" applyBorder="1" applyAlignment="1">
      <alignment horizontal="center" vertical="center" wrapText="1"/>
    </xf>
    <xf numFmtId="0" fontId="39" fillId="33" borderId="13" xfId="0" applyFont="1" applyFill="1" applyBorder="1" applyAlignment="1">
      <alignment horizontal="center" vertical="center" wrapText="1"/>
    </xf>
    <xf numFmtId="0" fontId="27" fillId="0" borderId="18" xfId="0" applyFont="1" applyFill="1" applyBorder="1" applyAlignment="1">
      <alignment horizontal="center" vertical="center" wrapText="1"/>
    </xf>
    <xf numFmtId="9" fontId="19" fillId="34" borderId="10" xfId="0" applyNumberFormat="1" applyFont="1" applyFill="1" applyBorder="1" applyAlignment="1">
      <alignment horizontal="center" vertical="center" wrapText="1"/>
    </xf>
    <xf numFmtId="9" fontId="19" fillId="34" borderId="11" xfId="0" applyNumberFormat="1" applyFont="1" applyFill="1" applyBorder="1" applyAlignment="1">
      <alignment horizontal="center" vertical="center" wrapText="1"/>
    </xf>
    <xf numFmtId="9" fontId="19" fillId="34" borderId="13" xfId="0" applyNumberFormat="1" applyFont="1" applyFill="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2" xfId="46"/>
    <cellStyle name="Comma 2 2" xfId="49"/>
    <cellStyle name="Comma 5" xfId="4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 4" xfId="48"/>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dana.zoto.GOV/Desktop/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Sheet1"/>
      <sheetName val="Formati 2 Politika Ekzistuese"/>
      <sheetName val="Formati 2.1 Sipas Tavaneve"/>
      <sheetName val="Formati 3 Politika te reja"/>
      <sheetName val="F.4. Alokimi i tavaneve per PE"/>
      <sheetName val="F.5. Investimet ne vazhdim"/>
      <sheetName val="F.6.Investime te reja"/>
      <sheetName val="Sheet2"/>
    </sheetNames>
    <sheetDataSet>
      <sheetData sheetId="0"/>
      <sheetData sheetId="1"/>
      <sheetData sheetId="2">
        <row r="18">
          <cell r="D18" t="str">
            <v>Krijimi i një mjedisi të qëndrueshëm ligjor e institucional për zhvillimin e artit dhe kulturës.</v>
          </cell>
          <cell r="E18">
            <v>0</v>
          </cell>
          <cell r="F18">
            <v>0</v>
          </cell>
          <cell r="G18">
            <v>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7"/>
  <sheetViews>
    <sheetView tabSelected="1" zoomScale="150" zoomScaleNormal="150" workbookViewId="0">
      <selection activeCell="A14" sqref="A14:XFD18"/>
    </sheetView>
  </sheetViews>
  <sheetFormatPr defaultRowHeight="11.25" x14ac:dyDescent="0.2"/>
  <cols>
    <col min="1" max="1" width="11.7109375" style="3" customWidth="1"/>
    <col min="2" max="2" width="9.140625" style="3"/>
    <col min="3" max="3" width="34" style="3" customWidth="1"/>
    <col min="4" max="9" width="13.28515625" style="3" customWidth="1"/>
    <col min="10" max="16384" width="9.140625" style="3"/>
  </cols>
  <sheetData>
    <row r="2" spans="3:11" x14ac:dyDescent="0.2">
      <c r="C2" s="33" t="s">
        <v>58</v>
      </c>
      <c r="D2" s="34"/>
      <c r="E2" s="34"/>
      <c r="F2" s="34"/>
    </row>
    <row r="3" spans="3:11" s="35" customFormat="1" x14ac:dyDescent="0.2">
      <c r="F3" s="36"/>
      <c r="G3" s="170"/>
      <c r="H3" s="170"/>
      <c r="I3" s="170"/>
      <c r="J3" s="36"/>
      <c r="K3" s="37"/>
    </row>
    <row r="4" spans="3:11" ht="15.75" customHeight="1" thickBot="1" x14ac:dyDescent="0.25"/>
    <row r="5" spans="3:11" ht="45" customHeight="1" thickBot="1" x14ac:dyDescent="0.25">
      <c r="C5" s="38" t="s">
        <v>54</v>
      </c>
      <c r="D5" s="171" t="s">
        <v>81</v>
      </c>
      <c r="E5" s="172"/>
      <c r="F5" s="172"/>
      <c r="G5" s="172"/>
      <c r="H5" s="172"/>
      <c r="I5" s="173"/>
    </row>
    <row r="6" spans="3:11" ht="38.25" customHeight="1" thickBot="1" x14ac:dyDescent="0.25">
      <c r="C6" s="4" t="s">
        <v>55</v>
      </c>
      <c r="D6" s="178" t="s">
        <v>82</v>
      </c>
      <c r="E6" s="179"/>
      <c r="F6" s="179"/>
      <c r="G6" s="179"/>
      <c r="H6" s="179"/>
      <c r="I6" s="180"/>
    </row>
    <row r="7" spans="3:11" ht="103.5" customHeight="1" thickBot="1" x14ac:dyDescent="0.25">
      <c r="C7" s="4" t="s">
        <v>56</v>
      </c>
      <c r="D7" s="181" t="s">
        <v>89</v>
      </c>
      <c r="E7" s="182"/>
      <c r="F7" s="182"/>
      <c r="G7" s="182"/>
      <c r="H7" s="182"/>
      <c r="I7" s="183"/>
    </row>
    <row r="8" spans="3:11" ht="25.5" customHeight="1" thickBot="1" x14ac:dyDescent="0.25">
      <c r="C8" s="4" t="s">
        <v>53</v>
      </c>
      <c r="D8" s="39" t="s">
        <v>57</v>
      </c>
      <c r="E8" s="174" t="s">
        <v>8</v>
      </c>
      <c r="F8" s="174"/>
      <c r="G8" s="174"/>
      <c r="H8" s="174"/>
      <c r="I8" s="175"/>
    </row>
    <row r="9" spans="3:11" ht="79.5" customHeight="1" thickBot="1" x14ac:dyDescent="0.25">
      <c r="C9" s="4" t="s">
        <v>75</v>
      </c>
      <c r="D9" s="40" t="s">
        <v>78</v>
      </c>
      <c r="E9" s="176" t="s">
        <v>74</v>
      </c>
      <c r="F9" s="176"/>
      <c r="G9" s="176"/>
      <c r="H9" s="176"/>
      <c r="I9" s="177"/>
    </row>
    <row r="10" spans="3:11" ht="112.5" customHeight="1" thickBot="1" x14ac:dyDescent="0.25">
      <c r="C10" s="4" t="s">
        <v>77</v>
      </c>
      <c r="D10" s="40" t="s">
        <v>79</v>
      </c>
      <c r="E10" s="184" t="s">
        <v>114</v>
      </c>
      <c r="F10" s="176"/>
      <c r="G10" s="176"/>
      <c r="H10" s="176"/>
      <c r="I10" s="177"/>
    </row>
    <row r="11" spans="3:11" ht="99.75" customHeight="1" thickBot="1" x14ac:dyDescent="0.25">
      <c r="C11" s="4" t="s">
        <v>76</v>
      </c>
      <c r="D11" s="40" t="s">
        <v>80</v>
      </c>
      <c r="E11" s="176" t="s">
        <v>115</v>
      </c>
      <c r="F11" s="176"/>
      <c r="G11" s="176"/>
      <c r="H11" s="176"/>
      <c r="I11" s="177"/>
    </row>
    <row r="12" spans="3:11" x14ac:dyDescent="0.2">
      <c r="C12" s="41"/>
      <c r="D12" s="42"/>
      <c r="E12" s="42"/>
      <c r="F12" s="42"/>
      <c r="G12" s="42"/>
      <c r="H12" s="42"/>
      <c r="I12" s="42"/>
    </row>
    <row r="23" ht="15" customHeight="1" x14ac:dyDescent="0.2"/>
    <row r="27" ht="15" customHeight="1" x14ac:dyDescent="0.2"/>
    <row r="31" ht="15" customHeight="1" x14ac:dyDescent="0.2"/>
    <row r="35" ht="15" customHeight="1" x14ac:dyDescent="0.2"/>
    <row r="39" ht="15" customHeight="1" x14ac:dyDescent="0.2"/>
    <row r="43" ht="15" customHeight="1" x14ac:dyDescent="0.2"/>
    <row r="47" ht="15" customHeight="1" x14ac:dyDescent="0.2"/>
  </sheetData>
  <mergeCells count="8">
    <mergeCell ref="G3:I3"/>
    <mergeCell ref="D5:I5"/>
    <mergeCell ref="E8:I8"/>
    <mergeCell ref="E9:I9"/>
    <mergeCell ref="E11:I11"/>
    <mergeCell ref="D6:I6"/>
    <mergeCell ref="D7:I7"/>
    <mergeCell ref="E10:I10"/>
  </mergeCells>
  <pageMargins left="0.7" right="0.17" top="0.22" bottom="0.17" header="0.17" footer="0.3"/>
  <pageSetup scale="9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2:M173"/>
  <sheetViews>
    <sheetView topLeftCell="A134" zoomScale="130" zoomScaleNormal="130" workbookViewId="0">
      <selection activeCell="I194" sqref="I194"/>
    </sheetView>
  </sheetViews>
  <sheetFormatPr defaultRowHeight="11.25" x14ac:dyDescent="0.2"/>
  <cols>
    <col min="1" max="1" width="6.7109375" style="45" customWidth="1"/>
    <col min="2" max="2" width="8.28515625" style="45" customWidth="1"/>
    <col min="3" max="3" width="25.28515625" style="45" customWidth="1"/>
    <col min="4" max="4" width="10.140625" style="45" customWidth="1"/>
    <col min="5" max="5" width="10.28515625" style="45" customWidth="1"/>
    <col min="6" max="6" width="11" style="45" customWidth="1"/>
    <col min="7" max="7" width="10.7109375" style="45" customWidth="1"/>
    <col min="8" max="8" width="9.42578125" style="45" customWidth="1"/>
    <col min="9" max="9" width="11.5703125" style="45" customWidth="1"/>
    <col min="10" max="10" width="11" style="45" customWidth="1"/>
    <col min="11" max="11" width="11" style="45" bestFit="1" customWidth="1"/>
    <col min="12" max="16384" width="9.140625" style="45"/>
  </cols>
  <sheetData>
    <row r="2" spans="3:8" ht="18" customHeight="1" x14ac:dyDescent="0.2">
      <c r="C2" s="46" t="s">
        <v>73</v>
      </c>
      <c r="D2" s="46"/>
      <c r="E2" s="46"/>
      <c r="F2" s="46"/>
      <c r="G2" s="46"/>
      <c r="H2" s="46"/>
    </row>
    <row r="3" spans="3:8" ht="12" thickBot="1" x14ac:dyDescent="0.25"/>
    <row r="4" spans="3:8" ht="12" thickBot="1" x14ac:dyDescent="0.25">
      <c r="C4" s="23" t="s">
        <v>21</v>
      </c>
      <c r="D4" s="191" t="s">
        <v>75</v>
      </c>
      <c r="E4" s="191"/>
      <c r="F4" s="191"/>
      <c r="G4" s="191"/>
    </row>
    <row r="5" spans="3:8" ht="12" thickBot="1" x14ac:dyDescent="0.25">
      <c r="C5" s="23" t="s">
        <v>4</v>
      </c>
      <c r="D5" s="192" t="s">
        <v>78</v>
      </c>
      <c r="E5" s="193"/>
      <c r="F5" s="193"/>
      <c r="G5" s="193"/>
    </row>
    <row r="6" spans="3:8" ht="12" thickBot="1" x14ac:dyDescent="0.25">
      <c r="C6" s="23" t="s">
        <v>35</v>
      </c>
      <c r="D6" s="189" t="s">
        <v>5</v>
      </c>
      <c r="E6" s="189"/>
      <c r="F6" s="189"/>
      <c r="G6" s="189"/>
    </row>
    <row r="7" spans="3:8" ht="12" thickBot="1" x14ac:dyDescent="0.25">
      <c r="C7" s="194" t="s">
        <v>8</v>
      </c>
      <c r="D7" s="194"/>
      <c r="E7" s="194"/>
      <c r="F7" s="194"/>
      <c r="G7" s="194"/>
    </row>
    <row r="8" spans="3:8" ht="19.5" customHeight="1" thickBot="1" x14ac:dyDescent="0.25">
      <c r="C8" s="186" t="s">
        <v>74</v>
      </c>
      <c r="D8" s="186"/>
      <c r="E8" s="186"/>
      <c r="F8" s="186"/>
      <c r="G8" s="186"/>
    </row>
    <row r="9" spans="3:8" ht="19.5" customHeight="1" thickBot="1" x14ac:dyDescent="0.25">
      <c r="C9" s="186"/>
      <c r="D9" s="186"/>
      <c r="E9" s="186"/>
      <c r="F9" s="186"/>
      <c r="G9" s="186"/>
    </row>
    <row r="10" spans="3:8" ht="41.25" customHeight="1" thickBot="1" x14ac:dyDescent="0.25">
      <c r="C10" s="186"/>
      <c r="D10" s="186"/>
      <c r="E10" s="186"/>
      <c r="F10" s="186"/>
      <c r="G10" s="186"/>
    </row>
    <row r="11" spans="3:8" ht="49.5" customHeight="1" thickBot="1" x14ac:dyDescent="0.25">
      <c r="C11" s="31" t="s">
        <v>11</v>
      </c>
      <c r="D11" s="187" t="s">
        <v>85</v>
      </c>
      <c r="E11" s="188"/>
      <c r="F11" s="188"/>
      <c r="G11" s="188"/>
    </row>
    <row r="12" spans="3:8" ht="23.25" customHeight="1" thickBot="1" x14ac:dyDescent="0.25">
      <c r="C12" s="189" t="s">
        <v>69</v>
      </c>
      <c r="D12" s="43">
        <v>2018</v>
      </c>
      <c r="E12" s="43">
        <v>2019</v>
      </c>
      <c r="F12" s="43">
        <v>2020</v>
      </c>
      <c r="G12" s="43">
        <v>2021</v>
      </c>
    </row>
    <row r="13" spans="3:8" ht="12" thickBot="1" x14ac:dyDescent="0.25">
      <c r="C13" s="189"/>
      <c r="D13" s="43" t="s">
        <v>6</v>
      </c>
      <c r="E13" s="43" t="s">
        <v>7</v>
      </c>
      <c r="F13" s="43" t="s">
        <v>7</v>
      </c>
      <c r="G13" s="43" t="s">
        <v>7</v>
      </c>
    </row>
    <row r="14" spans="3:8" ht="18.75" thickBot="1" x14ac:dyDescent="0.25">
      <c r="C14" s="57" t="s">
        <v>117</v>
      </c>
      <c r="D14" s="7">
        <v>2</v>
      </c>
      <c r="E14" s="7">
        <v>2</v>
      </c>
      <c r="F14" s="7">
        <v>2</v>
      </c>
      <c r="G14" s="7">
        <v>2</v>
      </c>
    </row>
    <row r="15" spans="3:8" ht="12" thickBot="1" x14ac:dyDescent="0.25">
      <c r="C15" s="57" t="s">
        <v>118</v>
      </c>
      <c r="D15" s="7">
        <v>5</v>
      </c>
      <c r="E15" s="7">
        <v>3</v>
      </c>
      <c r="F15" s="7">
        <v>5</v>
      </c>
      <c r="G15" s="7">
        <v>7</v>
      </c>
    </row>
    <row r="16" spans="3:8" ht="18.75" thickBot="1" x14ac:dyDescent="0.25">
      <c r="C16" s="57" t="s">
        <v>120</v>
      </c>
      <c r="D16" s="7">
        <v>8</v>
      </c>
      <c r="E16" s="7">
        <v>8</v>
      </c>
      <c r="F16" s="7">
        <v>8</v>
      </c>
      <c r="G16" s="7">
        <v>8</v>
      </c>
    </row>
    <row r="17" spans="3:13" ht="21.75" customHeight="1" thickBot="1" x14ac:dyDescent="0.25">
      <c r="C17" s="31" t="s">
        <v>13</v>
      </c>
      <c r="D17" s="187" t="str">
        <f>+'[1]Formati 2 Politika Ekzistuese'!D18:G18</f>
        <v>Krijimi i një mjedisi të qëndrueshëm ligjor e institucional për zhvillimin e artit dhe kulturës.</v>
      </c>
      <c r="E17" s="188"/>
      <c r="F17" s="188"/>
      <c r="G17" s="188"/>
    </row>
    <row r="18" spans="3:13" ht="23.25" customHeight="1" thickBot="1" x14ac:dyDescent="0.25">
      <c r="C18" s="189" t="s">
        <v>70</v>
      </c>
      <c r="D18" s="189"/>
      <c r="E18" s="189"/>
      <c r="F18" s="189"/>
      <c r="G18" s="189"/>
      <c r="J18" s="47"/>
      <c r="L18" s="47"/>
    </row>
    <row r="19" spans="3:13" ht="36.75" thickBot="1" x14ac:dyDescent="0.25">
      <c r="C19" s="56" t="s">
        <v>116</v>
      </c>
      <c r="D19" s="7">
        <v>5</v>
      </c>
      <c r="E19" s="7">
        <v>4</v>
      </c>
      <c r="F19" s="7">
        <v>3</v>
      </c>
      <c r="G19" s="7">
        <v>2</v>
      </c>
    </row>
    <row r="20" spans="3:13" ht="27.75" thickBot="1" x14ac:dyDescent="0.25">
      <c r="C20" s="57" t="s">
        <v>119</v>
      </c>
      <c r="D20" s="7">
        <v>29</v>
      </c>
      <c r="E20" s="7">
        <v>29</v>
      </c>
      <c r="F20" s="7">
        <v>29</v>
      </c>
      <c r="G20" s="7">
        <v>29</v>
      </c>
    </row>
    <row r="21" spans="3:13" ht="12" thickBot="1" x14ac:dyDescent="0.25">
      <c r="C21" s="190" t="s">
        <v>45</v>
      </c>
      <c r="D21" s="190"/>
      <c r="E21" s="190"/>
      <c r="F21" s="190"/>
      <c r="G21" s="190"/>
    </row>
    <row r="22" spans="3:13" ht="12" thickBot="1" x14ac:dyDescent="0.25">
      <c r="C22" s="190" t="s">
        <v>71</v>
      </c>
      <c r="D22" s="190"/>
      <c r="E22" s="190"/>
      <c r="F22" s="190"/>
      <c r="G22" s="190"/>
    </row>
    <row r="23" spans="3:13" ht="12" thickBot="1" x14ac:dyDescent="0.25">
      <c r="C23" s="9" t="s">
        <v>38</v>
      </c>
      <c r="D23" s="195" t="s">
        <v>121</v>
      </c>
      <c r="E23" s="195"/>
      <c r="F23" s="195"/>
      <c r="G23" s="195"/>
    </row>
    <row r="24" spans="3:13" ht="23.25" customHeight="1" thickBot="1" x14ac:dyDescent="0.25">
      <c r="C24" s="8" t="s">
        <v>10</v>
      </c>
      <c r="D24" s="196" t="s">
        <v>83</v>
      </c>
      <c r="E24" s="196"/>
      <c r="F24" s="196"/>
      <c r="G24" s="196"/>
    </row>
    <row r="25" spans="3:13" ht="12" thickBot="1" x14ac:dyDescent="0.25">
      <c r="C25" s="8" t="s">
        <v>14</v>
      </c>
      <c r="D25" s="195" t="s">
        <v>84</v>
      </c>
      <c r="E25" s="195"/>
      <c r="F25" s="195"/>
      <c r="G25" s="195"/>
    </row>
    <row r="26" spans="3:13" ht="12.75" customHeight="1" thickBot="1" x14ac:dyDescent="0.25">
      <c r="C26" s="189"/>
      <c r="D26" s="44">
        <v>2018</v>
      </c>
      <c r="E26" s="44">
        <v>2019</v>
      </c>
      <c r="F26" s="44">
        <v>2020</v>
      </c>
      <c r="G26" s="44">
        <v>2021</v>
      </c>
    </row>
    <row r="27" spans="3:13" ht="9" customHeight="1" thickBot="1" x14ac:dyDescent="0.25">
      <c r="C27" s="189"/>
      <c r="D27" s="44" t="s">
        <v>6</v>
      </c>
      <c r="E27" s="44" t="s">
        <v>7</v>
      </c>
      <c r="F27" s="44" t="s">
        <v>7</v>
      </c>
      <c r="G27" s="44" t="s">
        <v>7</v>
      </c>
    </row>
    <row r="28" spans="3:13" ht="12" thickBot="1" x14ac:dyDescent="0.25">
      <c r="C28" s="8" t="s">
        <v>9</v>
      </c>
      <c r="D28" s="10">
        <v>20</v>
      </c>
      <c r="E28" s="10">
        <v>20</v>
      </c>
      <c r="F28" s="10">
        <v>20</v>
      </c>
      <c r="G28" s="10">
        <v>20</v>
      </c>
    </row>
    <row r="29" spans="3:13" ht="12" thickBot="1" x14ac:dyDescent="0.25">
      <c r="C29" s="8" t="s">
        <v>15</v>
      </c>
      <c r="D29" s="10">
        <v>115276</v>
      </c>
      <c r="E29" s="10">
        <v>115276</v>
      </c>
      <c r="F29" s="10">
        <v>115276</v>
      </c>
      <c r="G29" s="10">
        <v>115276</v>
      </c>
    </row>
    <row r="30" spans="3:13" ht="12" thickBot="1" x14ac:dyDescent="0.25">
      <c r="C30" s="8" t="s">
        <v>23</v>
      </c>
      <c r="D30" s="10">
        <f>D29/D28</f>
        <v>5763.8</v>
      </c>
      <c r="E30" s="10">
        <f t="shared" ref="E30:G30" si="0">E29/E28</f>
        <v>5763.8</v>
      </c>
      <c r="F30" s="10">
        <f t="shared" si="0"/>
        <v>5763.8</v>
      </c>
      <c r="G30" s="10">
        <f t="shared" si="0"/>
        <v>5763.8</v>
      </c>
    </row>
    <row r="31" spans="3:13" ht="12" thickBot="1" x14ac:dyDescent="0.25">
      <c r="C31" s="8" t="s">
        <v>16</v>
      </c>
      <c r="D31" s="43" t="s">
        <v>22</v>
      </c>
      <c r="E31" s="11">
        <f>E28/D28-1</f>
        <v>0</v>
      </c>
      <c r="F31" s="11">
        <f t="shared" ref="F31:G33" si="1">F28/E28-1</f>
        <v>0</v>
      </c>
      <c r="G31" s="11">
        <f t="shared" si="1"/>
        <v>0</v>
      </c>
      <c r="I31" s="48"/>
      <c r="J31" s="48"/>
      <c r="K31" s="48"/>
      <c r="L31" s="48"/>
      <c r="M31" s="48"/>
    </row>
    <row r="32" spans="3:13" ht="12" thickBot="1" x14ac:dyDescent="0.25">
      <c r="C32" s="8" t="s">
        <v>17</v>
      </c>
      <c r="D32" s="43" t="s">
        <v>22</v>
      </c>
      <c r="E32" s="11">
        <f>E29/D29-1</f>
        <v>0</v>
      </c>
      <c r="F32" s="11">
        <f t="shared" si="1"/>
        <v>0</v>
      </c>
      <c r="G32" s="11">
        <f t="shared" si="1"/>
        <v>0</v>
      </c>
    </row>
    <row r="33" spans="3:8" ht="12" thickBot="1" x14ac:dyDescent="0.25">
      <c r="C33" s="8" t="s">
        <v>18</v>
      </c>
      <c r="D33" s="43" t="s">
        <v>22</v>
      </c>
      <c r="E33" s="11">
        <f>E30/D30-1</f>
        <v>0</v>
      </c>
      <c r="F33" s="11">
        <f t="shared" si="1"/>
        <v>0</v>
      </c>
      <c r="G33" s="11">
        <f t="shared" si="1"/>
        <v>0</v>
      </c>
    </row>
    <row r="34" spans="3:8" ht="12" thickBot="1" x14ac:dyDescent="0.25">
      <c r="C34" s="185" t="s">
        <v>47</v>
      </c>
      <c r="D34" s="185"/>
      <c r="E34" s="185"/>
      <c r="F34" s="185"/>
      <c r="G34" s="185"/>
    </row>
    <row r="35" spans="3:8" ht="12.75" customHeight="1" thickBot="1" x14ac:dyDescent="0.25">
      <c r="C35" s="189"/>
      <c r="D35" s="44">
        <v>2018</v>
      </c>
      <c r="E35" s="44">
        <v>2019</v>
      </c>
      <c r="F35" s="44">
        <v>2020</v>
      </c>
      <c r="G35" s="44">
        <v>2021</v>
      </c>
    </row>
    <row r="36" spans="3:8" ht="9" customHeight="1" thickBot="1" x14ac:dyDescent="0.25">
      <c r="C36" s="189"/>
      <c r="D36" s="44" t="s">
        <v>6</v>
      </c>
      <c r="E36" s="44" t="s">
        <v>7</v>
      </c>
      <c r="F36" s="44" t="s">
        <v>7</v>
      </c>
      <c r="G36" s="44" t="s">
        <v>7</v>
      </c>
    </row>
    <row r="37" spans="3:8" ht="12" thickBot="1" x14ac:dyDescent="0.25">
      <c r="C37" s="25" t="s">
        <v>0</v>
      </c>
      <c r="D37" s="12">
        <v>97676</v>
      </c>
      <c r="E37" s="12">
        <v>97676</v>
      </c>
      <c r="F37" s="12">
        <v>97676</v>
      </c>
      <c r="G37" s="12">
        <v>97676</v>
      </c>
      <c r="H37" s="48"/>
    </row>
    <row r="38" spans="3:8" ht="23.25" thickBot="1" x14ac:dyDescent="0.25">
      <c r="C38" s="25" t="s">
        <v>41</v>
      </c>
      <c r="D38" s="12">
        <v>17600</v>
      </c>
      <c r="E38" s="12">
        <v>17600</v>
      </c>
      <c r="F38" s="12">
        <v>17600</v>
      </c>
      <c r="G38" s="12">
        <v>17600</v>
      </c>
      <c r="H38" s="48"/>
    </row>
    <row r="39" spans="3:8" ht="12" thickBot="1" x14ac:dyDescent="0.25">
      <c r="C39" s="25" t="s">
        <v>1</v>
      </c>
      <c r="D39" s="13"/>
      <c r="E39" s="13"/>
      <c r="F39" s="13"/>
      <c r="G39" s="13"/>
      <c r="H39" s="48"/>
    </row>
    <row r="40" spans="3:8" ht="12" thickBot="1" x14ac:dyDescent="0.25">
      <c r="C40" s="25" t="s">
        <v>2</v>
      </c>
      <c r="D40" s="13"/>
      <c r="E40" s="12"/>
      <c r="F40" s="12"/>
      <c r="G40" s="12"/>
      <c r="H40" s="48"/>
    </row>
    <row r="41" spans="3:8" ht="12" thickBot="1" x14ac:dyDescent="0.25">
      <c r="C41" s="25" t="s">
        <v>28</v>
      </c>
      <c r="D41" s="13"/>
      <c r="E41" s="12"/>
      <c r="F41" s="12"/>
      <c r="G41" s="12"/>
      <c r="H41" s="48"/>
    </row>
    <row r="42" spans="3:8" ht="12" thickBot="1" x14ac:dyDescent="0.25">
      <c r="C42" s="25" t="s">
        <v>30</v>
      </c>
      <c r="D42" s="13"/>
      <c r="E42" s="12"/>
      <c r="F42" s="12"/>
      <c r="G42" s="12"/>
      <c r="H42" s="48"/>
    </row>
    <row r="43" spans="3:8" ht="23.25" thickBot="1" x14ac:dyDescent="0.25">
      <c r="C43" s="25" t="s">
        <v>3</v>
      </c>
      <c r="D43" s="13"/>
      <c r="E43" s="12"/>
      <c r="F43" s="12"/>
      <c r="G43" s="12"/>
      <c r="H43" s="48"/>
    </row>
    <row r="44" spans="3:8" ht="12" thickBot="1" x14ac:dyDescent="0.25">
      <c r="C44" s="30" t="s">
        <v>46</v>
      </c>
      <c r="D44" s="17">
        <f>D43+D42+D41+D40+D39+D38+D37</f>
        <v>115276</v>
      </c>
      <c r="E44" s="17">
        <f t="shared" ref="E44:G44" si="2">E43+E42+E41+E40+E39+E38+E37</f>
        <v>115276</v>
      </c>
      <c r="F44" s="17">
        <f t="shared" si="2"/>
        <v>115276</v>
      </c>
      <c r="G44" s="17">
        <f t="shared" si="2"/>
        <v>115276</v>
      </c>
      <c r="H44" s="48"/>
    </row>
    <row r="45" spans="3:8" ht="12" thickBot="1" x14ac:dyDescent="0.25">
      <c r="C45" s="49" t="s">
        <v>48</v>
      </c>
      <c r="D45" s="14">
        <f>IF(D44-D29=0,0,"Error")</f>
        <v>0</v>
      </c>
      <c r="E45" s="14">
        <f>IF(E44-E29=0,0,"Error")</f>
        <v>0</v>
      </c>
      <c r="F45" s="14">
        <f>IF(F44-F29=0,0,"Error")</f>
        <v>0</v>
      </c>
      <c r="G45" s="14">
        <f>IF(G44-G29=0,0,"Error")</f>
        <v>0</v>
      </c>
    </row>
    <row r="46" spans="3:8" ht="23.25" thickBot="1" x14ac:dyDescent="0.25">
      <c r="C46" s="15" t="s">
        <v>50</v>
      </c>
      <c r="D46" s="197" t="s">
        <v>88</v>
      </c>
      <c r="E46" s="197"/>
      <c r="F46" s="197"/>
      <c r="G46" s="197"/>
    </row>
    <row r="47" spans="3:8" ht="27.75" customHeight="1" thickBot="1" x14ac:dyDescent="0.25">
      <c r="C47" s="8" t="s">
        <v>10</v>
      </c>
      <c r="D47" s="198" t="s">
        <v>87</v>
      </c>
      <c r="E47" s="198"/>
      <c r="F47" s="198"/>
      <c r="G47" s="198"/>
    </row>
    <row r="48" spans="3:8" ht="12" thickBot="1" x14ac:dyDescent="0.25">
      <c r="C48" s="8" t="s">
        <v>14</v>
      </c>
      <c r="D48" s="199" t="s">
        <v>86</v>
      </c>
      <c r="E48" s="199"/>
      <c r="F48" s="199"/>
      <c r="G48" s="199"/>
    </row>
    <row r="49" spans="3:7" ht="12.75" customHeight="1" thickBot="1" x14ac:dyDescent="0.25">
      <c r="C49" s="189"/>
      <c r="D49" s="44">
        <v>2018</v>
      </c>
      <c r="E49" s="44">
        <v>2019</v>
      </c>
      <c r="F49" s="44">
        <v>2020</v>
      </c>
      <c r="G49" s="44">
        <v>2021</v>
      </c>
    </row>
    <row r="50" spans="3:7" ht="15" customHeight="1" thickBot="1" x14ac:dyDescent="0.25">
      <c r="C50" s="189"/>
      <c r="D50" s="44" t="s">
        <v>6</v>
      </c>
      <c r="E50" s="44" t="s">
        <v>7</v>
      </c>
      <c r="F50" s="44" t="s">
        <v>7</v>
      </c>
      <c r="G50" s="44" t="s">
        <v>7</v>
      </c>
    </row>
    <row r="51" spans="3:7" ht="12" thickBot="1" x14ac:dyDescent="0.25">
      <c r="C51" s="8" t="s">
        <v>9</v>
      </c>
      <c r="D51" s="10">
        <v>10</v>
      </c>
      <c r="E51" s="10">
        <v>12</v>
      </c>
      <c r="F51" s="10">
        <v>15</v>
      </c>
      <c r="G51" s="10">
        <v>16</v>
      </c>
    </row>
    <row r="52" spans="3:7" ht="12" thickBot="1" x14ac:dyDescent="0.25">
      <c r="C52" s="8" t="s">
        <v>15</v>
      </c>
      <c r="D52" s="10">
        <v>45000</v>
      </c>
      <c r="E52" s="10">
        <v>54724</v>
      </c>
      <c r="F52" s="10">
        <v>69724</v>
      </c>
      <c r="G52" s="10">
        <v>70724</v>
      </c>
    </row>
    <row r="53" spans="3:7" ht="12" thickBot="1" x14ac:dyDescent="0.25">
      <c r="C53" s="8" t="s">
        <v>23</v>
      </c>
      <c r="D53" s="10">
        <f>D52/D51</f>
        <v>4500</v>
      </c>
      <c r="E53" s="10">
        <f>E52/E51</f>
        <v>4560.333333333333</v>
      </c>
      <c r="F53" s="10">
        <f>F52/F51</f>
        <v>4648.2666666666664</v>
      </c>
      <c r="G53" s="10">
        <f>G52/G51</f>
        <v>4420.25</v>
      </c>
    </row>
    <row r="54" spans="3:7" ht="12" thickBot="1" x14ac:dyDescent="0.25">
      <c r="C54" s="8" t="s">
        <v>16</v>
      </c>
      <c r="D54" s="43"/>
      <c r="E54" s="11">
        <f>E51/D51-1</f>
        <v>0.19999999999999996</v>
      </c>
      <c r="F54" s="11">
        <f>F51/E51-1</f>
        <v>0.25</v>
      </c>
      <c r="G54" s="11">
        <f>G51/F51-1</f>
        <v>6.6666666666666652E-2</v>
      </c>
    </row>
    <row r="55" spans="3:7" ht="12" thickBot="1" x14ac:dyDescent="0.25">
      <c r="C55" s="8" t="s">
        <v>17</v>
      </c>
      <c r="D55" s="43"/>
      <c r="E55" s="11">
        <f>E52/D52-1</f>
        <v>0.216088888888889</v>
      </c>
      <c r="F55" s="11">
        <f t="shared" ref="F55:G56" si="3">F52/E52-1</f>
        <v>0.27410277026533159</v>
      </c>
      <c r="G55" s="11">
        <f t="shared" si="3"/>
        <v>1.4342263782915587E-2</v>
      </c>
    </row>
    <row r="56" spans="3:7" ht="12" thickBot="1" x14ac:dyDescent="0.25">
      <c r="C56" s="8" t="s">
        <v>18</v>
      </c>
      <c r="D56" s="43"/>
      <c r="E56" s="11">
        <f>E53/D53-1</f>
        <v>1.3407407407407312E-2</v>
      </c>
      <c r="F56" s="11">
        <f t="shared" si="3"/>
        <v>1.9282216212265224E-2</v>
      </c>
      <c r="G56" s="11">
        <f t="shared" si="3"/>
        <v>-4.9054127703516692E-2</v>
      </c>
    </row>
    <row r="57" spans="3:7" ht="24.75" customHeight="1" thickBot="1" x14ac:dyDescent="0.25">
      <c r="C57" s="185" t="s">
        <v>51</v>
      </c>
      <c r="D57" s="185"/>
      <c r="E57" s="185"/>
      <c r="F57" s="185"/>
      <c r="G57" s="185"/>
    </row>
    <row r="58" spans="3:7" ht="12.75" customHeight="1" thickBot="1" x14ac:dyDescent="0.25">
      <c r="C58" s="189"/>
      <c r="D58" s="44">
        <v>2018</v>
      </c>
      <c r="E58" s="44">
        <v>2019</v>
      </c>
      <c r="F58" s="44">
        <v>2020</v>
      </c>
      <c r="G58" s="44">
        <v>2021</v>
      </c>
    </row>
    <row r="59" spans="3:7" ht="9" customHeight="1" thickBot="1" x14ac:dyDescent="0.25">
      <c r="C59" s="189"/>
      <c r="D59" s="44" t="s">
        <v>6</v>
      </c>
      <c r="E59" s="44" t="s">
        <v>7</v>
      </c>
      <c r="F59" s="44" t="s">
        <v>7</v>
      </c>
      <c r="G59" s="44" t="s">
        <v>7</v>
      </c>
    </row>
    <row r="60" spans="3:7" ht="24.75" customHeight="1" thickBot="1" x14ac:dyDescent="0.25">
      <c r="C60" s="25" t="s">
        <v>0</v>
      </c>
      <c r="D60" s="12"/>
      <c r="E60" s="12"/>
      <c r="F60" s="12"/>
      <c r="G60" s="12"/>
    </row>
    <row r="61" spans="3:7" ht="24.75" customHeight="1" thickBot="1" x14ac:dyDescent="0.25">
      <c r="C61" s="25" t="s">
        <v>41</v>
      </c>
      <c r="D61" s="12"/>
      <c r="E61" s="12"/>
      <c r="F61" s="12"/>
      <c r="G61" s="12"/>
    </row>
    <row r="62" spans="3:7" ht="24.75" customHeight="1" thickBot="1" x14ac:dyDescent="0.25">
      <c r="C62" s="25" t="s">
        <v>1</v>
      </c>
      <c r="D62" s="13">
        <v>45000</v>
      </c>
      <c r="E62" s="12">
        <v>54724</v>
      </c>
      <c r="F62" s="12">
        <v>69724</v>
      </c>
      <c r="G62" s="12">
        <v>70724</v>
      </c>
    </row>
    <row r="63" spans="3:7" ht="12" thickBot="1" x14ac:dyDescent="0.25">
      <c r="C63" s="25" t="s">
        <v>2</v>
      </c>
      <c r="D63" s="13"/>
      <c r="E63" s="12"/>
      <c r="F63" s="12"/>
      <c r="G63" s="12"/>
    </row>
    <row r="64" spans="3:7" ht="12" thickBot="1" x14ac:dyDescent="0.25">
      <c r="C64" s="25" t="s">
        <v>28</v>
      </c>
      <c r="D64" s="13"/>
      <c r="E64" s="12"/>
      <c r="F64" s="12"/>
      <c r="G64" s="12"/>
    </row>
    <row r="65" spans="3:13" ht="12" thickBot="1" x14ac:dyDescent="0.25">
      <c r="C65" s="25" t="s">
        <v>30</v>
      </c>
      <c r="D65" s="13"/>
      <c r="E65" s="12"/>
      <c r="F65" s="12"/>
      <c r="G65" s="12"/>
    </row>
    <row r="66" spans="3:13" ht="23.25" thickBot="1" x14ac:dyDescent="0.25">
      <c r="C66" s="25" t="s">
        <v>3</v>
      </c>
      <c r="D66" s="13"/>
      <c r="E66" s="12"/>
      <c r="F66" s="12"/>
      <c r="G66" s="12"/>
      <c r="J66" s="55"/>
    </row>
    <row r="67" spans="3:13" ht="12" thickBot="1" x14ac:dyDescent="0.25">
      <c r="C67" s="50" t="s">
        <v>49</v>
      </c>
      <c r="D67" s="17">
        <f>D66+D65+D64+D63+D62+D61+D60</f>
        <v>45000</v>
      </c>
      <c r="E67" s="17">
        <f>E66+E65+E64+E63+E62+E61+E60</f>
        <v>54724</v>
      </c>
      <c r="F67" s="17">
        <f>F66+F65+F64+F63+F62+F61+F60</f>
        <v>69724</v>
      </c>
      <c r="G67" s="17">
        <f>G66+G65+G64+G63+G62+G61+G60</f>
        <v>70724</v>
      </c>
    </row>
    <row r="68" spans="3:13" ht="17.25" customHeight="1" thickBot="1" x14ac:dyDescent="0.25">
      <c r="C68" s="49" t="s">
        <v>48</v>
      </c>
      <c r="D68" s="14">
        <f>IF(D67-D52=0,0,"Error")</f>
        <v>0</v>
      </c>
      <c r="E68" s="14">
        <f>IF(E67-E52=0,0,"Error")</f>
        <v>0</v>
      </c>
      <c r="F68" s="14">
        <f>IF(F67-F52=0,0,"Error")</f>
        <v>0</v>
      </c>
      <c r="G68" s="14">
        <f>IF(G67-G52=0,0,"Error")</f>
        <v>0</v>
      </c>
      <c r="J68" s="54"/>
      <c r="K68" s="55"/>
    </row>
    <row r="69" spans="3:13" ht="12" thickBot="1" x14ac:dyDescent="0.25">
      <c r="C69" s="190" t="s">
        <v>59</v>
      </c>
      <c r="D69" s="190"/>
      <c r="E69" s="190"/>
      <c r="F69" s="190"/>
      <c r="G69" s="190"/>
    </row>
    <row r="70" spans="3:13" ht="12" thickBot="1" x14ac:dyDescent="0.25">
      <c r="C70" s="190" t="s">
        <v>60</v>
      </c>
      <c r="D70" s="190"/>
      <c r="E70" s="190"/>
      <c r="F70" s="190"/>
      <c r="G70" s="190"/>
    </row>
    <row r="71" spans="3:13" ht="12" thickBot="1" x14ac:dyDescent="0.25">
      <c r="C71" s="2" t="s">
        <v>66</v>
      </c>
      <c r="D71" s="200" t="s">
        <v>39</v>
      </c>
      <c r="E71" s="200"/>
      <c r="F71" s="200"/>
      <c r="G71" s="200"/>
    </row>
    <row r="72" spans="3:13" ht="12" thickBot="1" x14ac:dyDescent="0.25">
      <c r="C72" s="16" t="s">
        <v>37</v>
      </c>
      <c r="D72" s="201" t="s">
        <v>36</v>
      </c>
      <c r="E72" s="201"/>
      <c r="F72" s="201"/>
      <c r="G72" s="201"/>
    </row>
    <row r="73" spans="3:13" ht="17.25" customHeight="1" thickBot="1" x14ac:dyDescent="0.25">
      <c r="C73" s="8" t="s">
        <v>10</v>
      </c>
      <c r="D73" s="189" t="s">
        <v>36</v>
      </c>
      <c r="E73" s="189"/>
      <c r="F73" s="189"/>
      <c r="G73" s="189"/>
    </row>
    <row r="74" spans="3:13" ht="12" thickBot="1" x14ac:dyDescent="0.25">
      <c r="C74" s="8" t="s">
        <v>14</v>
      </c>
      <c r="D74" s="191" t="s">
        <v>36</v>
      </c>
      <c r="E74" s="191"/>
      <c r="F74" s="191"/>
      <c r="G74" s="191"/>
    </row>
    <row r="75" spans="3:13" ht="12.75" customHeight="1" thickBot="1" x14ac:dyDescent="0.25">
      <c r="C75" s="189"/>
      <c r="D75" s="44">
        <v>2018</v>
      </c>
      <c r="E75" s="44">
        <v>2019</v>
      </c>
      <c r="F75" s="44">
        <v>2020</v>
      </c>
      <c r="G75" s="44">
        <v>2021</v>
      </c>
    </row>
    <row r="76" spans="3:13" ht="9" customHeight="1" thickBot="1" x14ac:dyDescent="0.25">
      <c r="C76" s="189"/>
      <c r="D76" s="44" t="s">
        <v>6</v>
      </c>
      <c r="E76" s="44" t="s">
        <v>7</v>
      </c>
      <c r="F76" s="44" t="s">
        <v>7</v>
      </c>
      <c r="G76" s="44" t="s">
        <v>7</v>
      </c>
    </row>
    <row r="77" spans="3:13" ht="12" thickBot="1" x14ac:dyDescent="0.25">
      <c r="C77" s="8" t="s">
        <v>9</v>
      </c>
      <c r="D77" s="10"/>
      <c r="E77" s="10"/>
      <c r="F77" s="10"/>
      <c r="G77" s="10"/>
    </row>
    <row r="78" spans="3:13" ht="12" thickBot="1" x14ac:dyDescent="0.25">
      <c r="C78" s="8" t="s">
        <v>15</v>
      </c>
      <c r="D78" s="10"/>
      <c r="E78" s="10"/>
      <c r="F78" s="10"/>
      <c r="G78" s="10"/>
    </row>
    <row r="79" spans="3:13" ht="12" thickBot="1" x14ac:dyDescent="0.25">
      <c r="C79" s="8" t="s">
        <v>23</v>
      </c>
      <c r="D79" s="10" t="e">
        <f>D78/D77</f>
        <v>#DIV/0!</v>
      </c>
      <c r="E79" s="10" t="e">
        <f t="shared" ref="E79:G79" si="4">E78/E77</f>
        <v>#DIV/0!</v>
      </c>
      <c r="F79" s="10" t="e">
        <f t="shared" si="4"/>
        <v>#DIV/0!</v>
      </c>
      <c r="G79" s="10" t="e">
        <f t="shared" si="4"/>
        <v>#DIV/0!</v>
      </c>
    </row>
    <row r="80" spans="3:13" ht="12" thickBot="1" x14ac:dyDescent="0.25">
      <c r="C80" s="8" t="s">
        <v>16</v>
      </c>
      <c r="D80" s="43" t="s">
        <v>22</v>
      </c>
      <c r="E80" s="11" t="e">
        <f>E77/D77-1</f>
        <v>#DIV/0!</v>
      </c>
      <c r="F80" s="11" t="e">
        <f t="shared" ref="F80:G82" si="5">F77/E77-1</f>
        <v>#DIV/0!</v>
      </c>
      <c r="G80" s="11" t="e">
        <f t="shared" si="5"/>
        <v>#DIV/0!</v>
      </c>
      <c r="I80" s="48"/>
      <c r="J80" s="48"/>
      <c r="K80" s="48"/>
      <c r="L80" s="48"/>
      <c r="M80" s="48"/>
    </row>
    <row r="81" spans="3:7" ht="12" thickBot="1" x14ac:dyDescent="0.25">
      <c r="C81" s="8" t="s">
        <v>17</v>
      </c>
      <c r="D81" s="43" t="s">
        <v>22</v>
      </c>
      <c r="E81" s="11" t="e">
        <f>E78/D78-1</f>
        <v>#DIV/0!</v>
      </c>
      <c r="F81" s="11" t="e">
        <f t="shared" si="5"/>
        <v>#DIV/0!</v>
      </c>
      <c r="G81" s="11" t="e">
        <f t="shared" si="5"/>
        <v>#DIV/0!</v>
      </c>
    </row>
    <row r="82" spans="3:7" ht="12" thickBot="1" x14ac:dyDescent="0.25">
      <c r="C82" s="8" t="s">
        <v>18</v>
      </c>
      <c r="D82" s="43" t="s">
        <v>22</v>
      </c>
      <c r="E82" s="11" t="e">
        <f>E79/D79-1</f>
        <v>#DIV/0!</v>
      </c>
      <c r="F82" s="11" t="e">
        <f t="shared" si="5"/>
        <v>#DIV/0!</v>
      </c>
      <c r="G82" s="11" t="e">
        <f t="shared" si="5"/>
        <v>#DIV/0!</v>
      </c>
    </row>
    <row r="83" spans="3:7" ht="12" thickBot="1" x14ac:dyDescent="0.25">
      <c r="C83" s="185" t="s">
        <v>47</v>
      </c>
      <c r="D83" s="185"/>
      <c r="E83" s="185"/>
      <c r="F83" s="185"/>
      <c r="G83" s="185"/>
    </row>
    <row r="84" spans="3:7" ht="12.75" customHeight="1" thickBot="1" x14ac:dyDescent="0.25">
      <c r="C84" s="189"/>
      <c r="D84" s="44">
        <v>2018</v>
      </c>
      <c r="E84" s="44">
        <v>2019</v>
      </c>
      <c r="F84" s="44">
        <v>2020</v>
      </c>
      <c r="G84" s="44">
        <v>2021</v>
      </c>
    </row>
    <row r="85" spans="3:7" ht="9" customHeight="1" thickBot="1" x14ac:dyDescent="0.25">
      <c r="C85" s="189"/>
      <c r="D85" s="44" t="s">
        <v>6</v>
      </c>
      <c r="E85" s="44" t="s">
        <v>7</v>
      </c>
      <c r="F85" s="44" t="s">
        <v>7</v>
      </c>
      <c r="G85" s="44" t="s">
        <v>7</v>
      </c>
    </row>
    <row r="86" spans="3:7" ht="12" thickBot="1" x14ac:dyDescent="0.25">
      <c r="C86" s="25" t="s">
        <v>63</v>
      </c>
      <c r="D86" s="12"/>
      <c r="E86" s="12"/>
      <c r="F86" s="12"/>
      <c r="G86" s="12"/>
    </row>
    <row r="87" spans="3:7" ht="12" thickBot="1" x14ac:dyDescent="0.25">
      <c r="C87" s="25" t="s">
        <v>64</v>
      </c>
      <c r="D87" s="13"/>
      <c r="E87" s="12"/>
      <c r="F87" s="12"/>
      <c r="G87" s="12"/>
    </row>
    <row r="88" spans="3:7" ht="12" thickBot="1" x14ac:dyDescent="0.25">
      <c r="C88" s="30" t="s">
        <v>46</v>
      </c>
      <c r="D88" s="13">
        <f>D87+D86</f>
        <v>0</v>
      </c>
      <c r="E88" s="13">
        <f t="shared" ref="E88:G88" si="6">E87+E86</f>
        <v>0</v>
      </c>
      <c r="F88" s="13">
        <f t="shared" si="6"/>
        <v>0</v>
      </c>
      <c r="G88" s="13">
        <f t="shared" si="6"/>
        <v>0</v>
      </c>
    </row>
    <row r="89" spans="3:7" ht="12" thickBot="1" x14ac:dyDescent="0.25">
      <c r="C89" s="202" t="s">
        <v>61</v>
      </c>
      <c r="D89" s="191"/>
      <c r="E89" s="191"/>
      <c r="F89" s="191"/>
      <c r="G89" s="191"/>
    </row>
    <row r="90" spans="3:7" ht="12" thickBot="1" x14ac:dyDescent="0.25">
      <c r="C90" s="202"/>
      <c r="D90" s="191"/>
      <c r="E90" s="191"/>
      <c r="F90" s="191"/>
      <c r="G90" s="191"/>
    </row>
    <row r="91" spans="3:7" ht="12" thickBot="1" x14ac:dyDescent="0.25">
      <c r="C91" s="202"/>
      <c r="D91" s="191"/>
      <c r="E91" s="191"/>
      <c r="F91" s="191"/>
      <c r="G91" s="191"/>
    </row>
    <row r="92" spans="3:7" ht="12" thickBot="1" x14ac:dyDescent="0.25">
      <c r="C92" s="2" t="s">
        <v>40</v>
      </c>
      <c r="D92" s="200" t="s">
        <v>39</v>
      </c>
      <c r="E92" s="200"/>
      <c r="F92" s="200"/>
      <c r="G92" s="200"/>
    </row>
    <row r="93" spans="3:7" ht="23.25" thickBot="1" x14ac:dyDescent="0.25">
      <c r="C93" s="16" t="s">
        <v>62</v>
      </c>
      <c r="D93" s="201" t="s">
        <v>36</v>
      </c>
      <c r="E93" s="201"/>
      <c r="F93" s="201"/>
      <c r="G93" s="201"/>
    </row>
    <row r="94" spans="3:7" ht="17.25" customHeight="1" thickBot="1" x14ac:dyDescent="0.25">
      <c r="C94" s="8" t="s">
        <v>10</v>
      </c>
      <c r="D94" s="189" t="s">
        <v>36</v>
      </c>
      <c r="E94" s="189"/>
      <c r="F94" s="189"/>
      <c r="G94" s="189"/>
    </row>
    <row r="95" spans="3:7" ht="12" thickBot="1" x14ac:dyDescent="0.25">
      <c r="C95" s="8" t="s">
        <v>14</v>
      </c>
      <c r="D95" s="191" t="s">
        <v>36</v>
      </c>
      <c r="E95" s="191"/>
      <c r="F95" s="191"/>
      <c r="G95" s="191"/>
    </row>
    <row r="96" spans="3:7" ht="12.75" customHeight="1" thickBot="1" x14ac:dyDescent="0.25">
      <c r="C96" s="189"/>
      <c r="D96" s="44">
        <v>2018</v>
      </c>
      <c r="E96" s="44">
        <v>2019</v>
      </c>
      <c r="F96" s="44">
        <v>2020</v>
      </c>
      <c r="G96" s="44">
        <v>2021</v>
      </c>
    </row>
    <row r="97" spans="3:13" ht="9" customHeight="1" thickBot="1" x14ac:dyDescent="0.25">
      <c r="C97" s="189"/>
      <c r="D97" s="44" t="s">
        <v>6</v>
      </c>
      <c r="E97" s="44" t="s">
        <v>7</v>
      </c>
      <c r="F97" s="44" t="s">
        <v>7</v>
      </c>
      <c r="G97" s="44" t="s">
        <v>7</v>
      </c>
    </row>
    <row r="98" spans="3:13" ht="12" thickBot="1" x14ac:dyDescent="0.25">
      <c r="C98" s="8" t="s">
        <v>9</v>
      </c>
      <c r="D98" s="10"/>
      <c r="E98" s="10"/>
      <c r="F98" s="10"/>
      <c r="G98" s="10"/>
    </row>
    <row r="99" spans="3:13" ht="12" thickBot="1" x14ac:dyDescent="0.25">
      <c r="C99" s="8" t="s">
        <v>15</v>
      </c>
      <c r="D99" s="10"/>
      <c r="E99" s="10"/>
      <c r="F99" s="10"/>
      <c r="G99" s="10"/>
    </row>
    <row r="100" spans="3:13" ht="12" thickBot="1" x14ac:dyDescent="0.25">
      <c r="C100" s="8" t="s">
        <v>23</v>
      </c>
      <c r="D100" s="10" t="e">
        <f>D99/D98</f>
        <v>#DIV/0!</v>
      </c>
      <c r="E100" s="10" t="e">
        <f t="shared" ref="E100:G100" si="7">E99/E98</f>
        <v>#DIV/0!</v>
      </c>
      <c r="F100" s="10" t="e">
        <f t="shared" si="7"/>
        <v>#DIV/0!</v>
      </c>
      <c r="G100" s="10" t="e">
        <f t="shared" si="7"/>
        <v>#DIV/0!</v>
      </c>
    </row>
    <row r="101" spans="3:13" ht="12" thickBot="1" x14ac:dyDescent="0.25">
      <c r="C101" s="8" t="s">
        <v>16</v>
      </c>
      <c r="D101" s="43" t="s">
        <v>22</v>
      </c>
      <c r="E101" s="11" t="e">
        <f>E98/D98-1</f>
        <v>#DIV/0!</v>
      </c>
      <c r="F101" s="11" t="e">
        <f t="shared" ref="F101:G103" si="8">F98/E98-1</f>
        <v>#DIV/0!</v>
      </c>
      <c r="G101" s="11" t="e">
        <f t="shared" si="8"/>
        <v>#DIV/0!</v>
      </c>
      <c r="I101" s="48"/>
      <c r="J101" s="48"/>
      <c r="K101" s="48"/>
      <c r="L101" s="48"/>
      <c r="M101" s="48"/>
    </row>
    <row r="102" spans="3:13" ht="12" thickBot="1" x14ac:dyDescent="0.25">
      <c r="C102" s="8" t="s">
        <v>17</v>
      </c>
      <c r="D102" s="43" t="s">
        <v>22</v>
      </c>
      <c r="E102" s="11" t="e">
        <f>E99/D99-1</f>
        <v>#DIV/0!</v>
      </c>
      <c r="F102" s="11" t="e">
        <f t="shared" si="8"/>
        <v>#DIV/0!</v>
      </c>
      <c r="G102" s="11" t="e">
        <f t="shared" si="8"/>
        <v>#DIV/0!</v>
      </c>
    </row>
    <row r="103" spans="3:13" ht="12" thickBot="1" x14ac:dyDescent="0.25">
      <c r="C103" s="8" t="s">
        <v>18</v>
      </c>
      <c r="D103" s="43" t="s">
        <v>22</v>
      </c>
      <c r="E103" s="11" t="e">
        <f>E100/D100-1</f>
        <v>#DIV/0!</v>
      </c>
      <c r="F103" s="11" t="e">
        <f t="shared" si="8"/>
        <v>#DIV/0!</v>
      </c>
      <c r="G103" s="11" t="e">
        <f t="shared" si="8"/>
        <v>#DIV/0!</v>
      </c>
    </row>
    <row r="104" spans="3:13" ht="12" thickBot="1" x14ac:dyDescent="0.25">
      <c r="C104" s="185" t="s">
        <v>52</v>
      </c>
      <c r="D104" s="185"/>
      <c r="E104" s="185"/>
      <c r="F104" s="185"/>
      <c r="G104" s="185"/>
    </row>
    <row r="105" spans="3:13" ht="12.75" customHeight="1" thickBot="1" x14ac:dyDescent="0.25">
      <c r="C105" s="189"/>
      <c r="D105" s="44">
        <v>2018</v>
      </c>
      <c r="E105" s="44">
        <v>2019</v>
      </c>
      <c r="F105" s="44">
        <v>2020</v>
      </c>
      <c r="G105" s="44">
        <v>2021</v>
      </c>
    </row>
    <row r="106" spans="3:13" ht="9" customHeight="1" thickBot="1" x14ac:dyDescent="0.25">
      <c r="C106" s="189"/>
      <c r="D106" s="44" t="s">
        <v>6</v>
      </c>
      <c r="E106" s="44" t="s">
        <v>7</v>
      </c>
      <c r="F106" s="44" t="s">
        <v>7</v>
      </c>
      <c r="G106" s="44" t="s">
        <v>7</v>
      </c>
    </row>
    <row r="107" spans="3:13" ht="12" thickBot="1" x14ac:dyDescent="0.25">
      <c r="C107" s="25" t="s">
        <v>63</v>
      </c>
      <c r="D107" s="12"/>
      <c r="E107" s="12"/>
      <c r="F107" s="12"/>
      <c r="G107" s="12"/>
    </row>
    <row r="108" spans="3:13" ht="12" thickBot="1" x14ac:dyDescent="0.25">
      <c r="C108" s="25" t="s">
        <v>64</v>
      </c>
      <c r="D108" s="13"/>
      <c r="E108" s="12"/>
      <c r="F108" s="12"/>
      <c r="G108" s="12"/>
    </row>
    <row r="109" spans="3:13" ht="12" thickBot="1" x14ac:dyDescent="0.25">
      <c r="C109" s="30" t="s">
        <v>49</v>
      </c>
      <c r="D109" s="13">
        <f>D108+D107</f>
        <v>0</v>
      </c>
      <c r="E109" s="13">
        <f t="shared" ref="E109:G109" si="9">E108+E107</f>
        <v>0</v>
      </c>
      <c r="F109" s="13">
        <f t="shared" si="9"/>
        <v>0</v>
      </c>
      <c r="G109" s="13">
        <f t="shared" si="9"/>
        <v>0</v>
      </c>
    </row>
    <row r="110" spans="3:13" ht="12" thickBot="1" x14ac:dyDescent="0.25">
      <c r="C110" s="190" t="s">
        <v>59</v>
      </c>
      <c r="D110" s="190"/>
      <c r="E110" s="190"/>
      <c r="F110" s="190"/>
      <c r="G110" s="190"/>
    </row>
    <row r="111" spans="3:13" ht="12" thickBot="1" x14ac:dyDescent="0.25">
      <c r="C111" s="190" t="s">
        <v>65</v>
      </c>
      <c r="D111" s="190"/>
      <c r="E111" s="190"/>
      <c r="F111" s="190"/>
      <c r="G111" s="190"/>
    </row>
    <row r="112" spans="3:13" ht="12" thickBot="1" x14ac:dyDescent="0.25">
      <c r="C112" s="2" t="s">
        <v>40</v>
      </c>
      <c r="D112" s="200" t="s">
        <v>39</v>
      </c>
      <c r="E112" s="200"/>
      <c r="F112" s="200"/>
      <c r="G112" s="200"/>
    </row>
    <row r="113" spans="3:13" ht="12" thickBot="1" x14ac:dyDescent="0.25">
      <c r="C113" s="16" t="s">
        <v>37</v>
      </c>
      <c r="D113" s="201" t="s">
        <v>36</v>
      </c>
      <c r="E113" s="201"/>
      <c r="F113" s="201"/>
      <c r="G113" s="201"/>
    </row>
    <row r="114" spans="3:13" ht="17.25" customHeight="1" thickBot="1" x14ac:dyDescent="0.25">
      <c r="C114" s="8" t="s">
        <v>10</v>
      </c>
      <c r="D114" s="189" t="s">
        <v>36</v>
      </c>
      <c r="E114" s="189"/>
      <c r="F114" s="189"/>
      <c r="G114" s="189"/>
    </row>
    <row r="115" spans="3:13" ht="12" thickBot="1" x14ac:dyDescent="0.25">
      <c r="C115" s="8" t="s">
        <v>14</v>
      </c>
      <c r="D115" s="191" t="s">
        <v>36</v>
      </c>
      <c r="E115" s="191"/>
      <c r="F115" s="191"/>
      <c r="G115" s="191"/>
    </row>
    <row r="116" spans="3:13" ht="12.75" customHeight="1" thickBot="1" x14ac:dyDescent="0.25">
      <c r="C116" s="189"/>
      <c r="D116" s="44">
        <v>2018</v>
      </c>
      <c r="E116" s="44">
        <v>2019</v>
      </c>
      <c r="F116" s="44">
        <v>2020</v>
      </c>
      <c r="G116" s="44">
        <v>2021</v>
      </c>
    </row>
    <row r="117" spans="3:13" ht="12" customHeight="1" thickBot="1" x14ac:dyDescent="0.25">
      <c r="C117" s="189"/>
      <c r="D117" s="44" t="s">
        <v>6</v>
      </c>
      <c r="E117" s="44" t="s">
        <v>7</v>
      </c>
      <c r="F117" s="44" t="s">
        <v>7</v>
      </c>
      <c r="G117" s="44" t="s">
        <v>7</v>
      </c>
    </row>
    <row r="118" spans="3:13" ht="12" thickBot="1" x14ac:dyDescent="0.25">
      <c r="C118" s="8" t="s">
        <v>9</v>
      </c>
      <c r="D118" s="10"/>
      <c r="E118" s="10"/>
      <c r="F118" s="10"/>
      <c r="G118" s="10"/>
    </row>
    <row r="119" spans="3:13" ht="12" thickBot="1" x14ac:dyDescent="0.25">
      <c r="C119" s="8" t="s">
        <v>15</v>
      </c>
      <c r="D119" s="10"/>
      <c r="E119" s="10"/>
      <c r="F119" s="10"/>
      <c r="G119" s="10"/>
    </row>
    <row r="120" spans="3:13" ht="12" thickBot="1" x14ac:dyDescent="0.25">
      <c r="C120" s="8" t="s">
        <v>23</v>
      </c>
      <c r="D120" s="10" t="e">
        <f>D119/D118</f>
        <v>#DIV/0!</v>
      </c>
      <c r="E120" s="10" t="e">
        <f t="shared" ref="E120:G120" si="10">E119/E118</f>
        <v>#DIV/0!</v>
      </c>
      <c r="F120" s="10" t="e">
        <f t="shared" si="10"/>
        <v>#DIV/0!</v>
      </c>
      <c r="G120" s="10" t="e">
        <f t="shared" si="10"/>
        <v>#DIV/0!</v>
      </c>
    </row>
    <row r="121" spans="3:13" ht="12" thickBot="1" x14ac:dyDescent="0.25">
      <c r="C121" s="8" t="s">
        <v>16</v>
      </c>
      <c r="D121" s="43" t="s">
        <v>22</v>
      </c>
      <c r="E121" s="11" t="e">
        <f>E118/D118-1</f>
        <v>#DIV/0!</v>
      </c>
      <c r="F121" s="11" t="e">
        <f t="shared" ref="F121:G123" si="11">F118/E118-1</f>
        <v>#DIV/0!</v>
      </c>
      <c r="G121" s="11" t="e">
        <f t="shared" si="11"/>
        <v>#DIV/0!</v>
      </c>
      <c r="I121" s="48"/>
      <c r="J121" s="48"/>
      <c r="K121" s="48"/>
      <c r="L121" s="48"/>
      <c r="M121" s="48"/>
    </row>
    <row r="122" spans="3:13" ht="12" thickBot="1" x14ac:dyDescent="0.25">
      <c r="C122" s="8" t="s">
        <v>17</v>
      </c>
      <c r="D122" s="43" t="s">
        <v>22</v>
      </c>
      <c r="E122" s="11" t="e">
        <f>E119/D119-1</f>
        <v>#DIV/0!</v>
      </c>
      <c r="F122" s="11" t="e">
        <f t="shared" si="11"/>
        <v>#DIV/0!</v>
      </c>
      <c r="G122" s="11" t="e">
        <f t="shared" si="11"/>
        <v>#DIV/0!</v>
      </c>
    </row>
    <row r="123" spans="3:13" ht="12" thickBot="1" x14ac:dyDescent="0.25">
      <c r="C123" s="8" t="s">
        <v>18</v>
      </c>
      <c r="D123" s="43" t="s">
        <v>22</v>
      </c>
      <c r="E123" s="11" t="e">
        <f>E120/D120-1</f>
        <v>#DIV/0!</v>
      </c>
      <c r="F123" s="11" t="e">
        <f t="shared" si="11"/>
        <v>#DIV/0!</v>
      </c>
      <c r="G123" s="11" t="e">
        <f t="shared" si="11"/>
        <v>#DIV/0!</v>
      </c>
    </row>
    <row r="124" spans="3:13" ht="12" thickBot="1" x14ac:dyDescent="0.25">
      <c r="C124" s="185" t="s">
        <v>47</v>
      </c>
      <c r="D124" s="185"/>
      <c r="E124" s="185"/>
      <c r="F124" s="185"/>
      <c r="G124" s="185"/>
    </row>
    <row r="125" spans="3:13" ht="12.75" customHeight="1" thickBot="1" x14ac:dyDescent="0.25">
      <c r="C125" s="189"/>
      <c r="D125" s="44">
        <v>2018</v>
      </c>
      <c r="E125" s="44">
        <v>2019</v>
      </c>
      <c r="F125" s="44">
        <v>2020</v>
      </c>
      <c r="G125" s="44">
        <v>2021</v>
      </c>
    </row>
    <row r="126" spans="3:13" ht="9" customHeight="1" thickBot="1" x14ac:dyDescent="0.25">
      <c r="C126" s="189"/>
      <c r="D126" s="44" t="s">
        <v>6</v>
      </c>
      <c r="E126" s="44" t="s">
        <v>7</v>
      </c>
      <c r="F126" s="44" t="s">
        <v>7</v>
      </c>
      <c r="G126" s="44" t="s">
        <v>7</v>
      </c>
    </row>
    <row r="127" spans="3:13" ht="12" thickBot="1" x14ac:dyDescent="0.25">
      <c r="C127" s="25" t="s">
        <v>63</v>
      </c>
      <c r="D127" s="12"/>
      <c r="E127" s="12"/>
      <c r="F127" s="12"/>
      <c r="G127" s="12"/>
    </row>
    <row r="128" spans="3:13" ht="12" thickBot="1" x14ac:dyDescent="0.25">
      <c r="C128" s="25" t="s">
        <v>64</v>
      </c>
      <c r="D128" s="13"/>
      <c r="E128" s="12"/>
      <c r="F128" s="12"/>
      <c r="G128" s="12"/>
    </row>
    <row r="129" spans="3:13" ht="12" thickBot="1" x14ac:dyDescent="0.25">
      <c r="C129" s="30" t="s">
        <v>46</v>
      </c>
      <c r="D129" s="13">
        <f>D128+D127</f>
        <v>0</v>
      </c>
      <c r="E129" s="13">
        <f t="shared" ref="E129:G129" si="12">E128+E127</f>
        <v>0</v>
      </c>
      <c r="F129" s="13">
        <f t="shared" si="12"/>
        <v>0</v>
      </c>
      <c r="G129" s="13">
        <f t="shared" si="12"/>
        <v>0</v>
      </c>
    </row>
    <row r="130" spans="3:13" ht="12" thickBot="1" x14ac:dyDescent="0.25">
      <c r="C130" s="2" t="s">
        <v>40</v>
      </c>
      <c r="D130" s="200" t="s">
        <v>39</v>
      </c>
      <c r="E130" s="200"/>
      <c r="F130" s="200"/>
      <c r="G130" s="200"/>
    </row>
    <row r="131" spans="3:13" ht="23.25" thickBot="1" x14ac:dyDescent="0.25">
      <c r="C131" s="16" t="s">
        <v>62</v>
      </c>
      <c r="D131" s="201" t="s">
        <v>36</v>
      </c>
      <c r="E131" s="201"/>
      <c r="F131" s="201"/>
      <c r="G131" s="201"/>
    </row>
    <row r="132" spans="3:13" ht="17.25" customHeight="1" thickBot="1" x14ac:dyDescent="0.25">
      <c r="C132" s="8" t="s">
        <v>10</v>
      </c>
      <c r="D132" s="189" t="s">
        <v>36</v>
      </c>
      <c r="E132" s="189"/>
      <c r="F132" s="189"/>
      <c r="G132" s="189"/>
    </row>
    <row r="133" spans="3:13" ht="12" thickBot="1" x14ac:dyDescent="0.25">
      <c r="C133" s="8" t="s">
        <v>14</v>
      </c>
      <c r="D133" s="191" t="s">
        <v>36</v>
      </c>
      <c r="E133" s="191"/>
      <c r="F133" s="191"/>
      <c r="G133" s="191"/>
    </row>
    <row r="134" spans="3:13" ht="12.75" customHeight="1" thickBot="1" x14ac:dyDescent="0.25">
      <c r="C134" s="189"/>
      <c r="D134" s="44">
        <v>2018</v>
      </c>
      <c r="E134" s="44">
        <v>2019</v>
      </c>
      <c r="F134" s="44">
        <v>2020</v>
      </c>
      <c r="G134" s="44">
        <v>2021</v>
      </c>
    </row>
    <row r="135" spans="3:13" ht="9" customHeight="1" thickBot="1" x14ac:dyDescent="0.25">
      <c r="C135" s="189"/>
      <c r="D135" s="44" t="s">
        <v>6</v>
      </c>
      <c r="E135" s="44" t="s">
        <v>7</v>
      </c>
      <c r="F135" s="44" t="s">
        <v>7</v>
      </c>
      <c r="G135" s="44" t="s">
        <v>7</v>
      </c>
    </row>
    <row r="136" spans="3:13" ht="12" thickBot="1" x14ac:dyDescent="0.25">
      <c r="C136" s="8" t="s">
        <v>9</v>
      </c>
      <c r="D136" s="10"/>
      <c r="E136" s="10"/>
      <c r="F136" s="10"/>
      <c r="G136" s="10"/>
    </row>
    <row r="137" spans="3:13" ht="12" thickBot="1" x14ac:dyDescent="0.25">
      <c r="C137" s="8" t="s">
        <v>15</v>
      </c>
      <c r="D137" s="10"/>
      <c r="E137" s="10"/>
      <c r="F137" s="10"/>
      <c r="G137" s="10"/>
    </row>
    <row r="138" spans="3:13" ht="12" thickBot="1" x14ac:dyDescent="0.25">
      <c r="C138" s="8" t="s">
        <v>23</v>
      </c>
      <c r="D138" s="10" t="e">
        <f>D137/D136</f>
        <v>#DIV/0!</v>
      </c>
      <c r="E138" s="10" t="e">
        <f t="shared" ref="E138:G138" si="13">E137/E136</f>
        <v>#DIV/0!</v>
      </c>
      <c r="F138" s="10" t="e">
        <f t="shared" si="13"/>
        <v>#DIV/0!</v>
      </c>
      <c r="G138" s="10" t="e">
        <f t="shared" si="13"/>
        <v>#DIV/0!</v>
      </c>
    </row>
    <row r="139" spans="3:13" ht="12" thickBot="1" x14ac:dyDescent="0.25">
      <c r="C139" s="8" t="s">
        <v>16</v>
      </c>
      <c r="D139" s="43" t="s">
        <v>22</v>
      </c>
      <c r="E139" s="11" t="e">
        <f>E136/D136-1</f>
        <v>#DIV/0!</v>
      </c>
      <c r="F139" s="11" t="e">
        <f t="shared" ref="F139:G141" si="14">F136/E136-1</f>
        <v>#DIV/0!</v>
      </c>
      <c r="G139" s="11" t="e">
        <f t="shared" si="14"/>
        <v>#DIV/0!</v>
      </c>
      <c r="I139" s="48"/>
      <c r="J139" s="48"/>
      <c r="K139" s="48"/>
      <c r="L139" s="48"/>
      <c r="M139" s="48"/>
    </row>
    <row r="140" spans="3:13" ht="12" thickBot="1" x14ac:dyDescent="0.25">
      <c r="C140" s="8" t="s">
        <v>17</v>
      </c>
      <c r="D140" s="43" t="s">
        <v>22</v>
      </c>
      <c r="E140" s="11" t="e">
        <f>E137/D137-1</f>
        <v>#DIV/0!</v>
      </c>
      <c r="F140" s="11" t="e">
        <f t="shared" si="14"/>
        <v>#DIV/0!</v>
      </c>
      <c r="G140" s="11" t="e">
        <f t="shared" si="14"/>
        <v>#DIV/0!</v>
      </c>
    </row>
    <row r="141" spans="3:13" ht="12" thickBot="1" x14ac:dyDescent="0.25">
      <c r="C141" s="8" t="s">
        <v>18</v>
      </c>
      <c r="D141" s="43" t="s">
        <v>22</v>
      </c>
      <c r="E141" s="11" t="e">
        <f>E138/D138-1</f>
        <v>#DIV/0!</v>
      </c>
      <c r="F141" s="11" t="e">
        <f t="shared" si="14"/>
        <v>#DIV/0!</v>
      </c>
      <c r="G141" s="11" t="e">
        <f t="shared" si="14"/>
        <v>#DIV/0!</v>
      </c>
    </row>
    <row r="142" spans="3:13" ht="12" thickBot="1" x14ac:dyDescent="0.25">
      <c r="C142" s="185" t="s">
        <v>52</v>
      </c>
      <c r="D142" s="185"/>
      <c r="E142" s="185"/>
      <c r="F142" s="185"/>
      <c r="G142" s="185"/>
    </row>
    <row r="143" spans="3:13" ht="12.75" customHeight="1" thickBot="1" x14ac:dyDescent="0.25">
      <c r="C143" s="189"/>
      <c r="D143" s="44">
        <v>2018</v>
      </c>
      <c r="E143" s="44">
        <v>2019</v>
      </c>
      <c r="F143" s="44">
        <v>2020</v>
      </c>
      <c r="G143" s="44">
        <v>2021</v>
      </c>
    </row>
    <row r="144" spans="3:13" ht="9" customHeight="1" thickBot="1" x14ac:dyDescent="0.25">
      <c r="C144" s="189"/>
      <c r="D144" s="44" t="s">
        <v>6</v>
      </c>
      <c r="E144" s="44" t="s">
        <v>7</v>
      </c>
      <c r="F144" s="44" t="s">
        <v>7</v>
      </c>
      <c r="G144" s="44" t="s">
        <v>7</v>
      </c>
    </row>
    <row r="145" spans="3:7" ht="12" thickBot="1" x14ac:dyDescent="0.25">
      <c r="C145" s="25" t="s">
        <v>63</v>
      </c>
      <c r="D145" s="12"/>
      <c r="E145" s="12"/>
      <c r="F145" s="12"/>
      <c r="G145" s="12"/>
    </row>
    <row r="146" spans="3:7" ht="12" thickBot="1" x14ac:dyDescent="0.25">
      <c r="C146" s="25" t="s">
        <v>64</v>
      </c>
      <c r="D146" s="13"/>
      <c r="E146" s="12"/>
      <c r="F146" s="12"/>
      <c r="G146" s="12"/>
    </row>
    <row r="147" spans="3:7" ht="12" thickBot="1" x14ac:dyDescent="0.25">
      <c r="C147" s="30" t="s">
        <v>49</v>
      </c>
      <c r="D147" s="13">
        <f>D146+D145</f>
        <v>0</v>
      </c>
      <c r="E147" s="13">
        <f t="shared" ref="E147:G147" si="15">E146+E145</f>
        <v>0</v>
      </c>
      <c r="F147" s="13">
        <f t="shared" si="15"/>
        <v>0</v>
      </c>
      <c r="G147" s="13">
        <f t="shared" si="15"/>
        <v>0</v>
      </c>
    </row>
    <row r="148" spans="3:7" ht="12" thickBot="1" x14ac:dyDescent="0.25">
      <c r="C148" s="51"/>
      <c r="D148" s="18"/>
      <c r="E148" s="18"/>
      <c r="F148" s="18"/>
      <c r="G148" s="18"/>
    </row>
    <row r="149" spans="3:7" ht="27" customHeight="1" thickBot="1" x14ac:dyDescent="0.25">
      <c r="C149" s="31" t="s">
        <v>67</v>
      </c>
      <c r="D149" s="19">
        <f>+D29+D52+D78+D119+D137</f>
        <v>160276</v>
      </c>
      <c r="E149" s="19">
        <f t="shared" ref="E149:G149" si="16">+E29+E52+E78+E119+E137</f>
        <v>170000</v>
      </c>
      <c r="F149" s="19">
        <f t="shared" si="16"/>
        <v>185000</v>
      </c>
      <c r="G149" s="19">
        <f t="shared" si="16"/>
        <v>186000</v>
      </c>
    </row>
    <row r="150" spans="3:7" ht="23.25" thickBot="1" x14ac:dyDescent="0.25">
      <c r="C150" s="31" t="s">
        <v>68</v>
      </c>
      <c r="D150" s="19">
        <f>D152+D154+D156+D158+D160+D162+D164+D166+D168</f>
        <v>160276</v>
      </c>
      <c r="E150" s="19">
        <f t="shared" ref="E150:G150" si="17">E152+E154+E156+E158+E160+E162+E164+E166+E168</f>
        <v>170000</v>
      </c>
      <c r="F150" s="19">
        <f t="shared" si="17"/>
        <v>185000</v>
      </c>
      <c r="G150" s="19">
        <f t="shared" si="17"/>
        <v>186000</v>
      </c>
    </row>
    <row r="151" spans="3:7" ht="23.25" thickBot="1" x14ac:dyDescent="0.25">
      <c r="C151" s="52" t="s">
        <v>24</v>
      </c>
      <c r="D151" s="20"/>
      <c r="E151" s="21">
        <f>E150/D150-1</f>
        <v>6.0670343657191372E-2</v>
      </c>
      <c r="F151" s="21">
        <f t="shared" ref="F151:G151" si="18">F150/E150-1</f>
        <v>8.8235294117646967E-2</v>
      </c>
      <c r="G151" s="21">
        <f t="shared" si="18"/>
        <v>5.4054054054053502E-3</v>
      </c>
    </row>
    <row r="152" spans="3:7" ht="12" thickBot="1" x14ac:dyDescent="0.25">
      <c r="C152" s="25" t="s">
        <v>0</v>
      </c>
      <c r="D152" s="12">
        <f>+D37+D60</f>
        <v>97676</v>
      </c>
      <c r="E152" s="12">
        <f t="shared" ref="E152:G152" si="19">+E37+E60</f>
        <v>97676</v>
      </c>
      <c r="F152" s="12">
        <f t="shared" si="19"/>
        <v>97676</v>
      </c>
      <c r="G152" s="12">
        <f t="shared" si="19"/>
        <v>97676</v>
      </c>
    </row>
    <row r="153" spans="3:7" ht="12" thickBot="1" x14ac:dyDescent="0.25">
      <c r="C153" s="24" t="s">
        <v>25</v>
      </c>
      <c r="D153" s="13"/>
      <c r="E153" s="22">
        <f>E152/D152-1</f>
        <v>0</v>
      </c>
      <c r="F153" s="22">
        <f t="shared" ref="F153:G153" si="20">F152/E152-1</f>
        <v>0</v>
      </c>
      <c r="G153" s="22">
        <f t="shared" si="20"/>
        <v>0</v>
      </c>
    </row>
    <row r="154" spans="3:7" ht="23.25" thickBot="1" x14ac:dyDescent="0.25">
      <c r="C154" s="25" t="s">
        <v>41</v>
      </c>
      <c r="D154" s="12">
        <f>+D38+D61</f>
        <v>17600</v>
      </c>
      <c r="E154" s="12">
        <f t="shared" ref="E154:G154" si="21">+E38+E61</f>
        <v>17600</v>
      </c>
      <c r="F154" s="12">
        <f t="shared" si="21"/>
        <v>17600</v>
      </c>
      <c r="G154" s="12">
        <f t="shared" si="21"/>
        <v>17600</v>
      </c>
    </row>
    <row r="155" spans="3:7" ht="23.25" thickBot="1" x14ac:dyDescent="0.25">
      <c r="C155" s="24" t="s">
        <v>42</v>
      </c>
      <c r="D155" s="13"/>
      <c r="E155" s="22">
        <f>E154/D154-1</f>
        <v>0</v>
      </c>
      <c r="F155" s="22">
        <f t="shared" ref="F155:G155" si="22">F154/E154-1</f>
        <v>0</v>
      </c>
      <c r="G155" s="22">
        <f t="shared" si="22"/>
        <v>0</v>
      </c>
    </row>
    <row r="156" spans="3:7" ht="12" thickBot="1" x14ac:dyDescent="0.25">
      <c r="C156" s="25" t="s">
        <v>1</v>
      </c>
      <c r="D156" s="12">
        <f>+D39+D62</f>
        <v>45000</v>
      </c>
      <c r="E156" s="12">
        <f t="shared" ref="E156:G156" si="23">+E39+E62</f>
        <v>54724</v>
      </c>
      <c r="F156" s="12">
        <f t="shared" si="23"/>
        <v>69724</v>
      </c>
      <c r="G156" s="12">
        <f t="shared" si="23"/>
        <v>70724</v>
      </c>
    </row>
    <row r="157" spans="3:7" ht="23.25" thickBot="1" x14ac:dyDescent="0.25">
      <c r="C157" s="24" t="s">
        <v>26</v>
      </c>
      <c r="D157" s="13"/>
      <c r="E157" s="22">
        <f>E156/D156-1</f>
        <v>0.216088888888889</v>
      </c>
      <c r="F157" s="22">
        <f t="shared" ref="F157:G157" si="24">F156/E156-1</f>
        <v>0.27410277026533159</v>
      </c>
      <c r="G157" s="22">
        <f t="shared" si="24"/>
        <v>1.4342263782915587E-2</v>
      </c>
    </row>
    <row r="158" spans="3:7" ht="12" thickBot="1" x14ac:dyDescent="0.25">
      <c r="C158" s="25" t="s">
        <v>2</v>
      </c>
      <c r="D158" s="12">
        <f>+D63+D40</f>
        <v>0</v>
      </c>
      <c r="E158" s="12">
        <f t="shared" ref="E158:G158" si="25">+E63+E40</f>
        <v>0</v>
      </c>
      <c r="F158" s="12">
        <f t="shared" si="25"/>
        <v>0</v>
      </c>
      <c r="G158" s="12">
        <f t="shared" si="25"/>
        <v>0</v>
      </c>
    </row>
    <row r="159" spans="3:7" ht="12" thickBot="1" x14ac:dyDescent="0.25">
      <c r="C159" s="24" t="s">
        <v>27</v>
      </c>
      <c r="D159" s="13"/>
      <c r="E159" s="22" t="e">
        <f>E158/D158-1</f>
        <v>#DIV/0!</v>
      </c>
      <c r="F159" s="22" t="e">
        <f t="shared" ref="F159:G159" si="26">F158/E158-1</f>
        <v>#DIV/0!</v>
      </c>
      <c r="G159" s="22" t="e">
        <f t="shared" si="26"/>
        <v>#DIV/0!</v>
      </c>
    </row>
    <row r="160" spans="3:7" ht="12" thickBot="1" x14ac:dyDescent="0.25">
      <c r="C160" s="25" t="s">
        <v>28</v>
      </c>
      <c r="D160" s="12">
        <f>+D64+D41</f>
        <v>0</v>
      </c>
      <c r="E160" s="12">
        <f t="shared" ref="E160:G160" si="27">+E64+E41</f>
        <v>0</v>
      </c>
      <c r="F160" s="12">
        <f t="shared" si="27"/>
        <v>0</v>
      </c>
      <c r="G160" s="12">
        <f t="shared" si="27"/>
        <v>0</v>
      </c>
    </row>
    <row r="161" spans="3:7" ht="23.25" thickBot="1" x14ac:dyDescent="0.25">
      <c r="C161" s="24" t="s">
        <v>29</v>
      </c>
      <c r="D161" s="13"/>
      <c r="E161" s="22" t="e">
        <f>E160/D160-1</f>
        <v>#DIV/0!</v>
      </c>
      <c r="F161" s="22" t="e">
        <f t="shared" ref="F161:G161" si="28">F160/E160-1</f>
        <v>#DIV/0!</v>
      </c>
      <c r="G161" s="22" t="e">
        <f t="shared" si="28"/>
        <v>#DIV/0!</v>
      </c>
    </row>
    <row r="162" spans="3:7" ht="12" thickBot="1" x14ac:dyDescent="0.25">
      <c r="C162" s="25" t="s">
        <v>30</v>
      </c>
      <c r="D162" s="12">
        <f>+D65+D42</f>
        <v>0</v>
      </c>
      <c r="E162" s="12">
        <f t="shared" ref="E162:G162" si="29">+E65+E42</f>
        <v>0</v>
      </c>
      <c r="F162" s="12">
        <f t="shared" si="29"/>
        <v>0</v>
      </c>
      <c r="G162" s="12">
        <f t="shared" si="29"/>
        <v>0</v>
      </c>
    </row>
    <row r="163" spans="3:7" ht="12" thickBot="1" x14ac:dyDescent="0.25">
      <c r="C163" s="24" t="s">
        <v>31</v>
      </c>
      <c r="D163" s="13"/>
      <c r="E163" s="22" t="e">
        <f>E162/D162-1</f>
        <v>#DIV/0!</v>
      </c>
      <c r="F163" s="22" t="e">
        <f t="shared" ref="F163:G163" si="30">F162/E162-1</f>
        <v>#DIV/0!</v>
      </c>
      <c r="G163" s="22" t="e">
        <f t="shared" si="30"/>
        <v>#DIV/0!</v>
      </c>
    </row>
    <row r="164" spans="3:7" ht="23.25" thickBot="1" x14ac:dyDescent="0.25">
      <c r="C164" s="25" t="s">
        <v>3</v>
      </c>
      <c r="D164" s="12">
        <f>+D66+D43</f>
        <v>0</v>
      </c>
      <c r="E164" s="12">
        <f t="shared" ref="E164:G164" si="31">+E66+E43</f>
        <v>0</v>
      </c>
      <c r="F164" s="12">
        <f t="shared" si="31"/>
        <v>0</v>
      </c>
      <c r="G164" s="12">
        <f t="shared" si="31"/>
        <v>0</v>
      </c>
    </row>
    <row r="165" spans="3:7" ht="23.25" thickBot="1" x14ac:dyDescent="0.25">
      <c r="C165" s="24" t="s">
        <v>32</v>
      </c>
      <c r="D165" s="13"/>
      <c r="E165" s="22" t="e">
        <f>E164/D164-1</f>
        <v>#DIV/0!</v>
      </c>
      <c r="F165" s="22" t="e">
        <f t="shared" ref="F165:G165" si="32">F164/E164-1</f>
        <v>#DIV/0!</v>
      </c>
      <c r="G165" s="22" t="e">
        <f t="shared" si="32"/>
        <v>#DIV/0!</v>
      </c>
    </row>
    <row r="166" spans="3:7" ht="12" thickBot="1" x14ac:dyDescent="0.25">
      <c r="C166" s="25" t="s">
        <v>19</v>
      </c>
      <c r="D166" s="12">
        <f>D86+D107+D127+D145</f>
        <v>0</v>
      </c>
      <c r="E166" s="12">
        <f t="shared" ref="E166:G166" si="33">E86+E107+E127+E145</f>
        <v>0</v>
      </c>
      <c r="F166" s="12">
        <f t="shared" si="33"/>
        <v>0</v>
      </c>
      <c r="G166" s="12">
        <f t="shared" si="33"/>
        <v>0</v>
      </c>
    </row>
    <row r="167" spans="3:7" ht="23.25" thickBot="1" x14ac:dyDescent="0.25">
      <c r="C167" s="24" t="s">
        <v>33</v>
      </c>
      <c r="D167" s="13"/>
      <c r="E167" s="22" t="e">
        <f>E166/D166-1</f>
        <v>#DIV/0!</v>
      </c>
      <c r="F167" s="22" t="e">
        <f t="shared" ref="F167:G167" si="34">F166/E166-1</f>
        <v>#DIV/0!</v>
      </c>
      <c r="G167" s="22" t="e">
        <f t="shared" si="34"/>
        <v>#DIV/0!</v>
      </c>
    </row>
    <row r="168" spans="3:7" ht="12" thickBot="1" x14ac:dyDescent="0.25">
      <c r="C168" s="25" t="s">
        <v>20</v>
      </c>
      <c r="D168" s="12">
        <f>D87+D108+D128+D146</f>
        <v>0</v>
      </c>
      <c r="E168" s="12">
        <f t="shared" ref="E168:G168" si="35">E87+E108+E128+E146</f>
        <v>0</v>
      </c>
      <c r="F168" s="12">
        <f t="shared" si="35"/>
        <v>0</v>
      </c>
      <c r="G168" s="12">
        <f t="shared" si="35"/>
        <v>0</v>
      </c>
    </row>
    <row r="169" spans="3:7" ht="23.25" thickBot="1" x14ac:dyDescent="0.25">
      <c r="C169" s="24" t="s">
        <v>34</v>
      </c>
      <c r="D169" s="13"/>
      <c r="E169" s="22" t="e">
        <f>E168/D168-1</f>
        <v>#DIV/0!</v>
      </c>
      <c r="F169" s="22" t="e">
        <f t="shared" ref="F169:G169" si="36">F168/E168-1</f>
        <v>#DIV/0!</v>
      </c>
      <c r="G169" s="22" t="e">
        <f t="shared" si="36"/>
        <v>#DIV/0!</v>
      </c>
    </row>
    <row r="170" spans="3:7" ht="12" thickBot="1" x14ac:dyDescent="0.25">
      <c r="C170" s="49" t="s">
        <v>48</v>
      </c>
      <c r="D170" s="14">
        <f>IF(D150-D149=0,0,"Error")</f>
        <v>0</v>
      </c>
      <c r="E170" s="14">
        <f t="shared" ref="E170:G170" si="37">IF(E150-E149=0,0,"Error")</f>
        <v>0</v>
      </c>
      <c r="F170" s="14">
        <f t="shared" si="37"/>
        <v>0</v>
      </c>
      <c r="G170" s="14">
        <f t="shared" si="37"/>
        <v>0</v>
      </c>
    </row>
    <row r="171" spans="3:7" ht="23.25" thickBot="1" x14ac:dyDescent="0.25">
      <c r="C171" s="32" t="s">
        <v>43</v>
      </c>
      <c r="D171" s="12">
        <v>91</v>
      </c>
      <c r="E171" s="12">
        <v>91</v>
      </c>
      <c r="F171" s="12">
        <v>91</v>
      </c>
      <c r="G171" s="12">
        <v>91</v>
      </c>
    </row>
    <row r="172" spans="3:7" ht="23.25" thickBot="1" x14ac:dyDescent="0.25">
      <c r="C172" s="32" t="s">
        <v>44</v>
      </c>
      <c r="D172" s="53">
        <v>21</v>
      </c>
      <c r="E172" s="53">
        <v>21</v>
      </c>
      <c r="F172" s="53">
        <v>21</v>
      </c>
      <c r="G172" s="53">
        <v>21</v>
      </c>
    </row>
    <row r="173" spans="3:7" x14ac:dyDescent="0.2">
      <c r="C173" s="26"/>
      <c r="D173" s="1"/>
      <c r="E173" s="1"/>
      <c r="F173" s="1"/>
      <c r="G173" s="1"/>
    </row>
  </sheetData>
  <mergeCells count="57">
    <mergeCell ref="D132:G132"/>
    <mergeCell ref="D133:G133"/>
    <mergeCell ref="C134:C135"/>
    <mergeCell ref="C142:G142"/>
    <mergeCell ref="C143:C144"/>
    <mergeCell ref="D131:G131"/>
    <mergeCell ref="C105:C106"/>
    <mergeCell ref="C110:G110"/>
    <mergeCell ref="C111:G111"/>
    <mergeCell ref="D112:G112"/>
    <mergeCell ref="D113:G113"/>
    <mergeCell ref="D114:G114"/>
    <mergeCell ref="D115:G115"/>
    <mergeCell ref="C116:C117"/>
    <mergeCell ref="C124:G124"/>
    <mergeCell ref="C125:C126"/>
    <mergeCell ref="D130:G130"/>
    <mergeCell ref="C104:G104"/>
    <mergeCell ref="D74:G74"/>
    <mergeCell ref="C75:C76"/>
    <mergeCell ref="C83:G83"/>
    <mergeCell ref="C84:C85"/>
    <mergeCell ref="C89:C91"/>
    <mergeCell ref="D89:G91"/>
    <mergeCell ref="D92:G92"/>
    <mergeCell ref="D93:G93"/>
    <mergeCell ref="D94:G94"/>
    <mergeCell ref="D95:G95"/>
    <mergeCell ref="C96:C97"/>
    <mergeCell ref="C69:G69"/>
    <mergeCell ref="C70:G70"/>
    <mergeCell ref="D71:G71"/>
    <mergeCell ref="D72:G72"/>
    <mergeCell ref="D73:G73"/>
    <mergeCell ref="C58:C59"/>
    <mergeCell ref="D4:G4"/>
    <mergeCell ref="D5:G5"/>
    <mergeCell ref="D6:G6"/>
    <mergeCell ref="C7:G7"/>
    <mergeCell ref="C22:G22"/>
    <mergeCell ref="D23:G23"/>
    <mergeCell ref="D24:G24"/>
    <mergeCell ref="D25:G25"/>
    <mergeCell ref="C35:C36"/>
    <mergeCell ref="D46:G46"/>
    <mergeCell ref="D47:G47"/>
    <mergeCell ref="D48:G48"/>
    <mergeCell ref="C49:C50"/>
    <mergeCell ref="C57:G57"/>
    <mergeCell ref="C26:C27"/>
    <mergeCell ref="C34:G34"/>
    <mergeCell ref="C8:G10"/>
    <mergeCell ref="D11:G11"/>
    <mergeCell ref="C12:C13"/>
    <mergeCell ref="D17:G17"/>
    <mergeCell ref="C18:G18"/>
    <mergeCell ref="C21:G21"/>
  </mergeCells>
  <pageMargins left="0.3" right="0.25" top="0.72" bottom="0.56999999999999995" header="0.54" footer="0.45"/>
  <pageSetup scale="90" orientation="portrait" blackAndWhite="1"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N612"/>
  <sheetViews>
    <sheetView topLeftCell="A553" zoomScale="136" zoomScaleNormal="136" workbookViewId="0">
      <selection activeCell="F621" sqref="F621"/>
    </sheetView>
  </sheetViews>
  <sheetFormatPr defaultRowHeight="11.25" x14ac:dyDescent="0.2"/>
  <cols>
    <col min="1" max="2" width="7" style="61" customWidth="1"/>
    <col min="3" max="3" width="23.85546875" style="61" customWidth="1"/>
    <col min="4" max="4" width="12.28515625" style="61" customWidth="1"/>
    <col min="5" max="5" width="11.28515625" style="61" customWidth="1"/>
    <col min="6" max="6" width="15" style="61" customWidth="1"/>
    <col min="7" max="7" width="13.28515625" style="61" customWidth="1"/>
    <col min="8" max="8" width="10.85546875" style="61" customWidth="1"/>
    <col min="9" max="9" width="15.85546875" style="61" customWidth="1"/>
    <col min="10" max="10" width="11" style="61" customWidth="1"/>
    <col min="11" max="11" width="11" style="61" bestFit="1" customWidth="1"/>
    <col min="12" max="16384" width="9.140625" style="61"/>
  </cols>
  <sheetData>
    <row r="2" spans="2:12" ht="18" customHeight="1" x14ac:dyDescent="0.2">
      <c r="C2" s="271" t="s">
        <v>73</v>
      </c>
      <c r="D2" s="271"/>
      <c r="E2" s="271"/>
      <c r="F2" s="271"/>
      <c r="G2" s="271"/>
      <c r="H2" s="127"/>
    </row>
    <row r="3" spans="2:12" x14ac:dyDescent="0.2">
      <c r="B3" s="126"/>
      <c r="C3" s="272" t="s">
        <v>72</v>
      </c>
      <c r="D3" s="272"/>
      <c r="E3" s="272"/>
      <c r="F3" s="272"/>
      <c r="G3" s="272"/>
      <c r="H3" s="126"/>
    </row>
    <row r="4" spans="2:12" ht="12" thickBot="1" x14ac:dyDescent="0.25"/>
    <row r="5" spans="2:12" ht="12" thickBot="1" x14ac:dyDescent="0.25">
      <c r="C5" s="23" t="s">
        <v>21</v>
      </c>
      <c r="D5" s="191" t="s">
        <v>221</v>
      </c>
      <c r="E5" s="191"/>
      <c r="F5" s="191"/>
      <c r="G5" s="191"/>
    </row>
    <row r="6" spans="2:12" ht="12" thickBot="1" x14ac:dyDescent="0.25">
      <c r="C6" s="23" t="s">
        <v>4</v>
      </c>
      <c r="D6" s="256" t="s">
        <v>79</v>
      </c>
      <c r="E6" s="257"/>
      <c r="F6" s="257"/>
      <c r="G6" s="258"/>
    </row>
    <row r="7" spans="2:12" ht="12" thickBot="1" x14ac:dyDescent="0.25">
      <c r="C7" s="23" t="s">
        <v>35</v>
      </c>
      <c r="D7" s="211" t="s">
        <v>5</v>
      </c>
      <c r="E7" s="212"/>
      <c r="F7" s="212"/>
      <c r="G7" s="213"/>
    </row>
    <row r="8" spans="2:12" ht="12" thickBot="1" x14ac:dyDescent="0.25">
      <c r="C8" s="259" t="s">
        <v>8</v>
      </c>
      <c r="D8" s="260"/>
      <c r="E8" s="260"/>
      <c r="F8" s="260"/>
      <c r="G8" s="261"/>
    </row>
    <row r="9" spans="2:12" ht="28.5" customHeight="1" x14ac:dyDescent="0.2">
      <c r="C9" s="279" t="s">
        <v>220</v>
      </c>
      <c r="D9" s="280"/>
      <c r="E9" s="280"/>
      <c r="F9" s="280"/>
      <c r="G9" s="281"/>
    </row>
    <row r="10" spans="2:12" ht="27" customHeight="1" x14ac:dyDescent="0.2">
      <c r="C10" s="282"/>
      <c r="D10" s="283"/>
      <c r="E10" s="283"/>
      <c r="F10" s="283"/>
      <c r="G10" s="284"/>
    </row>
    <row r="11" spans="2:12" ht="59.25" customHeight="1" thickBot="1" x14ac:dyDescent="0.25">
      <c r="C11" s="285"/>
      <c r="D11" s="286"/>
      <c r="E11" s="286"/>
      <c r="F11" s="286"/>
      <c r="G11" s="287"/>
    </row>
    <row r="12" spans="2:12" ht="24.75" thickBot="1" x14ac:dyDescent="0.25">
      <c r="C12" s="125" t="s">
        <v>11</v>
      </c>
      <c r="D12" s="245" t="s">
        <v>219</v>
      </c>
      <c r="E12" s="288"/>
      <c r="F12" s="288"/>
      <c r="G12" s="289"/>
      <c r="I12" s="87"/>
      <c r="J12" s="87"/>
      <c r="K12" s="87"/>
      <c r="L12" s="87"/>
    </row>
    <row r="13" spans="2:12" x14ac:dyDescent="0.2">
      <c r="C13" s="209" t="s">
        <v>69</v>
      </c>
      <c r="D13" s="124">
        <v>2018</v>
      </c>
      <c r="E13" s="124">
        <v>2019</v>
      </c>
      <c r="F13" s="124">
        <v>2020</v>
      </c>
      <c r="G13" s="124">
        <v>2021</v>
      </c>
      <c r="I13" s="87"/>
      <c r="J13" s="87"/>
      <c r="K13" s="87"/>
      <c r="L13" s="87"/>
    </row>
    <row r="14" spans="2:12" ht="12" thickBot="1" x14ac:dyDescent="0.25">
      <c r="C14" s="210"/>
      <c r="D14" s="123" t="s">
        <v>6</v>
      </c>
      <c r="E14" s="123" t="s">
        <v>7</v>
      </c>
      <c r="F14" s="123" t="s">
        <v>7</v>
      </c>
      <c r="G14" s="123" t="s">
        <v>7</v>
      </c>
      <c r="I14" s="87"/>
      <c r="J14" s="87"/>
      <c r="K14" s="87"/>
      <c r="L14" s="87"/>
    </row>
    <row r="15" spans="2:12" ht="45.75" thickBot="1" x14ac:dyDescent="0.25">
      <c r="C15" s="106" t="s">
        <v>218</v>
      </c>
      <c r="D15" s="122">
        <v>140</v>
      </c>
      <c r="E15" s="122">
        <v>160</v>
      </c>
      <c r="F15" s="122">
        <v>170</v>
      </c>
      <c r="G15" s="122">
        <v>180</v>
      </c>
      <c r="I15" s="87"/>
      <c r="J15" s="87"/>
      <c r="K15" s="87"/>
      <c r="L15" s="87"/>
    </row>
    <row r="16" spans="2:12" ht="113.25" thickBot="1" x14ac:dyDescent="0.25">
      <c r="C16" s="106" t="s">
        <v>217</v>
      </c>
      <c r="D16" s="122" t="s">
        <v>216</v>
      </c>
      <c r="E16" s="122" t="s">
        <v>215</v>
      </c>
      <c r="F16" s="122" t="s">
        <v>215</v>
      </c>
      <c r="G16" s="122" t="s">
        <v>215</v>
      </c>
      <c r="I16" s="87"/>
      <c r="J16" s="87"/>
      <c r="K16" s="87"/>
      <c r="L16" s="87"/>
    </row>
    <row r="17" spans="3:12" ht="68.25" thickBot="1" x14ac:dyDescent="0.25">
      <c r="C17" s="86" t="s">
        <v>214</v>
      </c>
      <c r="D17" s="103">
        <v>70</v>
      </c>
      <c r="E17" s="103">
        <v>75</v>
      </c>
      <c r="F17" s="103">
        <v>80</v>
      </c>
      <c r="G17" s="103">
        <v>85</v>
      </c>
      <c r="I17" s="87"/>
      <c r="J17" s="87"/>
      <c r="K17" s="87"/>
      <c r="L17" s="87"/>
    </row>
    <row r="18" spans="3:12" ht="24.75" thickBot="1" x14ac:dyDescent="0.25">
      <c r="C18" s="121" t="s">
        <v>13</v>
      </c>
      <c r="D18" s="290" t="s">
        <v>213</v>
      </c>
      <c r="E18" s="291"/>
      <c r="F18" s="291"/>
      <c r="G18" s="292"/>
      <c r="I18" s="87"/>
      <c r="J18" s="87"/>
      <c r="K18" s="87"/>
      <c r="L18" s="87"/>
    </row>
    <row r="19" spans="3:12" ht="12.75" thickBot="1" x14ac:dyDescent="0.25">
      <c r="C19" s="293" t="s">
        <v>70</v>
      </c>
      <c r="D19" s="294"/>
      <c r="E19" s="294"/>
      <c r="F19" s="294"/>
      <c r="G19" s="295"/>
      <c r="I19" s="87"/>
      <c r="J19" s="120"/>
      <c r="K19" s="87"/>
      <c r="L19" s="120"/>
    </row>
    <row r="20" spans="3:12" ht="34.5" thickBot="1" x14ac:dyDescent="0.25">
      <c r="C20" s="106" t="s">
        <v>212</v>
      </c>
      <c r="D20" s="103">
        <v>130</v>
      </c>
      <c r="E20" s="103">
        <v>150</v>
      </c>
      <c r="F20" s="103">
        <v>160</v>
      </c>
      <c r="G20" s="103">
        <v>170</v>
      </c>
      <c r="I20" s="87"/>
      <c r="J20" s="87"/>
      <c r="K20" s="87"/>
      <c r="L20" s="87"/>
    </row>
    <row r="21" spans="3:12" ht="34.5" thickBot="1" x14ac:dyDescent="0.25">
      <c r="C21" s="86" t="s">
        <v>211</v>
      </c>
      <c r="D21" s="103">
        <v>10</v>
      </c>
      <c r="E21" s="103" t="s">
        <v>167</v>
      </c>
      <c r="F21" s="103" t="s">
        <v>167</v>
      </c>
      <c r="G21" s="103" t="s">
        <v>167</v>
      </c>
      <c r="I21" s="87"/>
      <c r="J21" s="87"/>
      <c r="K21" s="87"/>
      <c r="L21" s="87"/>
    </row>
    <row r="22" spans="3:12" ht="34.5" thickBot="1" x14ac:dyDescent="0.25">
      <c r="C22" s="86" t="s">
        <v>210</v>
      </c>
      <c r="D22" s="103">
        <v>10</v>
      </c>
      <c r="E22" s="103" t="s">
        <v>167</v>
      </c>
      <c r="F22" s="103" t="s">
        <v>167</v>
      </c>
      <c r="G22" s="103" t="s">
        <v>167</v>
      </c>
      <c r="I22" s="87"/>
      <c r="J22" s="87"/>
      <c r="K22" s="87"/>
      <c r="L22" s="87"/>
    </row>
    <row r="23" spans="3:12" ht="12" thickBot="1" x14ac:dyDescent="0.25">
      <c r="C23" s="220" t="s">
        <v>45</v>
      </c>
      <c r="D23" s="221"/>
      <c r="E23" s="221"/>
      <c r="F23" s="221"/>
      <c r="G23" s="222"/>
      <c r="I23" s="87"/>
      <c r="J23" s="87"/>
      <c r="K23" s="87"/>
      <c r="L23" s="87"/>
    </row>
    <row r="24" spans="3:12" ht="12" thickBot="1" x14ac:dyDescent="0.25">
      <c r="C24" s="220" t="s">
        <v>71</v>
      </c>
      <c r="D24" s="221"/>
      <c r="E24" s="221"/>
      <c r="F24" s="221"/>
      <c r="G24" s="222"/>
      <c r="I24" s="87"/>
      <c r="J24" s="87"/>
      <c r="K24" s="87"/>
      <c r="L24" s="87"/>
    </row>
    <row r="25" spans="3:12" ht="12" thickBot="1" x14ac:dyDescent="0.25">
      <c r="C25" s="94" t="s">
        <v>38</v>
      </c>
      <c r="D25" s="206" t="s">
        <v>209</v>
      </c>
      <c r="E25" s="207"/>
      <c r="F25" s="207"/>
      <c r="G25" s="208"/>
      <c r="I25" s="87"/>
      <c r="J25" s="87"/>
      <c r="K25" s="87"/>
      <c r="L25" s="87"/>
    </row>
    <row r="26" spans="3:12" ht="48" customHeight="1" thickBot="1" x14ac:dyDescent="0.25">
      <c r="C26" s="86" t="s">
        <v>10</v>
      </c>
      <c r="D26" s="241" t="s">
        <v>208</v>
      </c>
      <c r="E26" s="242"/>
      <c r="F26" s="242"/>
      <c r="G26" s="243"/>
      <c r="I26" s="87"/>
      <c r="J26" s="87"/>
      <c r="K26" s="87"/>
      <c r="L26" s="87"/>
    </row>
    <row r="27" spans="3:12" ht="12" thickBot="1" x14ac:dyDescent="0.25">
      <c r="C27" s="86" t="s">
        <v>14</v>
      </c>
      <c r="D27" s="203" t="s">
        <v>207</v>
      </c>
      <c r="E27" s="204"/>
      <c r="F27" s="204"/>
      <c r="G27" s="205"/>
      <c r="I27" s="87"/>
      <c r="J27" s="87"/>
      <c r="K27" s="87"/>
      <c r="L27" s="87"/>
    </row>
    <row r="28" spans="3:12" x14ac:dyDescent="0.2">
      <c r="C28" s="209"/>
      <c r="D28" s="116">
        <v>2018</v>
      </c>
      <c r="E28" s="116">
        <v>2019</v>
      </c>
      <c r="F28" s="116">
        <v>2020</v>
      </c>
      <c r="G28" s="116">
        <v>2021</v>
      </c>
      <c r="I28" s="87"/>
      <c r="J28" s="87"/>
      <c r="K28" s="87"/>
      <c r="L28" s="87"/>
    </row>
    <row r="29" spans="3:12" ht="12" thickBot="1" x14ac:dyDescent="0.25">
      <c r="C29" s="210"/>
      <c r="D29" s="81" t="s">
        <v>6</v>
      </c>
      <c r="E29" s="81" t="s">
        <v>7</v>
      </c>
      <c r="F29" s="81" t="s">
        <v>7</v>
      </c>
      <c r="G29" s="81" t="s">
        <v>7</v>
      </c>
      <c r="I29" s="87"/>
      <c r="J29" s="87"/>
      <c r="K29" s="87"/>
      <c r="L29" s="87"/>
    </row>
    <row r="30" spans="3:12" ht="12" thickBot="1" x14ac:dyDescent="0.25">
      <c r="C30" s="86" t="s">
        <v>9</v>
      </c>
      <c r="D30" s="80">
        <v>130</v>
      </c>
      <c r="E30" s="80">
        <v>140</v>
      </c>
      <c r="F30" s="80">
        <v>145</v>
      </c>
      <c r="G30" s="80">
        <v>150</v>
      </c>
      <c r="I30" s="87"/>
      <c r="J30" s="87"/>
      <c r="K30" s="87"/>
      <c r="L30" s="87"/>
    </row>
    <row r="31" spans="3:12" ht="12" thickBot="1" x14ac:dyDescent="0.25">
      <c r="C31" s="86" t="s">
        <v>15</v>
      </c>
      <c r="D31" s="80">
        <v>228362</v>
      </c>
      <c r="E31" s="80">
        <v>247204</v>
      </c>
      <c r="F31" s="80">
        <v>250204</v>
      </c>
      <c r="G31" s="80">
        <v>250204</v>
      </c>
      <c r="I31" s="87"/>
      <c r="J31" s="87"/>
      <c r="K31" s="87"/>
      <c r="L31" s="87"/>
    </row>
    <row r="32" spans="3:12" ht="12" thickBot="1" x14ac:dyDescent="0.25">
      <c r="C32" s="86" t="s">
        <v>23</v>
      </c>
      <c r="D32" s="80">
        <f>D31/D30</f>
        <v>1756.6307692307691</v>
      </c>
      <c r="E32" s="80">
        <f>E31/E30</f>
        <v>1765.7428571428572</v>
      </c>
      <c r="F32" s="80">
        <f>F31/F30</f>
        <v>1725.5448275862068</v>
      </c>
      <c r="G32" s="80">
        <f>G31/G30</f>
        <v>1668.0266666666666</v>
      </c>
      <c r="I32" s="87"/>
      <c r="J32" s="87"/>
      <c r="K32" s="87"/>
      <c r="L32" s="87"/>
    </row>
    <row r="33" spans="3:13" ht="12" thickBot="1" x14ac:dyDescent="0.25">
      <c r="C33" s="86" t="s">
        <v>16</v>
      </c>
      <c r="D33" s="85" t="s">
        <v>22</v>
      </c>
      <c r="E33" s="84">
        <f t="shared" ref="E33:G35" si="0">E30/D30-1</f>
        <v>7.6923076923076872E-2</v>
      </c>
      <c r="F33" s="84">
        <f t="shared" si="0"/>
        <v>3.5714285714285809E-2</v>
      </c>
      <c r="G33" s="84">
        <f t="shared" si="0"/>
        <v>3.4482758620689724E-2</v>
      </c>
      <c r="I33" s="89"/>
      <c r="J33" s="89"/>
      <c r="K33" s="89"/>
      <c r="L33" s="89"/>
      <c r="M33" s="96"/>
    </row>
    <row r="34" spans="3:13" ht="12" thickBot="1" x14ac:dyDescent="0.25">
      <c r="C34" s="86" t="s">
        <v>17</v>
      </c>
      <c r="D34" s="85" t="s">
        <v>22</v>
      </c>
      <c r="E34" s="84">
        <f t="shared" si="0"/>
        <v>8.2509349191196346E-2</v>
      </c>
      <c r="F34" s="84">
        <f t="shared" si="0"/>
        <v>1.213572595912682E-2</v>
      </c>
      <c r="G34" s="84">
        <f t="shared" si="0"/>
        <v>0</v>
      </c>
      <c r="I34" s="119"/>
      <c r="J34" s="119"/>
      <c r="K34" s="119"/>
      <c r="L34" s="119"/>
    </row>
    <row r="35" spans="3:13" ht="12" thickBot="1" x14ac:dyDescent="0.25">
      <c r="C35" s="86" t="s">
        <v>18</v>
      </c>
      <c r="D35" s="85" t="s">
        <v>22</v>
      </c>
      <c r="E35" s="84">
        <f t="shared" si="0"/>
        <v>5.1872528203968926E-3</v>
      </c>
      <c r="F35" s="84">
        <f t="shared" si="0"/>
        <v>-2.2765505970498312E-2</v>
      </c>
      <c r="G35" s="84">
        <f t="shared" si="0"/>
        <v>-3.3333333333333326E-2</v>
      </c>
      <c r="I35" s="87"/>
      <c r="J35" s="87"/>
      <c r="K35" s="87"/>
      <c r="L35" s="87"/>
    </row>
    <row r="36" spans="3:13" ht="12" thickBot="1" x14ac:dyDescent="0.25">
      <c r="C36" s="217" t="s">
        <v>47</v>
      </c>
      <c r="D36" s="218"/>
      <c r="E36" s="218"/>
      <c r="F36" s="218"/>
      <c r="G36" s="219"/>
      <c r="I36" s="117"/>
      <c r="J36" s="117"/>
      <c r="K36" s="117"/>
      <c r="L36" s="117"/>
    </row>
    <row r="37" spans="3:13" x14ac:dyDescent="0.2">
      <c r="C37" s="209"/>
      <c r="D37" s="82">
        <v>2018</v>
      </c>
      <c r="E37" s="82">
        <v>2019</v>
      </c>
      <c r="F37" s="82">
        <v>2020</v>
      </c>
      <c r="G37" s="82">
        <v>2021</v>
      </c>
      <c r="I37" s="87"/>
      <c r="J37" s="87"/>
      <c r="K37" s="87"/>
      <c r="L37" s="87"/>
    </row>
    <row r="38" spans="3:13" ht="12" thickBot="1" x14ac:dyDescent="0.25">
      <c r="C38" s="210"/>
      <c r="D38" s="81" t="s">
        <v>6</v>
      </c>
      <c r="E38" s="81" t="s">
        <v>7</v>
      </c>
      <c r="F38" s="81" t="s">
        <v>7</v>
      </c>
      <c r="G38" s="81" t="s">
        <v>7</v>
      </c>
      <c r="I38" s="118"/>
      <c r="J38" s="118"/>
      <c r="K38" s="118"/>
      <c r="L38" s="118"/>
    </row>
    <row r="39" spans="3:13" ht="12" thickBot="1" x14ac:dyDescent="0.25">
      <c r="C39" s="71" t="s">
        <v>0</v>
      </c>
      <c r="D39" s="63">
        <v>159220</v>
      </c>
      <c r="E39" s="63">
        <v>174508</v>
      </c>
      <c r="F39" s="63">
        <v>174508</v>
      </c>
      <c r="G39" s="63">
        <v>174508</v>
      </c>
      <c r="I39" s="119"/>
      <c r="J39" s="119"/>
      <c r="K39" s="119"/>
      <c r="L39" s="119"/>
    </row>
    <row r="40" spans="3:13" ht="23.25" thickBot="1" x14ac:dyDescent="0.25">
      <c r="C40" s="71" t="s">
        <v>41</v>
      </c>
      <c r="D40" s="63">
        <v>29636</v>
      </c>
      <c r="E40" s="63">
        <v>29062</v>
      </c>
      <c r="F40" s="63">
        <v>29062</v>
      </c>
      <c r="G40" s="63">
        <v>29062</v>
      </c>
      <c r="I40" s="87"/>
      <c r="J40" s="87"/>
      <c r="K40" s="87"/>
      <c r="L40" s="87"/>
    </row>
    <row r="41" spans="3:13" ht="12" thickBot="1" x14ac:dyDescent="0.25">
      <c r="C41" s="71" t="s">
        <v>1</v>
      </c>
      <c r="D41" s="68">
        <v>39384</v>
      </c>
      <c r="E41" s="63">
        <v>43400</v>
      </c>
      <c r="F41" s="63">
        <v>46400</v>
      </c>
      <c r="G41" s="63">
        <v>46400</v>
      </c>
      <c r="I41" s="119"/>
      <c r="J41" s="87"/>
      <c r="K41" s="87"/>
      <c r="L41" s="87"/>
    </row>
    <row r="42" spans="3:13" ht="12" thickBot="1" x14ac:dyDescent="0.25">
      <c r="C42" s="71" t="s">
        <v>2</v>
      </c>
      <c r="D42" s="68">
        <v>0</v>
      </c>
      <c r="E42" s="63"/>
      <c r="F42" s="63"/>
      <c r="G42" s="63"/>
      <c r="I42" s="118"/>
      <c r="J42" s="1"/>
      <c r="K42" s="1"/>
      <c r="L42" s="1"/>
    </row>
    <row r="43" spans="3:13" ht="12" thickBot="1" x14ac:dyDescent="0.25">
      <c r="C43" s="71" t="s">
        <v>28</v>
      </c>
      <c r="D43" s="68">
        <v>0</v>
      </c>
      <c r="E43" s="63"/>
      <c r="F43" s="63"/>
      <c r="G43" s="63"/>
      <c r="I43" s="118"/>
      <c r="J43" s="118"/>
      <c r="K43" s="118"/>
      <c r="L43" s="118"/>
    </row>
    <row r="44" spans="3:13" ht="12" thickBot="1" x14ac:dyDescent="0.25">
      <c r="C44" s="71" t="s">
        <v>30</v>
      </c>
      <c r="D44" s="68">
        <v>122</v>
      </c>
      <c r="E44" s="63">
        <v>234</v>
      </c>
      <c r="F44" s="63">
        <v>234</v>
      </c>
      <c r="G44" s="63">
        <v>234</v>
      </c>
      <c r="I44" s="118"/>
      <c r="J44" s="118"/>
      <c r="K44" s="118"/>
      <c r="L44" s="118"/>
    </row>
    <row r="45" spans="3:13" ht="23.25" thickBot="1" x14ac:dyDescent="0.25">
      <c r="C45" s="71" t="s">
        <v>3</v>
      </c>
      <c r="D45" s="68">
        <v>0</v>
      </c>
      <c r="E45" s="63"/>
      <c r="F45" s="63"/>
      <c r="G45" s="63"/>
      <c r="I45" s="89"/>
      <c r="J45" s="89"/>
      <c r="K45" s="89"/>
      <c r="L45" s="89"/>
    </row>
    <row r="46" spans="3:13" ht="12" thickBot="1" x14ac:dyDescent="0.25">
      <c r="C46" s="30" t="s">
        <v>46</v>
      </c>
      <c r="D46" s="68">
        <f>D45+D44+D43+D42+D41+D40+D39</f>
        <v>228362</v>
      </c>
      <c r="E46" s="68">
        <f>E45+E44+E43+E42+E41+E40+E39</f>
        <v>247204</v>
      </c>
      <c r="F46" s="68">
        <f>F45+F44+F43+F42+F41+F40+F39</f>
        <v>250204</v>
      </c>
      <c r="G46" s="68">
        <f>G45+G44+G43+G42+G41+G40+G39</f>
        <v>250204</v>
      </c>
      <c r="I46" s="87"/>
      <c r="J46" s="87"/>
      <c r="K46" s="87"/>
      <c r="L46" s="87"/>
    </row>
    <row r="47" spans="3:13" ht="12" thickBot="1" x14ac:dyDescent="0.25">
      <c r="C47" s="66" t="s">
        <v>48</v>
      </c>
      <c r="D47" s="65">
        <f>IF(D46-D31=0,0,"Error")</f>
        <v>0</v>
      </c>
      <c r="E47" s="65">
        <f>IF(E46-E31=0,0,"Error")</f>
        <v>0</v>
      </c>
      <c r="F47" s="65">
        <f>IF(F46-F31=0,0,"Error")</f>
        <v>0</v>
      </c>
      <c r="G47" s="65">
        <f>IF(G46-G31=0,0,"Error")</f>
        <v>0</v>
      </c>
      <c r="I47" s="87"/>
      <c r="J47" s="87"/>
      <c r="K47" s="87"/>
      <c r="L47" s="87"/>
    </row>
    <row r="48" spans="3:13" ht="19.5" customHeight="1" thickBot="1" x14ac:dyDescent="0.25">
      <c r="C48" s="94" t="s">
        <v>206</v>
      </c>
      <c r="D48" s="229" t="s">
        <v>205</v>
      </c>
      <c r="E48" s="230"/>
      <c r="F48" s="230"/>
      <c r="G48" s="231"/>
      <c r="I48" s="117"/>
      <c r="J48" s="87"/>
      <c r="K48" s="87"/>
      <c r="L48" s="87"/>
    </row>
    <row r="49" spans="3:13" ht="44.25" customHeight="1" thickBot="1" x14ac:dyDescent="0.25">
      <c r="C49" s="86" t="s">
        <v>10</v>
      </c>
      <c r="D49" s="273" t="s">
        <v>204</v>
      </c>
      <c r="E49" s="274"/>
      <c r="F49" s="274"/>
      <c r="G49" s="275"/>
      <c r="I49" s="87"/>
      <c r="J49" s="87"/>
      <c r="K49" s="87"/>
      <c r="L49" s="87"/>
    </row>
    <row r="50" spans="3:13" ht="12" thickBot="1" x14ac:dyDescent="0.25">
      <c r="C50" s="86" t="s">
        <v>14</v>
      </c>
      <c r="D50" s="203" t="s">
        <v>203</v>
      </c>
      <c r="E50" s="204"/>
      <c r="F50" s="204"/>
      <c r="G50" s="205"/>
    </row>
    <row r="51" spans="3:13" x14ac:dyDescent="0.2">
      <c r="C51" s="209"/>
      <c r="D51" s="116">
        <v>2018</v>
      </c>
      <c r="E51" s="116">
        <v>2019</v>
      </c>
      <c r="F51" s="116">
        <v>2020</v>
      </c>
      <c r="G51" s="116">
        <v>2021</v>
      </c>
    </row>
    <row r="52" spans="3:13" ht="12" thickBot="1" x14ac:dyDescent="0.25">
      <c r="C52" s="210"/>
      <c r="D52" s="81" t="s">
        <v>6</v>
      </c>
      <c r="E52" s="81" t="s">
        <v>7</v>
      </c>
      <c r="F52" s="81" t="s">
        <v>7</v>
      </c>
      <c r="G52" s="81" t="s">
        <v>7</v>
      </c>
    </row>
    <row r="53" spans="3:13" ht="12" thickBot="1" x14ac:dyDescent="0.25">
      <c r="C53" s="86" t="s">
        <v>9</v>
      </c>
      <c r="D53" s="80">
        <v>30424</v>
      </c>
      <c r="E53" s="80">
        <v>30800</v>
      </c>
      <c r="F53" s="80">
        <v>31500</v>
      </c>
      <c r="G53" s="80">
        <v>32000</v>
      </c>
    </row>
    <row r="54" spans="3:13" ht="12" thickBot="1" x14ac:dyDescent="0.25">
      <c r="C54" s="86" t="s">
        <v>15</v>
      </c>
      <c r="D54" s="68">
        <v>10425</v>
      </c>
      <c r="E54" s="68">
        <v>11141</v>
      </c>
      <c r="F54" s="68">
        <v>11141</v>
      </c>
      <c r="G54" s="68">
        <v>11141</v>
      </c>
    </row>
    <row r="55" spans="3:13" ht="12" thickBot="1" x14ac:dyDescent="0.25">
      <c r="C55" s="86" t="s">
        <v>23</v>
      </c>
      <c r="D55" s="80">
        <f>D54/D53</f>
        <v>0.34265711280567973</v>
      </c>
      <c r="E55" s="80">
        <f>E54/E53</f>
        <v>0.36172077922077922</v>
      </c>
      <c r="F55" s="80">
        <f>F54/F53</f>
        <v>0.35368253968253971</v>
      </c>
      <c r="G55" s="80">
        <f>G54/G53</f>
        <v>0.34815625</v>
      </c>
    </row>
    <row r="56" spans="3:13" ht="12" thickBot="1" x14ac:dyDescent="0.25">
      <c r="C56" s="86" t="s">
        <v>16</v>
      </c>
      <c r="D56" s="85" t="s">
        <v>22</v>
      </c>
      <c r="E56" s="84">
        <f t="shared" ref="E56:G58" si="1">E53/D53-1</f>
        <v>1.2358664212463788E-2</v>
      </c>
      <c r="F56" s="84">
        <f t="shared" si="1"/>
        <v>2.2727272727272707E-2</v>
      </c>
      <c r="G56" s="84">
        <f t="shared" si="1"/>
        <v>1.5873015873015817E-2</v>
      </c>
      <c r="I56" s="96"/>
      <c r="J56" s="96"/>
      <c r="K56" s="96"/>
      <c r="L56" s="96"/>
      <c r="M56" s="96"/>
    </row>
    <row r="57" spans="3:13" ht="12" thickBot="1" x14ac:dyDescent="0.25">
      <c r="C57" s="86" t="s">
        <v>17</v>
      </c>
      <c r="D57" s="85" t="s">
        <v>22</v>
      </c>
      <c r="E57" s="84">
        <f t="shared" si="1"/>
        <v>6.8681055155875192E-2</v>
      </c>
      <c r="F57" s="84">
        <f t="shared" si="1"/>
        <v>0</v>
      </c>
      <c r="G57" s="84">
        <f t="shared" si="1"/>
        <v>0</v>
      </c>
    </row>
    <row r="58" spans="3:13" ht="12" thickBot="1" x14ac:dyDescent="0.25">
      <c r="C58" s="86" t="s">
        <v>18</v>
      </c>
      <c r="D58" s="85" t="s">
        <v>22</v>
      </c>
      <c r="E58" s="84">
        <f t="shared" si="1"/>
        <v>5.5634818898128158E-2</v>
      </c>
      <c r="F58" s="84">
        <f t="shared" si="1"/>
        <v>-2.2222222222222143E-2</v>
      </c>
      <c r="G58" s="84">
        <f t="shared" si="1"/>
        <v>-1.5625000000000111E-2</v>
      </c>
    </row>
    <row r="59" spans="3:13" ht="12" thickBot="1" x14ac:dyDescent="0.25">
      <c r="C59" s="217" t="s">
        <v>137</v>
      </c>
      <c r="D59" s="218"/>
      <c r="E59" s="218"/>
      <c r="F59" s="218"/>
      <c r="G59" s="219"/>
    </row>
    <row r="60" spans="3:13" x14ac:dyDescent="0.2">
      <c r="C60" s="209"/>
      <c r="D60" s="82">
        <v>2018</v>
      </c>
      <c r="E60" s="82">
        <v>2019</v>
      </c>
      <c r="F60" s="82">
        <v>2020</v>
      </c>
      <c r="G60" s="82">
        <v>2021</v>
      </c>
    </row>
    <row r="61" spans="3:13" ht="12" thickBot="1" x14ac:dyDescent="0.25">
      <c r="C61" s="210"/>
      <c r="D61" s="81" t="s">
        <v>6</v>
      </c>
      <c r="E61" s="81" t="s">
        <v>7</v>
      </c>
      <c r="F61" s="81" t="s">
        <v>7</v>
      </c>
      <c r="G61" s="81" t="s">
        <v>7</v>
      </c>
    </row>
    <row r="62" spans="3:13" ht="12" thickBot="1" x14ac:dyDescent="0.25">
      <c r="C62" s="71" t="s">
        <v>0</v>
      </c>
      <c r="D62" s="63">
        <v>7000</v>
      </c>
      <c r="E62" s="63">
        <v>7704</v>
      </c>
      <c r="F62" s="63">
        <v>7704</v>
      </c>
      <c r="G62" s="63">
        <v>7704</v>
      </c>
    </row>
    <row r="63" spans="3:13" ht="23.25" thickBot="1" x14ac:dyDescent="0.25">
      <c r="C63" s="71" t="s">
        <v>41</v>
      </c>
      <c r="D63" s="63">
        <v>1287</v>
      </c>
      <c r="E63" s="63">
        <v>1287</v>
      </c>
      <c r="F63" s="63">
        <v>1287</v>
      </c>
      <c r="G63" s="63">
        <v>1287</v>
      </c>
    </row>
    <row r="64" spans="3:13" ht="12" thickBot="1" x14ac:dyDescent="0.25">
      <c r="C64" s="71" t="s">
        <v>1</v>
      </c>
      <c r="D64" s="68">
        <v>2000</v>
      </c>
      <c r="E64" s="68">
        <v>2000</v>
      </c>
      <c r="F64" s="68">
        <v>2000</v>
      </c>
      <c r="G64" s="68">
        <v>2000</v>
      </c>
    </row>
    <row r="65" spans="3:13" ht="12" thickBot="1" x14ac:dyDescent="0.25">
      <c r="C65" s="71" t="s">
        <v>2</v>
      </c>
      <c r="D65" s="68">
        <v>0</v>
      </c>
      <c r="E65" s="63"/>
      <c r="F65" s="63"/>
      <c r="G65" s="63"/>
    </row>
    <row r="66" spans="3:13" ht="12" thickBot="1" x14ac:dyDescent="0.25">
      <c r="C66" s="71" t="s">
        <v>28</v>
      </c>
      <c r="D66" s="68">
        <v>0</v>
      </c>
      <c r="E66" s="63"/>
      <c r="F66" s="63"/>
      <c r="G66" s="63"/>
    </row>
    <row r="67" spans="3:13" ht="12" thickBot="1" x14ac:dyDescent="0.25">
      <c r="C67" s="71" t="s">
        <v>30</v>
      </c>
      <c r="D67" s="68">
        <v>138</v>
      </c>
      <c r="E67" s="63">
        <v>150</v>
      </c>
      <c r="F67" s="63">
        <v>150</v>
      </c>
      <c r="G67" s="63">
        <v>150</v>
      </c>
    </row>
    <row r="68" spans="3:13" ht="23.25" thickBot="1" x14ac:dyDescent="0.25">
      <c r="C68" s="71" t="s">
        <v>3</v>
      </c>
      <c r="D68" s="68">
        <v>0</v>
      </c>
      <c r="E68" s="63"/>
      <c r="F68" s="63"/>
      <c r="G68" s="63"/>
    </row>
    <row r="69" spans="3:13" ht="12" thickBot="1" x14ac:dyDescent="0.25">
      <c r="C69" s="30" t="s">
        <v>46</v>
      </c>
      <c r="D69" s="68">
        <f>D68+D67+D66+D65+D64+D63+D62</f>
        <v>10425</v>
      </c>
      <c r="E69" s="68">
        <f>E68+E67+E66+E65+E64+E63+E62</f>
        <v>11141</v>
      </c>
      <c r="F69" s="68">
        <f>F68+F67+F66+F65+F64+F63+F62</f>
        <v>11141</v>
      </c>
      <c r="G69" s="68">
        <f>G68+G67+G66+G65+G64+G63+G62</f>
        <v>11141</v>
      </c>
    </row>
    <row r="70" spans="3:13" ht="12" thickBot="1" x14ac:dyDescent="0.25">
      <c r="C70" s="66" t="s">
        <v>48</v>
      </c>
      <c r="D70" s="65">
        <f>IF(D69-D54=0,0,"Error")</f>
        <v>0</v>
      </c>
      <c r="E70" s="65">
        <f>IF(E69-E54=0,0,"Error")</f>
        <v>0</v>
      </c>
      <c r="F70" s="65">
        <f>IF(F69-F54=0,0,"Error")</f>
        <v>0</v>
      </c>
      <c r="G70" s="65">
        <f>IF(G69-G54=0,0,"Error")</f>
        <v>0</v>
      </c>
    </row>
    <row r="71" spans="3:13" ht="20.25" customHeight="1" thickBot="1" x14ac:dyDescent="0.25">
      <c r="C71" s="94" t="s">
        <v>202</v>
      </c>
      <c r="D71" s="206" t="s">
        <v>201</v>
      </c>
      <c r="E71" s="207"/>
      <c r="F71" s="207"/>
      <c r="G71" s="208"/>
    </row>
    <row r="72" spans="3:13" ht="42" customHeight="1" thickBot="1" x14ac:dyDescent="0.25">
      <c r="C72" s="86" t="s">
        <v>10</v>
      </c>
      <c r="D72" s="211" t="s">
        <v>200</v>
      </c>
      <c r="E72" s="212"/>
      <c r="F72" s="212"/>
      <c r="G72" s="213"/>
    </row>
    <row r="73" spans="3:13" ht="12" thickBot="1" x14ac:dyDescent="0.25">
      <c r="C73" s="86" t="s">
        <v>14</v>
      </c>
      <c r="D73" s="203" t="s">
        <v>199</v>
      </c>
      <c r="E73" s="204"/>
      <c r="F73" s="204"/>
      <c r="G73" s="205"/>
    </row>
    <row r="74" spans="3:13" x14ac:dyDescent="0.2">
      <c r="C74" s="209"/>
      <c r="D74" s="116">
        <v>2018</v>
      </c>
      <c r="E74" s="116">
        <v>2019</v>
      </c>
      <c r="F74" s="116">
        <v>2020</v>
      </c>
      <c r="G74" s="116">
        <v>2021</v>
      </c>
    </row>
    <row r="75" spans="3:13" ht="12" thickBot="1" x14ac:dyDescent="0.25">
      <c r="C75" s="210"/>
      <c r="D75" s="81" t="s">
        <v>6</v>
      </c>
      <c r="E75" s="81" t="s">
        <v>7</v>
      </c>
      <c r="F75" s="81" t="s">
        <v>7</v>
      </c>
      <c r="G75" s="81" t="s">
        <v>7</v>
      </c>
    </row>
    <row r="76" spans="3:13" ht="12" thickBot="1" x14ac:dyDescent="0.25">
      <c r="C76" s="86" t="s">
        <v>9</v>
      </c>
      <c r="D76" s="80">
        <v>130</v>
      </c>
      <c r="E76" s="80">
        <v>140</v>
      </c>
      <c r="F76" s="80">
        <v>145</v>
      </c>
      <c r="G76" s="80">
        <v>150</v>
      </c>
    </row>
    <row r="77" spans="3:13" ht="12" thickBot="1" x14ac:dyDescent="0.25">
      <c r="C77" s="86" t="s">
        <v>15</v>
      </c>
      <c r="D77" s="68">
        <v>13200</v>
      </c>
      <c r="E77" s="63">
        <v>14000</v>
      </c>
      <c r="F77" s="63">
        <v>14500</v>
      </c>
      <c r="G77" s="63">
        <v>15000</v>
      </c>
    </row>
    <row r="78" spans="3:13" ht="12" thickBot="1" x14ac:dyDescent="0.25">
      <c r="C78" s="86" t="s">
        <v>23</v>
      </c>
      <c r="D78" s="80">
        <f>D77/D76</f>
        <v>101.53846153846153</v>
      </c>
      <c r="E78" s="80">
        <f>E77/E76</f>
        <v>100</v>
      </c>
      <c r="F78" s="80">
        <f>F77/F76</f>
        <v>100</v>
      </c>
      <c r="G78" s="80">
        <f>G77/G76</f>
        <v>100</v>
      </c>
    </row>
    <row r="79" spans="3:13" ht="12" thickBot="1" x14ac:dyDescent="0.25">
      <c r="C79" s="86" t="s">
        <v>16</v>
      </c>
      <c r="D79" s="85" t="s">
        <v>22</v>
      </c>
      <c r="E79" s="84">
        <f t="shared" ref="E79:G81" si="2">E76/D76-1</f>
        <v>7.6923076923076872E-2</v>
      </c>
      <c r="F79" s="84">
        <f t="shared" si="2"/>
        <v>3.5714285714285809E-2</v>
      </c>
      <c r="G79" s="84">
        <f t="shared" si="2"/>
        <v>3.4482758620689724E-2</v>
      </c>
      <c r="I79" s="96"/>
      <c r="J79" s="96"/>
      <c r="K79" s="96"/>
      <c r="L79" s="96"/>
      <c r="M79" s="96"/>
    </row>
    <row r="80" spans="3:13" ht="12" thickBot="1" x14ac:dyDescent="0.25">
      <c r="C80" s="86" t="s">
        <v>17</v>
      </c>
      <c r="D80" s="85" t="s">
        <v>22</v>
      </c>
      <c r="E80" s="84">
        <f t="shared" si="2"/>
        <v>6.0606060606060552E-2</v>
      </c>
      <c r="F80" s="84">
        <f t="shared" si="2"/>
        <v>3.5714285714285809E-2</v>
      </c>
      <c r="G80" s="84">
        <f t="shared" si="2"/>
        <v>3.4482758620689724E-2</v>
      </c>
    </row>
    <row r="81" spans="3:7" ht="12" thickBot="1" x14ac:dyDescent="0.25">
      <c r="C81" s="86" t="s">
        <v>18</v>
      </c>
      <c r="D81" s="85" t="s">
        <v>22</v>
      </c>
      <c r="E81" s="84">
        <f t="shared" si="2"/>
        <v>-1.5151515151515138E-2</v>
      </c>
      <c r="F81" s="84">
        <f t="shared" si="2"/>
        <v>0</v>
      </c>
      <c r="G81" s="84">
        <f t="shared" si="2"/>
        <v>0</v>
      </c>
    </row>
    <row r="82" spans="3:7" ht="12" thickBot="1" x14ac:dyDescent="0.25">
      <c r="C82" s="217" t="s">
        <v>132</v>
      </c>
      <c r="D82" s="218"/>
      <c r="E82" s="218"/>
      <c r="F82" s="218"/>
      <c r="G82" s="219"/>
    </row>
    <row r="83" spans="3:7" x14ac:dyDescent="0.2">
      <c r="C83" s="209"/>
      <c r="D83" s="82">
        <v>2018</v>
      </c>
      <c r="E83" s="82">
        <v>2019</v>
      </c>
      <c r="F83" s="82">
        <v>2020</v>
      </c>
      <c r="G83" s="82">
        <v>2021</v>
      </c>
    </row>
    <row r="84" spans="3:7" ht="12" thickBot="1" x14ac:dyDescent="0.25">
      <c r="C84" s="210"/>
      <c r="D84" s="81" t="s">
        <v>6</v>
      </c>
      <c r="E84" s="81" t="s">
        <v>7</v>
      </c>
      <c r="F84" s="81" t="s">
        <v>7</v>
      </c>
      <c r="G84" s="81" t="s">
        <v>7</v>
      </c>
    </row>
    <row r="85" spans="3:7" ht="12" thickBot="1" x14ac:dyDescent="0.25">
      <c r="C85" s="71" t="s">
        <v>0</v>
      </c>
      <c r="D85" s="63"/>
      <c r="E85" s="63"/>
      <c r="F85" s="63"/>
      <c r="G85" s="63"/>
    </row>
    <row r="86" spans="3:7" ht="23.25" thickBot="1" x14ac:dyDescent="0.25">
      <c r="C86" s="71" t="s">
        <v>41</v>
      </c>
      <c r="D86" s="63"/>
      <c r="E86" s="63"/>
      <c r="F86" s="63"/>
      <c r="G86" s="63"/>
    </row>
    <row r="87" spans="3:7" ht="12" thickBot="1" x14ac:dyDescent="0.25">
      <c r="C87" s="71" t="s">
        <v>1</v>
      </c>
      <c r="D87" s="68">
        <v>13200</v>
      </c>
      <c r="E87" s="63">
        <v>14000</v>
      </c>
      <c r="F87" s="63">
        <v>14500</v>
      </c>
      <c r="G87" s="63">
        <v>15000</v>
      </c>
    </row>
    <row r="88" spans="3:7" ht="12" thickBot="1" x14ac:dyDescent="0.25">
      <c r="C88" s="71" t="s">
        <v>2</v>
      </c>
      <c r="D88" s="68"/>
      <c r="E88" s="63"/>
      <c r="F88" s="63"/>
      <c r="G88" s="63"/>
    </row>
    <row r="89" spans="3:7" ht="12" thickBot="1" x14ac:dyDescent="0.25">
      <c r="C89" s="71" t="s">
        <v>28</v>
      </c>
      <c r="D89" s="68"/>
      <c r="E89" s="63"/>
      <c r="F89" s="63"/>
      <c r="G89" s="63"/>
    </row>
    <row r="90" spans="3:7" ht="12" thickBot="1" x14ac:dyDescent="0.25">
      <c r="C90" s="71" t="s">
        <v>30</v>
      </c>
      <c r="D90" s="68"/>
      <c r="E90" s="63"/>
      <c r="F90" s="63"/>
      <c r="G90" s="63"/>
    </row>
    <row r="91" spans="3:7" ht="23.25" thickBot="1" x14ac:dyDescent="0.25">
      <c r="C91" s="71" t="s">
        <v>3</v>
      </c>
      <c r="D91" s="68"/>
      <c r="E91" s="63"/>
      <c r="F91" s="63"/>
      <c r="G91" s="63"/>
    </row>
    <row r="92" spans="3:7" ht="12" thickBot="1" x14ac:dyDescent="0.25">
      <c r="C92" s="30" t="s">
        <v>46</v>
      </c>
      <c r="D92" s="68">
        <f>D91+D90+D89+D88+D87+D86+D85</f>
        <v>13200</v>
      </c>
      <c r="E92" s="68">
        <f>E91+E90+E89+E88+E87+E86+E85</f>
        <v>14000</v>
      </c>
      <c r="F92" s="68">
        <f>F91+F90+F89+F88+F87+F86+F85</f>
        <v>14500</v>
      </c>
      <c r="G92" s="68">
        <f>G91+G90+G89+G88+G87+G86+G85</f>
        <v>15000</v>
      </c>
    </row>
    <row r="93" spans="3:7" ht="12" thickBot="1" x14ac:dyDescent="0.25">
      <c r="C93" s="66" t="s">
        <v>48</v>
      </c>
      <c r="D93" s="65">
        <f>IF(D92-D77=0,0,"Error")</f>
        <v>0</v>
      </c>
      <c r="E93" s="65">
        <f>IF(E92-E77=0,0,"Error")</f>
        <v>0</v>
      </c>
      <c r="F93" s="65">
        <f>IF(F92-F77=0,0,"Error")</f>
        <v>0</v>
      </c>
      <c r="G93" s="65">
        <f>IF(G92-G77=0,0,"Error")</f>
        <v>0</v>
      </c>
    </row>
    <row r="94" spans="3:7" ht="12" thickBot="1" x14ac:dyDescent="0.25">
      <c r="C94" s="94" t="s">
        <v>198</v>
      </c>
      <c r="D94" s="206" t="s">
        <v>197</v>
      </c>
      <c r="E94" s="207"/>
      <c r="F94" s="207"/>
      <c r="G94" s="208"/>
    </row>
    <row r="95" spans="3:7" ht="84.75" customHeight="1" thickBot="1" x14ac:dyDescent="0.25">
      <c r="C95" s="86" t="s">
        <v>10</v>
      </c>
      <c r="D95" s="241" t="s">
        <v>196</v>
      </c>
      <c r="E95" s="242"/>
      <c r="F95" s="242"/>
      <c r="G95" s="243"/>
    </row>
    <row r="96" spans="3:7" ht="12" thickBot="1" x14ac:dyDescent="0.25">
      <c r="C96" s="86" t="s">
        <v>14</v>
      </c>
      <c r="D96" s="203" t="s">
        <v>195</v>
      </c>
      <c r="E96" s="204"/>
      <c r="F96" s="204"/>
      <c r="G96" s="205"/>
    </row>
    <row r="97" spans="3:13" x14ac:dyDescent="0.2">
      <c r="C97" s="209"/>
      <c r="D97" s="116">
        <v>2018</v>
      </c>
      <c r="E97" s="116">
        <v>2019</v>
      </c>
      <c r="F97" s="116">
        <v>2020</v>
      </c>
      <c r="G97" s="116">
        <v>2021</v>
      </c>
    </row>
    <row r="98" spans="3:13" ht="12" thickBot="1" x14ac:dyDescent="0.25">
      <c r="C98" s="210"/>
      <c r="D98" s="81" t="s">
        <v>6</v>
      </c>
      <c r="E98" s="81" t="s">
        <v>7</v>
      </c>
      <c r="F98" s="81" t="s">
        <v>7</v>
      </c>
      <c r="G98" s="81" t="s">
        <v>7</v>
      </c>
    </row>
    <row r="99" spans="3:13" ht="12" thickBot="1" x14ac:dyDescent="0.25">
      <c r="C99" s="86" t="s">
        <v>9</v>
      </c>
      <c r="D99" s="80">
        <v>12</v>
      </c>
      <c r="E99" s="80">
        <v>12</v>
      </c>
      <c r="F99" s="80">
        <v>12</v>
      </c>
      <c r="G99" s="80">
        <v>12</v>
      </c>
    </row>
    <row r="100" spans="3:13" ht="12" thickBot="1" x14ac:dyDescent="0.25">
      <c r="C100" s="86" t="s">
        <v>15</v>
      </c>
      <c r="D100" s="68">
        <v>15000</v>
      </c>
      <c r="E100" s="68">
        <v>15000</v>
      </c>
      <c r="F100" s="68">
        <v>15000</v>
      </c>
      <c r="G100" s="68">
        <v>15000</v>
      </c>
    </row>
    <row r="101" spans="3:13" ht="12" thickBot="1" x14ac:dyDescent="0.25">
      <c r="C101" s="86" t="s">
        <v>23</v>
      </c>
      <c r="D101" s="80">
        <f>D100/D99</f>
        <v>1250</v>
      </c>
      <c r="E101" s="80">
        <f>E100/E99</f>
        <v>1250</v>
      </c>
      <c r="F101" s="80">
        <f>F100/F99</f>
        <v>1250</v>
      </c>
      <c r="G101" s="80">
        <f>G100/G99</f>
        <v>1250</v>
      </c>
    </row>
    <row r="102" spans="3:13" ht="12" thickBot="1" x14ac:dyDescent="0.25">
      <c r="C102" s="86" t="s">
        <v>16</v>
      </c>
      <c r="D102" s="85" t="s">
        <v>22</v>
      </c>
      <c r="E102" s="84">
        <f t="shared" ref="E102:G104" si="3">E99/D99-1</f>
        <v>0</v>
      </c>
      <c r="F102" s="84">
        <f t="shared" si="3"/>
        <v>0</v>
      </c>
      <c r="G102" s="84">
        <f t="shared" si="3"/>
        <v>0</v>
      </c>
      <c r="I102" s="96"/>
      <c r="J102" s="96"/>
      <c r="K102" s="96"/>
      <c r="L102" s="96"/>
      <c r="M102" s="96"/>
    </row>
    <row r="103" spans="3:13" ht="12" thickBot="1" x14ac:dyDescent="0.25">
      <c r="C103" s="86" t="s">
        <v>17</v>
      </c>
      <c r="D103" s="85" t="s">
        <v>22</v>
      </c>
      <c r="E103" s="84">
        <f t="shared" si="3"/>
        <v>0</v>
      </c>
      <c r="F103" s="84">
        <f t="shared" si="3"/>
        <v>0</v>
      </c>
      <c r="G103" s="84">
        <f t="shared" si="3"/>
        <v>0</v>
      </c>
    </row>
    <row r="104" spans="3:13" ht="12" thickBot="1" x14ac:dyDescent="0.25">
      <c r="C104" s="86" t="s">
        <v>18</v>
      </c>
      <c r="D104" s="85" t="s">
        <v>22</v>
      </c>
      <c r="E104" s="84">
        <f t="shared" si="3"/>
        <v>0</v>
      </c>
      <c r="F104" s="84">
        <f t="shared" si="3"/>
        <v>0</v>
      </c>
      <c r="G104" s="84">
        <f t="shared" si="3"/>
        <v>0</v>
      </c>
    </row>
    <row r="105" spans="3:13" ht="12" thickBot="1" x14ac:dyDescent="0.25">
      <c r="C105" s="217" t="s">
        <v>129</v>
      </c>
      <c r="D105" s="218"/>
      <c r="E105" s="218"/>
      <c r="F105" s="218"/>
      <c r="G105" s="219"/>
    </row>
    <row r="106" spans="3:13" x14ac:dyDescent="0.2">
      <c r="C106" s="209"/>
      <c r="D106" s="82">
        <v>2018</v>
      </c>
      <c r="E106" s="82">
        <v>2019</v>
      </c>
      <c r="F106" s="82">
        <v>2020</v>
      </c>
      <c r="G106" s="82">
        <v>2021</v>
      </c>
    </row>
    <row r="107" spans="3:13" ht="12" thickBot="1" x14ac:dyDescent="0.25">
      <c r="C107" s="210"/>
      <c r="D107" s="81" t="s">
        <v>6</v>
      </c>
      <c r="E107" s="81" t="s">
        <v>7</v>
      </c>
      <c r="F107" s="81" t="s">
        <v>7</v>
      </c>
      <c r="G107" s="81" t="s">
        <v>7</v>
      </c>
    </row>
    <row r="108" spans="3:13" ht="12" thickBot="1" x14ac:dyDescent="0.25">
      <c r="C108" s="71" t="s">
        <v>0</v>
      </c>
      <c r="D108" s="63"/>
      <c r="E108" s="63"/>
      <c r="F108" s="63"/>
      <c r="G108" s="63"/>
    </row>
    <row r="109" spans="3:13" ht="23.25" thickBot="1" x14ac:dyDescent="0.25">
      <c r="C109" s="71" t="s">
        <v>41</v>
      </c>
      <c r="D109" s="63"/>
      <c r="E109" s="63"/>
      <c r="F109" s="63"/>
      <c r="G109" s="63"/>
    </row>
    <row r="110" spans="3:13" ht="12" thickBot="1" x14ac:dyDescent="0.25">
      <c r="C110" s="71" t="s">
        <v>1</v>
      </c>
      <c r="D110" s="68">
        <v>15000</v>
      </c>
      <c r="E110" s="68">
        <v>15000</v>
      </c>
      <c r="F110" s="68">
        <v>15000</v>
      </c>
      <c r="G110" s="68">
        <v>15000</v>
      </c>
    </row>
    <row r="111" spans="3:13" ht="12" thickBot="1" x14ac:dyDescent="0.25">
      <c r="C111" s="71" t="s">
        <v>2</v>
      </c>
      <c r="D111" s="68"/>
      <c r="E111" s="63"/>
      <c r="F111" s="63"/>
      <c r="G111" s="63"/>
    </row>
    <row r="112" spans="3:13" ht="12" thickBot="1" x14ac:dyDescent="0.25">
      <c r="C112" s="71" t="s">
        <v>28</v>
      </c>
      <c r="D112" s="68"/>
      <c r="E112" s="63"/>
      <c r="F112" s="63"/>
      <c r="G112" s="63"/>
    </row>
    <row r="113" spans="3:13" ht="12" thickBot="1" x14ac:dyDescent="0.25">
      <c r="C113" s="71" t="s">
        <v>30</v>
      </c>
      <c r="D113" s="68"/>
      <c r="E113" s="63"/>
      <c r="F113" s="63"/>
      <c r="G113" s="63"/>
    </row>
    <row r="114" spans="3:13" ht="23.25" thickBot="1" x14ac:dyDescent="0.25">
      <c r="C114" s="71" t="s">
        <v>3</v>
      </c>
      <c r="D114" s="68"/>
      <c r="E114" s="63"/>
      <c r="F114" s="63"/>
      <c r="G114" s="63"/>
    </row>
    <row r="115" spans="3:13" ht="12" thickBot="1" x14ac:dyDescent="0.25">
      <c r="C115" s="30" t="s">
        <v>46</v>
      </c>
      <c r="D115" s="68">
        <f>D114+D113+D112+D111+D110+D109+D108</f>
        <v>15000</v>
      </c>
      <c r="E115" s="68">
        <f>E114+E113+E112+E111+E110+E109+E108</f>
        <v>15000</v>
      </c>
      <c r="F115" s="68">
        <f>F114+F113+F112+F111+F110+F109+F108</f>
        <v>15000</v>
      </c>
      <c r="G115" s="68">
        <f>G114+G113+G112+G111+G110+G109+G108</f>
        <v>15000</v>
      </c>
    </row>
    <row r="116" spans="3:13" ht="12" thickBot="1" x14ac:dyDescent="0.25">
      <c r="C116" s="66" t="s">
        <v>48</v>
      </c>
      <c r="D116" s="65">
        <f>IF(D115-D100=0,0,"Error")</f>
        <v>0</v>
      </c>
      <c r="E116" s="65">
        <f>IF(E115-E100=0,0,"Error")</f>
        <v>0</v>
      </c>
      <c r="F116" s="65">
        <f>IF(F115-F100=0,0,"Error")</f>
        <v>0</v>
      </c>
      <c r="G116" s="65">
        <f>IF(G115-G100=0,0,"Error")</f>
        <v>0</v>
      </c>
    </row>
    <row r="117" spans="3:13" ht="42.75" customHeight="1" thickBot="1" x14ac:dyDescent="0.25">
      <c r="C117" s="94" t="s">
        <v>194</v>
      </c>
      <c r="D117" s="276" t="s">
        <v>193</v>
      </c>
      <c r="E117" s="277"/>
      <c r="F117" s="277"/>
      <c r="G117" s="278"/>
    </row>
    <row r="118" spans="3:13" ht="56.25" customHeight="1" thickBot="1" x14ac:dyDescent="0.25">
      <c r="C118" s="86" t="s">
        <v>10</v>
      </c>
      <c r="D118" s="273" t="s">
        <v>192</v>
      </c>
      <c r="E118" s="274"/>
      <c r="F118" s="274"/>
      <c r="G118" s="275"/>
    </row>
    <row r="119" spans="3:13" ht="12" thickBot="1" x14ac:dyDescent="0.25">
      <c r="C119" s="86" t="s">
        <v>14</v>
      </c>
      <c r="D119" s="203" t="s">
        <v>191</v>
      </c>
      <c r="E119" s="204"/>
      <c r="F119" s="204"/>
      <c r="G119" s="205"/>
    </row>
    <row r="120" spans="3:13" x14ac:dyDescent="0.2">
      <c r="C120" s="209"/>
      <c r="D120" s="116">
        <v>2018</v>
      </c>
      <c r="E120" s="116">
        <v>2019</v>
      </c>
      <c r="F120" s="116">
        <v>2020</v>
      </c>
      <c r="G120" s="116">
        <v>2021</v>
      </c>
    </row>
    <row r="121" spans="3:13" ht="12" thickBot="1" x14ac:dyDescent="0.25">
      <c r="C121" s="210"/>
      <c r="D121" s="81" t="s">
        <v>6</v>
      </c>
      <c r="E121" s="81" t="s">
        <v>7</v>
      </c>
      <c r="F121" s="81" t="s">
        <v>7</v>
      </c>
      <c r="G121" s="81" t="s">
        <v>7</v>
      </c>
    </row>
    <row r="122" spans="3:13" ht="12" thickBot="1" x14ac:dyDescent="0.25">
      <c r="C122" s="86" t="s">
        <v>9</v>
      </c>
      <c r="D122" s="80">
        <v>12</v>
      </c>
      <c r="E122" s="80">
        <v>12</v>
      </c>
      <c r="F122" s="80">
        <v>12</v>
      </c>
      <c r="G122" s="80">
        <v>12</v>
      </c>
    </row>
    <row r="123" spans="3:13" ht="12" thickBot="1" x14ac:dyDescent="0.25">
      <c r="C123" s="86" t="s">
        <v>15</v>
      </c>
      <c r="D123" s="68">
        <v>1400</v>
      </c>
      <c r="E123" s="68">
        <v>1400</v>
      </c>
      <c r="F123" s="68">
        <v>1400</v>
      </c>
      <c r="G123" s="68">
        <v>1400</v>
      </c>
    </row>
    <row r="124" spans="3:13" ht="12" thickBot="1" x14ac:dyDescent="0.25">
      <c r="C124" s="86" t="s">
        <v>23</v>
      </c>
      <c r="D124" s="80">
        <f>D123/D122</f>
        <v>116.66666666666667</v>
      </c>
      <c r="E124" s="80">
        <f>E123/E122</f>
        <v>116.66666666666667</v>
      </c>
      <c r="F124" s="80">
        <f>F123/F122</f>
        <v>116.66666666666667</v>
      </c>
      <c r="G124" s="80">
        <f>G123/G122</f>
        <v>116.66666666666667</v>
      </c>
    </row>
    <row r="125" spans="3:13" ht="12" thickBot="1" x14ac:dyDescent="0.25">
      <c r="C125" s="86" t="s">
        <v>16</v>
      </c>
      <c r="D125" s="85" t="s">
        <v>22</v>
      </c>
      <c r="E125" s="84">
        <f t="shared" ref="E125:G127" si="4">E122/D122-1</f>
        <v>0</v>
      </c>
      <c r="F125" s="84">
        <f t="shared" si="4"/>
        <v>0</v>
      </c>
      <c r="G125" s="84">
        <f t="shared" si="4"/>
        <v>0</v>
      </c>
      <c r="I125" s="96"/>
      <c r="J125" s="96"/>
      <c r="K125" s="96"/>
      <c r="L125" s="96"/>
      <c r="M125" s="96"/>
    </row>
    <row r="126" spans="3:13" ht="12" thickBot="1" x14ac:dyDescent="0.25">
      <c r="C126" s="86" t="s">
        <v>17</v>
      </c>
      <c r="D126" s="85" t="s">
        <v>22</v>
      </c>
      <c r="E126" s="84">
        <f t="shared" si="4"/>
        <v>0</v>
      </c>
      <c r="F126" s="84">
        <f t="shared" si="4"/>
        <v>0</v>
      </c>
      <c r="G126" s="84">
        <f t="shared" si="4"/>
        <v>0</v>
      </c>
    </row>
    <row r="127" spans="3:13" ht="12" thickBot="1" x14ac:dyDescent="0.25">
      <c r="C127" s="86" t="s">
        <v>18</v>
      </c>
      <c r="D127" s="85" t="s">
        <v>22</v>
      </c>
      <c r="E127" s="84">
        <f t="shared" si="4"/>
        <v>0</v>
      </c>
      <c r="F127" s="84">
        <f t="shared" si="4"/>
        <v>0</v>
      </c>
      <c r="G127" s="84">
        <f t="shared" si="4"/>
        <v>0</v>
      </c>
    </row>
    <row r="128" spans="3:13" ht="12" thickBot="1" x14ac:dyDescent="0.25">
      <c r="C128" s="217" t="s">
        <v>123</v>
      </c>
      <c r="D128" s="218"/>
      <c r="E128" s="218"/>
      <c r="F128" s="218"/>
      <c r="G128" s="219"/>
    </row>
    <row r="129" spans="3:7" x14ac:dyDescent="0.2">
      <c r="C129" s="209"/>
      <c r="D129" s="82">
        <v>2018</v>
      </c>
      <c r="E129" s="82">
        <v>2019</v>
      </c>
      <c r="F129" s="82">
        <v>2020</v>
      </c>
      <c r="G129" s="82">
        <v>2021</v>
      </c>
    </row>
    <row r="130" spans="3:7" ht="12" thickBot="1" x14ac:dyDescent="0.25">
      <c r="C130" s="210"/>
      <c r="D130" s="81" t="s">
        <v>6</v>
      </c>
      <c r="E130" s="81" t="s">
        <v>7</v>
      </c>
      <c r="F130" s="81" t="s">
        <v>7</v>
      </c>
      <c r="G130" s="81" t="s">
        <v>7</v>
      </c>
    </row>
    <row r="131" spans="3:7" ht="12" thickBot="1" x14ac:dyDescent="0.25">
      <c r="C131" s="71" t="s">
        <v>0</v>
      </c>
      <c r="D131" s="63"/>
      <c r="E131" s="63"/>
      <c r="F131" s="63"/>
      <c r="G131" s="63"/>
    </row>
    <row r="132" spans="3:7" ht="23.25" thickBot="1" x14ac:dyDescent="0.25">
      <c r="C132" s="71" t="s">
        <v>41</v>
      </c>
      <c r="D132" s="63"/>
      <c r="E132" s="63"/>
      <c r="F132" s="63"/>
      <c r="G132" s="63"/>
    </row>
    <row r="133" spans="3:7" ht="12" thickBot="1" x14ac:dyDescent="0.25">
      <c r="C133" s="71" t="s">
        <v>1</v>
      </c>
      <c r="D133" s="68">
        <v>1400</v>
      </c>
      <c r="E133" s="68">
        <v>1400</v>
      </c>
      <c r="F133" s="68">
        <v>1400</v>
      </c>
      <c r="G133" s="68">
        <v>1400</v>
      </c>
    </row>
    <row r="134" spans="3:7" ht="12" thickBot="1" x14ac:dyDescent="0.25">
      <c r="C134" s="71" t="s">
        <v>2</v>
      </c>
      <c r="D134" s="68"/>
      <c r="E134" s="63"/>
      <c r="F134" s="63"/>
      <c r="G134" s="63"/>
    </row>
    <row r="135" spans="3:7" ht="12" thickBot="1" x14ac:dyDescent="0.25">
      <c r="C135" s="71" t="s">
        <v>28</v>
      </c>
      <c r="D135" s="68"/>
      <c r="E135" s="63"/>
      <c r="F135" s="63"/>
      <c r="G135" s="63"/>
    </row>
    <row r="136" spans="3:7" ht="12" thickBot="1" x14ac:dyDescent="0.25">
      <c r="C136" s="71" t="s">
        <v>30</v>
      </c>
      <c r="D136" s="68"/>
      <c r="E136" s="63"/>
      <c r="F136" s="63"/>
      <c r="G136" s="63"/>
    </row>
    <row r="137" spans="3:7" ht="23.25" thickBot="1" x14ac:dyDescent="0.25">
      <c r="C137" s="71" t="s">
        <v>3</v>
      </c>
      <c r="D137" s="68"/>
      <c r="E137" s="63"/>
      <c r="F137" s="63"/>
      <c r="G137" s="63"/>
    </row>
    <row r="138" spans="3:7" ht="12" thickBot="1" x14ac:dyDescent="0.25">
      <c r="C138" s="30" t="s">
        <v>122</v>
      </c>
      <c r="D138" s="68">
        <f>D137+D136+D135+D134+D133+D132+D131</f>
        <v>1400</v>
      </c>
      <c r="E138" s="68">
        <f>E137+E136+E135+E134+E133+E132+E131</f>
        <v>1400</v>
      </c>
      <c r="F138" s="68">
        <f>F137+F136+F135+F134+F133+F132+F131</f>
        <v>1400</v>
      </c>
      <c r="G138" s="68">
        <f>G137+G136+G135+G134+G133+G132+G131</f>
        <v>1400</v>
      </c>
    </row>
    <row r="139" spans="3:7" ht="12" thickBot="1" x14ac:dyDescent="0.25">
      <c r="C139" s="66" t="s">
        <v>48</v>
      </c>
      <c r="D139" s="65">
        <f>IF(D138-D123=0,0,"Error")</f>
        <v>0</v>
      </c>
      <c r="E139" s="65">
        <f>IF(E138-E123=0,0,"Error")</f>
        <v>0</v>
      </c>
      <c r="F139" s="65">
        <f>IF(F138-F123=0,0,"Error")</f>
        <v>0</v>
      </c>
      <c r="G139" s="65">
        <f>IF(G138-G123=0,0,"Error")</f>
        <v>0</v>
      </c>
    </row>
    <row r="140" spans="3:7" ht="12" thickBot="1" x14ac:dyDescent="0.25">
      <c r="C140" s="220" t="s">
        <v>59</v>
      </c>
      <c r="D140" s="221"/>
      <c r="E140" s="221"/>
      <c r="F140" s="221"/>
      <c r="G140" s="222"/>
    </row>
    <row r="141" spans="3:7" ht="12" thickBot="1" x14ac:dyDescent="0.25">
      <c r="C141" s="220" t="s">
        <v>60</v>
      </c>
      <c r="D141" s="221"/>
      <c r="E141" s="221"/>
      <c r="F141" s="221"/>
      <c r="G141" s="222"/>
    </row>
    <row r="142" spans="3:7" ht="12" thickBot="1" x14ac:dyDescent="0.25">
      <c r="C142" s="99" t="s">
        <v>66</v>
      </c>
      <c r="D142" s="214" t="s">
        <v>39</v>
      </c>
      <c r="E142" s="215"/>
      <c r="F142" s="215"/>
      <c r="G142" s="216"/>
    </row>
    <row r="143" spans="3:7" ht="12" thickBot="1" x14ac:dyDescent="0.25">
      <c r="C143" s="94" t="s">
        <v>37</v>
      </c>
      <c r="D143" s="206" t="s">
        <v>144</v>
      </c>
      <c r="E143" s="207"/>
      <c r="F143" s="207"/>
      <c r="G143" s="208"/>
    </row>
    <row r="144" spans="3:7" ht="12" thickBot="1" x14ac:dyDescent="0.25">
      <c r="C144" s="86" t="s">
        <v>10</v>
      </c>
      <c r="D144" s="206" t="s">
        <v>144</v>
      </c>
      <c r="E144" s="207"/>
      <c r="F144" s="207"/>
      <c r="G144" s="208"/>
    </row>
    <row r="145" spans="3:13" ht="12" thickBot="1" x14ac:dyDescent="0.25">
      <c r="C145" s="86" t="s">
        <v>14</v>
      </c>
      <c r="D145" s="206" t="s">
        <v>144</v>
      </c>
      <c r="E145" s="207"/>
      <c r="F145" s="207"/>
      <c r="G145" s="208"/>
    </row>
    <row r="146" spans="3:13" x14ac:dyDescent="0.2">
      <c r="C146" s="209"/>
      <c r="D146" s="82">
        <v>2018</v>
      </c>
      <c r="E146" s="82">
        <v>2019</v>
      </c>
      <c r="F146" s="82">
        <v>2020</v>
      </c>
      <c r="G146" s="82">
        <v>2021</v>
      </c>
    </row>
    <row r="147" spans="3:13" ht="12" thickBot="1" x14ac:dyDescent="0.25">
      <c r="C147" s="210"/>
      <c r="D147" s="81" t="s">
        <v>6</v>
      </c>
      <c r="E147" s="81" t="s">
        <v>7</v>
      </c>
      <c r="F147" s="81" t="s">
        <v>7</v>
      </c>
      <c r="G147" s="81" t="s">
        <v>7</v>
      </c>
    </row>
    <row r="148" spans="3:13" ht="12" thickBot="1" x14ac:dyDescent="0.25">
      <c r="C148" s="86" t="s">
        <v>9</v>
      </c>
      <c r="D148" s="80">
        <v>1</v>
      </c>
      <c r="E148" s="80">
        <v>1</v>
      </c>
      <c r="F148" s="80">
        <v>1</v>
      </c>
      <c r="G148" s="80">
        <v>1</v>
      </c>
    </row>
    <row r="149" spans="3:13" ht="12" thickBot="1" x14ac:dyDescent="0.25">
      <c r="C149" s="86" t="s">
        <v>15</v>
      </c>
      <c r="D149" s="80">
        <v>0</v>
      </c>
      <c r="E149" s="80">
        <v>480</v>
      </c>
      <c r="F149" s="80">
        <v>4320</v>
      </c>
      <c r="G149" s="80">
        <v>960</v>
      </c>
    </row>
    <row r="150" spans="3:13" ht="12" thickBot="1" x14ac:dyDescent="0.25">
      <c r="C150" s="86" t="s">
        <v>23</v>
      </c>
      <c r="D150" s="80">
        <f>D149/D148</f>
        <v>0</v>
      </c>
      <c r="E150" s="80">
        <f>E149/E148</f>
        <v>480</v>
      </c>
      <c r="F150" s="80">
        <f>F149/F148</f>
        <v>4320</v>
      </c>
      <c r="G150" s="80">
        <f>G149/G148</f>
        <v>960</v>
      </c>
    </row>
    <row r="151" spans="3:13" ht="12" thickBot="1" x14ac:dyDescent="0.25">
      <c r="C151" s="86" t="s">
        <v>16</v>
      </c>
      <c r="D151" s="85" t="s">
        <v>22</v>
      </c>
      <c r="E151" s="84">
        <f t="shared" ref="E151:G153" si="5">E148/D148-1</f>
        <v>0</v>
      </c>
      <c r="F151" s="84">
        <f t="shared" si="5"/>
        <v>0</v>
      </c>
      <c r="G151" s="84">
        <f t="shared" si="5"/>
        <v>0</v>
      </c>
      <c r="I151" s="96"/>
      <c r="J151" s="96"/>
      <c r="K151" s="96"/>
      <c r="L151" s="96"/>
      <c r="M151" s="96"/>
    </row>
    <row r="152" spans="3:13" ht="12" thickBot="1" x14ac:dyDescent="0.25">
      <c r="C152" s="86" t="s">
        <v>17</v>
      </c>
      <c r="D152" s="85" t="s">
        <v>22</v>
      </c>
      <c r="E152" s="84" t="e">
        <f t="shared" si="5"/>
        <v>#DIV/0!</v>
      </c>
      <c r="F152" s="84">
        <f t="shared" si="5"/>
        <v>8</v>
      </c>
      <c r="G152" s="84">
        <f t="shared" si="5"/>
        <v>-0.77777777777777779</v>
      </c>
    </row>
    <row r="153" spans="3:13" ht="12" thickBot="1" x14ac:dyDescent="0.25">
      <c r="C153" s="86" t="s">
        <v>18</v>
      </c>
      <c r="D153" s="85" t="s">
        <v>22</v>
      </c>
      <c r="E153" s="84" t="e">
        <f t="shared" si="5"/>
        <v>#DIV/0!</v>
      </c>
      <c r="F153" s="84">
        <f t="shared" si="5"/>
        <v>8</v>
      </c>
      <c r="G153" s="84">
        <f t="shared" si="5"/>
        <v>-0.77777777777777779</v>
      </c>
    </row>
    <row r="154" spans="3:13" ht="12" thickBot="1" x14ac:dyDescent="0.25">
      <c r="C154" s="217" t="s">
        <v>47</v>
      </c>
      <c r="D154" s="218"/>
      <c r="E154" s="218"/>
      <c r="F154" s="218"/>
      <c r="G154" s="219"/>
    </row>
    <row r="155" spans="3:13" x14ac:dyDescent="0.2">
      <c r="C155" s="209"/>
      <c r="D155" s="82">
        <v>2018</v>
      </c>
      <c r="E155" s="82">
        <v>2019</v>
      </c>
      <c r="F155" s="82">
        <v>2020</v>
      </c>
      <c r="G155" s="82">
        <v>2021</v>
      </c>
    </row>
    <row r="156" spans="3:13" ht="12" thickBot="1" x14ac:dyDescent="0.25">
      <c r="C156" s="210"/>
      <c r="D156" s="81" t="s">
        <v>6</v>
      </c>
      <c r="E156" s="81" t="s">
        <v>7</v>
      </c>
      <c r="F156" s="81" t="s">
        <v>7</v>
      </c>
      <c r="G156" s="81" t="s">
        <v>7</v>
      </c>
    </row>
    <row r="157" spans="3:13" ht="12" thickBot="1" x14ac:dyDescent="0.25">
      <c r="C157" s="71" t="s">
        <v>63</v>
      </c>
      <c r="D157" s="63"/>
      <c r="E157" s="63"/>
      <c r="F157" s="63"/>
      <c r="G157" s="63"/>
    </row>
    <row r="158" spans="3:13" ht="12" thickBot="1" x14ac:dyDescent="0.25">
      <c r="C158" s="71" t="s">
        <v>64</v>
      </c>
      <c r="D158" s="80">
        <v>0</v>
      </c>
      <c r="E158" s="80">
        <v>480</v>
      </c>
      <c r="F158" s="80">
        <v>4320</v>
      </c>
      <c r="G158" s="80">
        <v>960</v>
      </c>
    </row>
    <row r="159" spans="3:13" ht="12" thickBot="1" x14ac:dyDescent="0.25">
      <c r="C159" s="115" t="s">
        <v>46</v>
      </c>
      <c r="D159" s="68">
        <f>D158+D157</f>
        <v>0</v>
      </c>
      <c r="E159" s="68">
        <f>E158+E157</f>
        <v>480</v>
      </c>
      <c r="F159" s="68">
        <f>F158+F157</f>
        <v>4320</v>
      </c>
      <c r="G159" s="68">
        <f>G158+G157</f>
        <v>960</v>
      </c>
    </row>
    <row r="160" spans="3:13" ht="12" collapsed="1" thickBot="1" x14ac:dyDescent="0.25">
      <c r="C160" s="220" t="s">
        <v>59</v>
      </c>
      <c r="D160" s="221"/>
      <c r="E160" s="221"/>
      <c r="F160" s="221"/>
      <c r="G160" s="222"/>
    </row>
    <row r="161" spans="3:13" ht="12" thickBot="1" x14ac:dyDescent="0.25">
      <c r="C161" s="220" t="s">
        <v>65</v>
      </c>
      <c r="D161" s="221"/>
      <c r="E161" s="221"/>
      <c r="F161" s="221"/>
      <c r="G161" s="222"/>
    </row>
    <row r="162" spans="3:13" ht="12" thickBot="1" x14ac:dyDescent="0.25">
      <c r="C162" s="95" t="s">
        <v>104</v>
      </c>
      <c r="D162" s="214" t="s">
        <v>39</v>
      </c>
      <c r="E162" s="215"/>
      <c r="F162" s="215"/>
      <c r="G162" s="216"/>
    </row>
    <row r="163" spans="3:13" ht="12" thickBot="1" x14ac:dyDescent="0.25">
      <c r="C163" s="94" t="s">
        <v>37</v>
      </c>
      <c r="D163" s="206" t="s">
        <v>92</v>
      </c>
      <c r="E163" s="207"/>
      <c r="F163" s="207"/>
      <c r="G163" s="208"/>
    </row>
    <row r="164" spans="3:13" ht="12" thickBot="1" x14ac:dyDescent="0.25">
      <c r="C164" s="86" t="s">
        <v>10</v>
      </c>
      <c r="D164" s="211" t="s">
        <v>92</v>
      </c>
      <c r="E164" s="212"/>
      <c r="F164" s="212"/>
      <c r="G164" s="213"/>
    </row>
    <row r="165" spans="3:13" ht="12" thickBot="1" x14ac:dyDescent="0.25">
      <c r="C165" s="86" t="s">
        <v>14</v>
      </c>
      <c r="D165" s="203" t="s">
        <v>176</v>
      </c>
      <c r="E165" s="204"/>
      <c r="F165" s="204"/>
      <c r="G165" s="205"/>
    </row>
    <row r="166" spans="3:13" x14ac:dyDescent="0.2">
      <c r="C166" s="209"/>
      <c r="D166" s="82">
        <v>2018</v>
      </c>
      <c r="E166" s="82">
        <v>2019</v>
      </c>
      <c r="F166" s="82">
        <v>2020</v>
      </c>
      <c r="G166" s="82">
        <v>2021</v>
      </c>
    </row>
    <row r="167" spans="3:13" ht="12" thickBot="1" x14ac:dyDescent="0.25">
      <c r="C167" s="210"/>
      <c r="D167" s="81" t="s">
        <v>6</v>
      </c>
      <c r="E167" s="81" t="s">
        <v>7</v>
      </c>
      <c r="F167" s="81" t="s">
        <v>7</v>
      </c>
      <c r="G167" s="81" t="s">
        <v>7</v>
      </c>
    </row>
    <row r="168" spans="3:13" ht="12" thickBot="1" x14ac:dyDescent="0.25">
      <c r="C168" s="86" t="s">
        <v>9</v>
      </c>
      <c r="D168" s="80">
        <v>1</v>
      </c>
      <c r="E168" s="80">
        <v>0</v>
      </c>
      <c r="F168" s="80">
        <v>0</v>
      </c>
      <c r="G168" s="80">
        <v>0</v>
      </c>
    </row>
    <row r="169" spans="3:13" ht="12" thickBot="1" x14ac:dyDescent="0.25">
      <c r="C169" s="86" t="s">
        <v>15</v>
      </c>
      <c r="D169" s="80">
        <v>5000</v>
      </c>
      <c r="E169" s="80">
        <v>0</v>
      </c>
      <c r="F169" s="80">
        <v>0</v>
      </c>
      <c r="G169" s="80">
        <v>0</v>
      </c>
    </row>
    <row r="170" spans="3:13" ht="12" thickBot="1" x14ac:dyDescent="0.25">
      <c r="C170" s="86" t="s">
        <v>23</v>
      </c>
      <c r="D170" s="80">
        <f>D169/D168</f>
        <v>5000</v>
      </c>
      <c r="E170" s="80" t="e">
        <f>E169/E168</f>
        <v>#DIV/0!</v>
      </c>
      <c r="F170" s="80" t="e">
        <f>F169/F168</f>
        <v>#DIV/0!</v>
      </c>
      <c r="G170" s="80" t="e">
        <f>G169/G168</f>
        <v>#DIV/0!</v>
      </c>
    </row>
    <row r="171" spans="3:13" ht="12" thickBot="1" x14ac:dyDescent="0.25">
      <c r="C171" s="86" t="s">
        <v>16</v>
      </c>
      <c r="D171" s="85" t="s">
        <v>22</v>
      </c>
      <c r="E171" s="84">
        <f t="shared" ref="E171:G173" si="6">E168/D168-1</f>
        <v>-1</v>
      </c>
      <c r="F171" s="84" t="e">
        <f t="shared" si="6"/>
        <v>#DIV/0!</v>
      </c>
      <c r="G171" s="84" t="e">
        <f t="shared" si="6"/>
        <v>#DIV/0!</v>
      </c>
      <c r="I171" s="96"/>
      <c r="J171" s="96"/>
      <c r="K171" s="96"/>
      <c r="L171" s="96"/>
      <c r="M171" s="96"/>
    </row>
    <row r="172" spans="3:13" ht="12" thickBot="1" x14ac:dyDescent="0.25">
      <c r="C172" s="86" t="s">
        <v>17</v>
      </c>
      <c r="D172" s="85" t="s">
        <v>22</v>
      </c>
      <c r="E172" s="84">
        <f t="shared" si="6"/>
        <v>-1</v>
      </c>
      <c r="F172" s="84" t="e">
        <f t="shared" si="6"/>
        <v>#DIV/0!</v>
      </c>
      <c r="G172" s="84" t="e">
        <f t="shared" si="6"/>
        <v>#DIV/0!</v>
      </c>
    </row>
    <row r="173" spans="3:13" ht="12" thickBot="1" x14ac:dyDescent="0.25">
      <c r="C173" s="86" t="s">
        <v>18</v>
      </c>
      <c r="D173" s="85" t="s">
        <v>22</v>
      </c>
      <c r="E173" s="84" t="e">
        <f t="shared" si="6"/>
        <v>#DIV/0!</v>
      </c>
      <c r="F173" s="84" t="e">
        <f t="shared" si="6"/>
        <v>#DIV/0!</v>
      </c>
      <c r="G173" s="84" t="e">
        <f t="shared" si="6"/>
        <v>#DIV/0!</v>
      </c>
    </row>
    <row r="174" spans="3:13" ht="12" thickBot="1" x14ac:dyDescent="0.25">
      <c r="C174" s="217" t="s">
        <v>47</v>
      </c>
      <c r="D174" s="218"/>
      <c r="E174" s="218"/>
      <c r="F174" s="218"/>
      <c r="G174" s="219"/>
    </row>
    <row r="175" spans="3:13" x14ac:dyDescent="0.2">
      <c r="C175" s="209"/>
      <c r="D175" s="82">
        <v>2018</v>
      </c>
      <c r="E175" s="82">
        <v>2019</v>
      </c>
      <c r="F175" s="82">
        <v>2020</v>
      </c>
      <c r="G175" s="82">
        <v>2021</v>
      </c>
    </row>
    <row r="176" spans="3:13" ht="12" thickBot="1" x14ac:dyDescent="0.25">
      <c r="C176" s="210"/>
      <c r="D176" s="81" t="s">
        <v>6</v>
      </c>
      <c r="E176" s="81" t="s">
        <v>7</v>
      </c>
      <c r="F176" s="81" t="s">
        <v>7</v>
      </c>
      <c r="G176" s="81" t="s">
        <v>7</v>
      </c>
    </row>
    <row r="177" spans="3:11" ht="12" thickBot="1" x14ac:dyDescent="0.25">
      <c r="C177" s="71" t="s">
        <v>63</v>
      </c>
      <c r="D177" s="63"/>
      <c r="E177" s="63"/>
      <c r="F177" s="63"/>
      <c r="G177" s="63"/>
      <c r="I177" s="114"/>
      <c r="J177" s="114"/>
      <c r="K177" s="114"/>
    </row>
    <row r="178" spans="3:11" ht="12" thickBot="1" x14ac:dyDescent="0.25">
      <c r="C178" s="71" t="s">
        <v>64</v>
      </c>
      <c r="D178" s="68">
        <v>5000</v>
      </c>
      <c r="E178" s="63"/>
      <c r="F178" s="63"/>
      <c r="G178" s="63"/>
      <c r="I178" s="114"/>
      <c r="J178" s="114"/>
      <c r="K178" s="114"/>
    </row>
    <row r="179" spans="3:11" ht="12" thickBot="1" x14ac:dyDescent="0.25">
      <c r="C179" s="30" t="s">
        <v>46</v>
      </c>
      <c r="D179" s="68">
        <f>D178+D177</f>
        <v>5000</v>
      </c>
      <c r="E179" s="68">
        <f>E178+E177</f>
        <v>0</v>
      </c>
      <c r="F179" s="68">
        <f>F178+F177</f>
        <v>0</v>
      </c>
      <c r="G179" s="68">
        <f>G178+G177</f>
        <v>0</v>
      </c>
      <c r="I179" s="114"/>
      <c r="J179" s="114"/>
      <c r="K179" s="114"/>
    </row>
    <row r="180" spans="3:11" ht="12" thickBot="1" x14ac:dyDescent="0.25">
      <c r="C180" s="95" t="s">
        <v>107</v>
      </c>
      <c r="D180" s="214" t="s">
        <v>39</v>
      </c>
      <c r="E180" s="215"/>
      <c r="F180" s="215"/>
      <c r="G180" s="216"/>
      <c r="I180" s="114"/>
      <c r="J180" s="114"/>
      <c r="K180" s="114"/>
    </row>
    <row r="181" spans="3:11" ht="12" thickBot="1" x14ac:dyDescent="0.25">
      <c r="C181" s="94" t="s">
        <v>190</v>
      </c>
      <c r="D181" s="235" t="s">
        <v>95</v>
      </c>
      <c r="E181" s="236"/>
      <c r="F181" s="236"/>
      <c r="G181" s="237"/>
      <c r="I181" s="114"/>
      <c r="J181" s="114"/>
      <c r="K181" s="114"/>
    </row>
    <row r="182" spans="3:11" ht="12" thickBot="1" x14ac:dyDescent="0.25">
      <c r="C182" s="86" t="s">
        <v>10</v>
      </c>
      <c r="D182" s="250" t="s">
        <v>95</v>
      </c>
      <c r="E182" s="251"/>
      <c r="F182" s="251"/>
      <c r="G182" s="252"/>
      <c r="I182" s="114"/>
      <c r="J182" s="114"/>
      <c r="K182" s="114"/>
    </row>
    <row r="183" spans="3:11" ht="12" thickBot="1" x14ac:dyDescent="0.25">
      <c r="C183" s="86" t="s">
        <v>14</v>
      </c>
      <c r="D183" s="203" t="s">
        <v>176</v>
      </c>
      <c r="E183" s="204"/>
      <c r="F183" s="204"/>
      <c r="G183" s="205"/>
      <c r="I183" s="114"/>
      <c r="J183" s="114"/>
      <c r="K183" s="114"/>
    </row>
    <row r="184" spans="3:11" x14ac:dyDescent="0.2">
      <c r="C184" s="209"/>
      <c r="D184" s="82">
        <v>2018</v>
      </c>
      <c r="E184" s="82">
        <v>2019</v>
      </c>
      <c r="F184" s="82">
        <v>2020</v>
      </c>
      <c r="G184" s="82">
        <v>2021</v>
      </c>
      <c r="I184" s="114"/>
      <c r="J184" s="114"/>
      <c r="K184" s="114"/>
    </row>
    <row r="185" spans="3:11" ht="12" thickBot="1" x14ac:dyDescent="0.25">
      <c r="C185" s="210"/>
      <c r="D185" s="81" t="s">
        <v>6</v>
      </c>
      <c r="E185" s="81" t="s">
        <v>7</v>
      </c>
      <c r="F185" s="81" t="s">
        <v>7</v>
      </c>
      <c r="G185" s="81" t="s">
        <v>7</v>
      </c>
      <c r="I185" s="114"/>
      <c r="J185" s="114"/>
      <c r="K185" s="114"/>
    </row>
    <row r="186" spans="3:11" ht="12" thickBot="1" x14ac:dyDescent="0.25">
      <c r="C186" s="86" t="s">
        <v>9</v>
      </c>
      <c r="D186" s="80">
        <v>1</v>
      </c>
      <c r="E186" s="80">
        <v>0</v>
      </c>
      <c r="F186" s="80">
        <v>0</v>
      </c>
      <c r="G186" s="80">
        <v>0</v>
      </c>
    </row>
    <row r="187" spans="3:11" ht="12" thickBot="1" x14ac:dyDescent="0.25">
      <c r="C187" s="86" t="s">
        <v>15</v>
      </c>
      <c r="D187" s="80">
        <v>22500</v>
      </c>
      <c r="E187" s="80">
        <v>0</v>
      </c>
      <c r="F187" s="80">
        <v>0</v>
      </c>
      <c r="G187" s="80">
        <v>0</v>
      </c>
    </row>
    <row r="188" spans="3:11" ht="12" thickBot="1" x14ac:dyDescent="0.25">
      <c r="C188" s="86" t="s">
        <v>23</v>
      </c>
      <c r="D188" s="80">
        <f>D187/D186</f>
        <v>22500</v>
      </c>
      <c r="E188" s="80" t="e">
        <f>E187/E186</f>
        <v>#DIV/0!</v>
      </c>
      <c r="F188" s="80" t="e">
        <f>F187/F186</f>
        <v>#DIV/0!</v>
      </c>
      <c r="G188" s="80" t="e">
        <f>G187/G186</f>
        <v>#DIV/0!</v>
      </c>
    </row>
    <row r="189" spans="3:11" ht="12" thickBot="1" x14ac:dyDescent="0.25">
      <c r="C189" s="86" t="s">
        <v>16</v>
      </c>
      <c r="D189" s="85" t="s">
        <v>22</v>
      </c>
      <c r="E189" s="84">
        <f t="shared" ref="E189:G191" si="7">E186/D186-1</f>
        <v>-1</v>
      </c>
      <c r="F189" s="84" t="e">
        <f t="shared" si="7"/>
        <v>#DIV/0!</v>
      </c>
      <c r="G189" s="84" t="e">
        <f t="shared" si="7"/>
        <v>#DIV/0!</v>
      </c>
      <c r="I189" s="96"/>
    </row>
    <row r="190" spans="3:11" ht="12" thickBot="1" x14ac:dyDescent="0.25">
      <c r="C190" s="86" t="s">
        <v>17</v>
      </c>
      <c r="D190" s="85" t="s">
        <v>22</v>
      </c>
      <c r="E190" s="84">
        <f t="shared" si="7"/>
        <v>-1</v>
      </c>
      <c r="F190" s="84" t="e">
        <f t="shared" si="7"/>
        <v>#DIV/0!</v>
      </c>
      <c r="G190" s="84" t="e">
        <f t="shared" si="7"/>
        <v>#DIV/0!</v>
      </c>
    </row>
    <row r="191" spans="3:11" ht="12" thickBot="1" x14ac:dyDescent="0.25">
      <c r="C191" s="86" t="s">
        <v>18</v>
      </c>
      <c r="D191" s="85" t="s">
        <v>22</v>
      </c>
      <c r="E191" s="84" t="e">
        <f t="shared" si="7"/>
        <v>#DIV/0!</v>
      </c>
      <c r="F191" s="84" t="e">
        <f t="shared" si="7"/>
        <v>#DIV/0!</v>
      </c>
      <c r="G191" s="84" t="e">
        <f t="shared" si="7"/>
        <v>#DIV/0!</v>
      </c>
    </row>
    <row r="192" spans="3:11" ht="12" thickBot="1" x14ac:dyDescent="0.25">
      <c r="C192" s="217" t="s">
        <v>137</v>
      </c>
      <c r="D192" s="218"/>
      <c r="E192" s="218"/>
      <c r="F192" s="218"/>
      <c r="G192" s="219"/>
    </row>
    <row r="193" spans="3:11" x14ac:dyDescent="0.2">
      <c r="C193" s="209"/>
      <c r="D193" s="82">
        <v>2018</v>
      </c>
      <c r="E193" s="82">
        <v>2019</v>
      </c>
      <c r="F193" s="82">
        <v>2020</v>
      </c>
      <c r="G193" s="82">
        <v>2021</v>
      </c>
    </row>
    <row r="194" spans="3:11" ht="12" thickBot="1" x14ac:dyDescent="0.25">
      <c r="C194" s="210"/>
      <c r="D194" s="81" t="s">
        <v>6</v>
      </c>
      <c r="E194" s="81" t="s">
        <v>7</v>
      </c>
      <c r="F194" s="81" t="s">
        <v>7</v>
      </c>
      <c r="G194" s="81" t="s">
        <v>7</v>
      </c>
      <c r="I194" s="87"/>
      <c r="J194" s="87"/>
      <c r="K194" s="87"/>
    </row>
    <row r="195" spans="3:11" ht="12" thickBot="1" x14ac:dyDescent="0.25">
      <c r="C195" s="71" t="s">
        <v>63</v>
      </c>
      <c r="D195" s="63">
        <v>0</v>
      </c>
      <c r="E195" s="63">
        <v>0</v>
      </c>
      <c r="F195" s="63">
        <v>0</v>
      </c>
      <c r="G195" s="63">
        <v>0</v>
      </c>
      <c r="I195" s="87"/>
      <c r="J195" s="87"/>
      <c r="K195" s="87"/>
    </row>
    <row r="196" spans="3:11" ht="12" thickBot="1" x14ac:dyDescent="0.25">
      <c r="C196" s="71" t="s">
        <v>64</v>
      </c>
      <c r="D196" s="68">
        <v>22500</v>
      </c>
      <c r="E196" s="63">
        <v>0</v>
      </c>
      <c r="F196" s="63">
        <v>0</v>
      </c>
      <c r="G196" s="63">
        <v>0</v>
      </c>
      <c r="I196" s="87"/>
      <c r="J196" s="87"/>
      <c r="K196" s="87"/>
    </row>
    <row r="197" spans="3:11" ht="12" thickBot="1" x14ac:dyDescent="0.25">
      <c r="C197" s="30" t="s">
        <v>136</v>
      </c>
      <c r="D197" s="68">
        <f>D196+D195</f>
        <v>22500</v>
      </c>
      <c r="E197" s="68">
        <f>E196+E195</f>
        <v>0</v>
      </c>
      <c r="F197" s="68">
        <f>F196+F195</f>
        <v>0</v>
      </c>
      <c r="G197" s="68">
        <f>G196+G195</f>
        <v>0</v>
      </c>
      <c r="I197" s="87"/>
      <c r="J197" s="87"/>
      <c r="K197" s="87"/>
    </row>
    <row r="198" spans="3:11" ht="12" thickBot="1" x14ac:dyDescent="0.25">
      <c r="C198" s="95" t="s">
        <v>108</v>
      </c>
      <c r="D198" s="214" t="s">
        <v>39</v>
      </c>
      <c r="E198" s="215"/>
      <c r="F198" s="215"/>
      <c r="G198" s="216"/>
      <c r="I198" s="87"/>
      <c r="J198" s="87"/>
      <c r="K198" s="87"/>
    </row>
    <row r="199" spans="3:11" ht="12" thickBot="1" x14ac:dyDescent="0.25">
      <c r="C199" s="94" t="s">
        <v>135</v>
      </c>
      <c r="D199" s="235" t="s">
        <v>96</v>
      </c>
      <c r="E199" s="236"/>
      <c r="F199" s="236"/>
      <c r="G199" s="237"/>
      <c r="I199" s="113"/>
      <c r="J199" s="111"/>
      <c r="K199" s="87"/>
    </row>
    <row r="200" spans="3:11" ht="12" thickBot="1" x14ac:dyDescent="0.25">
      <c r="C200" s="86" t="s">
        <v>10</v>
      </c>
      <c r="D200" s="250" t="s">
        <v>96</v>
      </c>
      <c r="E200" s="251"/>
      <c r="F200" s="251"/>
      <c r="G200" s="252"/>
      <c r="I200" s="87"/>
      <c r="J200" s="87"/>
      <c r="K200" s="87"/>
    </row>
    <row r="201" spans="3:11" ht="12" thickBot="1" x14ac:dyDescent="0.25">
      <c r="C201" s="86" t="s">
        <v>14</v>
      </c>
      <c r="D201" s="203" t="s">
        <v>176</v>
      </c>
      <c r="E201" s="204"/>
      <c r="F201" s="204"/>
      <c r="G201" s="205"/>
      <c r="I201" s="87"/>
      <c r="J201" s="87"/>
      <c r="K201" s="87"/>
    </row>
    <row r="202" spans="3:11" x14ac:dyDescent="0.2">
      <c r="C202" s="209"/>
      <c r="D202" s="82">
        <v>2018</v>
      </c>
      <c r="E202" s="82">
        <v>2019</v>
      </c>
      <c r="F202" s="82">
        <v>2020</v>
      </c>
      <c r="G202" s="82">
        <v>2021</v>
      </c>
      <c r="I202" s="87"/>
      <c r="J202" s="87"/>
      <c r="K202" s="87"/>
    </row>
    <row r="203" spans="3:11" ht="12" thickBot="1" x14ac:dyDescent="0.25">
      <c r="C203" s="210"/>
      <c r="D203" s="81" t="s">
        <v>6</v>
      </c>
      <c r="E203" s="81" t="s">
        <v>7</v>
      </c>
      <c r="F203" s="81" t="s">
        <v>7</v>
      </c>
      <c r="G203" s="81" t="s">
        <v>7</v>
      </c>
      <c r="I203" s="87"/>
      <c r="J203" s="87"/>
      <c r="K203" s="87"/>
    </row>
    <row r="204" spans="3:11" ht="12" thickBot="1" x14ac:dyDescent="0.25">
      <c r="C204" s="86" t="s">
        <v>9</v>
      </c>
      <c r="D204" s="80">
        <v>1</v>
      </c>
      <c r="E204" s="80">
        <v>0</v>
      </c>
      <c r="F204" s="80">
        <v>0</v>
      </c>
      <c r="G204" s="80">
        <v>0</v>
      </c>
      <c r="I204" s="87"/>
      <c r="J204" s="87"/>
      <c r="K204" s="87"/>
    </row>
    <row r="205" spans="3:11" ht="12" thickBot="1" x14ac:dyDescent="0.25">
      <c r="C205" s="86" t="s">
        <v>15</v>
      </c>
      <c r="D205" s="80">
        <v>20000</v>
      </c>
      <c r="E205" s="80">
        <v>0</v>
      </c>
      <c r="F205" s="80">
        <v>0</v>
      </c>
      <c r="G205" s="80">
        <v>0</v>
      </c>
      <c r="I205" s="87"/>
      <c r="J205" s="87"/>
      <c r="K205" s="87"/>
    </row>
    <row r="206" spans="3:11" ht="12" thickBot="1" x14ac:dyDescent="0.25">
      <c r="C206" s="86" t="s">
        <v>23</v>
      </c>
      <c r="D206" s="80">
        <f>D205/D204</f>
        <v>20000</v>
      </c>
      <c r="E206" s="80" t="e">
        <f>E205/E204</f>
        <v>#DIV/0!</v>
      </c>
      <c r="F206" s="80" t="e">
        <f>F205/F204</f>
        <v>#DIV/0!</v>
      </c>
      <c r="G206" s="80" t="e">
        <f>G205/G204</f>
        <v>#DIV/0!</v>
      </c>
      <c r="I206" s="87"/>
      <c r="J206" s="87"/>
      <c r="K206" s="87"/>
    </row>
    <row r="207" spans="3:11" ht="12" thickBot="1" x14ac:dyDescent="0.25">
      <c r="C207" s="86" t="s">
        <v>16</v>
      </c>
      <c r="D207" s="85" t="s">
        <v>22</v>
      </c>
      <c r="E207" s="84">
        <f t="shared" ref="E207:G209" si="8">E204/D204-1</f>
        <v>-1</v>
      </c>
      <c r="F207" s="84" t="e">
        <f t="shared" si="8"/>
        <v>#DIV/0!</v>
      </c>
      <c r="G207" s="84" t="e">
        <f t="shared" si="8"/>
        <v>#DIV/0!</v>
      </c>
      <c r="I207" s="89"/>
      <c r="J207" s="87"/>
      <c r="K207" s="87"/>
    </row>
    <row r="208" spans="3:11" ht="12" thickBot="1" x14ac:dyDescent="0.25">
      <c r="C208" s="86" t="s">
        <v>17</v>
      </c>
      <c r="D208" s="85" t="s">
        <v>22</v>
      </c>
      <c r="E208" s="84">
        <f t="shared" si="8"/>
        <v>-1</v>
      </c>
      <c r="F208" s="84" t="e">
        <f t="shared" si="8"/>
        <v>#DIV/0!</v>
      </c>
      <c r="G208" s="84" t="e">
        <f t="shared" si="8"/>
        <v>#DIV/0!</v>
      </c>
      <c r="I208" s="87"/>
      <c r="J208" s="87"/>
      <c r="K208" s="87"/>
    </row>
    <row r="209" spans="3:11" ht="12" thickBot="1" x14ac:dyDescent="0.25">
      <c r="C209" s="86" t="s">
        <v>18</v>
      </c>
      <c r="D209" s="85" t="s">
        <v>22</v>
      </c>
      <c r="E209" s="84" t="e">
        <f t="shared" si="8"/>
        <v>#DIV/0!</v>
      </c>
      <c r="F209" s="84" t="e">
        <f t="shared" si="8"/>
        <v>#DIV/0!</v>
      </c>
      <c r="G209" s="84" t="e">
        <f t="shared" si="8"/>
        <v>#DIV/0!</v>
      </c>
      <c r="I209" s="87"/>
      <c r="J209" s="87"/>
      <c r="K209" s="87"/>
    </row>
    <row r="210" spans="3:11" ht="12" thickBot="1" x14ac:dyDescent="0.25">
      <c r="C210" s="217" t="s">
        <v>189</v>
      </c>
      <c r="D210" s="218"/>
      <c r="E210" s="218"/>
      <c r="F210" s="218"/>
      <c r="G210" s="219"/>
      <c r="I210" s="112"/>
      <c r="J210" s="111"/>
      <c r="K210" s="87"/>
    </row>
    <row r="211" spans="3:11" x14ac:dyDescent="0.2">
      <c r="C211" s="209"/>
      <c r="D211" s="82">
        <v>2018</v>
      </c>
      <c r="E211" s="82">
        <v>2019</v>
      </c>
      <c r="F211" s="82">
        <v>2020</v>
      </c>
      <c r="G211" s="82">
        <v>2021</v>
      </c>
      <c r="I211" s="87"/>
      <c r="J211" s="87"/>
      <c r="K211" s="87"/>
    </row>
    <row r="212" spans="3:11" ht="12" thickBot="1" x14ac:dyDescent="0.25">
      <c r="C212" s="210"/>
      <c r="D212" s="81" t="s">
        <v>6</v>
      </c>
      <c r="E212" s="81" t="s">
        <v>7</v>
      </c>
      <c r="F212" s="81" t="s">
        <v>7</v>
      </c>
      <c r="G212" s="81" t="s">
        <v>7</v>
      </c>
      <c r="I212" s="87"/>
      <c r="J212" s="87"/>
      <c r="K212" s="87"/>
    </row>
    <row r="213" spans="3:11" ht="12" thickBot="1" x14ac:dyDescent="0.25">
      <c r="C213" s="71" t="s">
        <v>63</v>
      </c>
      <c r="D213" s="63">
        <v>0</v>
      </c>
      <c r="E213" s="63">
        <v>0</v>
      </c>
      <c r="F213" s="63">
        <v>0</v>
      </c>
      <c r="G213" s="63">
        <v>0</v>
      </c>
      <c r="I213" s="87"/>
      <c r="J213" s="87"/>
      <c r="K213" s="87"/>
    </row>
    <row r="214" spans="3:11" ht="12" thickBot="1" x14ac:dyDescent="0.25">
      <c r="C214" s="71" t="s">
        <v>64</v>
      </c>
      <c r="D214" s="68">
        <v>20000</v>
      </c>
      <c r="E214" s="63">
        <v>0</v>
      </c>
      <c r="F214" s="63">
        <v>0</v>
      </c>
      <c r="G214" s="63">
        <v>0</v>
      </c>
      <c r="I214" s="87"/>
      <c r="J214" s="87"/>
      <c r="K214" s="87"/>
    </row>
    <row r="215" spans="3:11" ht="12" thickBot="1" x14ac:dyDescent="0.25">
      <c r="C215" s="30" t="s">
        <v>131</v>
      </c>
      <c r="D215" s="68">
        <f>D214+D213</f>
        <v>20000</v>
      </c>
      <c r="E215" s="68">
        <f>E214+E213</f>
        <v>0</v>
      </c>
      <c r="F215" s="68">
        <f>F214+F213</f>
        <v>0</v>
      </c>
      <c r="G215" s="68">
        <f>G214+G213</f>
        <v>0</v>
      </c>
      <c r="I215" s="87"/>
      <c r="J215" s="87"/>
      <c r="K215" s="87"/>
    </row>
    <row r="216" spans="3:11" ht="12" thickBot="1" x14ac:dyDescent="0.25">
      <c r="C216" s="95" t="s">
        <v>109</v>
      </c>
      <c r="D216" s="214" t="s">
        <v>39</v>
      </c>
      <c r="E216" s="215"/>
      <c r="F216" s="215"/>
      <c r="G216" s="216"/>
    </row>
    <row r="217" spans="3:11" ht="12" thickBot="1" x14ac:dyDescent="0.25">
      <c r="C217" s="94" t="s">
        <v>130</v>
      </c>
      <c r="D217" s="223" t="s">
        <v>97</v>
      </c>
      <c r="E217" s="224"/>
      <c r="F217" s="224"/>
      <c r="G217" s="225"/>
    </row>
    <row r="218" spans="3:11" ht="12" thickBot="1" x14ac:dyDescent="0.25">
      <c r="C218" s="86" t="s">
        <v>10</v>
      </c>
      <c r="D218" s="226" t="s">
        <v>97</v>
      </c>
      <c r="E218" s="227"/>
      <c r="F218" s="227"/>
      <c r="G218" s="228"/>
    </row>
    <row r="219" spans="3:11" ht="12" thickBot="1" x14ac:dyDescent="0.25">
      <c r="C219" s="86" t="s">
        <v>14</v>
      </c>
      <c r="D219" s="203" t="s">
        <v>176</v>
      </c>
      <c r="E219" s="204"/>
      <c r="F219" s="204"/>
      <c r="G219" s="205"/>
    </row>
    <row r="220" spans="3:11" x14ac:dyDescent="0.2">
      <c r="C220" s="209"/>
      <c r="D220" s="82">
        <v>2018</v>
      </c>
      <c r="E220" s="82">
        <v>2019</v>
      </c>
      <c r="F220" s="82">
        <v>2020</v>
      </c>
      <c r="G220" s="82">
        <v>2021</v>
      </c>
    </row>
    <row r="221" spans="3:11" ht="12" thickBot="1" x14ac:dyDescent="0.25">
      <c r="C221" s="210"/>
      <c r="D221" s="81" t="s">
        <v>6</v>
      </c>
      <c r="E221" s="81" t="s">
        <v>7</v>
      </c>
      <c r="F221" s="81" t="s">
        <v>7</v>
      </c>
      <c r="G221" s="81" t="s">
        <v>7</v>
      </c>
    </row>
    <row r="222" spans="3:11" ht="12" thickBot="1" x14ac:dyDescent="0.25">
      <c r="C222" s="86" t="s">
        <v>9</v>
      </c>
      <c r="D222" s="80">
        <v>1</v>
      </c>
      <c r="E222" s="80">
        <v>0</v>
      </c>
      <c r="F222" s="80">
        <v>0</v>
      </c>
      <c r="G222" s="80">
        <v>0</v>
      </c>
    </row>
    <row r="223" spans="3:11" ht="12" thickBot="1" x14ac:dyDescent="0.25">
      <c r="C223" s="86" t="s">
        <v>15</v>
      </c>
      <c r="D223" s="80">
        <v>33300</v>
      </c>
      <c r="E223" s="80">
        <v>0</v>
      </c>
      <c r="F223" s="80">
        <v>0</v>
      </c>
      <c r="G223" s="80">
        <v>0</v>
      </c>
    </row>
    <row r="224" spans="3:11" ht="12" thickBot="1" x14ac:dyDescent="0.25">
      <c r="C224" s="86" t="s">
        <v>23</v>
      </c>
      <c r="D224" s="80">
        <f>D223/D222</f>
        <v>33300</v>
      </c>
      <c r="E224" s="80" t="e">
        <f>E223/E222</f>
        <v>#DIV/0!</v>
      </c>
      <c r="F224" s="80" t="e">
        <f>F223/F222</f>
        <v>#DIV/0!</v>
      </c>
      <c r="G224" s="80" t="e">
        <f>G223/G222</f>
        <v>#DIV/0!</v>
      </c>
    </row>
    <row r="225" spans="2:9" ht="12" thickBot="1" x14ac:dyDescent="0.25">
      <c r="C225" s="86" t="s">
        <v>16</v>
      </c>
      <c r="D225" s="85" t="s">
        <v>22</v>
      </c>
      <c r="E225" s="84">
        <f t="shared" ref="E225:G227" si="9">E222/D222-1</f>
        <v>-1</v>
      </c>
      <c r="F225" s="84" t="e">
        <f t="shared" si="9"/>
        <v>#DIV/0!</v>
      </c>
      <c r="G225" s="84" t="e">
        <f t="shared" si="9"/>
        <v>#DIV/0!</v>
      </c>
      <c r="I225" s="96"/>
    </row>
    <row r="226" spans="2:9" ht="12" thickBot="1" x14ac:dyDescent="0.25">
      <c r="C226" s="86" t="s">
        <v>17</v>
      </c>
      <c r="D226" s="85" t="s">
        <v>22</v>
      </c>
      <c r="E226" s="84">
        <f t="shared" si="9"/>
        <v>-1</v>
      </c>
      <c r="F226" s="84" t="e">
        <f t="shared" si="9"/>
        <v>#DIV/0!</v>
      </c>
      <c r="G226" s="84" t="e">
        <f t="shared" si="9"/>
        <v>#DIV/0!</v>
      </c>
    </row>
    <row r="227" spans="2:9" ht="12" thickBot="1" x14ac:dyDescent="0.25">
      <c r="C227" s="86" t="s">
        <v>18</v>
      </c>
      <c r="D227" s="85" t="s">
        <v>22</v>
      </c>
      <c r="E227" s="84" t="e">
        <f t="shared" si="9"/>
        <v>#DIV/0!</v>
      </c>
      <c r="F227" s="84" t="e">
        <f t="shared" si="9"/>
        <v>#DIV/0!</v>
      </c>
      <c r="G227" s="84" t="e">
        <f t="shared" si="9"/>
        <v>#DIV/0!</v>
      </c>
    </row>
    <row r="228" spans="2:9" ht="12" thickBot="1" x14ac:dyDescent="0.25">
      <c r="C228" s="217" t="s">
        <v>129</v>
      </c>
      <c r="D228" s="218"/>
      <c r="E228" s="218"/>
      <c r="F228" s="218"/>
      <c r="G228" s="219"/>
    </row>
    <row r="229" spans="2:9" x14ac:dyDescent="0.2">
      <c r="C229" s="209"/>
      <c r="D229" s="82">
        <v>2018</v>
      </c>
      <c r="E229" s="82">
        <v>2019</v>
      </c>
      <c r="F229" s="82">
        <v>2020</v>
      </c>
      <c r="G229" s="82">
        <v>2021</v>
      </c>
    </row>
    <row r="230" spans="2:9" ht="12" thickBot="1" x14ac:dyDescent="0.25">
      <c r="C230" s="210"/>
      <c r="D230" s="81" t="s">
        <v>6</v>
      </c>
      <c r="E230" s="81" t="s">
        <v>7</v>
      </c>
      <c r="F230" s="81" t="s">
        <v>7</v>
      </c>
      <c r="G230" s="81" t="s">
        <v>7</v>
      </c>
    </row>
    <row r="231" spans="2:9" ht="12" thickBot="1" x14ac:dyDescent="0.25">
      <c r="C231" s="71" t="s">
        <v>63</v>
      </c>
      <c r="D231" s="63">
        <v>0</v>
      </c>
      <c r="E231" s="63">
        <v>0</v>
      </c>
      <c r="F231" s="63">
        <v>0</v>
      </c>
      <c r="G231" s="63">
        <v>0</v>
      </c>
    </row>
    <row r="232" spans="2:9" ht="12" thickBot="1" x14ac:dyDescent="0.25">
      <c r="C232" s="71" t="s">
        <v>64</v>
      </c>
      <c r="D232" s="68">
        <v>33300</v>
      </c>
      <c r="E232" s="63">
        <v>0</v>
      </c>
      <c r="F232" s="63">
        <v>0</v>
      </c>
      <c r="G232" s="63">
        <v>0</v>
      </c>
    </row>
    <row r="233" spans="2:9" ht="12" thickBot="1" x14ac:dyDescent="0.25">
      <c r="C233" s="30" t="s">
        <v>128</v>
      </c>
      <c r="D233" s="110">
        <f>D232+D231</f>
        <v>33300</v>
      </c>
      <c r="E233" s="110">
        <f>E232+E231</f>
        <v>0</v>
      </c>
      <c r="F233" s="110">
        <f>F232+F231</f>
        <v>0</v>
      </c>
      <c r="G233" s="110">
        <f>G232+G231</f>
        <v>0</v>
      </c>
    </row>
    <row r="234" spans="2:9" ht="12" thickBot="1" x14ac:dyDescent="0.25">
      <c r="B234" s="109"/>
      <c r="C234" s="108" t="s">
        <v>40</v>
      </c>
      <c r="D234" s="214" t="s">
        <v>39</v>
      </c>
      <c r="E234" s="215"/>
      <c r="F234" s="215"/>
      <c r="G234" s="216"/>
    </row>
    <row r="235" spans="2:9" ht="12" thickBot="1" x14ac:dyDescent="0.25">
      <c r="C235" s="94" t="s">
        <v>126</v>
      </c>
      <c r="D235" s="223" t="s">
        <v>188</v>
      </c>
      <c r="E235" s="224"/>
      <c r="F235" s="224"/>
      <c r="G235" s="225"/>
    </row>
    <row r="236" spans="2:9" ht="12" thickBot="1" x14ac:dyDescent="0.25">
      <c r="C236" s="86" t="s">
        <v>10</v>
      </c>
      <c r="D236" s="223" t="s">
        <v>188</v>
      </c>
      <c r="E236" s="224"/>
      <c r="F236" s="224"/>
      <c r="G236" s="225"/>
    </row>
    <row r="237" spans="2:9" ht="12" thickBot="1" x14ac:dyDescent="0.25">
      <c r="C237" s="86" t="s">
        <v>14</v>
      </c>
      <c r="D237" s="203" t="s">
        <v>176</v>
      </c>
      <c r="E237" s="204"/>
      <c r="F237" s="204"/>
      <c r="G237" s="205"/>
    </row>
    <row r="238" spans="2:9" x14ac:dyDescent="0.2">
      <c r="C238" s="209"/>
      <c r="D238" s="82">
        <v>2018</v>
      </c>
      <c r="E238" s="82">
        <v>2019</v>
      </c>
      <c r="F238" s="82">
        <v>2020</v>
      </c>
      <c r="G238" s="82">
        <v>2021</v>
      </c>
    </row>
    <row r="239" spans="2:9" ht="12" thickBot="1" x14ac:dyDescent="0.25">
      <c r="C239" s="210"/>
      <c r="D239" s="81" t="s">
        <v>6</v>
      </c>
      <c r="E239" s="81" t="s">
        <v>7</v>
      </c>
      <c r="F239" s="81" t="s">
        <v>7</v>
      </c>
      <c r="G239" s="81" t="s">
        <v>7</v>
      </c>
    </row>
    <row r="240" spans="2:9" ht="12" thickBot="1" x14ac:dyDescent="0.25">
      <c r="C240" s="86" t="s">
        <v>9</v>
      </c>
      <c r="D240" s="80">
        <v>1</v>
      </c>
      <c r="E240" s="80">
        <v>0</v>
      </c>
      <c r="F240" s="80">
        <v>0</v>
      </c>
      <c r="G240" s="80">
        <v>0</v>
      </c>
      <c r="I240" s="96"/>
    </row>
    <row r="241" spans="3:7" ht="12" thickBot="1" x14ac:dyDescent="0.25">
      <c r="C241" s="86" t="s">
        <v>15</v>
      </c>
      <c r="D241" s="80">
        <v>4000</v>
      </c>
      <c r="E241" s="80">
        <v>0</v>
      </c>
      <c r="F241" s="80">
        <v>0</v>
      </c>
      <c r="G241" s="80">
        <v>0</v>
      </c>
    </row>
    <row r="242" spans="3:7" ht="12" thickBot="1" x14ac:dyDescent="0.25">
      <c r="C242" s="86" t="s">
        <v>23</v>
      </c>
      <c r="D242" s="80">
        <f>D241/D240</f>
        <v>4000</v>
      </c>
      <c r="E242" s="80" t="e">
        <f>E241/E240</f>
        <v>#DIV/0!</v>
      </c>
      <c r="F242" s="80" t="e">
        <f>F241/F240</f>
        <v>#DIV/0!</v>
      </c>
      <c r="G242" s="80" t="e">
        <f>G241/G240</f>
        <v>#DIV/0!</v>
      </c>
    </row>
    <row r="243" spans="3:7" ht="12" thickBot="1" x14ac:dyDescent="0.25">
      <c r="C243" s="86" t="s">
        <v>16</v>
      </c>
      <c r="D243" s="85" t="s">
        <v>22</v>
      </c>
      <c r="E243" s="84">
        <f t="shared" ref="E243:G245" si="10">E240/D240-1</f>
        <v>-1</v>
      </c>
      <c r="F243" s="84" t="e">
        <f t="shared" si="10"/>
        <v>#DIV/0!</v>
      </c>
      <c r="G243" s="84" t="e">
        <f t="shared" si="10"/>
        <v>#DIV/0!</v>
      </c>
    </row>
    <row r="244" spans="3:7" ht="12" thickBot="1" x14ac:dyDescent="0.25">
      <c r="C244" s="86" t="s">
        <v>17</v>
      </c>
      <c r="D244" s="85" t="s">
        <v>22</v>
      </c>
      <c r="E244" s="84">
        <f t="shared" si="10"/>
        <v>-1</v>
      </c>
      <c r="F244" s="84" t="e">
        <f t="shared" si="10"/>
        <v>#DIV/0!</v>
      </c>
      <c r="G244" s="84" t="e">
        <f t="shared" si="10"/>
        <v>#DIV/0!</v>
      </c>
    </row>
    <row r="245" spans="3:7" ht="12" thickBot="1" x14ac:dyDescent="0.25">
      <c r="C245" s="86" t="s">
        <v>18</v>
      </c>
      <c r="D245" s="85" t="s">
        <v>22</v>
      </c>
      <c r="E245" s="84" t="e">
        <f t="shared" si="10"/>
        <v>#DIV/0!</v>
      </c>
      <c r="F245" s="84" t="e">
        <f t="shared" si="10"/>
        <v>#DIV/0!</v>
      </c>
      <c r="G245" s="84" t="e">
        <f t="shared" si="10"/>
        <v>#DIV/0!</v>
      </c>
    </row>
    <row r="246" spans="3:7" ht="12" thickBot="1" x14ac:dyDescent="0.25">
      <c r="C246" s="217" t="s">
        <v>123</v>
      </c>
      <c r="D246" s="218"/>
      <c r="E246" s="218"/>
      <c r="F246" s="218"/>
      <c r="G246" s="219"/>
    </row>
    <row r="247" spans="3:7" x14ac:dyDescent="0.2">
      <c r="C247" s="209"/>
      <c r="D247" s="82">
        <v>2018</v>
      </c>
      <c r="E247" s="82">
        <v>2019</v>
      </c>
      <c r="F247" s="82">
        <v>2020</v>
      </c>
      <c r="G247" s="82">
        <v>2021</v>
      </c>
    </row>
    <row r="248" spans="3:7" ht="12" thickBot="1" x14ac:dyDescent="0.25">
      <c r="C248" s="210"/>
      <c r="D248" s="81" t="s">
        <v>6</v>
      </c>
      <c r="E248" s="81" t="s">
        <v>7</v>
      </c>
      <c r="F248" s="81" t="s">
        <v>7</v>
      </c>
      <c r="G248" s="81" t="s">
        <v>7</v>
      </c>
    </row>
    <row r="249" spans="3:7" ht="12" thickBot="1" x14ac:dyDescent="0.25">
      <c r="C249" s="71" t="s">
        <v>63</v>
      </c>
      <c r="D249" s="63">
        <v>0</v>
      </c>
      <c r="E249" s="63">
        <v>0</v>
      </c>
      <c r="F249" s="63">
        <v>0</v>
      </c>
      <c r="G249" s="63">
        <v>0</v>
      </c>
    </row>
    <row r="250" spans="3:7" ht="12" thickBot="1" x14ac:dyDescent="0.25">
      <c r="C250" s="71" t="s">
        <v>64</v>
      </c>
      <c r="D250" s="68">
        <v>4000</v>
      </c>
      <c r="E250" s="63">
        <v>0</v>
      </c>
      <c r="F250" s="63">
        <v>0</v>
      </c>
      <c r="G250" s="63">
        <v>0</v>
      </c>
    </row>
    <row r="251" spans="3:7" ht="12" thickBot="1" x14ac:dyDescent="0.25">
      <c r="C251" s="30" t="s">
        <v>122</v>
      </c>
      <c r="D251" s="68">
        <f>D250+D249</f>
        <v>4000</v>
      </c>
      <c r="E251" s="68">
        <f>E250+E249</f>
        <v>0</v>
      </c>
      <c r="F251" s="68">
        <f>F250+F249</f>
        <v>0</v>
      </c>
      <c r="G251" s="68">
        <f>G250+G249</f>
        <v>0</v>
      </c>
    </row>
    <row r="252" spans="3:7" ht="12" thickBot="1" x14ac:dyDescent="0.25">
      <c r="C252" s="95" t="s">
        <v>105</v>
      </c>
      <c r="D252" s="214" t="s">
        <v>39</v>
      </c>
      <c r="E252" s="215"/>
      <c r="F252" s="215"/>
      <c r="G252" s="216"/>
    </row>
    <row r="253" spans="3:7" ht="12" thickBot="1" x14ac:dyDescent="0.25">
      <c r="C253" s="94" t="s">
        <v>187</v>
      </c>
      <c r="D253" s="235" t="s">
        <v>93</v>
      </c>
      <c r="E253" s="236"/>
      <c r="F253" s="236"/>
      <c r="G253" s="237"/>
    </row>
    <row r="254" spans="3:7" ht="12" thickBot="1" x14ac:dyDescent="0.25">
      <c r="C254" s="86" t="s">
        <v>10</v>
      </c>
      <c r="D254" s="250" t="s">
        <v>93</v>
      </c>
      <c r="E254" s="251"/>
      <c r="F254" s="251"/>
      <c r="G254" s="252"/>
    </row>
    <row r="255" spans="3:7" ht="12" thickBot="1" x14ac:dyDescent="0.25">
      <c r="C255" s="86" t="s">
        <v>14</v>
      </c>
      <c r="D255" s="203" t="s">
        <v>176</v>
      </c>
      <c r="E255" s="204"/>
      <c r="F255" s="204"/>
      <c r="G255" s="205"/>
    </row>
    <row r="256" spans="3:7" x14ac:dyDescent="0.2">
      <c r="C256" s="209"/>
      <c r="D256" s="82">
        <v>2018</v>
      </c>
      <c r="E256" s="82">
        <v>2019</v>
      </c>
      <c r="F256" s="82">
        <v>2020</v>
      </c>
      <c r="G256" s="82">
        <v>2021</v>
      </c>
    </row>
    <row r="257" spans="3:9" ht="12" thickBot="1" x14ac:dyDescent="0.25">
      <c r="C257" s="210"/>
      <c r="D257" s="81" t="s">
        <v>6</v>
      </c>
      <c r="E257" s="81" t="s">
        <v>7</v>
      </c>
      <c r="F257" s="81" t="s">
        <v>7</v>
      </c>
      <c r="G257" s="81" t="s">
        <v>7</v>
      </c>
    </row>
    <row r="258" spans="3:9" ht="12" thickBot="1" x14ac:dyDescent="0.25">
      <c r="C258" s="86" t="s">
        <v>9</v>
      </c>
      <c r="D258" s="80">
        <v>1</v>
      </c>
      <c r="E258" s="80">
        <v>0</v>
      </c>
      <c r="F258" s="80">
        <v>0</v>
      </c>
      <c r="G258" s="80">
        <v>0</v>
      </c>
      <c r="I258" s="96"/>
    </row>
    <row r="259" spans="3:9" ht="12" thickBot="1" x14ac:dyDescent="0.25">
      <c r="C259" s="86" t="s">
        <v>15</v>
      </c>
      <c r="D259" s="80">
        <v>6000</v>
      </c>
      <c r="E259" s="80">
        <v>0</v>
      </c>
      <c r="F259" s="80">
        <v>0</v>
      </c>
      <c r="G259" s="80">
        <v>0</v>
      </c>
    </row>
    <row r="260" spans="3:9" ht="12" thickBot="1" x14ac:dyDescent="0.25">
      <c r="C260" s="86" t="s">
        <v>23</v>
      </c>
      <c r="D260" s="80">
        <f>D259/D258</f>
        <v>6000</v>
      </c>
      <c r="E260" s="80" t="e">
        <f>E259/E258</f>
        <v>#DIV/0!</v>
      </c>
      <c r="F260" s="80" t="e">
        <f>F259/F258</f>
        <v>#DIV/0!</v>
      </c>
      <c r="G260" s="80" t="e">
        <f>G259/G258</f>
        <v>#DIV/0!</v>
      </c>
    </row>
    <row r="261" spans="3:9" ht="12" thickBot="1" x14ac:dyDescent="0.25">
      <c r="C261" s="86" t="s">
        <v>16</v>
      </c>
      <c r="D261" s="85" t="s">
        <v>22</v>
      </c>
      <c r="E261" s="84">
        <f t="shared" ref="E261:G263" si="11">E258/D258-1</f>
        <v>-1</v>
      </c>
      <c r="F261" s="84" t="e">
        <f t="shared" si="11"/>
        <v>#DIV/0!</v>
      </c>
      <c r="G261" s="84" t="e">
        <f t="shared" si="11"/>
        <v>#DIV/0!</v>
      </c>
    </row>
    <row r="262" spans="3:9" ht="12" thickBot="1" x14ac:dyDescent="0.25">
      <c r="C262" s="86" t="s">
        <v>17</v>
      </c>
      <c r="D262" s="85" t="s">
        <v>22</v>
      </c>
      <c r="E262" s="84">
        <f t="shared" si="11"/>
        <v>-1</v>
      </c>
      <c r="F262" s="84" t="e">
        <f t="shared" si="11"/>
        <v>#DIV/0!</v>
      </c>
      <c r="G262" s="84" t="e">
        <f t="shared" si="11"/>
        <v>#DIV/0!</v>
      </c>
    </row>
    <row r="263" spans="3:9" ht="12" thickBot="1" x14ac:dyDescent="0.25">
      <c r="C263" s="86" t="s">
        <v>18</v>
      </c>
      <c r="D263" s="85" t="s">
        <v>22</v>
      </c>
      <c r="E263" s="84" t="e">
        <f t="shared" si="11"/>
        <v>#DIV/0!</v>
      </c>
      <c r="F263" s="84" t="e">
        <f t="shared" si="11"/>
        <v>#DIV/0!</v>
      </c>
      <c r="G263" s="84" t="e">
        <f t="shared" si="11"/>
        <v>#DIV/0!</v>
      </c>
    </row>
    <row r="264" spans="3:9" ht="12" thickBot="1" x14ac:dyDescent="0.25">
      <c r="C264" s="217" t="s">
        <v>186</v>
      </c>
      <c r="D264" s="218"/>
      <c r="E264" s="218"/>
      <c r="F264" s="218"/>
      <c r="G264" s="219"/>
    </row>
    <row r="265" spans="3:9" x14ac:dyDescent="0.2">
      <c r="C265" s="209"/>
      <c r="D265" s="82">
        <v>2018</v>
      </c>
      <c r="E265" s="82">
        <v>2019</v>
      </c>
      <c r="F265" s="82">
        <v>2020</v>
      </c>
      <c r="G265" s="82">
        <v>2021</v>
      </c>
    </row>
    <row r="266" spans="3:9" ht="12" thickBot="1" x14ac:dyDescent="0.25">
      <c r="C266" s="210"/>
      <c r="D266" s="81" t="s">
        <v>6</v>
      </c>
      <c r="E266" s="81" t="s">
        <v>7</v>
      </c>
      <c r="F266" s="81" t="s">
        <v>7</v>
      </c>
      <c r="G266" s="81" t="s">
        <v>7</v>
      </c>
    </row>
    <row r="267" spans="3:9" ht="12" thickBot="1" x14ac:dyDescent="0.25">
      <c r="C267" s="71" t="s">
        <v>63</v>
      </c>
      <c r="D267" s="63">
        <v>0</v>
      </c>
      <c r="E267" s="63">
        <v>0</v>
      </c>
      <c r="F267" s="63">
        <v>0</v>
      </c>
      <c r="G267" s="63">
        <v>0</v>
      </c>
    </row>
    <row r="268" spans="3:9" ht="12" thickBot="1" x14ac:dyDescent="0.25">
      <c r="C268" s="71" t="s">
        <v>64</v>
      </c>
      <c r="D268" s="68">
        <v>6000</v>
      </c>
      <c r="E268" s="63">
        <v>0</v>
      </c>
      <c r="F268" s="63">
        <v>0</v>
      </c>
      <c r="G268" s="63">
        <v>0</v>
      </c>
    </row>
    <row r="269" spans="3:9" ht="12" thickBot="1" x14ac:dyDescent="0.25">
      <c r="C269" s="30" t="s">
        <v>185</v>
      </c>
      <c r="D269" s="68">
        <f>D268+D267</f>
        <v>6000</v>
      </c>
      <c r="E269" s="68">
        <f>E268+E267</f>
        <v>0</v>
      </c>
      <c r="F269" s="68">
        <f>F268+F267</f>
        <v>0</v>
      </c>
      <c r="G269" s="68">
        <f>G268+G267</f>
        <v>0</v>
      </c>
    </row>
    <row r="270" spans="3:9" ht="12" thickBot="1" x14ac:dyDescent="0.25">
      <c r="C270" s="99" t="s">
        <v>110</v>
      </c>
      <c r="D270" s="214" t="s">
        <v>39</v>
      </c>
      <c r="E270" s="215"/>
      <c r="F270" s="215"/>
      <c r="G270" s="216"/>
    </row>
    <row r="271" spans="3:9" ht="12" thickBot="1" x14ac:dyDescent="0.25">
      <c r="C271" s="94" t="s">
        <v>184</v>
      </c>
      <c r="D271" s="247" t="s">
        <v>98</v>
      </c>
      <c r="E271" s="248"/>
      <c r="F271" s="248"/>
      <c r="G271" s="249"/>
    </row>
    <row r="272" spans="3:9" ht="12" thickBot="1" x14ac:dyDescent="0.25">
      <c r="C272" s="86" t="s">
        <v>10</v>
      </c>
      <c r="D272" s="247" t="s">
        <v>98</v>
      </c>
      <c r="E272" s="248"/>
      <c r="F272" s="248"/>
      <c r="G272" s="249"/>
    </row>
    <row r="273" spans="3:9" ht="12" thickBot="1" x14ac:dyDescent="0.25">
      <c r="C273" s="86" t="s">
        <v>14</v>
      </c>
      <c r="D273" s="203" t="s">
        <v>176</v>
      </c>
      <c r="E273" s="204"/>
      <c r="F273" s="204"/>
      <c r="G273" s="205"/>
    </row>
    <row r="274" spans="3:9" x14ac:dyDescent="0.2">
      <c r="C274" s="209"/>
      <c r="D274" s="82">
        <v>2018</v>
      </c>
      <c r="E274" s="82">
        <v>2019</v>
      </c>
      <c r="F274" s="82">
        <v>2020</v>
      </c>
      <c r="G274" s="82">
        <v>2021</v>
      </c>
    </row>
    <row r="275" spans="3:9" ht="12" thickBot="1" x14ac:dyDescent="0.25">
      <c r="C275" s="210"/>
      <c r="D275" s="81" t="s">
        <v>6</v>
      </c>
      <c r="E275" s="81" t="s">
        <v>7</v>
      </c>
      <c r="F275" s="81" t="s">
        <v>7</v>
      </c>
      <c r="G275" s="81" t="s">
        <v>7</v>
      </c>
    </row>
    <row r="276" spans="3:9" ht="12" thickBot="1" x14ac:dyDescent="0.25">
      <c r="C276" s="86" t="s">
        <v>9</v>
      </c>
      <c r="D276" s="80">
        <v>1</v>
      </c>
      <c r="E276" s="80">
        <v>0</v>
      </c>
      <c r="F276" s="80">
        <v>0</v>
      </c>
      <c r="G276" s="80">
        <v>0</v>
      </c>
      <c r="I276" s="96"/>
    </row>
    <row r="277" spans="3:9" ht="12" thickBot="1" x14ac:dyDescent="0.25">
      <c r="C277" s="86" t="s">
        <v>15</v>
      </c>
      <c r="D277" s="80">
        <v>11000</v>
      </c>
      <c r="E277" s="80">
        <v>0</v>
      </c>
      <c r="F277" s="80">
        <v>0</v>
      </c>
      <c r="G277" s="80">
        <v>0</v>
      </c>
    </row>
    <row r="278" spans="3:9" ht="12" thickBot="1" x14ac:dyDescent="0.25">
      <c r="C278" s="86" t="s">
        <v>23</v>
      </c>
      <c r="D278" s="80">
        <f>D277/D276</f>
        <v>11000</v>
      </c>
      <c r="E278" s="80" t="e">
        <f>E277/E276</f>
        <v>#DIV/0!</v>
      </c>
      <c r="F278" s="80" t="e">
        <f>F277/F276</f>
        <v>#DIV/0!</v>
      </c>
      <c r="G278" s="80" t="e">
        <f>G277/G276</f>
        <v>#DIV/0!</v>
      </c>
    </row>
    <row r="279" spans="3:9" ht="12" thickBot="1" x14ac:dyDescent="0.25">
      <c r="C279" s="86" t="s">
        <v>16</v>
      </c>
      <c r="D279" s="85" t="s">
        <v>22</v>
      </c>
      <c r="E279" s="84">
        <f t="shared" ref="E279:G281" si="12">E276/D276-1</f>
        <v>-1</v>
      </c>
      <c r="F279" s="84" t="e">
        <f t="shared" si="12"/>
        <v>#DIV/0!</v>
      </c>
      <c r="G279" s="84" t="e">
        <f t="shared" si="12"/>
        <v>#DIV/0!</v>
      </c>
    </row>
    <row r="280" spans="3:9" ht="12" thickBot="1" x14ac:dyDescent="0.25">
      <c r="C280" s="86" t="s">
        <v>17</v>
      </c>
      <c r="D280" s="85" t="s">
        <v>22</v>
      </c>
      <c r="E280" s="84">
        <f t="shared" si="12"/>
        <v>-1</v>
      </c>
      <c r="F280" s="84" t="e">
        <f t="shared" si="12"/>
        <v>#DIV/0!</v>
      </c>
      <c r="G280" s="84" t="e">
        <f t="shared" si="12"/>
        <v>#DIV/0!</v>
      </c>
    </row>
    <row r="281" spans="3:9" ht="12" thickBot="1" x14ac:dyDescent="0.25">
      <c r="C281" s="86" t="s">
        <v>18</v>
      </c>
      <c r="D281" s="85" t="s">
        <v>22</v>
      </c>
      <c r="E281" s="84" t="e">
        <f t="shared" si="12"/>
        <v>#DIV/0!</v>
      </c>
      <c r="F281" s="84" t="e">
        <f t="shared" si="12"/>
        <v>#DIV/0!</v>
      </c>
      <c r="G281" s="84" t="e">
        <f t="shared" si="12"/>
        <v>#DIV/0!</v>
      </c>
    </row>
    <row r="282" spans="3:9" ht="12" thickBot="1" x14ac:dyDescent="0.25">
      <c r="C282" s="217" t="s">
        <v>183</v>
      </c>
      <c r="D282" s="218"/>
      <c r="E282" s="218"/>
      <c r="F282" s="218"/>
      <c r="G282" s="219"/>
    </row>
    <row r="283" spans="3:9" x14ac:dyDescent="0.2">
      <c r="C283" s="209"/>
      <c r="D283" s="82">
        <v>2018</v>
      </c>
      <c r="E283" s="82">
        <v>2019</v>
      </c>
      <c r="F283" s="82">
        <v>2020</v>
      </c>
      <c r="G283" s="82">
        <v>2021</v>
      </c>
    </row>
    <row r="284" spans="3:9" ht="12" thickBot="1" x14ac:dyDescent="0.25">
      <c r="C284" s="210"/>
      <c r="D284" s="81" t="s">
        <v>6</v>
      </c>
      <c r="E284" s="81" t="s">
        <v>7</v>
      </c>
      <c r="F284" s="81" t="s">
        <v>7</v>
      </c>
      <c r="G284" s="81" t="s">
        <v>7</v>
      </c>
    </row>
    <row r="285" spans="3:9" ht="12" thickBot="1" x14ac:dyDescent="0.25">
      <c r="C285" s="71" t="s">
        <v>63</v>
      </c>
      <c r="D285" s="63">
        <v>0</v>
      </c>
      <c r="E285" s="63">
        <v>0</v>
      </c>
      <c r="F285" s="63">
        <v>0</v>
      </c>
      <c r="G285" s="63">
        <v>0</v>
      </c>
    </row>
    <row r="286" spans="3:9" ht="12" thickBot="1" x14ac:dyDescent="0.25">
      <c r="C286" s="71" t="s">
        <v>64</v>
      </c>
      <c r="D286" s="68">
        <v>11000</v>
      </c>
      <c r="E286" s="63">
        <v>0</v>
      </c>
      <c r="F286" s="63">
        <v>0</v>
      </c>
      <c r="G286" s="63">
        <v>0</v>
      </c>
    </row>
    <row r="287" spans="3:9" ht="12" thickBot="1" x14ac:dyDescent="0.25">
      <c r="C287" s="30" t="s">
        <v>182</v>
      </c>
      <c r="D287" s="68">
        <f>D286+D285</f>
        <v>11000</v>
      </c>
      <c r="E287" s="68">
        <f>E286+E285</f>
        <v>0</v>
      </c>
      <c r="F287" s="68">
        <f>F286+F285</f>
        <v>0</v>
      </c>
      <c r="G287" s="68">
        <f>G286+G285</f>
        <v>0</v>
      </c>
    </row>
    <row r="288" spans="3:9" ht="12" thickBot="1" x14ac:dyDescent="0.25">
      <c r="C288" s="95" t="s">
        <v>111</v>
      </c>
      <c r="D288" s="214" t="s">
        <v>39</v>
      </c>
      <c r="E288" s="215"/>
      <c r="F288" s="215"/>
      <c r="G288" s="216"/>
    </row>
    <row r="289" spans="3:9" ht="12" thickBot="1" x14ac:dyDescent="0.25">
      <c r="C289" s="94" t="s">
        <v>181</v>
      </c>
      <c r="D289" s="235" t="s">
        <v>99</v>
      </c>
      <c r="E289" s="236"/>
      <c r="F289" s="236"/>
      <c r="G289" s="237"/>
    </row>
    <row r="290" spans="3:9" ht="12" thickBot="1" x14ac:dyDescent="0.25">
      <c r="C290" s="8" t="s">
        <v>10</v>
      </c>
      <c r="D290" s="235" t="s">
        <v>99</v>
      </c>
      <c r="E290" s="236"/>
      <c r="F290" s="236"/>
      <c r="G290" s="237"/>
    </row>
    <row r="291" spans="3:9" ht="12" thickBot="1" x14ac:dyDescent="0.25">
      <c r="C291" s="86" t="s">
        <v>14</v>
      </c>
      <c r="D291" s="203" t="s">
        <v>176</v>
      </c>
      <c r="E291" s="204"/>
      <c r="F291" s="204"/>
      <c r="G291" s="205"/>
    </row>
    <row r="292" spans="3:9" x14ac:dyDescent="0.2">
      <c r="C292" s="209"/>
      <c r="D292" s="82">
        <v>2018</v>
      </c>
      <c r="E292" s="82">
        <v>2019</v>
      </c>
      <c r="F292" s="82">
        <v>2020</v>
      </c>
      <c r="G292" s="82">
        <v>2021</v>
      </c>
    </row>
    <row r="293" spans="3:9" ht="12" thickBot="1" x14ac:dyDescent="0.25">
      <c r="C293" s="210"/>
      <c r="D293" s="81" t="s">
        <v>6</v>
      </c>
      <c r="E293" s="81" t="s">
        <v>7</v>
      </c>
      <c r="F293" s="81" t="s">
        <v>7</v>
      </c>
      <c r="G293" s="81" t="s">
        <v>7</v>
      </c>
    </row>
    <row r="294" spans="3:9" ht="12" thickBot="1" x14ac:dyDescent="0.25">
      <c r="C294" s="86" t="s">
        <v>9</v>
      </c>
      <c r="D294" s="80">
        <v>1</v>
      </c>
      <c r="E294" s="80">
        <v>0</v>
      </c>
      <c r="F294" s="80">
        <v>0</v>
      </c>
      <c r="G294" s="80">
        <v>0</v>
      </c>
      <c r="I294" s="96"/>
    </row>
    <row r="295" spans="3:9" ht="12" thickBot="1" x14ac:dyDescent="0.25">
      <c r="C295" s="86" t="s">
        <v>15</v>
      </c>
      <c r="D295" s="80">
        <v>26900</v>
      </c>
      <c r="E295" s="80">
        <v>0</v>
      </c>
      <c r="F295" s="80">
        <v>0</v>
      </c>
      <c r="G295" s="80">
        <v>0</v>
      </c>
    </row>
    <row r="296" spans="3:9" ht="12" thickBot="1" x14ac:dyDescent="0.25">
      <c r="C296" s="86" t="s">
        <v>23</v>
      </c>
      <c r="D296" s="80">
        <f>D295/D294</f>
        <v>26900</v>
      </c>
      <c r="E296" s="80" t="e">
        <f>E295/E294</f>
        <v>#DIV/0!</v>
      </c>
      <c r="F296" s="80" t="e">
        <f>F295/F294</f>
        <v>#DIV/0!</v>
      </c>
      <c r="G296" s="80" t="e">
        <f>G295/G294</f>
        <v>#DIV/0!</v>
      </c>
    </row>
    <row r="297" spans="3:9" ht="12" thickBot="1" x14ac:dyDescent="0.25">
      <c r="C297" s="86" t="s">
        <v>16</v>
      </c>
      <c r="D297" s="85" t="s">
        <v>22</v>
      </c>
      <c r="E297" s="84">
        <f t="shared" ref="E297:G299" si="13">E294/D294-1</f>
        <v>-1</v>
      </c>
      <c r="F297" s="84" t="e">
        <f t="shared" si="13"/>
        <v>#DIV/0!</v>
      </c>
      <c r="G297" s="84" t="e">
        <f t="shared" si="13"/>
        <v>#DIV/0!</v>
      </c>
    </row>
    <row r="298" spans="3:9" ht="12" thickBot="1" x14ac:dyDescent="0.25">
      <c r="C298" s="86" t="s">
        <v>17</v>
      </c>
      <c r="D298" s="85" t="s">
        <v>22</v>
      </c>
      <c r="E298" s="84">
        <f t="shared" si="13"/>
        <v>-1</v>
      </c>
      <c r="F298" s="84" t="e">
        <f t="shared" si="13"/>
        <v>#DIV/0!</v>
      </c>
      <c r="G298" s="84" t="e">
        <f t="shared" si="13"/>
        <v>#DIV/0!</v>
      </c>
    </row>
    <row r="299" spans="3:9" ht="12" thickBot="1" x14ac:dyDescent="0.25">
      <c r="C299" s="86" t="s">
        <v>18</v>
      </c>
      <c r="D299" s="85" t="s">
        <v>22</v>
      </c>
      <c r="E299" s="84" t="e">
        <f t="shared" si="13"/>
        <v>#DIV/0!</v>
      </c>
      <c r="F299" s="84" t="e">
        <f t="shared" si="13"/>
        <v>#DIV/0!</v>
      </c>
      <c r="G299" s="84" t="e">
        <f t="shared" si="13"/>
        <v>#DIV/0!</v>
      </c>
    </row>
    <row r="300" spans="3:9" ht="12" thickBot="1" x14ac:dyDescent="0.25">
      <c r="C300" s="217" t="s">
        <v>180</v>
      </c>
      <c r="D300" s="218"/>
      <c r="E300" s="218"/>
      <c r="F300" s="218"/>
      <c r="G300" s="219"/>
    </row>
    <row r="301" spans="3:9" x14ac:dyDescent="0.2">
      <c r="C301" s="209"/>
      <c r="D301" s="82">
        <v>2018</v>
      </c>
      <c r="E301" s="82">
        <v>2019</v>
      </c>
      <c r="F301" s="82">
        <v>2020</v>
      </c>
      <c r="G301" s="82">
        <v>2021</v>
      </c>
    </row>
    <row r="302" spans="3:9" ht="12" thickBot="1" x14ac:dyDescent="0.25">
      <c r="C302" s="210"/>
      <c r="D302" s="81" t="s">
        <v>6</v>
      </c>
      <c r="E302" s="81" t="s">
        <v>7</v>
      </c>
      <c r="F302" s="81" t="s">
        <v>7</v>
      </c>
      <c r="G302" s="81" t="s">
        <v>7</v>
      </c>
    </row>
    <row r="303" spans="3:9" ht="12" thickBot="1" x14ac:dyDescent="0.25">
      <c r="C303" s="71" t="s">
        <v>63</v>
      </c>
      <c r="D303" s="63">
        <v>0</v>
      </c>
      <c r="E303" s="63">
        <v>0</v>
      </c>
      <c r="F303" s="63">
        <v>0</v>
      </c>
      <c r="G303" s="63">
        <v>0</v>
      </c>
    </row>
    <row r="304" spans="3:9" ht="12" thickBot="1" x14ac:dyDescent="0.25">
      <c r="C304" s="71" t="s">
        <v>64</v>
      </c>
      <c r="D304" s="68">
        <v>26900</v>
      </c>
      <c r="E304" s="63">
        <v>0</v>
      </c>
      <c r="F304" s="63">
        <v>0</v>
      </c>
      <c r="G304" s="63">
        <v>0</v>
      </c>
    </row>
    <row r="305" spans="3:9" ht="12" thickBot="1" x14ac:dyDescent="0.25">
      <c r="C305" s="30" t="s">
        <v>179</v>
      </c>
      <c r="D305" s="68">
        <f>D304+D303</f>
        <v>26900</v>
      </c>
      <c r="E305" s="68">
        <f>E304+E303</f>
        <v>0</v>
      </c>
      <c r="F305" s="68">
        <f>F304+F303</f>
        <v>0</v>
      </c>
      <c r="G305" s="68">
        <f>G304+G303</f>
        <v>0</v>
      </c>
      <c r="I305" s="87"/>
    </row>
    <row r="306" spans="3:9" ht="12" thickBot="1" x14ac:dyDescent="0.25">
      <c r="C306" s="94" t="s">
        <v>178</v>
      </c>
      <c r="D306" s="232" t="s">
        <v>177</v>
      </c>
      <c r="E306" s="233"/>
      <c r="F306" s="233"/>
      <c r="G306" s="234"/>
    </row>
    <row r="307" spans="3:9" ht="12" thickBot="1" x14ac:dyDescent="0.25">
      <c r="C307" s="86" t="s">
        <v>10</v>
      </c>
      <c r="D307" s="232" t="s">
        <v>177</v>
      </c>
      <c r="E307" s="233"/>
      <c r="F307" s="233"/>
      <c r="G307" s="234"/>
    </row>
    <row r="308" spans="3:9" ht="12" thickBot="1" x14ac:dyDescent="0.25">
      <c r="C308" s="86" t="s">
        <v>14</v>
      </c>
      <c r="D308" s="203" t="s">
        <v>176</v>
      </c>
      <c r="E308" s="204"/>
      <c r="F308" s="204"/>
      <c r="G308" s="205"/>
    </row>
    <row r="309" spans="3:9" x14ac:dyDescent="0.2">
      <c r="C309" s="209"/>
      <c r="D309" s="82">
        <v>2018</v>
      </c>
      <c r="E309" s="82">
        <v>2019</v>
      </c>
      <c r="F309" s="82">
        <v>2020</v>
      </c>
      <c r="G309" s="82">
        <v>2021</v>
      </c>
    </row>
    <row r="310" spans="3:9" ht="12" thickBot="1" x14ac:dyDescent="0.25">
      <c r="C310" s="210"/>
      <c r="D310" s="81" t="s">
        <v>6</v>
      </c>
      <c r="E310" s="81" t="s">
        <v>7</v>
      </c>
      <c r="F310" s="81" t="s">
        <v>7</v>
      </c>
      <c r="G310" s="81" t="s">
        <v>7</v>
      </c>
    </row>
    <row r="311" spans="3:9" ht="12" thickBot="1" x14ac:dyDescent="0.25">
      <c r="C311" s="86" t="s">
        <v>9</v>
      </c>
      <c r="D311" s="80">
        <v>1</v>
      </c>
      <c r="E311" s="80">
        <v>1</v>
      </c>
      <c r="F311" s="80">
        <v>1</v>
      </c>
      <c r="G311" s="80">
        <v>1</v>
      </c>
      <c r="I311" s="96"/>
    </row>
    <row r="312" spans="3:9" ht="12" thickBot="1" x14ac:dyDescent="0.25">
      <c r="C312" s="86" t="s">
        <v>15</v>
      </c>
      <c r="D312" s="80">
        <v>0</v>
      </c>
      <c r="E312" s="80">
        <v>0</v>
      </c>
      <c r="F312" s="80">
        <v>0</v>
      </c>
      <c r="G312" s="80">
        <v>5580</v>
      </c>
    </row>
    <row r="313" spans="3:9" ht="12" thickBot="1" x14ac:dyDescent="0.25">
      <c r="C313" s="86" t="s">
        <v>23</v>
      </c>
      <c r="D313" s="80">
        <f>D312/D311</f>
        <v>0</v>
      </c>
      <c r="E313" s="80">
        <f>E312/E311</f>
        <v>0</v>
      </c>
      <c r="F313" s="80">
        <f>F312/F311</f>
        <v>0</v>
      </c>
      <c r="G313" s="80">
        <f>G312/G311</f>
        <v>5580</v>
      </c>
    </row>
    <row r="314" spans="3:9" ht="12" thickBot="1" x14ac:dyDescent="0.25">
      <c r="C314" s="86" t="s">
        <v>16</v>
      </c>
      <c r="D314" s="85" t="s">
        <v>22</v>
      </c>
      <c r="E314" s="84">
        <f t="shared" ref="E314:G316" si="14">E311/D311-1</f>
        <v>0</v>
      </c>
      <c r="F314" s="84">
        <f t="shared" si="14"/>
        <v>0</v>
      </c>
      <c r="G314" s="84">
        <f t="shared" si="14"/>
        <v>0</v>
      </c>
    </row>
    <row r="315" spans="3:9" ht="12" thickBot="1" x14ac:dyDescent="0.25">
      <c r="C315" s="86" t="s">
        <v>17</v>
      </c>
      <c r="D315" s="85" t="s">
        <v>22</v>
      </c>
      <c r="E315" s="84" t="e">
        <f t="shared" si="14"/>
        <v>#DIV/0!</v>
      </c>
      <c r="F315" s="84" t="e">
        <f t="shared" si="14"/>
        <v>#DIV/0!</v>
      </c>
      <c r="G315" s="84" t="e">
        <f t="shared" si="14"/>
        <v>#DIV/0!</v>
      </c>
    </row>
    <row r="316" spans="3:9" ht="12" thickBot="1" x14ac:dyDescent="0.25">
      <c r="C316" s="86" t="s">
        <v>18</v>
      </c>
      <c r="D316" s="85" t="s">
        <v>22</v>
      </c>
      <c r="E316" s="84" t="e">
        <f t="shared" si="14"/>
        <v>#DIV/0!</v>
      </c>
      <c r="F316" s="84" t="e">
        <f t="shared" si="14"/>
        <v>#DIV/0!</v>
      </c>
      <c r="G316" s="84" t="e">
        <f t="shared" si="14"/>
        <v>#DIV/0!</v>
      </c>
    </row>
    <row r="317" spans="3:9" ht="12" thickBot="1" x14ac:dyDescent="0.25">
      <c r="C317" s="217" t="s">
        <v>175</v>
      </c>
      <c r="D317" s="218"/>
      <c r="E317" s="218"/>
      <c r="F317" s="218"/>
      <c r="G317" s="219"/>
    </row>
    <row r="318" spans="3:9" x14ac:dyDescent="0.2">
      <c r="C318" s="209"/>
      <c r="D318" s="82">
        <v>2018</v>
      </c>
      <c r="E318" s="82">
        <v>2019</v>
      </c>
      <c r="F318" s="82">
        <v>2020</v>
      </c>
      <c r="G318" s="82">
        <v>2021</v>
      </c>
    </row>
    <row r="319" spans="3:9" ht="12" thickBot="1" x14ac:dyDescent="0.25">
      <c r="C319" s="210"/>
      <c r="D319" s="81" t="s">
        <v>6</v>
      </c>
      <c r="E319" s="81" t="s">
        <v>7</v>
      </c>
      <c r="F319" s="81" t="s">
        <v>7</v>
      </c>
      <c r="G319" s="81" t="s">
        <v>7</v>
      </c>
    </row>
    <row r="320" spans="3:9" ht="12" thickBot="1" x14ac:dyDescent="0.25">
      <c r="C320" s="71" t="s">
        <v>63</v>
      </c>
      <c r="D320" s="63">
        <v>0</v>
      </c>
      <c r="E320" s="63">
        <v>0</v>
      </c>
      <c r="F320" s="63">
        <v>0</v>
      </c>
      <c r="G320" s="63">
        <v>0</v>
      </c>
    </row>
    <row r="321" spans="2:9" ht="12" thickBot="1" x14ac:dyDescent="0.25">
      <c r="C321" s="71" t="s">
        <v>64</v>
      </c>
      <c r="D321" s="68">
        <v>0</v>
      </c>
      <c r="E321" s="63">
        <v>0</v>
      </c>
      <c r="F321" s="63">
        <v>0</v>
      </c>
      <c r="G321" s="63">
        <v>5580</v>
      </c>
    </row>
    <row r="322" spans="2:9" ht="12" thickBot="1" x14ac:dyDescent="0.25">
      <c r="C322" s="107" t="s">
        <v>174</v>
      </c>
      <c r="D322" s="68">
        <f>D321+D320</f>
        <v>0</v>
      </c>
      <c r="E322" s="68">
        <f>E321+E320</f>
        <v>0</v>
      </c>
      <c r="F322" s="68">
        <f>F321+F320</f>
        <v>0</v>
      </c>
      <c r="G322" s="68">
        <f>G321+G320</f>
        <v>5580</v>
      </c>
      <c r="I322" s="87"/>
    </row>
    <row r="323" spans="2:9" ht="30.75" customHeight="1" collapsed="1" thickBot="1" x14ac:dyDescent="0.25">
      <c r="B323" s="169"/>
      <c r="C323" s="31" t="s">
        <v>173</v>
      </c>
      <c r="D323" s="262" t="s">
        <v>172</v>
      </c>
      <c r="E323" s="263"/>
      <c r="F323" s="263"/>
      <c r="G323" s="264"/>
      <c r="H323" s="169"/>
    </row>
    <row r="324" spans="2:9" ht="23.25" customHeight="1" thickBot="1" x14ac:dyDescent="0.25">
      <c r="C324" s="211" t="s">
        <v>171</v>
      </c>
      <c r="D324" s="212"/>
      <c r="E324" s="212"/>
      <c r="F324" s="212"/>
      <c r="G324" s="213"/>
    </row>
    <row r="325" spans="2:9" ht="68.25" thickBot="1" x14ac:dyDescent="0.25">
      <c r="C325" s="86" t="s">
        <v>170</v>
      </c>
      <c r="D325" s="101">
        <v>0.02</v>
      </c>
      <c r="E325" s="103" t="s">
        <v>167</v>
      </c>
      <c r="F325" s="103" t="s">
        <v>167</v>
      </c>
      <c r="G325" s="103" t="s">
        <v>167</v>
      </c>
    </row>
    <row r="326" spans="2:9" ht="34.5" thickBot="1" x14ac:dyDescent="0.25">
      <c r="C326" s="106" t="s">
        <v>169</v>
      </c>
      <c r="D326" s="105">
        <v>470000</v>
      </c>
      <c r="E326" s="103" t="s">
        <v>167</v>
      </c>
      <c r="F326" s="103" t="s">
        <v>167</v>
      </c>
      <c r="G326" s="103" t="s">
        <v>167</v>
      </c>
    </row>
    <row r="327" spans="2:9" ht="34.5" thickBot="1" x14ac:dyDescent="0.25">
      <c r="C327" s="86" t="s">
        <v>168</v>
      </c>
      <c r="D327" s="103">
        <v>30</v>
      </c>
      <c r="E327" s="103" t="s">
        <v>167</v>
      </c>
      <c r="F327" s="103" t="s">
        <v>167</v>
      </c>
      <c r="G327" s="103" t="s">
        <v>167</v>
      </c>
    </row>
    <row r="328" spans="2:9" ht="34.5" thickBot="1" x14ac:dyDescent="0.25">
      <c r="C328" s="104" t="s">
        <v>166</v>
      </c>
      <c r="D328" s="103">
        <v>5</v>
      </c>
      <c r="E328" s="103">
        <v>6</v>
      </c>
      <c r="F328" s="103" t="s">
        <v>162</v>
      </c>
      <c r="G328" s="103" t="s">
        <v>162</v>
      </c>
    </row>
    <row r="329" spans="2:9" ht="45.75" thickBot="1" x14ac:dyDescent="0.25">
      <c r="C329" s="102" t="s">
        <v>165</v>
      </c>
      <c r="D329" s="103">
        <v>30</v>
      </c>
      <c r="E329" s="103" t="s">
        <v>162</v>
      </c>
      <c r="F329" s="103" t="s">
        <v>162</v>
      </c>
      <c r="G329" s="103" t="s">
        <v>162</v>
      </c>
    </row>
    <row r="330" spans="2:9" ht="45.75" thickBot="1" x14ac:dyDescent="0.25">
      <c r="C330" s="102" t="s">
        <v>164</v>
      </c>
      <c r="D330" s="103">
        <v>35</v>
      </c>
      <c r="E330" s="103" t="s">
        <v>162</v>
      </c>
      <c r="F330" s="103" t="s">
        <v>162</v>
      </c>
      <c r="G330" s="103" t="s">
        <v>162</v>
      </c>
    </row>
    <row r="331" spans="2:9" ht="45.75" thickBot="1" x14ac:dyDescent="0.25">
      <c r="C331" s="102" t="s">
        <v>163</v>
      </c>
      <c r="D331" s="101">
        <v>0.33</v>
      </c>
      <c r="E331" s="101">
        <v>0.35</v>
      </c>
      <c r="F331" s="101" t="s">
        <v>162</v>
      </c>
      <c r="G331" s="101" t="s">
        <v>162</v>
      </c>
    </row>
    <row r="332" spans="2:9" ht="12" thickBot="1" x14ac:dyDescent="0.25">
      <c r="C332" s="265" t="s">
        <v>161</v>
      </c>
      <c r="D332" s="266"/>
      <c r="E332" s="266"/>
      <c r="F332" s="266"/>
      <c r="G332" s="267"/>
    </row>
    <row r="333" spans="2:9" ht="12" thickBot="1" x14ac:dyDescent="0.25">
      <c r="C333" s="268" t="s">
        <v>160</v>
      </c>
      <c r="D333" s="269"/>
      <c r="E333" s="269"/>
      <c r="F333" s="269"/>
      <c r="G333" s="270"/>
    </row>
    <row r="334" spans="2:9" x14ac:dyDescent="0.2">
      <c r="C334" s="209"/>
      <c r="D334" s="82">
        <v>2018</v>
      </c>
      <c r="E334" s="82">
        <v>2019</v>
      </c>
      <c r="F334" s="82">
        <v>2020</v>
      </c>
      <c r="G334" s="82">
        <v>2021</v>
      </c>
    </row>
    <row r="335" spans="2:9" ht="12" thickBot="1" x14ac:dyDescent="0.25">
      <c r="C335" s="210"/>
      <c r="D335" s="81" t="s">
        <v>6</v>
      </c>
      <c r="E335" s="81" t="s">
        <v>7</v>
      </c>
      <c r="F335" s="81" t="s">
        <v>7</v>
      </c>
      <c r="G335" s="81" t="s">
        <v>7</v>
      </c>
    </row>
    <row r="336" spans="2:9" ht="24" customHeight="1" thickBot="1" x14ac:dyDescent="0.25">
      <c r="C336" s="94" t="s">
        <v>37</v>
      </c>
      <c r="D336" s="244" t="s">
        <v>159</v>
      </c>
      <c r="E336" s="245"/>
      <c r="F336" s="245"/>
      <c r="G336" s="246"/>
    </row>
    <row r="337" spans="3:7" ht="63.75" customHeight="1" thickBot="1" x14ac:dyDescent="0.25">
      <c r="C337" s="86" t="s">
        <v>10</v>
      </c>
      <c r="D337" s="241" t="s">
        <v>158</v>
      </c>
      <c r="E337" s="242"/>
      <c r="F337" s="242"/>
      <c r="G337" s="243"/>
    </row>
    <row r="338" spans="3:7" ht="12" thickBot="1" x14ac:dyDescent="0.25">
      <c r="C338" s="86" t="s">
        <v>14</v>
      </c>
      <c r="D338" s="203" t="s">
        <v>154</v>
      </c>
      <c r="E338" s="204"/>
      <c r="F338" s="204"/>
      <c r="G338" s="205"/>
    </row>
    <row r="339" spans="3:7" x14ac:dyDescent="0.2">
      <c r="C339" s="209"/>
      <c r="D339" s="82">
        <v>2018</v>
      </c>
      <c r="E339" s="82">
        <v>2019</v>
      </c>
      <c r="F339" s="82">
        <v>2020</v>
      </c>
      <c r="G339" s="82">
        <v>2021</v>
      </c>
    </row>
    <row r="340" spans="3:7" ht="12" thickBot="1" x14ac:dyDescent="0.25">
      <c r="C340" s="210"/>
      <c r="D340" s="81" t="s">
        <v>6</v>
      </c>
      <c r="E340" s="81" t="s">
        <v>7</v>
      </c>
      <c r="F340" s="81" t="s">
        <v>7</v>
      </c>
      <c r="G340" s="81" t="s">
        <v>7</v>
      </c>
    </row>
    <row r="341" spans="3:7" ht="12" thickBot="1" x14ac:dyDescent="0.25">
      <c r="C341" s="86" t="s">
        <v>9</v>
      </c>
      <c r="D341" s="80">
        <v>11</v>
      </c>
      <c r="E341" s="80">
        <v>11</v>
      </c>
      <c r="F341" s="80">
        <v>11</v>
      </c>
      <c r="G341" s="80">
        <v>11</v>
      </c>
    </row>
    <row r="342" spans="3:7" ht="12" thickBot="1" x14ac:dyDescent="0.25">
      <c r="C342" s="86" t="s">
        <v>15</v>
      </c>
      <c r="D342" s="80">
        <v>112651</v>
      </c>
      <c r="E342" s="80">
        <v>121913</v>
      </c>
      <c r="F342" s="80">
        <v>124213</v>
      </c>
      <c r="G342" s="80">
        <v>124213</v>
      </c>
    </row>
    <row r="343" spans="3:7" ht="12" thickBot="1" x14ac:dyDescent="0.25">
      <c r="C343" s="86" t="s">
        <v>23</v>
      </c>
      <c r="D343" s="80">
        <f>D342/D341</f>
        <v>10241</v>
      </c>
      <c r="E343" s="80">
        <f>E342/E341</f>
        <v>11083</v>
      </c>
      <c r="F343" s="80">
        <f>F342/F341</f>
        <v>11292.09090909091</v>
      </c>
      <c r="G343" s="80">
        <f>G342/G341</f>
        <v>11292.09090909091</v>
      </c>
    </row>
    <row r="344" spans="3:7" ht="12" thickBot="1" x14ac:dyDescent="0.25">
      <c r="C344" s="86" t="s">
        <v>16</v>
      </c>
      <c r="D344" s="85"/>
      <c r="E344" s="84">
        <f t="shared" ref="E344:G346" si="15">E341/D341-1</f>
        <v>0</v>
      </c>
      <c r="F344" s="84">
        <f t="shared" si="15"/>
        <v>0</v>
      </c>
      <c r="G344" s="84">
        <f t="shared" si="15"/>
        <v>0</v>
      </c>
    </row>
    <row r="345" spans="3:7" ht="12" thickBot="1" x14ac:dyDescent="0.25">
      <c r="C345" s="86" t="s">
        <v>17</v>
      </c>
      <c r="D345" s="85"/>
      <c r="E345" s="84">
        <f t="shared" si="15"/>
        <v>8.2218533346352984E-2</v>
      </c>
      <c r="F345" s="84">
        <f t="shared" si="15"/>
        <v>1.8865912577001653E-2</v>
      </c>
      <c r="G345" s="84">
        <f t="shared" si="15"/>
        <v>0</v>
      </c>
    </row>
    <row r="346" spans="3:7" ht="12" thickBot="1" x14ac:dyDescent="0.25">
      <c r="C346" s="8" t="s">
        <v>18</v>
      </c>
      <c r="D346" s="58"/>
      <c r="E346" s="98">
        <f t="shared" si="15"/>
        <v>8.2218533346352984E-2</v>
      </c>
      <c r="F346" s="98">
        <f t="shared" si="15"/>
        <v>1.8865912577001653E-2</v>
      </c>
      <c r="G346" s="98">
        <f t="shared" si="15"/>
        <v>0</v>
      </c>
    </row>
    <row r="347" spans="3:7" x14ac:dyDescent="0.2">
      <c r="C347" s="209"/>
      <c r="D347" s="82">
        <v>2018</v>
      </c>
      <c r="E347" s="82">
        <v>2019</v>
      </c>
      <c r="F347" s="82">
        <v>2020</v>
      </c>
      <c r="G347" s="82">
        <v>2021</v>
      </c>
    </row>
    <row r="348" spans="3:7" ht="12" thickBot="1" x14ac:dyDescent="0.25">
      <c r="C348" s="210"/>
      <c r="D348" s="81" t="s">
        <v>6</v>
      </c>
      <c r="E348" s="81" t="s">
        <v>7</v>
      </c>
      <c r="F348" s="81" t="s">
        <v>7</v>
      </c>
      <c r="G348" s="81" t="s">
        <v>7</v>
      </c>
    </row>
    <row r="349" spans="3:7" ht="12" thickBot="1" x14ac:dyDescent="0.25">
      <c r="C349" s="217" t="s">
        <v>157</v>
      </c>
      <c r="D349" s="218"/>
      <c r="E349" s="218"/>
      <c r="F349" s="218"/>
      <c r="G349" s="219"/>
    </row>
    <row r="350" spans="3:7" x14ac:dyDescent="0.2">
      <c r="C350" s="209"/>
      <c r="D350" s="82">
        <v>2018</v>
      </c>
      <c r="E350" s="82">
        <v>2019</v>
      </c>
      <c r="F350" s="82">
        <v>2020</v>
      </c>
      <c r="G350" s="82">
        <v>2021</v>
      </c>
    </row>
    <row r="351" spans="3:7" ht="12" thickBot="1" x14ac:dyDescent="0.25">
      <c r="C351" s="210"/>
      <c r="D351" s="81" t="s">
        <v>6</v>
      </c>
      <c r="E351" s="81" t="s">
        <v>7</v>
      </c>
      <c r="F351" s="81" t="s">
        <v>7</v>
      </c>
      <c r="G351" s="81" t="s">
        <v>7</v>
      </c>
    </row>
    <row r="352" spans="3:7" ht="12" thickBot="1" x14ac:dyDescent="0.25">
      <c r="C352" s="71" t="s">
        <v>0</v>
      </c>
      <c r="D352" s="63">
        <v>66790</v>
      </c>
      <c r="E352" s="63">
        <v>73368</v>
      </c>
      <c r="F352" s="63">
        <v>73368</v>
      </c>
      <c r="G352" s="63">
        <v>73368</v>
      </c>
    </row>
    <row r="353" spans="3:13" ht="23.25" thickBot="1" x14ac:dyDescent="0.25">
      <c r="C353" s="71" t="s">
        <v>41</v>
      </c>
      <c r="D353" s="63">
        <v>12191</v>
      </c>
      <c r="E353" s="63">
        <v>12191</v>
      </c>
      <c r="F353" s="63">
        <v>12191</v>
      </c>
      <c r="G353" s="63">
        <v>12191</v>
      </c>
      <c r="I353" s="87"/>
      <c r="J353" s="87"/>
      <c r="K353" s="87"/>
      <c r="L353" s="87"/>
      <c r="M353" s="87"/>
    </row>
    <row r="354" spans="3:13" ht="12" thickBot="1" x14ac:dyDescent="0.25">
      <c r="C354" s="71" t="s">
        <v>1</v>
      </c>
      <c r="D354" s="68">
        <v>31886</v>
      </c>
      <c r="E354" s="63">
        <v>34500</v>
      </c>
      <c r="F354" s="63">
        <v>36800</v>
      </c>
      <c r="G354" s="63">
        <v>36800</v>
      </c>
      <c r="I354" s="118"/>
      <c r="J354" s="1"/>
      <c r="K354" s="1"/>
      <c r="L354" s="1"/>
      <c r="M354" s="87"/>
    </row>
    <row r="355" spans="3:13" ht="12" thickBot="1" x14ac:dyDescent="0.25">
      <c r="C355" s="71" t="s">
        <v>2</v>
      </c>
      <c r="D355" s="68"/>
      <c r="E355" s="63"/>
      <c r="F355" s="63"/>
      <c r="G355" s="63"/>
      <c r="I355" s="89"/>
      <c r="J355" s="89"/>
      <c r="K355" s="89"/>
      <c r="L355" s="89"/>
      <c r="M355" s="87"/>
    </row>
    <row r="356" spans="3:13" ht="12" thickBot="1" x14ac:dyDescent="0.25">
      <c r="C356" s="71" t="s">
        <v>28</v>
      </c>
      <c r="D356" s="68">
        <v>1700</v>
      </c>
      <c r="E356" s="63">
        <v>1700</v>
      </c>
      <c r="F356" s="63">
        <v>1700</v>
      </c>
      <c r="G356" s="63">
        <v>1700</v>
      </c>
      <c r="I356" s="119"/>
      <c r="J356" s="119"/>
      <c r="K356" s="119"/>
      <c r="L356" s="119"/>
      <c r="M356" s="87"/>
    </row>
    <row r="357" spans="3:13" ht="12" thickBot="1" x14ac:dyDescent="0.25">
      <c r="C357" s="71" t="s">
        <v>30</v>
      </c>
      <c r="D357" s="68">
        <v>84</v>
      </c>
      <c r="E357" s="63">
        <v>154</v>
      </c>
      <c r="F357" s="63">
        <v>154</v>
      </c>
      <c r="G357" s="63">
        <v>154</v>
      </c>
      <c r="I357" s="89"/>
      <c r="J357" s="89"/>
      <c r="K357" s="89"/>
      <c r="L357" s="89"/>
      <c r="M357" s="87"/>
    </row>
    <row r="358" spans="3:13" ht="23.25" thickBot="1" x14ac:dyDescent="0.25">
      <c r="C358" s="71" t="s">
        <v>3</v>
      </c>
      <c r="D358" s="68"/>
      <c r="E358" s="63"/>
      <c r="F358" s="63"/>
      <c r="G358" s="63"/>
      <c r="I358" s="117"/>
      <c r="J358" s="117"/>
      <c r="K358" s="117"/>
      <c r="L358" s="117"/>
      <c r="M358" s="87"/>
    </row>
    <row r="359" spans="3:13" ht="23.25" thickBot="1" x14ac:dyDescent="0.25">
      <c r="C359" s="32" t="s">
        <v>146</v>
      </c>
      <c r="D359" s="100">
        <f>D358+D357+D356+D355+D354+D353+D352</f>
        <v>112651</v>
      </c>
      <c r="E359" s="100">
        <f>E358+E357+E356+E355+E354+E353+E352</f>
        <v>121913</v>
      </c>
      <c r="F359" s="100">
        <f>F358+F357+F356+F355+F354+F353+F352</f>
        <v>124213</v>
      </c>
      <c r="G359" s="100">
        <f>G358+G357+G356+G355+G354+G353+G352</f>
        <v>124213</v>
      </c>
      <c r="I359" s="87"/>
      <c r="J359" s="87"/>
      <c r="K359" s="87"/>
      <c r="L359" s="87"/>
      <c r="M359" s="87"/>
    </row>
    <row r="360" spans="3:13" ht="12" thickBot="1" x14ac:dyDescent="0.25">
      <c r="C360" s="66" t="s">
        <v>48</v>
      </c>
      <c r="D360" s="65">
        <f>IF(D359-D342=0,0,"Error")</f>
        <v>0</v>
      </c>
      <c r="E360" s="65">
        <f>IF(E359-E342=0,0,"Error")</f>
        <v>0</v>
      </c>
      <c r="F360" s="65">
        <f>IF(F359-F342=0,0,"Error")</f>
        <v>0</v>
      </c>
      <c r="G360" s="65">
        <f>IF(G359-G342=0,0,"Error")</f>
        <v>0</v>
      </c>
    </row>
    <row r="361" spans="3:13" ht="12" thickBot="1" x14ac:dyDescent="0.25">
      <c r="C361" s="94" t="s">
        <v>140</v>
      </c>
      <c r="D361" s="206" t="s">
        <v>156</v>
      </c>
      <c r="E361" s="207"/>
      <c r="F361" s="207"/>
      <c r="G361" s="208"/>
    </row>
    <row r="362" spans="3:13" ht="30.75" customHeight="1" thickBot="1" x14ac:dyDescent="0.25">
      <c r="C362" s="86" t="s">
        <v>10</v>
      </c>
      <c r="D362" s="211" t="s">
        <v>155</v>
      </c>
      <c r="E362" s="212"/>
      <c r="F362" s="212"/>
      <c r="G362" s="213"/>
    </row>
    <row r="363" spans="3:13" ht="12" thickBot="1" x14ac:dyDescent="0.25">
      <c r="C363" s="86" t="s">
        <v>14</v>
      </c>
      <c r="D363" s="203" t="s">
        <v>154</v>
      </c>
      <c r="E363" s="204"/>
      <c r="F363" s="204"/>
      <c r="G363" s="205"/>
    </row>
    <row r="364" spans="3:13" x14ac:dyDescent="0.2">
      <c r="C364" s="209"/>
      <c r="D364" s="82">
        <v>2018</v>
      </c>
      <c r="E364" s="82">
        <v>2019</v>
      </c>
      <c r="F364" s="82">
        <v>2020</v>
      </c>
      <c r="G364" s="82">
        <v>2021</v>
      </c>
    </row>
    <row r="365" spans="3:13" ht="12" thickBot="1" x14ac:dyDescent="0.25">
      <c r="C365" s="210"/>
      <c r="D365" s="81" t="s">
        <v>6</v>
      </c>
      <c r="E365" s="81" t="s">
        <v>7</v>
      </c>
      <c r="F365" s="81" t="s">
        <v>7</v>
      </c>
      <c r="G365" s="81" t="s">
        <v>7</v>
      </c>
    </row>
    <row r="366" spans="3:13" ht="12" thickBot="1" x14ac:dyDescent="0.25">
      <c r="C366" s="86" t="s">
        <v>9</v>
      </c>
      <c r="D366" s="80">
        <v>11</v>
      </c>
      <c r="E366" s="80">
        <v>11</v>
      </c>
      <c r="F366" s="80">
        <v>11</v>
      </c>
      <c r="G366" s="80">
        <v>11</v>
      </c>
    </row>
    <row r="367" spans="3:13" ht="12" thickBot="1" x14ac:dyDescent="0.25">
      <c r="C367" s="86" t="s">
        <v>15</v>
      </c>
      <c r="D367" s="80">
        <v>15000</v>
      </c>
      <c r="E367" s="80">
        <v>15000</v>
      </c>
      <c r="F367" s="80">
        <v>15000</v>
      </c>
      <c r="G367" s="80">
        <v>15000</v>
      </c>
    </row>
    <row r="368" spans="3:13" ht="12" thickBot="1" x14ac:dyDescent="0.25">
      <c r="C368" s="86" t="s">
        <v>23</v>
      </c>
      <c r="D368" s="80">
        <f>D367/D366</f>
        <v>1363.6363636363637</v>
      </c>
      <c r="E368" s="80">
        <f>E367/E366</f>
        <v>1363.6363636363637</v>
      </c>
      <c r="F368" s="80">
        <f>F367/F366</f>
        <v>1363.6363636363637</v>
      </c>
      <c r="G368" s="80">
        <f>G367/G366</f>
        <v>1363.6363636363637</v>
      </c>
    </row>
    <row r="369" spans="3:7" ht="12" thickBot="1" x14ac:dyDescent="0.25">
      <c r="C369" s="86" t="s">
        <v>16</v>
      </c>
      <c r="D369" s="85"/>
      <c r="E369" s="84">
        <f t="shared" ref="E369:G371" si="16">E366/D366-1</f>
        <v>0</v>
      </c>
      <c r="F369" s="84">
        <f t="shared" si="16"/>
        <v>0</v>
      </c>
      <c r="G369" s="84">
        <f t="shared" si="16"/>
        <v>0</v>
      </c>
    </row>
    <row r="370" spans="3:7" ht="12" thickBot="1" x14ac:dyDescent="0.25">
      <c r="C370" s="86" t="s">
        <v>17</v>
      </c>
      <c r="D370" s="85"/>
      <c r="E370" s="84">
        <f t="shared" si="16"/>
        <v>0</v>
      </c>
      <c r="F370" s="84">
        <f t="shared" si="16"/>
        <v>0</v>
      </c>
      <c r="G370" s="84">
        <f t="shared" si="16"/>
        <v>0</v>
      </c>
    </row>
    <row r="371" spans="3:7" ht="12" thickBot="1" x14ac:dyDescent="0.25">
      <c r="C371" s="8" t="s">
        <v>18</v>
      </c>
      <c r="D371" s="58"/>
      <c r="E371" s="98">
        <f t="shared" si="16"/>
        <v>0</v>
      </c>
      <c r="F371" s="98">
        <f t="shared" si="16"/>
        <v>0</v>
      </c>
      <c r="G371" s="98">
        <f t="shared" si="16"/>
        <v>0</v>
      </c>
    </row>
    <row r="372" spans="3:7" x14ac:dyDescent="0.2">
      <c r="C372" s="209"/>
      <c r="D372" s="82">
        <v>2018</v>
      </c>
      <c r="E372" s="82">
        <v>2019</v>
      </c>
      <c r="F372" s="82">
        <v>2020</v>
      </c>
      <c r="G372" s="82">
        <v>2021</v>
      </c>
    </row>
    <row r="373" spans="3:7" ht="12" thickBot="1" x14ac:dyDescent="0.25">
      <c r="C373" s="210"/>
      <c r="D373" s="81" t="s">
        <v>6</v>
      </c>
      <c r="E373" s="81" t="s">
        <v>7</v>
      </c>
      <c r="F373" s="81" t="s">
        <v>7</v>
      </c>
      <c r="G373" s="81" t="s">
        <v>7</v>
      </c>
    </row>
    <row r="374" spans="3:7" ht="12" thickBot="1" x14ac:dyDescent="0.25">
      <c r="C374" s="217" t="s">
        <v>147</v>
      </c>
      <c r="D374" s="218"/>
      <c r="E374" s="218"/>
      <c r="F374" s="218"/>
      <c r="G374" s="219"/>
    </row>
    <row r="375" spans="3:7" x14ac:dyDescent="0.2">
      <c r="C375" s="209"/>
      <c r="D375" s="82">
        <v>2018</v>
      </c>
      <c r="E375" s="82">
        <v>2019</v>
      </c>
      <c r="F375" s="82">
        <v>2020</v>
      </c>
      <c r="G375" s="82">
        <v>2021</v>
      </c>
    </row>
    <row r="376" spans="3:7" ht="12" thickBot="1" x14ac:dyDescent="0.25">
      <c r="C376" s="210"/>
      <c r="D376" s="81" t="s">
        <v>6</v>
      </c>
      <c r="E376" s="81" t="s">
        <v>7</v>
      </c>
      <c r="F376" s="81" t="s">
        <v>7</v>
      </c>
      <c r="G376" s="81" t="s">
        <v>7</v>
      </c>
    </row>
    <row r="377" spans="3:7" ht="12" thickBot="1" x14ac:dyDescent="0.25">
      <c r="C377" s="71" t="s">
        <v>0</v>
      </c>
      <c r="D377" s="63"/>
      <c r="E377" s="63"/>
      <c r="F377" s="63"/>
      <c r="G377" s="63"/>
    </row>
    <row r="378" spans="3:7" ht="23.25" thickBot="1" x14ac:dyDescent="0.25">
      <c r="C378" s="71" t="s">
        <v>41</v>
      </c>
      <c r="D378" s="63"/>
      <c r="E378" s="63"/>
      <c r="F378" s="63"/>
      <c r="G378" s="63"/>
    </row>
    <row r="379" spans="3:7" ht="12" thickBot="1" x14ac:dyDescent="0.25">
      <c r="C379" s="71" t="s">
        <v>1</v>
      </c>
      <c r="D379" s="68">
        <v>15000</v>
      </c>
      <c r="E379" s="63">
        <v>15000</v>
      </c>
      <c r="F379" s="63">
        <v>15000</v>
      </c>
      <c r="G379" s="63">
        <v>15000</v>
      </c>
    </row>
    <row r="380" spans="3:7" ht="12" thickBot="1" x14ac:dyDescent="0.25">
      <c r="C380" s="71" t="s">
        <v>2</v>
      </c>
      <c r="D380" s="68"/>
      <c r="E380" s="63"/>
      <c r="F380" s="63"/>
      <c r="G380" s="63"/>
    </row>
    <row r="381" spans="3:7" ht="12" thickBot="1" x14ac:dyDescent="0.25">
      <c r="C381" s="71" t="s">
        <v>28</v>
      </c>
      <c r="D381" s="68"/>
      <c r="E381" s="63"/>
      <c r="F381" s="63"/>
      <c r="G381" s="63"/>
    </row>
    <row r="382" spans="3:7" ht="12" thickBot="1" x14ac:dyDescent="0.25">
      <c r="C382" s="71" t="s">
        <v>30</v>
      </c>
      <c r="D382" s="68"/>
      <c r="E382" s="63"/>
      <c r="F382" s="63"/>
      <c r="G382" s="63"/>
    </row>
    <row r="383" spans="3:7" ht="23.25" thickBot="1" x14ac:dyDescent="0.25">
      <c r="C383" s="71" t="s">
        <v>3</v>
      </c>
      <c r="D383" s="68"/>
      <c r="E383" s="63"/>
      <c r="F383" s="63"/>
      <c r="G383" s="63"/>
    </row>
    <row r="384" spans="3:7" ht="23.25" thickBot="1" x14ac:dyDescent="0.25">
      <c r="C384" s="32" t="s">
        <v>146</v>
      </c>
      <c r="D384" s="100">
        <f>D383+D382+D381+D380+D379+D378+D377</f>
        <v>15000</v>
      </c>
      <c r="E384" s="100">
        <f>E383+E382+E381+E380+E379+E378+E377</f>
        <v>15000</v>
      </c>
      <c r="F384" s="100">
        <f>F383+F382+F381+F380+F379+F378+F377</f>
        <v>15000</v>
      </c>
      <c r="G384" s="100">
        <f>G383+G382+G381+G380+G379+G378+G377</f>
        <v>15000</v>
      </c>
    </row>
    <row r="385" spans="3:7" ht="12" thickBot="1" x14ac:dyDescent="0.25">
      <c r="C385" s="66" t="s">
        <v>48</v>
      </c>
      <c r="D385" s="65">
        <f>IF(D384-D367=0,0,"Error")</f>
        <v>0</v>
      </c>
      <c r="E385" s="65">
        <f>IF(E384-E367=0,0,"Error")</f>
        <v>0</v>
      </c>
      <c r="F385" s="65">
        <f>IF(F384-F367=0,0,"Error")</f>
        <v>0</v>
      </c>
      <c r="G385" s="65">
        <f>IF(G384-G367=0,0,"Error")</f>
        <v>0</v>
      </c>
    </row>
    <row r="386" spans="3:7" ht="12" thickBot="1" x14ac:dyDescent="0.25">
      <c r="C386" s="94" t="s">
        <v>135</v>
      </c>
      <c r="D386" s="238" t="s">
        <v>153</v>
      </c>
      <c r="E386" s="239"/>
      <c r="F386" s="239"/>
      <c r="G386" s="240"/>
    </row>
    <row r="387" spans="3:7" ht="71.25" customHeight="1" thickBot="1" x14ac:dyDescent="0.25">
      <c r="C387" s="86" t="s">
        <v>10</v>
      </c>
      <c r="D387" s="241" t="s">
        <v>152</v>
      </c>
      <c r="E387" s="242"/>
      <c r="F387" s="242"/>
      <c r="G387" s="243"/>
    </row>
    <row r="388" spans="3:7" ht="12.75" customHeight="1" thickBot="1" x14ac:dyDescent="0.25">
      <c r="C388" s="86" t="s">
        <v>14</v>
      </c>
      <c r="D388" s="203" t="s">
        <v>151</v>
      </c>
      <c r="E388" s="204"/>
      <c r="F388" s="204"/>
      <c r="G388" s="205"/>
    </row>
    <row r="389" spans="3:7" ht="12.75" customHeight="1" x14ac:dyDescent="0.2">
      <c r="C389" s="209"/>
      <c r="D389" s="82">
        <v>2018</v>
      </c>
      <c r="E389" s="82">
        <v>2019</v>
      </c>
      <c r="F389" s="82">
        <v>2020</v>
      </c>
      <c r="G389" s="82">
        <v>2021</v>
      </c>
    </row>
    <row r="390" spans="3:7" ht="12" thickBot="1" x14ac:dyDescent="0.25">
      <c r="C390" s="210"/>
      <c r="D390" s="81" t="s">
        <v>6</v>
      </c>
      <c r="E390" s="81" t="s">
        <v>7</v>
      </c>
      <c r="F390" s="81" t="s">
        <v>7</v>
      </c>
      <c r="G390" s="81" t="s">
        <v>7</v>
      </c>
    </row>
    <row r="391" spans="3:7" ht="12" thickBot="1" x14ac:dyDescent="0.25">
      <c r="C391" s="86" t="s">
        <v>9</v>
      </c>
      <c r="D391" s="80">
        <v>22</v>
      </c>
      <c r="E391" s="80">
        <v>40</v>
      </c>
      <c r="F391" s="80">
        <v>50</v>
      </c>
      <c r="G391" s="80">
        <v>55</v>
      </c>
    </row>
    <row r="392" spans="3:7" ht="12" thickBot="1" x14ac:dyDescent="0.25">
      <c r="C392" s="86" t="s">
        <v>15</v>
      </c>
      <c r="D392" s="80">
        <v>37234</v>
      </c>
      <c r="E392" s="80">
        <v>42542</v>
      </c>
      <c r="F392" s="80">
        <v>46742</v>
      </c>
      <c r="G392" s="80">
        <v>49242</v>
      </c>
    </row>
    <row r="393" spans="3:7" ht="12" thickBot="1" x14ac:dyDescent="0.25">
      <c r="C393" s="86" t="s">
        <v>23</v>
      </c>
      <c r="D393" s="80">
        <f>D392/D391</f>
        <v>1692.4545454545455</v>
      </c>
      <c r="E393" s="80">
        <f>E392/E391</f>
        <v>1063.55</v>
      </c>
      <c r="F393" s="80">
        <f>F392/F391</f>
        <v>934.84</v>
      </c>
      <c r="G393" s="80">
        <f>G392/G391</f>
        <v>895.30909090909086</v>
      </c>
    </row>
    <row r="394" spans="3:7" ht="12" thickBot="1" x14ac:dyDescent="0.25">
      <c r="C394" s="86" t="s">
        <v>16</v>
      </c>
      <c r="D394" s="85"/>
      <c r="E394" s="84">
        <f t="shared" ref="E394:G396" si="17">E391/D391-1</f>
        <v>0.81818181818181812</v>
      </c>
      <c r="F394" s="84">
        <f t="shared" si="17"/>
        <v>0.25</v>
      </c>
      <c r="G394" s="84">
        <f t="shared" si="17"/>
        <v>0.10000000000000009</v>
      </c>
    </row>
    <row r="395" spans="3:7" ht="12" thickBot="1" x14ac:dyDescent="0.25">
      <c r="C395" s="86" t="s">
        <v>17</v>
      </c>
      <c r="D395" s="85"/>
      <c r="E395" s="84">
        <f t="shared" si="17"/>
        <v>0.14255787720900259</v>
      </c>
      <c r="F395" s="84">
        <f t="shared" si="17"/>
        <v>9.8725964928776166E-2</v>
      </c>
      <c r="G395" s="84">
        <f t="shared" si="17"/>
        <v>5.3485088357365873E-2</v>
      </c>
    </row>
    <row r="396" spans="3:7" ht="12" thickBot="1" x14ac:dyDescent="0.25">
      <c r="C396" s="8" t="s">
        <v>18</v>
      </c>
      <c r="D396" s="58"/>
      <c r="E396" s="98">
        <f t="shared" si="17"/>
        <v>-0.37159316753504867</v>
      </c>
      <c r="F396" s="98">
        <f t="shared" si="17"/>
        <v>-0.12101922805697896</v>
      </c>
      <c r="G396" s="98">
        <f t="shared" si="17"/>
        <v>-4.228628331148554E-2</v>
      </c>
    </row>
    <row r="397" spans="3:7" x14ac:dyDescent="0.2">
      <c r="C397" s="209"/>
      <c r="D397" s="82">
        <v>2018</v>
      </c>
      <c r="E397" s="82">
        <v>2019</v>
      </c>
      <c r="F397" s="82">
        <v>2020</v>
      </c>
      <c r="G397" s="82">
        <v>2021</v>
      </c>
    </row>
    <row r="398" spans="3:7" ht="12" thickBot="1" x14ac:dyDescent="0.25">
      <c r="C398" s="210"/>
      <c r="D398" s="81" t="s">
        <v>6</v>
      </c>
      <c r="E398" s="81" t="s">
        <v>7</v>
      </c>
      <c r="F398" s="81" t="s">
        <v>7</v>
      </c>
      <c r="G398" s="81" t="s">
        <v>7</v>
      </c>
    </row>
    <row r="399" spans="3:7" ht="12" thickBot="1" x14ac:dyDescent="0.25">
      <c r="C399" s="217" t="s">
        <v>147</v>
      </c>
      <c r="D399" s="218"/>
      <c r="E399" s="218"/>
      <c r="F399" s="218"/>
      <c r="G399" s="219"/>
    </row>
    <row r="400" spans="3:7" x14ac:dyDescent="0.2">
      <c r="C400" s="209"/>
      <c r="D400" s="82">
        <v>2018</v>
      </c>
      <c r="E400" s="82">
        <v>2019</v>
      </c>
      <c r="F400" s="82">
        <v>2020</v>
      </c>
      <c r="G400" s="82">
        <v>2021</v>
      </c>
    </row>
    <row r="401" spans="3:7" ht="12" thickBot="1" x14ac:dyDescent="0.25">
      <c r="C401" s="210"/>
      <c r="D401" s="81" t="s">
        <v>6</v>
      </c>
      <c r="E401" s="81" t="s">
        <v>7</v>
      </c>
      <c r="F401" s="81" t="s">
        <v>7</v>
      </c>
      <c r="G401" s="81" t="s">
        <v>7</v>
      </c>
    </row>
    <row r="402" spans="3:7" ht="12" thickBot="1" x14ac:dyDescent="0.25">
      <c r="C402" s="71" t="s">
        <v>0</v>
      </c>
      <c r="D402" s="63">
        <v>3800</v>
      </c>
      <c r="E402" s="63">
        <v>4172</v>
      </c>
      <c r="F402" s="63">
        <v>4172</v>
      </c>
      <c r="G402" s="63">
        <v>4172</v>
      </c>
    </row>
    <row r="403" spans="3:7" ht="23.25" thickBot="1" x14ac:dyDescent="0.25">
      <c r="C403" s="71" t="s">
        <v>41</v>
      </c>
      <c r="D403" s="63">
        <v>700</v>
      </c>
      <c r="E403" s="63">
        <v>697</v>
      </c>
      <c r="F403" s="63">
        <v>697</v>
      </c>
      <c r="G403" s="63">
        <v>697</v>
      </c>
    </row>
    <row r="404" spans="3:7" ht="12" thickBot="1" x14ac:dyDescent="0.25">
      <c r="C404" s="71" t="s">
        <v>1</v>
      </c>
      <c r="D404" s="68">
        <v>8710</v>
      </c>
      <c r="E404" s="63">
        <v>8630</v>
      </c>
      <c r="F404" s="63">
        <v>11673</v>
      </c>
      <c r="G404" s="63">
        <v>12173</v>
      </c>
    </row>
    <row r="405" spans="3:7" ht="12" thickBot="1" x14ac:dyDescent="0.25">
      <c r="C405" s="71" t="s">
        <v>2</v>
      </c>
      <c r="D405" s="68"/>
      <c r="E405" s="63"/>
      <c r="F405" s="63"/>
      <c r="G405" s="63"/>
    </row>
    <row r="406" spans="3:7" ht="12" thickBot="1" x14ac:dyDescent="0.25">
      <c r="C406" s="71" t="s">
        <v>28</v>
      </c>
      <c r="D406" s="68">
        <v>24024</v>
      </c>
      <c r="E406" s="63">
        <v>29043</v>
      </c>
      <c r="F406" s="63">
        <v>30200</v>
      </c>
      <c r="G406" s="63">
        <v>32200</v>
      </c>
    </row>
    <row r="407" spans="3:7" ht="12" thickBot="1" x14ac:dyDescent="0.25">
      <c r="C407" s="71" t="s">
        <v>30</v>
      </c>
      <c r="D407" s="68"/>
      <c r="E407" s="63"/>
      <c r="F407" s="63"/>
      <c r="G407" s="63"/>
    </row>
    <row r="408" spans="3:7" ht="23.25" thickBot="1" x14ac:dyDescent="0.25">
      <c r="C408" s="71" t="s">
        <v>3</v>
      </c>
      <c r="D408" s="68"/>
      <c r="E408" s="63"/>
      <c r="F408" s="63"/>
      <c r="G408" s="63"/>
    </row>
    <row r="409" spans="3:7" ht="23.25" thickBot="1" x14ac:dyDescent="0.25">
      <c r="C409" s="32" t="s">
        <v>146</v>
      </c>
      <c r="D409" s="100">
        <f>D408+D407+D406+D405+D404+D403+D402</f>
        <v>37234</v>
      </c>
      <c r="E409" s="100">
        <f>E408+E407+E406+E405+E404+E403+E402</f>
        <v>42542</v>
      </c>
      <c r="F409" s="100">
        <f>F408+F407+F406+F405+F404+F403+F402</f>
        <v>46742</v>
      </c>
      <c r="G409" s="100">
        <f>G408+G407+G406+G405+G404+G403+G402</f>
        <v>49242</v>
      </c>
    </row>
    <row r="410" spans="3:7" ht="12" thickBot="1" x14ac:dyDescent="0.25">
      <c r="C410" s="66" t="s">
        <v>48</v>
      </c>
      <c r="D410" s="65">
        <f>IF(D409-D392=0,0,"Error")</f>
        <v>0</v>
      </c>
      <c r="E410" s="65">
        <f>IF(E409-E392=0,0,"Error")</f>
        <v>0</v>
      </c>
      <c r="F410" s="65">
        <f>IF(F409-F392=0,0,"Error")</f>
        <v>0</v>
      </c>
      <c r="G410" s="65">
        <f>IF(G409-G392=0,0,"Error")</f>
        <v>0</v>
      </c>
    </row>
    <row r="411" spans="3:7" ht="24" customHeight="1" thickBot="1" x14ac:dyDescent="0.25">
      <c r="C411" s="94" t="s">
        <v>130</v>
      </c>
      <c r="D411" s="229" t="s">
        <v>150</v>
      </c>
      <c r="E411" s="230"/>
      <c r="F411" s="230"/>
      <c r="G411" s="231"/>
    </row>
    <row r="412" spans="3:7" ht="31.5" customHeight="1" thickBot="1" x14ac:dyDescent="0.25">
      <c r="C412" s="86" t="s">
        <v>10</v>
      </c>
      <c r="D412" s="229" t="s">
        <v>149</v>
      </c>
      <c r="E412" s="230"/>
      <c r="F412" s="230"/>
      <c r="G412" s="231"/>
    </row>
    <row r="413" spans="3:7" ht="12" thickBot="1" x14ac:dyDescent="0.25">
      <c r="C413" s="86" t="s">
        <v>14</v>
      </c>
      <c r="D413" s="203" t="s">
        <v>148</v>
      </c>
      <c r="E413" s="204"/>
      <c r="F413" s="204"/>
      <c r="G413" s="205"/>
    </row>
    <row r="414" spans="3:7" x14ac:dyDescent="0.2">
      <c r="C414" s="209"/>
      <c r="D414" s="82">
        <v>2018</v>
      </c>
      <c r="E414" s="82">
        <v>2019</v>
      </c>
      <c r="F414" s="82">
        <v>2020</v>
      </c>
      <c r="G414" s="82">
        <v>2021</v>
      </c>
    </row>
    <row r="415" spans="3:7" ht="12" thickBot="1" x14ac:dyDescent="0.25">
      <c r="C415" s="210"/>
      <c r="D415" s="81" t="s">
        <v>6</v>
      </c>
      <c r="E415" s="81" t="s">
        <v>7</v>
      </c>
      <c r="F415" s="81" t="s">
        <v>7</v>
      </c>
      <c r="G415" s="81" t="s">
        <v>7</v>
      </c>
    </row>
    <row r="416" spans="3:7" ht="12" thickBot="1" x14ac:dyDescent="0.25">
      <c r="C416" s="86" t="s">
        <v>9</v>
      </c>
      <c r="D416" s="80">
        <v>7</v>
      </c>
      <c r="E416" s="80">
        <v>7</v>
      </c>
      <c r="F416" s="80">
        <v>7</v>
      </c>
      <c r="G416" s="80">
        <v>7</v>
      </c>
    </row>
    <row r="417" spans="3:7" ht="12" thickBot="1" x14ac:dyDescent="0.25">
      <c r="C417" s="86" t="s">
        <v>15</v>
      </c>
      <c r="D417" s="80">
        <v>1800</v>
      </c>
      <c r="E417" s="80">
        <v>1800</v>
      </c>
      <c r="F417" s="80">
        <v>1800</v>
      </c>
      <c r="G417" s="80">
        <v>1800</v>
      </c>
    </row>
    <row r="418" spans="3:7" ht="12" thickBot="1" x14ac:dyDescent="0.25">
      <c r="C418" s="86" t="s">
        <v>23</v>
      </c>
      <c r="D418" s="80">
        <f>D417/D416</f>
        <v>257.14285714285717</v>
      </c>
      <c r="E418" s="80">
        <f>E417/E416</f>
        <v>257.14285714285717</v>
      </c>
      <c r="F418" s="80">
        <f>F417/F416</f>
        <v>257.14285714285717</v>
      </c>
      <c r="G418" s="80">
        <f>G417/G416</f>
        <v>257.14285714285717</v>
      </c>
    </row>
    <row r="419" spans="3:7" ht="12" thickBot="1" x14ac:dyDescent="0.25">
      <c r="C419" s="86" t="s">
        <v>16</v>
      </c>
      <c r="D419" s="85"/>
      <c r="E419" s="84">
        <f t="shared" ref="E419:G421" si="18">E416/D416-1</f>
        <v>0</v>
      </c>
      <c r="F419" s="84">
        <f t="shared" si="18"/>
        <v>0</v>
      </c>
      <c r="G419" s="84">
        <f t="shared" si="18"/>
        <v>0</v>
      </c>
    </row>
    <row r="420" spans="3:7" ht="12" thickBot="1" x14ac:dyDescent="0.25">
      <c r="C420" s="86" t="s">
        <v>17</v>
      </c>
      <c r="D420" s="85"/>
      <c r="E420" s="84">
        <f t="shared" si="18"/>
        <v>0</v>
      </c>
      <c r="F420" s="84">
        <f t="shared" si="18"/>
        <v>0</v>
      </c>
      <c r="G420" s="84">
        <f t="shared" si="18"/>
        <v>0</v>
      </c>
    </row>
    <row r="421" spans="3:7" ht="12" thickBot="1" x14ac:dyDescent="0.25">
      <c r="C421" s="8" t="s">
        <v>18</v>
      </c>
      <c r="D421" s="58"/>
      <c r="E421" s="98">
        <f t="shared" si="18"/>
        <v>0</v>
      </c>
      <c r="F421" s="98">
        <f t="shared" si="18"/>
        <v>0</v>
      </c>
      <c r="G421" s="98">
        <f t="shared" si="18"/>
        <v>0</v>
      </c>
    </row>
    <row r="422" spans="3:7" x14ac:dyDescent="0.2">
      <c r="C422" s="209"/>
      <c r="D422" s="82">
        <v>2018</v>
      </c>
      <c r="E422" s="82">
        <v>2019</v>
      </c>
      <c r="F422" s="82">
        <v>2020</v>
      </c>
      <c r="G422" s="82">
        <v>2021</v>
      </c>
    </row>
    <row r="423" spans="3:7" ht="12" thickBot="1" x14ac:dyDescent="0.25">
      <c r="C423" s="210"/>
      <c r="D423" s="81" t="s">
        <v>6</v>
      </c>
      <c r="E423" s="81" t="s">
        <v>7</v>
      </c>
      <c r="F423" s="81" t="s">
        <v>7</v>
      </c>
      <c r="G423" s="81" t="s">
        <v>7</v>
      </c>
    </row>
    <row r="424" spans="3:7" ht="12" thickBot="1" x14ac:dyDescent="0.25">
      <c r="C424" s="217" t="s">
        <v>147</v>
      </c>
      <c r="D424" s="218"/>
      <c r="E424" s="218"/>
      <c r="F424" s="218"/>
      <c r="G424" s="219"/>
    </row>
    <row r="425" spans="3:7" x14ac:dyDescent="0.2">
      <c r="C425" s="209"/>
      <c r="D425" s="82">
        <v>2018</v>
      </c>
      <c r="E425" s="82">
        <v>2019</v>
      </c>
      <c r="F425" s="82">
        <v>2020</v>
      </c>
      <c r="G425" s="82">
        <v>2021</v>
      </c>
    </row>
    <row r="426" spans="3:7" ht="12" thickBot="1" x14ac:dyDescent="0.25">
      <c r="C426" s="210"/>
      <c r="D426" s="81" t="s">
        <v>6</v>
      </c>
      <c r="E426" s="81" t="s">
        <v>7</v>
      </c>
      <c r="F426" s="81" t="s">
        <v>7</v>
      </c>
      <c r="G426" s="81" t="s">
        <v>7</v>
      </c>
    </row>
    <row r="427" spans="3:7" ht="12" thickBot="1" x14ac:dyDescent="0.25">
      <c r="C427" s="71" t="s">
        <v>0</v>
      </c>
      <c r="D427" s="63"/>
      <c r="E427" s="63"/>
      <c r="F427" s="63"/>
      <c r="G427" s="63"/>
    </row>
    <row r="428" spans="3:7" ht="23.25" thickBot="1" x14ac:dyDescent="0.25">
      <c r="C428" s="71" t="s">
        <v>41</v>
      </c>
      <c r="D428" s="63"/>
      <c r="E428" s="63"/>
      <c r="F428" s="63"/>
      <c r="G428" s="63"/>
    </row>
    <row r="429" spans="3:7" ht="12" thickBot="1" x14ac:dyDescent="0.25">
      <c r="C429" s="71" t="s">
        <v>1</v>
      </c>
      <c r="D429" s="68"/>
      <c r="E429" s="63"/>
      <c r="F429" s="63"/>
      <c r="G429" s="63"/>
    </row>
    <row r="430" spans="3:7" ht="12" thickBot="1" x14ac:dyDescent="0.25">
      <c r="C430" s="71" t="s">
        <v>2</v>
      </c>
      <c r="D430" s="68"/>
      <c r="E430" s="63"/>
      <c r="F430" s="63"/>
      <c r="G430" s="63"/>
    </row>
    <row r="431" spans="3:7" ht="12" thickBot="1" x14ac:dyDescent="0.25">
      <c r="C431" s="71" t="s">
        <v>28</v>
      </c>
      <c r="D431" s="68">
        <v>1800</v>
      </c>
      <c r="E431" s="63">
        <v>1800</v>
      </c>
      <c r="F431" s="63">
        <v>1800</v>
      </c>
      <c r="G431" s="63">
        <v>1800</v>
      </c>
    </row>
    <row r="432" spans="3:7" ht="12" thickBot="1" x14ac:dyDescent="0.25">
      <c r="C432" s="71" t="s">
        <v>30</v>
      </c>
      <c r="D432" s="68"/>
      <c r="E432" s="63"/>
      <c r="F432" s="63"/>
      <c r="G432" s="63"/>
    </row>
    <row r="433" spans="3:13" ht="23.25" thickBot="1" x14ac:dyDescent="0.25">
      <c r="C433" s="71" t="s">
        <v>3</v>
      </c>
      <c r="D433" s="68"/>
      <c r="E433" s="63"/>
      <c r="F433" s="63"/>
      <c r="G433" s="63"/>
    </row>
    <row r="434" spans="3:13" ht="23.25" thickBot="1" x14ac:dyDescent="0.25">
      <c r="C434" s="32" t="s">
        <v>146</v>
      </c>
      <c r="D434" s="100">
        <f>D433+D432+D431+D430+D429+D428+D427</f>
        <v>1800</v>
      </c>
      <c r="E434" s="100">
        <f>E433+E432+E431+E430+E429+E428+E427</f>
        <v>1800</v>
      </c>
      <c r="F434" s="100">
        <f>F433+F432+F431+F430+F429+F428+F427</f>
        <v>1800</v>
      </c>
      <c r="G434" s="100">
        <f>G433+G432+G431+G430+G429+G428+G427</f>
        <v>1800</v>
      </c>
    </row>
    <row r="435" spans="3:13" ht="12" thickBot="1" x14ac:dyDescent="0.25">
      <c r="C435" s="66" t="s">
        <v>48</v>
      </c>
      <c r="D435" s="65">
        <f>IF(D434-D417=0,0,"Error")</f>
        <v>0</v>
      </c>
      <c r="E435" s="65">
        <f>IF(E434-E417=0,0,"Error")</f>
        <v>0</v>
      </c>
      <c r="F435" s="65">
        <f>IF(F434-F417=0,0,"Error")</f>
        <v>0</v>
      </c>
      <c r="G435" s="65">
        <f>IF(G434-G417=0,0,"Error")</f>
        <v>0</v>
      </c>
    </row>
    <row r="436" spans="3:13" ht="12" collapsed="1" thickBot="1" x14ac:dyDescent="0.25">
      <c r="C436" s="220" t="s">
        <v>59</v>
      </c>
      <c r="D436" s="221"/>
      <c r="E436" s="221"/>
      <c r="F436" s="221"/>
      <c r="G436" s="222"/>
    </row>
    <row r="437" spans="3:13" ht="12" thickBot="1" x14ac:dyDescent="0.25">
      <c r="C437" s="220" t="s">
        <v>60</v>
      </c>
      <c r="D437" s="221"/>
      <c r="E437" s="221"/>
      <c r="F437" s="221"/>
      <c r="G437" s="222"/>
    </row>
    <row r="438" spans="3:13" ht="12" thickBot="1" x14ac:dyDescent="0.25">
      <c r="C438" s="99">
        <v>0</v>
      </c>
      <c r="D438" s="214" t="s">
        <v>144</v>
      </c>
      <c r="E438" s="215"/>
      <c r="F438" s="215"/>
      <c r="G438" s="216"/>
    </row>
    <row r="439" spans="3:13" ht="12" thickBot="1" x14ac:dyDescent="0.25">
      <c r="C439" s="94" t="s">
        <v>37</v>
      </c>
      <c r="D439" s="214" t="s">
        <v>144</v>
      </c>
      <c r="E439" s="215"/>
      <c r="F439" s="215"/>
      <c r="G439" s="216"/>
    </row>
    <row r="440" spans="3:13" ht="12" thickBot="1" x14ac:dyDescent="0.25">
      <c r="C440" s="86" t="s">
        <v>10</v>
      </c>
      <c r="D440" s="214" t="s">
        <v>144</v>
      </c>
      <c r="E440" s="215"/>
      <c r="F440" s="215"/>
      <c r="G440" s="216"/>
    </row>
    <row r="441" spans="3:13" ht="12" thickBot="1" x14ac:dyDescent="0.25">
      <c r="C441" s="86" t="s">
        <v>14</v>
      </c>
      <c r="D441" s="203" t="s">
        <v>124</v>
      </c>
      <c r="E441" s="204"/>
      <c r="F441" s="204"/>
      <c r="G441" s="205"/>
    </row>
    <row r="442" spans="3:13" x14ac:dyDescent="0.2">
      <c r="C442" s="209"/>
      <c r="D442" s="82">
        <v>2018</v>
      </c>
      <c r="E442" s="82">
        <v>2019</v>
      </c>
      <c r="F442" s="82">
        <v>2020</v>
      </c>
      <c r="G442" s="82">
        <v>2021</v>
      </c>
    </row>
    <row r="443" spans="3:13" ht="12" thickBot="1" x14ac:dyDescent="0.25">
      <c r="C443" s="210"/>
      <c r="D443" s="81" t="s">
        <v>6</v>
      </c>
      <c r="E443" s="81" t="s">
        <v>7</v>
      </c>
      <c r="F443" s="81" t="s">
        <v>7</v>
      </c>
      <c r="G443" s="81" t="s">
        <v>7</v>
      </c>
    </row>
    <row r="444" spans="3:13" ht="12" thickBot="1" x14ac:dyDescent="0.25">
      <c r="C444" s="86" t="s">
        <v>9</v>
      </c>
      <c r="D444" s="80">
        <v>1</v>
      </c>
      <c r="E444" s="80">
        <v>1</v>
      </c>
      <c r="F444" s="80">
        <v>1</v>
      </c>
      <c r="G444" s="80">
        <v>1</v>
      </c>
    </row>
    <row r="445" spans="3:13" ht="12" thickBot="1" x14ac:dyDescent="0.25">
      <c r="C445" s="86" t="s">
        <v>15</v>
      </c>
      <c r="D445" s="80">
        <v>2200</v>
      </c>
      <c r="E445" s="80">
        <v>480</v>
      </c>
      <c r="F445" s="80">
        <v>2980</v>
      </c>
      <c r="G445" s="80">
        <v>960</v>
      </c>
    </row>
    <row r="446" spans="3:13" ht="12" thickBot="1" x14ac:dyDescent="0.25">
      <c r="C446" s="86" t="s">
        <v>23</v>
      </c>
      <c r="D446" s="80">
        <f>D445/D444</f>
        <v>2200</v>
      </c>
      <c r="E446" s="80">
        <f>E445/E444</f>
        <v>480</v>
      </c>
      <c r="F446" s="80">
        <f>F445/F444</f>
        <v>2980</v>
      </c>
      <c r="G446" s="80">
        <f>G445/G444</f>
        <v>960</v>
      </c>
      <c r="I446" s="96"/>
      <c r="J446" s="96"/>
      <c r="K446" s="96"/>
      <c r="L446" s="96"/>
      <c r="M446" s="96"/>
    </row>
    <row r="447" spans="3:13" ht="12" thickBot="1" x14ac:dyDescent="0.25">
      <c r="C447" s="86" t="s">
        <v>16</v>
      </c>
      <c r="D447" s="85" t="s">
        <v>22</v>
      </c>
      <c r="E447" s="84">
        <f t="shared" ref="E447:G449" si="19">E444/D444-1</f>
        <v>0</v>
      </c>
      <c r="F447" s="84">
        <f t="shared" si="19"/>
        <v>0</v>
      </c>
      <c r="G447" s="84">
        <f t="shared" si="19"/>
        <v>0</v>
      </c>
    </row>
    <row r="448" spans="3:13" ht="12" thickBot="1" x14ac:dyDescent="0.25">
      <c r="C448" s="86" t="s">
        <v>17</v>
      </c>
      <c r="D448" s="85" t="s">
        <v>22</v>
      </c>
      <c r="E448" s="84">
        <f t="shared" si="19"/>
        <v>-0.78181818181818186</v>
      </c>
      <c r="F448" s="84">
        <f t="shared" si="19"/>
        <v>5.208333333333333</v>
      </c>
      <c r="G448" s="84">
        <f t="shared" si="19"/>
        <v>-0.67785234899328861</v>
      </c>
    </row>
    <row r="449" spans="3:13" ht="12" thickBot="1" x14ac:dyDescent="0.25">
      <c r="C449" s="86" t="s">
        <v>18</v>
      </c>
      <c r="D449" s="85" t="s">
        <v>22</v>
      </c>
      <c r="E449" s="84">
        <f t="shared" si="19"/>
        <v>-0.78181818181818186</v>
      </c>
      <c r="F449" s="84">
        <f t="shared" si="19"/>
        <v>5.208333333333333</v>
      </c>
      <c r="G449" s="84">
        <f t="shared" si="19"/>
        <v>-0.67785234899328861</v>
      </c>
    </row>
    <row r="450" spans="3:13" ht="12" thickBot="1" x14ac:dyDescent="0.25">
      <c r="C450" s="217" t="s">
        <v>47</v>
      </c>
      <c r="D450" s="218"/>
      <c r="E450" s="218"/>
      <c r="F450" s="218"/>
      <c r="G450" s="219"/>
    </row>
    <row r="451" spans="3:13" x14ac:dyDescent="0.2">
      <c r="C451" s="209"/>
      <c r="D451" s="82">
        <v>2018</v>
      </c>
      <c r="E451" s="82">
        <v>2019</v>
      </c>
      <c r="F451" s="82">
        <v>2020</v>
      </c>
      <c r="G451" s="82">
        <v>2021</v>
      </c>
    </row>
    <row r="452" spans="3:13" ht="12" thickBot="1" x14ac:dyDescent="0.25">
      <c r="C452" s="210"/>
      <c r="D452" s="81" t="s">
        <v>6</v>
      </c>
      <c r="E452" s="81" t="s">
        <v>7</v>
      </c>
      <c r="F452" s="81" t="s">
        <v>7</v>
      </c>
      <c r="G452" s="81" t="s">
        <v>7</v>
      </c>
    </row>
    <row r="453" spans="3:13" ht="12" thickBot="1" x14ac:dyDescent="0.25">
      <c r="C453" s="71" t="s">
        <v>63</v>
      </c>
      <c r="D453" s="63"/>
      <c r="E453" s="63"/>
      <c r="F453" s="63"/>
      <c r="G453" s="63"/>
    </row>
    <row r="454" spans="3:13" ht="12" thickBot="1" x14ac:dyDescent="0.25">
      <c r="C454" s="71" t="s">
        <v>64</v>
      </c>
      <c r="D454" s="68">
        <v>2200</v>
      </c>
      <c r="E454" s="80">
        <v>480</v>
      </c>
      <c r="F454" s="80">
        <v>2980</v>
      </c>
      <c r="G454" s="80">
        <v>960</v>
      </c>
    </row>
    <row r="455" spans="3:13" ht="12" thickBot="1" x14ac:dyDescent="0.25">
      <c r="C455" s="30" t="s">
        <v>46</v>
      </c>
      <c r="D455" s="68">
        <f>D454+D453</f>
        <v>2200</v>
      </c>
      <c r="E455" s="68">
        <f>E454+E453</f>
        <v>480</v>
      </c>
      <c r="F455" s="68">
        <f>F454+F453</f>
        <v>2980</v>
      </c>
      <c r="G455" s="68">
        <f>G454+G453</f>
        <v>960</v>
      </c>
    </row>
    <row r="456" spans="3:13" ht="12" thickBot="1" x14ac:dyDescent="0.25">
      <c r="C456" s="99" t="s">
        <v>40</v>
      </c>
      <c r="D456" s="214" t="s">
        <v>39</v>
      </c>
      <c r="E456" s="215"/>
      <c r="F456" s="215"/>
      <c r="G456" s="216"/>
    </row>
    <row r="457" spans="3:13" ht="12" thickBot="1" x14ac:dyDescent="0.25">
      <c r="C457" s="94" t="s">
        <v>140</v>
      </c>
      <c r="D457" s="206" t="s">
        <v>144</v>
      </c>
      <c r="E457" s="207"/>
      <c r="F457" s="207"/>
      <c r="G457" s="208"/>
    </row>
    <row r="458" spans="3:13" ht="12" thickBot="1" x14ac:dyDescent="0.25">
      <c r="C458" s="86" t="s">
        <v>10</v>
      </c>
      <c r="D458" s="206" t="s">
        <v>145</v>
      </c>
      <c r="E458" s="207"/>
      <c r="F458" s="207"/>
      <c r="G458" s="208"/>
    </row>
    <row r="459" spans="3:13" ht="12" thickBot="1" x14ac:dyDescent="0.25">
      <c r="C459" s="86" t="s">
        <v>14</v>
      </c>
      <c r="D459" s="206" t="s">
        <v>144</v>
      </c>
      <c r="E459" s="207"/>
      <c r="F459" s="207"/>
      <c r="G459" s="208"/>
    </row>
    <row r="460" spans="3:13" x14ac:dyDescent="0.2">
      <c r="C460" s="209"/>
      <c r="D460" s="82">
        <v>2018</v>
      </c>
      <c r="E460" s="82">
        <v>2019</v>
      </c>
      <c r="F460" s="82">
        <v>2020</v>
      </c>
      <c r="G460" s="82">
        <v>2021</v>
      </c>
    </row>
    <row r="461" spans="3:13" ht="12" thickBot="1" x14ac:dyDescent="0.25">
      <c r="C461" s="210"/>
      <c r="D461" s="81" t="s">
        <v>6</v>
      </c>
      <c r="E461" s="81" t="s">
        <v>7</v>
      </c>
      <c r="F461" s="81" t="s">
        <v>7</v>
      </c>
      <c r="G461" s="81" t="s">
        <v>7</v>
      </c>
    </row>
    <row r="462" spans="3:13" ht="12" thickBot="1" x14ac:dyDescent="0.25">
      <c r="C462" s="86" t="s">
        <v>9</v>
      </c>
      <c r="D462" s="80">
        <v>1</v>
      </c>
      <c r="E462" s="80">
        <v>1</v>
      </c>
      <c r="F462" s="80">
        <v>1</v>
      </c>
      <c r="G462" s="80">
        <v>1</v>
      </c>
    </row>
    <row r="463" spans="3:13" ht="12" thickBot="1" x14ac:dyDescent="0.25">
      <c r="C463" s="86" t="s">
        <v>15</v>
      </c>
      <c r="D463" s="80"/>
      <c r="E463" s="80"/>
      <c r="F463" s="80">
        <v>200</v>
      </c>
      <c r="G463" s="80"/>
    </row>
    <row r="464" spans="3:13" ht="12" thickBot="1" x14ac:dyDescent="0.25">
      <c r="C464" s="8" t="s">
        <v>23</v>
      </c>
      <c r="D464" s="10">
        <f>D463/D462</f>
        <v>0</v>
      </c>
      <c r="E464" s="10">
        <f>E463/E462</f>
        <v>0</v>
      </c>
      <c r="F464" s="10">
        <f>F463/F462</f>
        <v>200</v>
      </c>
      <c r="G464" s="10">
        <f>G463/G462</f>
        <v>0</v>
      </c>
      <c r="I464" s="96"/>
      <c r="J464" s="96"/>
      <c r="K464" s="96"/>
      <c r="L464" s="96"/>
      <c r="M464" s="96"/>
    </row>
    <row r="465" spans="3:7" ht="12" thickBot="1" x14ac:dyDescent="0.25">
      <c r="C465" s="86" t="s">
        <v>16</v>
      </c>
      <c r="D465" s="85" t="s">
        <v>22</v>
      </c>
      <c r="E465" s="84">
        <f t="shared" ref="E465:G467" si="20">E462/D462-1</f>
        <v>0</v>
      </c>
      <c r="F465" s="84">
        <f t="shared" si="20"/>
        <v>0</v>
      </c>
      <c r="G465" s="84">
        <f t="shared" si="20"/>
        <v>0</v>
      </c>
    </row>
    <row r="466" spans="3:7" ht="12" thickBot="1" x14ac:dyDescent="0.25">
      <c r="C466" s="8" t="s">
        <v>17</v>
      </c>
      <c r="D466" s="58" t="s">
        <v>22</v>
      </c>
      <c r="E466" s="98" t="e">
        <f t="shared" si="20"/>
        <v>#DIV/0!</v>
      </c>
      <c r="F466" s="98" t="e">
        <f t="shared" si="20"/>
        <v>#DIV/0!</v>
      </c>
      <c r="G466" s="98">
        <f t="shared" si="20"/>
        <v>-1</v>
      </c>
    </row>
    <row r="467" spans="3:7" ht="12" thickBot="1" x14ac:dyDescent="0.25">
      <c r="C467" s="86" t="s">
        <v>18</v>
      </c>
      <c r="D467" s="85" t="s">
        <v>22</v>
      </c>
      <c r="E467" s="84" t="e">
        <f t="shared" si="20"/>
        <v>#DIV/0!</v>
      </c>
      <c r="F467" s="84" t="e">
        <f t="shared" si="20"/>
        <v>#DIV/0!</v>
      </c>
      <c r="G467" s="84">
        <f t="shared" si="20"/>
        <v>-1</v>
      </c>
    </row>
    <row r="468" spans="3:7" ht="12" thickBot="1" x14ac:dyDescent="0.25">
      <c r="C468" s="217" t="s">
        <v>137</v>
      </c>
      <c r="D468" s="218"/>
      <c r="E468" s="218"/>
      <c r="F468" s="218"/>
      <c r="G468" s="219"/>
    </row>
    <row r="469" spans="3:7" x14ac:dyDescent="0.2">
      <c r="C469" s="209"/>
      <c r="D469" s="82">
        <v>2018</v>
      </c>
      <c r="E469" s="82">
        <v>2019</v>
      </c>
      <c r="F469" s="82">
        <v>2020</v>
      </c>
      <c r="G469" s="82">
        <v>2021</v>
      </c>
    </row>
    <row r="470" spans="3:7" ht="12" thickBot="1" x14ac:dyDescent="0.25">
      <c r="C470" s="210"/>
      <c r="D470" s="81" t="s">
        <v>6</v>
      </c>
      <c r="E470" s="81" t="s">
        <v>7</v>
      </c>
      <c r="F470" s="81" t="s">
        <v>7</v>
      </c>
      <c r="G470" s="81" t="s">
        <v>7</v>
      </c>
    </row>
    <row r="471" spans="3:7" ht="12" thickBot="1" x14ac:dyDescent="0.25">
      <c r="C471" s="71" t="s">
        <v>63</v>
      </c>
      <c r="D471" s="63"/>
      <c r="E471" s="63"/>
      <c r="F471" s="63"/>
      <c r="G471" s="63"/>
    </row>
    <row r="472" spans="3:7" ht="12" thickBot="1" x14ac:dyDescent="0.25">
      <c r="C472" s="71" t="s">
        <v>64</v>
      </c>
      <c r="D472" s="68">
        <v>0</v>
      </c>
      <c r="E472" s="80">
        <v>0</v>
      </c>
      <c r="F472" s="80">
        <v>200</v>
      </c>
      <c r="G472" s="80">
        <v>0</v>
      </c>
    </row>
    <row r="473" spans="3:7" ht="12" thickBot="1" x14ac:dyDescent="0.25">
      <c r="C473" s="30" t="s">
        <v>136</v>
      </c>
      <c r="D473" s="68">
        <f>D472+D471</f>
        <v>0</v>
      </c>
      <c r="E473" s="68">
        <f>E472+E471</f>
        <v>0</v>
      </c>
      <c r="F473" s="68">
        <f>F472+F471</f>
        <v>200</v>
      </c>
      <c r="G473" s="68">
        <f>G472+G471</f>
        <v>0</v>
      </c>
    </row>
    <row r="474" spans="3:7" ht="12" collapsed="1" thickBot="1" x14ac:dyDescent="0.25">
      <c r="C474" s="220" t="s">
        <v>59</v>
      </c>
      <c r="D474" s="221"/>
      <c r="E474" s="221"/>
      <c r="F474" s="221"/>
      <c r="G474" s="222"/>
    </row>
    <row r="475" spans="3:7" ht="12" thickBot="1" x14ac:dyDescent="0.25">
      <c r="C475" s="220" t="s">
        <v>65</v>
      </c>
      <c r="D475" s="221"/>
      <c r="E475" s="221"/>
      <c r="F475" s="221"/>
      <c r="G475" s="222"/>
    </row>
    <row r="476" spans="3:7" ht="25.5" customHeight="1" thickBot="1" x14ac:dyDescent="0.25">
      <c r="C476" s="95" t="s">
        <v>102</v>
      </c>
      <c r="D476" s="299" t="s">
        <v>142</v>
      </c>
      <c r="E476" s="300"/>
      <c r="F476" s="300"/>
      <c r="G476" s="301"/>
    </row>
    <row r="477" spans="3:7" ht="32.25" customHeight="1" thickBot="1" x14ac:dyDescent="0.25">
      <c r="C477" s="94" t="s">
        <v>143</v>
      </c>
      <c r="D477" s="299" t="s">
        <v>142</v>
      </c>
      <c r="E477" s="300"/>
      <c r="F477" s="300"/>
      <c r="G477" s="301"/>
    </row>
    <row r="478" spans="3:7" ht="65.25" customHeight="1" thickBot="1" x14ac:dyDescent="0.25">
      <c r="C478" s="86" t="s">
        <v>10</v>
      </c>
      <c r="D478" s="273" t="s">
        <v>141</v>
      </c>
      <c r="E478" s="274"/>
      <c r="F478" s="274"/>
      <c r="G478" s="275"/>
    </row>
    <row r="479" spans="3:7" ht="15" customHeight="1" thickBot="1" x14ac:dyDescent="0.25">
      <c r="C479" s="86" t="s">
        <v>14</v>
      </c>
      <c r="D479" s="203" t="s">
        <v>124</v>
      </c>
      <c r="E479" s="204"/>
      <c r="F479" s="204"/>
      <c r="G479" s="205"/>
    </row>
    <row r="480" spans="3:7" x14ac:dyDescent="0.2">
      <c r="C480" s="209"/>
      <c r="D480" s="82">
        <v>2018</v>
      </c>
      <c r="E480" s="82">
        <v>2019</v>
      </c>
      <c r="F480" s="82">
        <v>2020</v>
      </c>
      <c r="G480" s="82">
        <v>2021</v>
      </c>
    </row>
    <row r="481" spans="3:13" ht="12" thickBot="1" x14ac:dyDescent="0.25">
      <c r="C481" s="210"/>
      <c r="D481" s="81" t="s">
        <v>6</v>
      </c>
      <c r="E481" s="81" t="s">
        <v>7</v>
      </c>
      <c r="F481" s="81" t="s">
        <v>7</v>
      </c>
      <c r="G481" s="81" t="s">
        <v>7</v>
      </c>
    </row>
    <row r="482" spans="3:13" ht="12" thickBot="1" x14ac:dyDescent="0.25">
      <c r="C482" s="86" t="s">
        <v>9</v>
      </c>
      <c r="D482" s="80">
        <v>1</v>
      </c>
      <c r="E482" s="80">
        <v>1</v>
      </c>
      <c r="F482" s="80">
        <v>1</v>
      </c>
      <c r="G482" s="80">
        <v>1</v>
      </c>
    </row>
    <row r="483" spans="3:13" ht="12" thickBot="1" x14ac:dyDescent="0.25">
      <c r="C483" s="86" t="s">
        <v>15</v>
      </c>
      <c r="D483" s="80">
        <v>40000</v>
      </c>
      <c r="E483" s="80"/>
      <c r="F483" s="80"/>
      <c r="G483" s="80"/>
    </row>
    <row r="484" spans="3:13" ht="12" thickBot="1" x14ac:dyDescent="0.25">
      <c r="C484" s="86" t="s">
        <v>23</v>
      </c>
      <c r="D484" s="80">
        <f>D483/D482</f>
        <v>40000</v>
      </c>
      <c r="E484" s="80">
        <f>E483/E482</f>
        <v>0</v>
      </c>
      <c r="F484" s="80">
        <f>F483/F482</f>
        <v>0</v>
      </c>
      <c r="G484" s="80">
        <f>G483/G482</f>
        <v>0</v>
      </c>
      <c r="I484" s="96"/>
      <c r="J484" s="96"/>
      <c r="K484" s="96"/>
      <c r="L484" s="96"/>
      <c r="M484" s="96"/>
    </row>
    <row r="485" spans="3:13" ht="12" thickBot="1" x14ac:dyDescent="0.25">
      <c r="C485" s="86" t="s">
        <v>16</v>
      </c>
      <c r="D485" s="85" t="s">
        <v>22</v>
      </c>
      <c r="E485" s="84">
        <f t="shared" ref="E485:G487" si="21">E482/D482-1</f>
        <v>0</v>
      </c>
      <c r="F485" s="84">
        <f t="shared" si="21"/>
        <v>0</v>
      </c>
      <c r="G485" s="84">
        <f t="shared" si="21"/>
        <v>0</v>
      </c>
    </row>
    <row r="486" spans="3:13" ht="12" thickBot="1" x14ac:dyDescent="0.25">
      <c r="C486" s="86" t="s">
        <v>17</v>
      </c>
      <c r="D486" s="85" t="s">
        <v>22</v>
      </c>
      <c r="E486" s="84">
        <f t="shared" si="21"/>
        <v>-1</v>
      </c>
      <c r="F486" s="84" t="e">
        <f t="shared" si="21"/>
        <v>#DIV/0!</v>
      </c>
      <c r="G486" s="84" t="e">
        <f t="shared" si="21"/>
        <v>#DIV/0!</v>
      </c>
    </row>
    <row r="487" spans="3:13" ht="12" thickBot="1" x14ac:dyDescent="0.25">
      <c r="C487" s="86" t="s">
        <v>18</v>
      </c>
      <c r="D487" s="85" t="s">
        <v>22</v>
      </c>
      <c r="E487" s="84">
        <f t="shared" si="21"/>
        <v>-1</v>
      </c>
      <c r="F487" s="84" t="e">
        <f t="shared" si="21"/>
        <v>#DIV/0!</v>
      </c>
      <c r="G487" s="84" t="e">
        <f t="shared" si="21"/>
        <v>#DIV/0!</v>
      </c>
    </row>
    <row r="488" spans="3:13" ht="12" thickBot="1" x14ac:dyDescent="0.25">
      <c r="C488" s="217" t="s">
        <v>47</v>
      </c>
      <c r="D488" s="218"/>
      <c r="E488" s="218"/>
      <c r="F488" s="218"/>
      <c r="G488" s="219"/>
    </row>
    <row r="489" spans="3:13" x14ac:dyDescent="0.2">
      <c r="C489" s="209"/>
      <c r="D489" s="82">
        <v>2018</v>
      </c>
      <c r="E489" s="82">
        <v>2019</v>
      </c>
      <c r="F489" s="82">
        <v>2020</v>
      </c>
      <c r="G489" s="82">
        <v>2021</v>
      </c>
    </row>
    <row r="490" spans="3:13" ht="12" thickBot="1" x14ac:dyDescent="0.25">
      <c r="C490" s="210"/>
      <c r="D490" s="81" t="s">
        <v>6</v>
      </c>
      <c r="E490" s="81" t="s">
        <v>7</v>
      </c>
      <c r="F490" s="81" t="s">
        <v>7</v>
      </c>
      <c r="G490" s="81" t="s">
        <v>7</v>
      </c>
    </row>
    <row r="491" spans="3:13" ht="12" thickBot="1" x14ac:dyDescent="0.25">
      <c r="C491" s="71" t="s">
        <v>63</v>
      </c>
      <c r="D491" s="80">
        <v>40000</v>
      </c>
      <c r="E491" s="80"/>
      <c r="F491" s="80"/>
      <c r="G491" s="80"/>
    </row>
    <row r="492" spans="3:13" ht="12" thickBot="1" x14ac:dyDescent="0.25">
      <c r="C492" s="71" t="s">
        <v>64</v>
      </c>
      <c r="D492" s="68"/>
      <c r="E492" s="63"/>
      <c r="F492" s="63"/>
      <c r="G492" s="63"/>
    </row>
    <row r="493" spans="3:13" ht="12" thickBot="1" x14ac:dyDescent="0.25">
      <c r="C493" s="30" t="s">
        <v>46</v>
      </c>
      <c r="D493" s="68">
        <f>D492+D491</f>
        <v>40000</v>
      </c>
      <c r="E493" s="68">
        <f>E492+E491</f>
        <v>0</v>
      </c>
      <c r="F493" s="68">
        <f>F492+F491</f>
        <v>0</v>
      </c>
      <c r="G493" s="68">
        <f>G492+G491</f>
        <v>0</v>
      </c>
    </row>
    <row r="494" spans="3:13" ht="21.75" customHeight="1" thickBot="1" x14ac:dyDescent="0.25">
      <c r="C494" s="97" t="s">
        <v>103</v>
      </c>
      <c r="D494" s="296" t="s">
        <v>139</v>
      </c>
      <c r="E494" s="297"/>
      <c r="F494" s="297"/>
      <c r="G494" s="298"/>
    </row>
    <row r="495" spans="3:13" ht="23.25" customHeight="1" thickBot="1" x14ac:dyDescent="0.25">
      <c r="C495" s="94" t="s">
        <v>140</v>
      </c>
      <c r="D495" s="296" t="s">
        <v>139</v>
      </c>
      <c r="E495" s="297"/>
      <c r="F495" s="297"/>
      <c r="G495" s="298"/>
    </row>
    <row r="496" spans="3:13" ht="61.5" customHeight="1" thickBot="1" x14ac:dyDescent="0.25">
      <c r="C496" s="86" t="s">
        <v>10</v>
      </c>
      <c r="D496" s="273" t="s">
        <v>138</v>
      </c>
      <c r="E496" s="274"/>
      <c r="F496" s="274"/>
      <c r="G496" s="275"/>
    </row>
    <row r="497" spans="3:13" ht="12" thickBot="1" x14ac:dyDescent="0.25">
      <c r="C497" s="86" t="s">
        <v>14</v>
      </c>
      <c r="D497" s="203" t="s">
        <v>124</v>
      </c>
      <c r="E497" s="204"/>
      <c r="F497" s="204"/>
      <c r="G497" s="205"/>
    </row>
    <row r="498" spans="3:13" x14ac:dyDescent="0.2">
      <c r="C498" s="209"/>
      <c r="D498" s="82">
        <v>2018</v>
      </c>
      <c r="E498" s="82">
        <v>2019</v>
      </c>
      <c r="F498" s="82">
        <v>2020</v>
      </c>
      <c r="G498" s="82">
        <v>2021</v>
      </c>
    </row>
    <row r="499" spans="3:13" ht="12" thickBot="1" x14ac:dyDescent="0.25">
      <c r="C499" s="210"/>
      <c r="D499" s="81" t="s">
        <v>6</v>
      </c>
      <c r="E499" s="81" t="s">
        <v>7</v>
      </c>
      <c r="F499" s="81" t="s">
        <v>7</v>
      </c>
      <c r="G499" s="81" t="s">
        <v>7</v>
      </c>
    </row>
    <row r="500" spans="3:13" ht="12" thickBot="1" x14ac:dyDescent="0.25">
      <c r="C500" s="86" t="s">
        <v>9</v>
      </c>
      <c r="D500" s="80">
        <v>1</v>
      </c>
      <c r="E500" s="80"/>
      <c r="F500" s="80"/>
      <c r="G500" s="80"/>
    </row>
    <row r="501" spans="3:13" ht="12" thickBot="1" x14ac:dyDescent="0.25">
      <c r="C501" s="86" t="s">
        <v>15</v>
      </c>
      <c r="D501" s="80">
        <v>15000</v>
      </c>
      <c r="E501" s="80">
        <v>0</v>
      </c>
      <c r="F501" s="80">
        <v>0</v>
      </c>
      <c r="G501" s="80">
        <v>0</v>
      </c>
    </row>
    <row r="502" spans="3:13" ht="12" thickBot="1" x14ac:dyDescent="0.25">
      <c r="C502" s="86" t="s">
        <v>23</v>
      </c>
      <c r="D502" s="80">
        <f>D501/D500</f>
        <v>15000</v>
      </c>
      <c r="E502" s="80" t="e">
        <f>E501/E500</f>
        <v>#DIV/0!</v>
      </c>
      <c r="F502" s="80" t="e">
        <f>F501/F500</f>
        <v>#DIV/0!</v>
      </c>
      <c r="G502" s="80" t="e">
        <f>G501/G500</f>
        <v>#DIV/0!</v>
      </c>
      <c r="I502" s="96"/>
      <c r="J502" s="96"/>
      <c r="K502" s="96"/>
      <c r="L502" s="96"/>
      <c r="M502" s="96"/>
    </row>
    <row r="503" spans="3:13" ht="12" thickBot="1" x14ac:dyDescent="0.25">
      <c r="C503" s="86" t="s">
        <v>16</v>
      </c>
      <c r="D503" s="85" t="s">
        <v>22</v>
      </c>
      <c r="E503" s="84">
        <f t="shared" ref="E503:G505" si="22">E500/D500-1</f>
        <v>-1</v>
      </c>
      <c r="F503" s="84" t="e">
        <f t="shared" si="22"/>
        <v>#DIV/0!</v>
      </c>
      <c r="G503" s="84" t="e">
        <f t="shared" si="22"/>
        <v>#DIV/0!</v>
      </c>
    </row>
    <row r="504" spans="3:13" ht="12" thickBot="1" x14ac:dyDescent="0.25">
      <c r="C504" s="86" t="s">
        <v>17</v>
      </c>
      <c r="D504" s="85" t="s">
        <v>22</v>
      </c>
      <c r="E504" s="84">
        <f t="shared" si="22"/>
        <v>-1</v>
      </c>
      <c r="F504" s="84" t="e">
        <f t="shared" si="22"/>
        <v>#DIV/0!</v>
      </c>
      <c r="G504" s="84" t="e">
        <f t="shared" si="22"/>
        <v>#DIV/0!</v>
      </c>
    </row>
    <row r="505" spans="3:13" ht="12" thickBot="1" x14ac:dyDescent="0.25">
      <c r="C505" s="86" t="s">
        <v>18</v>
      </c>
      <c r="D505" s="85" t="s">
        <v>22</v>
      </c>
      <c r="E505" s="84" t="e">
        <f t="shared" si="22"/>
        <v>#DIV/0!</v>
      </c>
      <c r="F505" s="84" t="e">
        <f t="shared" si="22"/>
        <v>#DIV/0!</v>
      </c>
      <c r="G505" s="84" t="e">
        <f t="shared" si="22"/>
        <v>#DIV/0!</v>
      </c>
    </row>
    <row r="506" spans="3:13" ht="12" thickBot="1" x14ac:dyDescent="0.25">
      <c r="C506" s="217" t="s">
        <v>137</v>
      </c>
      <c r="D506" s="218"/>
      <c r="E506" s="218"/>
      <c r="F506" s="218"/>
      <c r="G506" s="219"/>
    </row>
    <row r="507" spans="3:13" x14ac:dyDescent="0.2">
      <c r="C507" s="209"/>
      <c r="D507" s="82">
        <v>2018</v>
      </c>
      <c r="E507" s="82">
        <v>2019</v>
      </c>
      <c r="F507" s="82">
        <v>2020</v>
      </c>
      <c r="G507" s="82">
        <v>2021</v>
      </c>
    </row>
    <row r="508" spans="3:13" ht="12" thickBot="1" x14ac:dyDescent="0.25">
      <c r="C508" s="210"/>
      <c r="D508" s="81" t="s">
        <v>6</v>
      </c>
      <c r="E508" s="81" t="s">
        <v>7</v>
      </c>
      <c r="F508" s="81" t="s">
        <v>7</v>
      </c>
      <c r="G508" s="81" t="s">
        <v>7</v>
      </c>
    </row>
    <row r="509" spans="3:13" ht="12" thickBot="1" x14ac:dyDescent="0.25">
      <c r="C509" s="71" t="s">
        <v>63</v>
      </c>
      <c r="D509" s="80">
        <v>15000</v>
      </c>
      <c r="E509" s="80">
        <v>0</v>
      </c>
      <c r="F509" s="80">
        <v>0</v>
      </c>
      <c r="G509" s="80">
        <v>0</v>
      </c>
    </row>
    <row r="510" spans="3:13" ht="12" thickBot="1" x14ac:dyDescent="0.25">
      <c r="C510" s="71" t="s">
        <v>64</v>
      </c>
      <c r="D510" s="68"/>
      <c r="E510" s="63"/>
      <c r="F510" s="63"/>
      <c r="G510" s="63"/>
    </row>
    <row r="511" spans="3:13" ht="12" thickBot="1" x14ac:dyDescent="0.25">
      <c r="C511" s="30" t="s">
        <v>136</v>
      </c>
      <c r="D511" s="68">
        <f>D510+D509</f>
        <v>15000</v>
      </c>
      <c r="E511" s="68">
        <f>E510+E509</f>
        <v>0</v>
      </c>
      <c r="F511" s="68">
        <f>F510+F509</f>
        <v>0</v>
      </c>
      <c r="G511" s="68">
        <f>G510+G509</f>
        <v>0</v>
      </c>
    </row>
    <row r="512" spans="3:13" ht="12" thickBot="1" x14ac:dyDescent="0.25">
      <c r="C512" s="95" t="s">
        <v>100</v>
      </c>
      <c r="D512" s="214" t="s">
        <v>134</v>
      </c>
      <c r="E512" s="215"/>
      <c r="F512" s="215"/>
      <c r="G512" s="216"/>
    </row>
    <row r="513" spans="3:13" ht="12" thickBot="1" x14ac:dyDescent="0.25">
      <c r="C513" s="94" t="s">
        <v>135</v>
      </c>
      <c r="D513" s="214" t="s">
        <v>134</v>
      </c>
      <c r="E513" s="215"/>
      <c r="F513" s="215"/>
      <c r="G513" s="216"/>
    </row>
    <row r="514" spans="3:13" ht="12" thickBot="1" x14ac:dyDescent="0.25">
      <c r="C514" s="86" t="s">
        <v>10</v>
      </c>
      <c r="D514" s="253" t="s">
        <v>133</v>
      </c>
      <c r="E514" s="254"/>
      <c r="F514" s="254"/>
      <c r="G514" s="255"/>
    </row>
    <row r="515" spans="3:13" ht="12" thickBot="1" x14ac:dyDescent="0.25">
      <c r="C515" s="86" t="s">
        <v>14</v>
      </c>
      <c r="D515" s="203" t="s">
        <v>124</v>
      </c>
      <c r="E515" s="204"/>
      <c r="F515" s="204"/>
      <c r="G515" s="205"/>
    </row>
    <row r="516" spans="3:13" x14ac:dyDescent="0.2">
      <c r="C516" s="209"/>
      <c r="D516" s="82">
        <v>2018</v>
      </c>
      <c r="E516" s="82">
        <v>2019</v>
      </c>
      <c r="F516" s="82">
        <v>2020</v>
      </c>
      <c r="G516" s="82">
        <v>2021</v>
      </c>
    </row>
    <row r="517" spans="3:13" ht="12" thickBot="1" x14ac:dyDescent="0.25">
      <c r="C517" s="210"/>
      <c r="D517" s="81" t="s">
        <v>6</v>
      </c>
      <c r="E517" s="81" t="s">
        <v>7</v>
      </c>
      <c r="F517" s="81" t="s">
        <v>7</v>
      </c>
      <c r="G517" s="81" t="s">
        <v>7</v>
      </c>
    </row>
    <row r="518" spans="3:13" ht="12" thickBot="1" x14ac:dyDescent="0.25">
      <c r="C518" s="86" t="s">
        <v>9</v>
      </c>
      <c r="D518" s="80">
        <v>1</v>
      </c>
      <c r="E518" s="80">
        <v>0</v>
      </c>
      <c r="F518" s="80">
        <v>0</v>
      </c>
      <c r="G518" s="80">
        <v>0</v>
      </c>
    </row>
    <row r="519" spans="3:13" ht="12" thickBot="1" x14ac:dyDescent="0.25">
      <c r="C519" s="86" t="s">
        <v>15</v>
      </c>
      <c r="D519" s="80">
        <v>5100</v>
      </c>
      <c r="E519" s="80"/>
      <c r="F519" s="80"/>
      <c r="G519" s="80"/>
    </row>
    <row r="520" spans="3:13" ht="12" thickBot="1" x14ac:dyDescent="0.25">
      <c r="C520" s="86" t="s">
        <v>23</v>
      </c>
      <c r="D520" s="80">
        <f>D519/D518</f>
        <v>5100</v>
      </c>
      <c r="E520" s="80" t="e">
        <f>E519/E518</f>
        <v>#DIV/0!</v>
      </c>
      <c r="F520" s="80" t="e">
        <f>F519/F518</f>
        <v>#DIV/0!</v>
      </c>
      <c r="G520" s="80" t="e">
        <f>G519/G518</f>
        <v>#DIV/0!</v>
      </c>
      <c r="I520" s="96"/>
      <c r="J520" s="96"/>
      <c r="K520" s="96"/>
      <c r="L520" s="96"/>
      <c r="M520" s="96"/>
    </row>
    <row r="521" spans="3:13" ht="12" thickBot="1" x14ac:dyDescent="0.25">
      <c r="C521" s="86" t="s">
        <v>16</v>
      </c>
      <c r="D521" s="85" t="s">
        <v>22</v>
      </c>
      <c r="E521" s="84">
        <f t="shared" ref="E521:G523" si="23">E518/D518-1</f>
        <v>-1</v>
      </c>
      <c r="F521" s="84" t="e">
        <f t="shared" si="23"/>
        <v>#DIV/0!</v>
      </c>
      <c r="G521" s="84" t="e">
        <f t="shared" si="23"/>
        <v>#DIV/0!</v>
      </c>
    </row>
    <row r="522" spans="3:13" ht="12" thickBot="1" x14ac:dyDescent="0.25">
      <c r="C522" s="86" t="s">
        <v>17</v>
      </c>
      <c r="D522" s="85" t="s">
        <v>22</v>
      </c>
      <c r="E522" s="84">
        <f t="shared" si="23"/>
        <v>-1</v>
      </c>
      <c r="F522" s="84" t="e">
        <f t="shared" si="23"/>
        <v>#DIV/0!</v>
      </c>
      <c r="G522" s="84" t="e">
        <f t="shared" si="23"/>
        <v>#DIV/0!</v>
      </c>
    </row>
    <row r="523" spans="3:13" ht="12" thickBot="1" x14ac:dyDescent="0.25">
      <c r="C523" s="86" t="s">
        <v>18</v>
      </c>
      <c r="D523" s="85" t="s">
        <v>22</v>
      </c>
      <c r="E523" s="84" t="e">
        <f t="shared" si="23"/>
        <v>#DIV/0!</v>
      </c>
      <c r="F523" s="84" t="e">
        <f t="shared" si="23"/>
        <v>#DIV/0!</v>
      </c>
      <c r="G523" s="84" t="e">
        <f t="shared" si="23"/>
        <v>#DIV/0!</v>
      </c>
    </row>
    <row r="524" spans="3:13" ht="12" thickBot="1" x14ac:dyDescent="0.25">
      <c r="C524" s="217" t="s">
        <v>132</v>
      </c>
      <c r="D524" s="218"/>
      <c r="E524" s="218"/>
      <c r="F524" s="218"/>
      <c r="G524" s="219"/>
    </row>
    <row r="525" spans="3:13" x14ac:dyDescent="0.2">
      <c r="C525" s="209"/>
      <c r="D525" s="82">
        <v>2018</v>
      </c>
      <c r="E525" s="82">
        <v>2019</v>
      </c>
      <c r="F525" s="82">
        <v>2020</v>
      </c>
      <c r="G525" s="82">
        <v>2021</v>
      </c>
    </row>
    <row r="526" spans="3:13" ht="12" thickBot="1" x14ac:dyDescent="0.25">
      <c r="C526" s="210"/>
      <c r="D526" s="81" t="s">
        <v>6</v>
      </c>
      <c r="E526" s="81" t="s">
        <v>7</v>
      </c>
      <c r="F526" s="81" t="s">
        <v>7</v>
      </c>
      <c r="G526" s="81" t="s">
        <v>7</v>
      </c>
    </row>
    <row r="527" spans="3:13" ht="12" thickBot="1" x14ac:dyDescent="0.25">
      <c r="C527" s="71" t="s">
        <v>63</v>
      </c>
      <c r="D527" s="80"/>
      <c r="E527" s="80"/>
      <c r="F527" s="80"/>
      <c r="G527" s="80"/>
    </row>
    <row r="528" spans="3:13" ht="12" thickBot="1" x14ac:dyDescent="0.25">
      <c r="C528" s="71" t="s">
        <v>64</v>
      </c>
      <c r="D528" s="68">
        <v>5100</v>
      </c>
      <c r="E528" s="63"/>
      <c r="F528" s="63"/>
      <c r="G528" s="63"/>
    </row>
    <row r="529" spans="3:13" ht="12" thickBot="1" x14ac:dyDescent="0.25">
      <c r="C529" s="30" t="s">
        <v>131</v>
      </c>
      <c r="D529" s="68">
        <f>D528+D527</f>
        <v>5100</v>
      </c>
      <c r="E529" s="68">
        <f>E528+E527</f>
        <v>0</v>
      </c>
      <c r="F529" s="68">
        <f>F528+F527</f>
        <v>0</v>
      </c>
      <c r="G529" s="68">
        <f>G528+G527</f>
        <v>0</v>
      </c>
    </row>
    <row r="530" spans="3:13" ht="12" thickBot="1" x14ac:dyDescent="0.25">
      <c r="C530" s="95" t="s">
        <v>106</v>
      </c>
      <c r="D530" s="235" t="s">
        <v>94</v>
      </c>
      <c r="E530" s="236"/>
      <c r="F530" s="236"/>
      <c r="G530" s="237"/>
    </row>
    <row r="531" spans="3:13" ht="12" thickBot="1" x14ac:dyDescent="0.25">
      <c r="C531" s="94" t="s">
        <v>130</v>
      </c>
      <c r="D531" s="235" t="s">
        <v>94</v>
      </c>
      <c r="E531" s="236"/>
      <c r="F531" s="236"/>
      <c r="G531" s="237"/>
    </row>
    <row r="532" spans="3:13" ht="12" thickBot="1" x14ac:dyDescent="0.25">
      <c r="C532" s="86" t="s">
        <v>10</v>
      </c>
      <c r="D532" s="235" t="s">
        <v>94</v>
      </c>
      <c r="E532" s="236"/>
      <c r="F532" s="236"/>
      <c r="G532" s="237"/>
    </row>
    <row r="533" spans="3:13" ht="12" thickBot="1" x14ac:dyDescent="0.25">
      <c r="C533" s="86" t="s">
        <v>14</v>
      </c>
      <c r="D533" s="203" t="s">
        <v>124</v>
      </c>
      <c r="E533" s="204"/>
      <c r="F533" s="204"/>
      <c r="G533" s="205"/>
    </row>
    <row r="534" spans="3:13" x14ac:dyDescent="0.2">
      <c r="C534" s="209"/>
      <c r="D534" s="82">
        <v>2018</v>
      </c>
      <c r="E534" s="82">
        <v>2019</v>
      </c>
      <c r="F534" s="82">
        <v>2020</v>
      </c>
      <c r="G534" s="82">
        <v>2021</v>
      </c>
    </row>
    <row r="535" spans="3:13" ht="12" thickBot="1" x14ac:dyDescent="0.25">
      <c r="C535" s="210"/>
      <c r="D535" s="81" t="s">
        <v>6</v>
      </c>
      <c r="E535" s="81" t="s">
        <v>7</v>
      </c>
      <c r="F535" s="81" t="s">
        <v>7</v>
      </c>
      <c r="G535" s="81" t="s">
        <v>7</v>
      </c>
    </row>
    <row r="536" spans="3:13" ht="12" thickBot="1" x14ac:dyDescent="0.25">
      <c r="C536" s="86" t="s">
        <v>9</v>
      </c>
      <c r="D536" s="80">
        <v>1</v>
      </c>
      <c r="E536" s="80"/>
      <c r="F536" s="80"/>
      <c r="G536" s="80"/>
    </row>
    <row r="537" spans="3:13" ht="12" thickBot="1" x14ac:dyDescent="0.25">
      <c r="C537" s="86" t="s">
        <v>15</v>
      </c>
      <c r="D537" s="80">
        <v>1500</v>
      </c>
      <c r="E537" s="80">
        <v>0</v>
      </c>
      <c r="F537" s="80">
        <v>0</v>
      </c>
      <c r="G537" s="80">
        <v>0</v>
      </c>
    </row>
    <row r="538" spans="3:13" ht="12" thickBot="1" x14ac:dyDescent="0.25">
      <c r="C538" s="86" t="s">
        <v>23</v>
      </c>
      <c r="D538" s="80">
        <f>D537/D536</f>
        <v>1500</v>
      </c>
      <c r="E538" s="80" t="e">
        <f>E537/E536</f>
        <v>#DIV/0!</v>
      </c>
      <c r="F538" s="80" t="e">
        <f>F537/F536</f>
        <v>#DIV/0!</v>
      </c>
      <c r="G538" s="80" t="e">
        <f>G537/G536</f>
        <v>#DIV/0!</v>
      </c>
      <c r="I538" s="96"/>
      <c r="J538" s="96"/>
      <c r="K538" s="96"/>
      <c r="L538" s="96"/>
      <c r="M538" s="96"/>
    </row>
    <row r="539" spans="3:13" ht="12" thickBot="1" x14ac:dyDescent="0.25">
      <c r="C539" s="86" t="s">
        <v>16</v>
      </c>
      <c r="D539" s="85" t="s">
        <v>22</v>
      </c>
      <c r="E539" s="84">
        <f t="shared" ref="E539:G541" si="24">E536/D536-1</f>
        <v>-1</v>
      </c>
      <c r="F539" s="84" t="e">
        <f t="shared" si="24"/>
        <v>#DIV/0!</v>
      </c>
      <c r="G539" s="84" t="e">
        <f t="shared" si="24"/>
        <v>#DIV/0!</v>
      </c>
    </row>
    <row r="540" spans="3:13" ht="12" thickBot="1" x14ac:dyDescent="0.25">
      <c r="C540" s="86" t="s">
        <v>17</v>
      </c>
      <c r="D540" s="85" t="s">
        <v>22</v>
      </c>
      <c r="E540" s="84">
        <f t="shared" si="24"/>
        <v>-1</v>
      </c>
      <c r="F540" s="84" t="e">
        <f t="shared" si="24"/>
        <v>#DIV/0!</v>
      </c>
      <c r="G540" s="84" t="e">
        <f t="shared" si="24"/>
        <v>#DIV/0!</v>
      </c>
    </row>
    <row r="541" spans="3:13" ht="12" thickBot="1" x14ac:dyDescent="0.25">
      <c r="C541" s="86" t="s">
        <v>18</v>
      </c>
      <c r="D541" s="85" t="s">
        <v>22</v>
      </c>
      <c r="E541" s="84" t="e">
        <f t="shared" si="24"/>
        <v>#DIV/0!</v>
      </c>
      <c r="F541" s="84" t="e">
        <f t="shared" si="24"/>
        <v>#DIV/0!</v>
      </c>
      <c r="G541" s="84" t="e">
        <f t="shared" si="24"/>
        <v>#DIV/0!</v>
      </c>
    </row>
    <row r="542" spans="3:13" ht="12" thickBot="1" x14ac:dyDescent="0.25">
      <c r="C542" s="217" t="s">
        <v>129</v>
      </c>
      <c r="D542" s="218"/>
      <c r="E542" s="218"/>
      <c r="F542" s="218"/>
      <c r="G542" s="219"/>
    </row>
    <row r="543" spans="3:13" x14ac:dyDescent="0.2">
      <c r="C543" s="209"/>
      <c r="D543" s="82">
        <v>2018</v>
      </c>
      <c r="E543" s="82">
        <v>2019</v>
      </c>
      <c r="F543" s="82">
        <v>2020</v>
      </c>
      <c r="G543" s="82">
        <v>2021</v>
      </c>
      <c r="I543" s="88"/>
      <c r="J543" s="88"/>
      <c r="K543" s="88"/>
      <c r="L543" s="88"/>
      <c r="M543" s="87"/>
    </row>
    <row r="544" spans="3:13" ht="12" thickBot="1" x14ac:dyDescent="0.25">
      <c r="C544" s="210"/>
      <c r="D544" s="81" t="s">
        <v>6</v>
      </c>
      <c r="E544" s="81" t="s">
        <v>7</v>
      </c>
      <c r="F544" s="81" t="s">
        <v>7</v>
      </c>
      <c r="G544" s="81" t="s">
        <v>7</v>
      </c>
      <c r="H544" s="83"/>
      <c r="I544" s="88"/>
      <c r="J544" s="88"/>
      <c r="K544" s="88"/>
      <c r="L544" s="88"/>
      <c r="M544" s="87"/>
    </row>
    <row r="545" spans="3:13" ht="12" thickBot="1" x14ac:dyDescent="0.25">
      <c r="C545" s="71" t="s">
        <v>63</v>
      </c>
      <c r="D545" s="80"/>
      <c r="E545" s="80"/>
      <c r="F545" s="80"/>
      <c r="G545" s="80"/>
      <c r="H545" s="83"/>
      <c r="I545" s="88"/>
      <c r="J545" s="88"/>
      <c r="K545" s="88"/>
      <c r="L545" s="88"/>
      <c r="M545" s="87"/>
    </row>
    <row r="546" spans="3:13" ht="12" thickBot="1" x14ac:dyDescent="0.25">
      <c r="C546" s="71" t="s">
        <v>64</v>
      </c>
      <c r="D546" s="68">
        <v>1500</v>
      </c>
      <c r="E546" s="63"/>
      <c r="F546" s="63"/>
      <c r="G546" s="63"/>
      <c r="H546" s="83"/>
      <c r="I546" s="88"/>
      <c r="J546" s="88"/>
      <c r="K546" s="88"/>
      <c r="L546" s="88"/>
      <c r="M546" s="87"/>
    </row>
    <row r="547" spans="3:13" ht="12" thickBot="1" x14ac:dyDescent="0.25">
      <c r="C547" s="30" t="s">
        <v>128</v>
      </c>
      <c r="D547" s="68">
        <f>D546+D545</f>
        <v>1500</v>
      </c>
      <c r="E547" s="68">
        <f>E546+E545</f>
        <v>0</v>
      </c>
      <c r="F547" s="68">
        <f>F546+F545</f>
        <v>0</v>
      </c>
      <c r="G547" s="68">
        <f>G546+G545</f>
        <v>0</v>
      </c>
      <c r="H547" s="83"/>
      <c r="I547" s="88"/>
      <c r="J547" s="88"/>
      <c r="K547" s="88"/>
      <c r="L547" s="88"/>
      <c r="M547" s="93"/>
    </row>
    <row r="548" spans="3:13" ht="12" thickBot="1" x14ac:dyDescent="0.25">
      <c r="C548" s="95" t="s">
        <v>101</v>
      </c>
      <c r="D548" s="235" t="s">
        <v>127</v>
      </c>
      <c r="E548" s="236"/>
      <c r="F548" s="236"/>
      <c r="G548" s="237"/>
      <c r="H548" s="83"/>
      <c r="I548" s="88"/>
      <c r="J548" s="88"/>
      <c r="K548" s="88"/>
      <c r="L548" s="88"/>
      <c r="M548" s="93"/>
    </row>
    <row r="549" spans="3:13" ht="12" thickBot="1" x14ac:dyDescent="0.25">
      <c r="C549" s="94" t="s">
        <v>126</v>
      </c>
      <c r="D549" s="241" t="s">
        <v>125</v>
      </c>
      <c r="E549" s="242"/>
      <c r="F549" s="242"/>
      <c r="G549" s="243"/>
      <c r="H549" s="83"/>
      <c r="I549" s="88"/>
      <c r="J549" s="88"/>
      <c r="K549" s="88"/>
      <c r="L549" s="88"/>
      <c r="M549" s="93"/>
    </row>
    <row r="550" spans="3:13" ht="12" thickBot="1" x14ac:dyDescent="0.25">
      <c r="C550" s="8" t="s">
        <v>10</v>
      </c>
      <c r="D550" s="241" t="s">
        <v>125</v>
      </c>
      <c r="E550" s="242"/>
      <c r="F550" s="242"/>
      <c r="G550" s="243"/>
      <c r="H550" s="83"/>
      <c r="I550" s="88"/>
      <c r="J550" s="88"/>
      <c r="K550" s="88"/>
      <c r="L550" s="88"/>
      <c r="M550" s="92"/>
    </row>
    <row r="551" spans="3:13" ht="12" thickBot="1" x14ac:dyDescent="0.25">
      <c r="C551" s="86" t="s">
        <v>14</v>
      </c>
      <c r="D551" s="203" t="s">
        <v>124</v>
      </c>
      <c r="E551" s="204"/>
      <c r="F551" s="204"/>
      <c r="G551" s="205"/>
      <c r="H551" s="83"/>
      <c r="I551" s="88"/>
      <c r="J551" s="88"/>
      <c r="K551" s="88"/>
      <c r="L551" s="88"/>
      <c r="M551" s="91"/>
    </row>
    <row r="552" spans="3:13" x14ac:dyDescent="0.2">
      <c r="C552" s="209"/>
      <c r="D552" s="82">
        <v>2018</v>
      </c>
      <c r="E552" s="82">
        <v>2019</v>
      </c>
      <c r="F552" s="82">
        <v>2020</v>
      </c>
      <c r="G552" s="82">
        <v>2021</v>
      </c>
      <c r="H552" s="83"/>
      <c r="I552" s="88"/>
      <c r="J552" s="88"/>
      <c r="K552" s="88"/>
      <c r="L552" s="88"/>
      <c r="M552" s="91"/>
    </row>
    <row r="553" spans="3:13" ht="12" thickBot="1" x14ac:dyDescent="0.25">
      <c r="C553" s="210"/>
      <c r="D553" s="81" t="s">
        <v>6</v>
      </c>
      <c r="E553" s="81" t="s">
        <v>7</v>
      </c>
      <c r="F553" s="81" t="s">
        <v>7</v>
      </c>
      <c r="G553" s="81" t="s">
        <v>7</v>
      </c>
      <c r="H553" s="83"/>
      <c r="I553" s="88"/>
      <c r="J553" s="88"/>
      <c r="K553" s="88"/>
      <c r="L553" s="88"/>
      <c r="M553" s="90"/>
    </row>
    <row r="554" spans="3:13" ht="12" thickBot="1" x14ac:dyDescent="0.25">
      <c r="C554" s="86" t="s">
        <v>9</v>
      </c>
      <c r="D554" s="80">
        <v>1</v>
      </c>
      <c r="E554" s="80">
        <v>1</v>
      </c>
      <c r="F554" s="80"/>
      <c r="G554" s="80"/>
      <c r="H554" s="83"/>
      <c r="I554" s="88"/>
      <c r="J554" s="88"/>
      <c r="K554" s="88"/>
      <c r="L554" s="88"/>
      <c r="M554" s="90"/>
    </row>
    <row r="555" spans="3:13" ht="12" thickBot="1" x14ac:dyDescent="0.25">
      <c r="C555" s="86" t="s">
        <v>15</v>
      </c>
      <c r="D555" s="80">
        <v>7500</v>
      </c>
      <c r="E555" s="80">
        <v>4040</v>
      </c>
      <c r="F555" s="80"/>
      <c r="G555" s="80"/>
      <c r="H555" s="83"/>
      <c r="I555" s="88"/>
      <c r="J555" s="88"/>
      <c r="K555" s="88"/>
      <c r="L555" s="88"/>
      <c r="M555" s="87"/>
    </row>
    <row r="556" spans="3:13" ht="12" thickBot="1" x14ac:dyDescent="0.25">
      <c r="C556" s="86" t="s">
        <v>23</v>
      </c>
      <c r="D556" s="80">
        <f>D555/D554</f>
        <v>7500</v>
      </c>
      <c r="E556" s="80">
        <f>E555/E554</f>
        <v>4040</v>
      </c>
      <c r="F556" s="80" t="e">
        <f>F555/F554</f>
        <v>#DIV/0!</v>
      </c>
      <c r="G556" s="80" t="e">
        <f>G555/G554</f>
        <v>#DIV/0!</v>
      </c>
      <c r="H556" s="83"/>
      <c r="I556" s="88"/>
      <c r="J556" s="88"/>
      <c r="K556" s="88"/>
      <c r="L556" s="88"/>
      <c r="M556" s="89"/>
    </row>
    <row r="557" spans="3:13" ht="12" thickBot="1" x14ac:dyDescent="0.25">
      <c r="C557" s="86" t="s">
        <v>16</v>
      </c>
      <c r="D557" s="85" t="s">
        <v>22</v>
      </c>
      <c r="E557" s="84">
        <f t="shared" ref="E557:G559" si="25">E554/D554-1</f>
        <v>0</v>
      </c>
      <c r="F557" s="84">
        <f t="shared" si="25"/>
        <v>-1</v>
      </c>
      <c r="G557" s="84" t="e">
        <f t="shared" si="25"/>
        <v>#DIV/0!</v>
      </c>
      <c r="H557" s="83"/>
      <c r="I557" s="88"/>
      <c r="J557" s="88"/>
      <c r="K557" s="88"/>
      <c r="L557" s="88"/>
      <c r="M557" s="87"/>
    </row>
    <row r="558" spans="3:13" ht="12" thickBot="1" x14ac:dyDescent="0.25">
      <c r="C558" s="86" t="s">
        <v>17</v>
      </c>
      <c r="D558" s="85" t="s">
        <v>22</v>
      </c>
      <c r="E558" s="84">
        <f t="shared" si="25"/>
        <v>-0.46133333333333337</v>
      </c>
      <c r="F558" s="84">
        <f t="shared" si="25"/>
        <v>-1</v>
      </c>
      <c r="G558" s="84" t="e">
        <f t="shared" si="25"/>
        <v>#DIV/0!</v>
      </c>
      <c r="H558" s="83"/>
      <c r="I558" s="88"/>
      <c r="J558" s="88"/>
      <c r="K558" s="88"/>
      <c r="L558" s="88"/>
      <c r="M558" s="87"/>
    </row>
    <row r="559" spans="3:13" ht="12" thickBot="1" x14ac:dyDescent="0.25">
      <c r="C559" s="86" t="s">
        <v>18</v>
      </c>
      <c r="D559" s="85" t="s">
        <v>22</v>
      </c>
      <c r="E559" s="84">
        <f t="shared" si="25"/>
        <v>-0.46133333333333337</v>
      </c>
      <c r="F559" s="84" t="e">
        <f t="shared" si="25"/>
        <v>#DIV/0!</v>
      </c>
      <c r="G559" s="84" t="e">
        <f t="shared" si="25"/>
        <v>#DIV/0!</v>
      </c>
      <c r="H559" s="83"/>
    </row>
    <row r="560" spans="3:13" ht="12" thickBot="1" x14ac:dyDescent="0.25">
      <c r="C560" s="217" t="s">
        <v>123</v>
      </c>
      <c r="D560" s="218"/>
      <c r="E560" s="218"/>
      <c r="F560" s="218"/>
      <c r="G560" s="219"/>
    </row>
    <row r="561" spans="3:13" x14ac:dyDescent="0.2">
      <c r="C561" s="209"/>
      <c r="D561" s="82">
        <v>2018</v>
      </c>
      <c r="E561" s="82">
        <v>2019</v>
      </c>
      <c r="F561" s="82">
        <v>2020</v>
      </c>
      <c r="G561" s="82">
        <v>2021</v>
      </c>
    </row>
    <row r="562" spans="3:13" ht="12" thickBot="1" x14ac:dyDescent="0.25">
      <c r="C562" s="210"/>
      <c r="D562" s="81" t="s">
        <v>6</v>
      </c>
      <c r="E562" s="81" t="s">
        <v>7</v>
      </c>
      <c r="F562" s="81" t="s">
        <v>7</v>
      </c>
      <c r="G562" s="81" t="s">
        <v>7</v>
      </c>
    </row>
    <row r="563" spans="3:13" ht="12" thickBot="1" x14ac:dyDescent="0.25">
      <c r="C563" s="71" t="s">
        <v>63</v>
      </c>
      <c r="D563" s="80"/>
      <c r="E563" s="80">
        <v>0</v>
      </c>
      <c r="F563" s="80">
        <v>0</v>
      </c>
      <c r="G563" s="80">
        <v>0</v>
      </c>
    </row>
    <row r="564" spans="3:13" ht="12" thickBot="1" x14ac:dyDescent="0.25">
      <c r="C564" s="71" t="s">
        <v>64</v>
      </c>
      <c r="D564" s="68">
        <v>7500</v>
      </c>
      <c r="E564" s="63">
        <v>4040</v>
      </c>
      <c r="F564" s="63"/>
      <c r="G564" s="63"/>
    </row>
    <row r="565" spans="3:13" ht="12" thickBot="1" x14ac:dyDescent="0.25">
      <c r="C565" s="30" t="s">
        <v>122</v>
      </c>
      <c r="D565" s="68">
        <f>D564+D563</f>
        <v>7500</v>
      </c>
      <c r="E565" s="68">
        <f>E564+E563</f>
        <v>4040</v>
      </c>
      <c r="F565" s="68">
        <f>F564+F563</f>
        <v>0</v>
      </c>
      <c r="G565" s="68">
        <f>G564+G563</f>
        <v>0</v>
      </c>
    </row>
    <row r="566" spans="3:13" ht="12" collapsed="1" thickBot="1" x14ac:dyDescent="0.25">
      <c r="C566" s="79"/>
      <c r="D566" s="78"/>
      <c r="E566" s="78"/>
      <c r="F566" s="78"/>
      <c r="G566" s="78"/>
      <c r="I566" s="87"/>
      <c r="J566" s="87"/>
      <c r="K566" s="87"/>
      <c r="L566" s="87"/>
      <c r="M566" s="87"/>
    </row>
    <row r="567" spans="3:13" ht="23.25" thickBot="1" x14ac:dyDescent="0.25">
      <c r="C567" s="77" t="s">
        <v>67</v>
      </c>
      <c r="D567" s="76">
        <f>D555+D537+D519+D501+D483+D463+D445+D417+D392+D367+D342+D312+D295+D277+D259+D241+D223+D205+D187+D169+D149+D123+D100+D77+D54+D31</f>
        <v>635072</v>
      </c>
      <c r="E567" s="76">
        <f>E555+E537+E519+E501+E483+E463+E445+E417+E392+E367+E342+E312+E295+E277+E259+E241+E223+E205+E187+E169+E149+E123+E100+E77+E54+E31</f>
        <v>475000</v>
      </c>
      <c r="F567" s="76">
        <f>F555+F537+F519+F501+F483+F463+F445+F417+F392+F367+F342+F312+F295+F277+F259+F241+F223+F205+F187+F169+F149+F123+F100+F77+F54+F31</f>
        <v>487500</v>
      </c>
      <c r="G567" s="76">
        <f>G555+G537+G519+G501+G483+G463+G445+G417+G392+G367+G342+G312+G295+G277+G259+G241+G223+G205+G187+G169+G149+G123+G100+G77+G54+G31</f>
        <v>490500</v>
      </c>
      <c r="I567" s="162"/>
      <c r="J567" s="163"/>
      <c r="K567" s="163"/>
      <c r="L567" s="163"/>
      <c r="M567" s="163"/>
    </row>
    <row r="568" spans="3:13" ht="23.25" thickBot="1" x14ac:dyDescent="0.25">
      <c r="C568" s="77" t="s">
        <v>68</v>
      </c>
      <c r="D568" s="76">
        <f>D570+D572+D574+D576+D578+D580+D582+D584+D586</f>
        <v>635072</v>
      </c>
      <c r="E568" s="76">
        <f>E570+E572+E574+E576+E578+E580+E582+E584+E586</f>
        <v>475000</v>
      </c>
      <c r="F568" s="76">
        <f>F570+F572+F574+F576+F578+F580+F582+F584+F586</f>
        <v>487500</v>
      </c>
      <c r="G568" s="76">
        <f>G570+G572+G574+G576+G578+G580+G582+G584+G586</f>
        <v>490500</v>
      </c>
      <c r="I568" s="164"/>
      <c r="J568" s="163"/>
      <c r="K568" s="163"/>
      <c r="L568" s="163"/>
      <c r="M568" s="163"/>
    </row>
    <row r="569" spans="3:13" ht="23.25" thickBot="1" x14ac:dyDescent="0.25">
      <c r="C569" s="75" t="s">
        <v>24</v>
      </c>
      <c r="D569" s="74"/>
      <c r="E569" s="73">
        <f>E568/D568-1</f>
        <v>-0.25205331049077895</v>
      </c>
      <c r="F569" s="73">
        <f>F568/E568-1</f>
        <v>2.6315789473684292E-2</v>
      </c>
      <c r="G569" s="73">
        <f>G568/F568-1</f>
        <v>6.1538461538461764E-3</v>
      </c>
      <c r="I569" s="162"/>
      <c r="J569" s="163"/>
      <c r="K569" s="165"/>
      <c r="L569" s="165"/>
      <c r="M569" s="165"/>
    </row>
    <row r="570" spans="3:13" ht="12" thickBot="1" x14ac:dyDescent="0.25">
      <c r="C570" s="71" t="s">
        <v>0</v>
      </c>
      <c r="D570" s="63">
        <f>D352+D39+D402+I361+D427+D377+D131+D108+D85+D62</f>
        <v>236810</v>
      </c>
      <c r="E570" s="63">
        <f>E352+E39+E402+J361+E427+E377+E131+E108+E85+E62</f>
        <v>259752</v>
      </c>
      <c r="F570" s="63">
        <f>F352+F39+F402+K361+F427+F377+F131+F108+F85+F62</f>
        <v>259752</v>
      </c>
      <c r="G570" s="63">
        <f>G352+G39+G402+L361+G427+G377+G131+G108+G85+G62</f>
        <v>259752</v>
      </c>
      <c r="I570" s="162"/>
      <c r="J570" s="163"/>
      <c r="K570" s="163"/>
      <c r="L570" s="163"/>
      <c r="M570" s="163"/>
    </row>
    <row r="571" spans="3:13" ht="12" thickBot="1" x14ac:dyDescent="0.25">
      <c r="C571" s="69" t="s">
        <v>25</v>
      </c>
      <c r="D571" s="68"/>
      <c r="E571" s="67">
        <f>E570/D570-1</f>
        <v>9.6879354756978175E-2</v>
      </c>
      <c r="F571" s="67">
        <f>F570/E570-1</f>
        <v>0</v>
      </c>
      <c r="G571" s="67">
        <f>G570/F570-1</f>
        <v>0</v>
      </c>
      <c r="I571" s="162"/>
      <c r="J571" s="163"/>
      <c r="K571" s="165"/>
      <c r="L571" s="165"/>
      <c r="M571" s="165"/>
    </row>
    <row r="572" spans="3:13" ht="23.25" thickBot="1" x14ac:dyDescent="0.25">
      <c r="C572" s="71" t="s">
        <v>41</v>
      </c>
      <c r="D572" s="63">
        <f>D428+D403+D378+D353+D132+D109+D86+D63+D40</f>
        <v>43814</v>
      </c>
      <c r="E572" s="63">
        <f>E428+E403+E378+E353+E132+E109+E86+E63+E40</f>
        <v>43237</v>
      </c>
      <c r="F572" s="63">
        <f>F428+F403+F378+F353+F132+F109+F86+F63+F40</f>
        <v>43237</v>
      </c>
      <c r="G572" s="63">
        <f>G428+G403+G378+G353+G132+G109+G86+G63+G40</f>
        <v>43237</v>
      </c>
      <c r="I572" s="162"/>
      <c r="J572" s="163"/>
      <c r="K572" s="163"/>
      <c r="L572" s="163"/>
      <c r="M572" s="163"/>
    </row>
    <row r="573" spans="3:13" ht="23.25" thickBot="1" x14ac:dyDescent="0.25">
      <c r="C573" s="69" t="s">
        <v>42</v>
      </c>
      <c r="D573" s="68"/>
      <c r="E573" s="67">
        <f>E572/D572-1</f>
        <v>-1.3169306614324139E-2</v>
      </c>
      <c r="F573" s="67">
        <f>F572/E572-1</f>
        <v>0</v>
      </c>
      <c r="G573" s="67">
        <f>G572/F572-1</f>
        <v>0</v>
      </c>
      <c r="I573" s="162"/>
      <c r="J573" s="163"/>
      <c r="K573" s="165"/>
      <c r="L573" s="165"/>
      <c r="M573" s="165"/>
    </row>
    <row r="574" spans="3:13" ht="12" thickBot="1" x14ac:dyDescent="0.25">
      <c r="C574" s="71" t="s">
        <v>1</v>
      </c>
      <c r="D574" s="63">
        <f>D429+D404+D379+D354+D133+D110+D87+D64+D41</f>
        <v>126580</v>
      </c>
      <c r="E574" s="63">
        <f>E429+E404+E379+E354+E133+E110+E87+E64+E41</f>
        <v>133930</v>
      </c>
      <c r="F574" s="63">
        <f>F429+F404+F379+F354+F133+F110+F87+F64+F41</f>
        <v>142773</v>
      </c>
      <c r="G574" s="63">
        <f>G429+G404+G379+G354+G133+G110+G87+G64+G41</f>
        <v>143773</v>
      </c>
      <c r="I574" s="166"/>
      <c r="J574" s="163"/>
      <c r="K574" s="163"/>
      <c r="L574" s="163"/>
      <c r="M574" s="163"/>
    </row>
    <row r="575" spans="3:13" ht="23.25" thickBot="1" x14ac:dyDescent="0.25">
      <c r="C575" s="69" t="s">
        <v>26</v>
      </c>
      <c r="D575" s="68"/>
      <c r="E575" s="67">
        <f>E574/D574-1</f>
        <v>5.8066045188813309E-2</v>
      </c>
      <c r="F575" s="67">
        <f>F574/E574-1</f>
        <v>6.6027029045023555E-2</v>
      </c>
      <c r="G575" s="67">
        <f>G574/F574-1</f>
        <v>7.0041254298782718E-3</v>
      </c>
      <c r="I575" s="167"/>
      <c r="J575" s="163"/>
      <c r="K575" s="165"/>
      <c r="L575" s="165"/>
      <c r="M575" s="165"/>
    </row>
    <row r="576" spans="3:13" ht="12" thickBot="1" x14ac:dyDescent="0.25">
      <c r="C576" s="71" t="s">
        <v>2</v>
      </c>
      <c r="D576" s="63">
        <f>D430+D405+D380+D355+D134+D111+D88+D65+D42</f>
        <v>0</v>
      </c>
      <c r="E576" s="63">
        <f>E430+E405+E380+E355+E134+E111+E88+E65+E42</f>
        <v>0</v>
      </c>
      <c r="F576" s="63">
        <f>F430+F405+F380+F355+F134+F111+F88+F65+F42</f>
        <v>0</v>
      </c>
      <c r="G576" s="63">
        <f>G430+G405+G380+G355+G134+G111+G88+G65+G42</f>
        <v>0</v>
      </c>
      <c r="I576" s="162"/>
      <c r="J576" s="163"/>
      <c r="K576" s="163"/>
      <c r="L576" s="163"/>
      <c r="M576" s="163"/>
    </row>
    <row r="577" spans="1:14" ht="12" thickBot="1" x14ac:dyDescent="0.25">
      <c r="C577" s="69" t="s">
        <v>27</v>
      </c>
      <c r="D577" s="68"/>
      <c r="E577" s="67" t="e">
        <f>E576/D576-1</f>
        <v>#DIV/0!</v>
      </c>
      <c r="F577" s="67" t="e">
        <f>F576/E576-1</f>
        <v>#DIV/0!</v>
      </c>
      <c r="G577" s="67" t="e">
        <f>G576/F576-1</f>
        <v>#DIV/0!</v>
      </c>
      <c r="I577" s="167"/>
      <c r="J577" s="163"/>
      <c r="K577" s="163"/>
      <c r="L577" s="163"/>
      <c r="M577" s="163"/>
    </row>
    <row r="578" spans="1:14" ht="12" thickBot="1" x14ac:dyDescent="0.25">
      <c r="C578" s="71" t="s">
        <v>28</v>
      </c>
      <c r="D578" s="63">
        <f>D431+D406+D381+D356+D135+D112+D89+D66+D43</f>
        <v>27524</v>
      </c>
      <c r="E578" s="63">
        <f>E431+E406+E381+E356+E135+E112+E89+E66+E43</f>
        <v>32543</v>
      </c>
      <c r="F578" s="63">
        <f>F431+F406+F381+F356+F135+F112+F89+F66+F43</f>
        <v>33700</v>
      </c>
      <c r="G578" s="63">
        <f>G431+G406+G381+G356+G135+G112+G89+G66+G43</f>
        <v>35700</v>
      </c>
      <c r="I578" s="162"/>
      <c r="J578" s="163"/>
      <c r="K578" s="163"/>
      <c r="L578" s="163"/>
      <c r="M578" s="163"/>
    </row>
    <row r="579" spans="1:14" ht="23.25" thickBot="1" x14ac:dyDescent="0.25">
      <c r="C579" s="69" t="s">
        <v>29</v>
      </c>
      <c r="D579" s="68"/>
      <c r="E579" s="67">
        <f>E578/D578-1</f>
        <v>0.1823499491353</v>
      </c>
      <c r="F579" s="67">
        <f>F578/E578-1</f>
        <v>3.555296069815328E-2</v>
      </c>
      <c r="G579" s="67">
        <f>G578/F578-1</f>
        <v>5.9347181008902128E-2</v>
      </c>
      <c r="I579" s="164"/>
      <c r="J579" s="163"/>
      <c r="K579" s="165"/>
      <c r="L579" s="165"/>
      <c r="M579" s="165"/>
      <c r="N579" s="72"/>
    </row>
    <row r="580" spans="1:14" ht="12" thickBot="1" x14ac:dyDescent="0.25">
      <c r="C580" s="71" t="s">
        <v>30</v>
      </c>
      <c r="D580" s="63">
        <f>D432+D407+D382+D357+D136+D113+D90+D67+D44</f>
        <v>344</v>
      </c>
      <c r="E580" s="63">
        <f>E432+E407+E382+E357+E136+E113+E90+E67+E44</f>
        <v>538</v>
      </c>
      <c r="F580" s="63">
        <f>F432+F407+F382+F357+F136+F113+F90+F67+F44</f>
        <v>538</v>
      </c>
      <c r="G580" s="63">
        <f>G432+G407+G382+G357+G136+G113+G90+G67+G44</f>
        <v>538</v>
      </c>
      <c r="I580" s="162"/>
      <c r="J580" s="163"/>
      <c r="K580" s="163"/>
      <c r="L580" s="163"/>
      <c r="M580" s="163"/>
    </row>
    <row r="581" spans="1:14" ht="23.25" thickBot="1" x14ac:dyDescent="0.25">
      <c r="C581" s="69" t="s">
        <v>31</v>
      </c>
      <c r="D581" s="68"/>
      <c r="E581" s="67">
        <f>E580/D580-1</f>
        <v>0.56395348837209291</v>
      </c>
      <c r="F581" s="67">
        <f>F580/E580-1</f>
        <v>0</v>
      </c>
      <c r="G581" s="67">
        <f>G580/F580-1</f>
        <v>0</v>
      </c>
      <c r="I581" s="162"/>
      <c r="J581" s="163"/>
      <c r="K581" s="168"/>
      <c r="L581" s="168"/>
      <c r="M581" s="168"/>
    </row>
    <row r="582" spans="1:14" ht="23.25" thickBot="1" x14ac:dyDescent="0.25">
      <c r="C582" s="71" t="s">
        <v>3</v>
      </c>
      <c r="D582" s="63">
        <f>D433+D408+D383+D358+D137+D114+D91+D68+D45</f>
        <v>0</v>
      </c>
      <c r="E582" s="63">
        <f>E433+E408+E383+E358+E137+E114+E91+E68+E45</f>
        <v>0</v>
      </c>
      <c r="F582" s="63">
        <f>F433+F408+F383+F358+F137+F114+F91+F68+F45</f>
        <v>0</v>
      </c>
      <c r="G582" s="63">
        <f>G433+G408+G383+G358+G137+G114+G91+G68+G45</f>
        <v>0</v>
      </c>
      <c r="I582" s="162"/>
      <c r="J582" s="163"/>
      <c r="K582" s="163"/>
      <c r="L582" s="163"/>
      <c r="M582" s="163"/>
    </row>
    <row r="583" spans="1:14" ht="23.25" thickBot="1" x14ac:dyDescent="0.25">
      <c r="C583" s="69" t="s">
        <v>32</v>
      </c>
      <c r="D583" s="68"/>
      <c r="E583" s="67" t="e">
        <f>E582/D582-1</f>
        <v>#DIV/0!</v>
      </c>
      <c r="F583" s="67" t="e">
        <f>F582/E582-1</f>
        <v>#DIV/0!</v>
      </c>
      <c r="G583" s="67" t="e">
        <f>G582/F582-1</f>
        <v>#DIV/0!</v>
      </c>
      <c r="I583" s="162"/>
      <c r="J583" s="163"/>
      <c r="K583" s="163"/>
      <c r="L583" s="163"/>
      <c r="M583" s="163"/>
    </row>
    <row r="584" spans="1:14" ht="12" thickBot="1" x14ac:dyDescent="0.25">
      <c r="C584" s="71" t="s">
        <v>19</v>
      </c>
      <c r="D584" s="63">
        <f>D509+D491</f>
        <v>55000</v>
      </c>
      <c r="E584" s="63">
        <f>E509+E491</f>
        <v>0</v>
      </c>
      <c r="F584" s="63">
        <f>F509+F491</f>
        <v>0</v>
      </c>
      <c r="G584" s="63">
        <f>G509+G491</f>
        <v>0</v>
      </c>
      <c r="I584" s="162"/>
      <c r="J584" s="163"/>
      <c r="K584" s="163"/>
      <c r="L584" s="163"/>
      <c r="M584" s="163"/>
    </row>
    <row r="585" spans="1:14" ht="23.25" thickBot="1" x14ac:dyDescent="0.25">
      <c r="C585" s="69" t="s">
        <v>33</v>
      </c>
      <c r="D585" s="68"/>
      <c r="E585" s="67">
        <f>E584/D584-1</f>
        <v>-1</v>
      </c>
      <c r="F585" s="67" t="e">
        <f>F584/E584-1</f>
        <v>#DIV/0!</v>
      </c>
      <c r="G585" s="67" t="e">
        <f>G584/F584-1</f>
        <v>#DIV/0!</v>
      </c>
      <c r="I585" s="162"/>
      <c r="J585" s="163"/>
      <c r="K585" s="163"/>
      <c r="L585" s="163"/>
      <c r="M585" s="163"/>
    </row>
    <row r="586" spans="1:14" ht="12" thickBot="1" x14ac:dyDescent="0.25">
      <c r="C586" s="25" t="s">
        <v>20</v>
      </c>
      <c r="D586" s="70">
        <f>D158+D178+D528+D510+D492+D454+D321+D286+D268+D250+D232+D214+D196+D564+D304+D546+D472</f>
        <v>145000</v>
      </c>
      <c r="E586" s="70">
        <f>E158+E178+E528+E510+E492+E454+E321+E286+E268+E250+E232+E214+E196+E564+E304+E546+E472</f>
        <v>5000</v>
      </c>
      <c r="F586" s="70">
        <f>F158+F178+F528+F510+F492+F454+F321+F286+F268+F250+F232+F214+F196+F564+F304+F546+F472</f>
        <v>7500</v>
      </c>
      <c r="G586" s="70">
        <f>G158+G178+G528+G510+G492+G454+G321+G286+G268+G250+G232+G214+G196+G564+G304+G546+G472</f>
        <v>7500</v>
      </c>
      <c r="I586" s="162"/>
      <c r="J586" s="163"/>
      <c r="K586" s="163"/>
      <c r="L586" s="163"/>
      <c r="M586" s="163"/>
    </row>
    <row r="587" spans="1:14" ht="23.25" thickBot="1" x14ac:dyDescent="0.25">
      <c r="C587" s="69" t="s">
        <v>34</v>
      </c>
      <c r="D587" s="68"/>
      <c r="E587" s="67">
        <f>E586/D586-1</f>
        <v>-0.96551724137931039</v>
      </c>
      <c r="F587" s="67">
        <f>F586/E586-1</f>
        <v>0.5</v>
      </c>
      <c r="G587" s="67">
        <f>G586/F586-1</f>
        <v>0</v>
      </c>
      <c r="I587" s="162"/>
      <c r="J587" s="163"/>
      <c r="K587" s="168"/>
      <c r="L587" s="168"/>
      <c r="M587" s="168"/>
    </row>
    <row r="588" spans="1:14" ht="12" thickBot="1" x14ac:dyDescent="0.25">
      <c r="C588" s="66" t="s">
        <v>48</v>
      </c>
      <c r="D588" s="65">
        <f>IF(D568-D567=0,0,"Error")</f>
        <v>0</v>
      </c>
      <c r="E588" s="65">
        <f>IF(E568-E567=0,0,"Error")</f>
        <v>0</v>
      </c>
      <c r="F588" s="65">
        <f>IF(F568-F567=0,0,"Error")</f>
        <v>0</v>
      </c>
      <c r="G588" s="65">
        <f>IF(G568-G567=0,0,"Error")</f>
        <v>0</v>
      </c>
      <c r="I588" s="162"/>
      <c r="J588" s="163"/>
      <c r="K588" s="163"/>
      <c r="L588" s="163"/>
      <c r="M588" s="163"/>
    </row>
    <row r="589" spans="1:14" ht="23.25" thickBot="1" x14ac:dyDescent="0.25">
      <c r="C589" s="64" t="s">
        <v>43</v>
      </c>
      <c r="D589" s="63" t="s">
        <v>22</v>
      </c>
      <c r="E589" s="63" t="s">
        <v>22</v>
      </c>
      <c r="F589" s="63" t="s">
        <v>22</v>
      </c>
      <c r="G589" s="63" t="s">
        <v>22</v>
      </c>
    </row>
    <row r="590" spans="1:14" ht="23.25" thickBot="1" x14ac:dyDescent="0.25">
      <c r="C590" s="64" t="s">
        <v>44</v>
      </c>
      <c r="D590" s="63" t="s">
        <v>22</v>
      </c>
      <c r="E590" s="63" t="s">
        <v>22</v>
      </c>
      <c r="F590" s="63" t="s">
        <v>22</v>
      </c>
      <c r="G590" s="63" t="s">
        <v>22</v>
      </c>
    </row>
    <row r="591" spans="1:14" x14ac:dyDescent="0.2">
      <c r="C591" s="26"/>
      <c r="D591" s="1"/>
      <c r="E591" s="1"/>
      <c r="F591" s="1"/>
      <c r="G591" s="1"/>
    </row>
    <row r="592" spans="1:14" x14ac:dyDescent="0.2">
      <c r="A592" s="27"/>
      <c r="B592" s="28"/>
      <c r="C592" s="28"/>
      <c r="D592" s="29"/>
      <c r="E592" s="27"/>
      <c r="F592" s="28"/>
      <c r="G592" s="28"/>
    </row>
    <row r="593" spans="1:7" x14ac:dyDescent="0.2">
      <c r="A593" s="27"/>
      <c r="B593" s="28"/>
      <c r="C593" s="28"/>
      <c r="D593" s="29"/>
      <c r="E593" s="27"/>
      <c r="F593" s="28"/>
      <c r="G593" s="28"/>
    </row>
    <row r="594" spans="1:7" x14ac:dyDescent="0.2">
      <c r="A594" s="27"/>
      <c r="B594" s="28"/>
      <c r="C594" s="28"/>
      <c r="D594" s="29"/>
      <c r="E594" s="27"/>
      <c r="F594" s="28"/>
      <c r="G594" s="28"/>
    </row>
    <row r="595" spans="1:7" x14ac:dyDescent="0.2">
      <c r="A595" s="27"/>
      <c r="B595" s="28"/>
      <c r="C595" s="28"/>
      <c r="D595" s="29"/>
      <c r="E595" s="27"/>
      <c r="F595" s="28"/>
      <c r="G595" s="28"/>
    </row>
    <row r="596" spans="1:7" x14ac:dyDescent="0.2">
      <c r="A596" s="27"/>
      <c r="B596" s="28"/>
      <c r="C596" s="28"/>
      <c r="D596" s="62"/>
      <c r="E596" s="62"/>
      <c r="F596" s="62"/>
      <c r="G596" s="62"/>
    </row>
    <row r="597" spans="1:7" x14ac:dyDescent="0.2">
      <c r="A597" s="27"/>
      <c r="B597" s="28"/>
      <c r="C597" s="28"/>
      <c r="D597" s="62"/>
      <c r="E597" s="62"/>
      <c r="F597" s="62"/>
      <c r="G597" s="62"/>
    </row>
    <row r="598" spans="1:7" x14ac:dyDescent="0.2">
      <c r="A598" s="27"/>
      <c r="B598" s="28"/>
      <c r="C598" s="28"/>
      <c r="D598" s="62"/>
      <c r="E598" s="62"/>
      <c r="F598" s="62"/>
      <c r="G598" s="62"/>
    </row>
    <row r="599" spans="1:7" x14ac:dyDescent="0.2">
      <c r="A599" s="27"/>
      <c r="B599" s="28"/>
      <c r="C599" s="28"/>
      <c r="D599" s="29"/>
      <c r="E599" s="27"/>
      <c r="F599" s="28"/>
      <c r="G599" s="28"/>
    </row>
    <row r="600" spans="1:7" x14ac:dyDescent="0.2">
      <c r="A600" s="27"/>
      <c r="B600" s="28"/>
      <c r="C600" s="28"/>
      <c r="D600" s="29"/>
      <c r="E600" s="27"/>
      <c r="F600" s="28"/>
      <c r="G600" s="28"/>
    </row>
    <row r="601" spans="1:7" x14ac:dyDescent="0.2">
      <c r="A601" s="27"/>
      <c r="B601" s="28"/>
      <c r="C601" s="28"/>
      <c r="D601" s="29"/>
      <c r="E601" s="27"/>
      <c r="F601" s="28"/>
      <c r="G601" s="28"/>
    </row>
    <row r="602" spans="1:7" x14ac:dyDescent="0.2">
      <c r="A602" s="27"/>
      <c r="B602" s="28"/>
      <c r="C602" s="28"/>
      <c r="D602" s="29"/>
      <c r="E602" s="27"/>
      <c r="F602" s="28"/>
      <c r="G602" s="28"/>
    </row>
    <row r="603" spans="1:7" x14ac:dyDescent="0.2">
      <c r="A603" s="27"/>
      <c r="B603" s="28"/>
      <c r="C603" s="28"/>
      <c r="D603" s="29"/>
      <c r="E603" s="27"/>
      <c r="F603" s="28"/>
      <c r="G603" s="28"/>
    </row>
    <row r="604" spans="1:7" x14ac:dyDescent="0.2">
      <c r="A604" s="27"/>
      <c r="B604" s="28"/>
      <c r="C604" s="28"/>
      <c r="D604" s="29"/>
      <c r="E604" s="27"/>
      <c r="F604" s="28"/>
      <c r="G604" s="28"/>
    </row>
    <row r="605" spans="1:7" x14ac:dyDescent="0.2">
      <c r="A605" s="27"/>
      <c r="B605" s="28"/>
      <c r="C605" s="28"/>
      <c r="D605" s="29"/>
      <c r="E605" s="27"/>
      <c r="F605" s="28"/>
      <c r="G605" s="28"/>
    </row>
    <row r="606" spans="1:7" x14ac:dyDescent="0.2">
      <c r="A606" s="27"/>
      <c r="B606" s="28"/>
      <c r="C606" s="28"/>
      <c r="D606" s="29"/>
      <c r="E606" s="27"/>
      <c r="F606" s="28"/>
      <c r="G606" s="28"/>
    </row>
    <row r="607" spans="1:7" x14ac:dyDescent="0.2">
      <c r="A607" s="27"/>
      <c r="B607" s="28"/>
      <c r="C607" s="28"/>
      <c r="D607" s="29"/>
      <c r="E607" s="27"/>
      <c r="F607" s="28"/>
      <c r="G607" s="28"/>
    </row>
    <row r="608" spans="1:7" x14ac:dyDescent="0.2">
      <c r="A608" s="27"/>
      <c r="B608" s="28"/>
      <c r="C608" s="28"/>
      <c r="D608" s="29"/>
      <c r="E608" s="27"/>
      <c r="F608" s="28"/>
      <c r="G608" s="28"/>
    </row>
    <row r="609" spans="1:7" x14ac:dyDescent="0.2">
      <c r="A609" s="27"/>
      <c r="B609" s="28"/>
      <c r="C609" s="28"/>
      <c r="D609" s="29"/>
      <c r="E609" s="27"/>
      <c r="F609" s="28"/>
      <c r="G609" s="28"/>
    </row>
    <row r="610" spans="1:7" x14ac:dyDescent="0.2">
      <c r="A610" s="27"/>
      <c r="B610" s="28"/>
      <c r="C610" s="28"/>
      <c r="D610" s="29"/>
      <c r="E610" s="27"/>
      <c r="F610" s="28"/>
      <c r="G610" s="28"/>
    </row>
    <row r="611" spans="1:7" x14ac:dyDescent="0.2">
      <c r="A611" s="27"/>
      <c r="B611" s="28"/>
      <c r="C611" s="28"/>
      <c r="D611" s="29"/>
      <c r="E611" s="27"/>
      <c r="F611" s="28"/>
      <c r="G611" s="28"/>
    </row>
    <row r="612" spans="1:7" x14ac:dyDescent="0.2">
      <c r="A612" s="27"/>
      <c r="B612" s="28"/>
      <c r="C612" s="28"/>
      <c r="D612" s="29"/>
      <c r="E612" s="27"/>
      <c r="F612" s="28"/>
      <c r="G612" s="28"/>
    </row>
  </sheetData>
  <mergeCells count="202">
    <mergeCell ref="C561:C562"/>
    <mergeCell ref="D515:G515"/>
    <mergeCell ref="C516:C517"/>
    <mergeCell ref="C542:G542"/>
    <mergeCell ref="C543:C544"/>
    <mergeCell ref="D548:G548"/>
    <mergeCell ref="D549:G549"/>
    <mergeCell ref="C525:C526"/>
    <mergeCell ref="C474:G474"/>
    <mergeCell ref="C475:G475"/>
    <mergeCell ref="D530:G530"/>
    <mergeCell ref="D531:G531"/>
    <mergeCell ref="D532:G532"/>
    <mergeCell ref="C560:G560"/>
    <mergeCell ref="C9:G11"/>
    <mergeCell ref="D12:G12"/>
    <mergeCell ref="C13:C14"/>
    <mergeCell ref="D18:G18"/>
    <mergeCell ref="C19:G19"/>
    <mergeCell ref="C23:G23"/>
    <mergeCell ref="C202:C203"/>
    <mergeCell ref="D495:G495"/>
    <mergeCell ref="D496:G496"/>
    <mergeCell ref="D476:G476"/>
    <mergeCell ref="D477:G477"/>
    <mergeCell ref="D478:G478"/>
    <mergeCell ref="D479:G479"/>
    <mergeCell ref="C480:C481"/>
    <mergeCell ref="C488:G488"/>
    <mergeCell ref="C489:C490"/>
    <mergeCell ref="D494:G494"/>
    <mergeCell ref="D25:G25"/>
    <mergeCell ref="D26:G26"/>
    <mergeCell ref="D27:G27"/>
    <mergeCell ref="C28:C29"/>
    <mergeCell ref="C36:G36"/>
    <mergeCell ref="D71:G71"/>
    <mergeCell ref="C210:G210"/>
    <mergeCell ref="C211:C212"/>
    <mergeCell ref="C154:G154"/>
    <mergeCell ref="C155:C156"/>
    <mergeCell ref="C141:G141"/>
    <mergeCell ref="D142:G142"/>
    <mergeCell ref="D143:G143"/>
    <mergeCell ref="D144:G144"/>
    <mergeCell ref="D145:G145"/>
    <mergeCell ref="C146:C147"/>
    <mergeCell ref="D96:G96"/>
    <mergeCell ref="C97:C98"/>
    <mergeCell ref="C105:G105"/>
    <mergeCell ref="C106:C107"/>
    <mergeCell ref="D118:G118"/>
    <mergeCell ref="D119:G119"/>
    <mergeCell ref="D117:G117"/>
    <mergeCell ref="C120:C121"/>
    <mergeCell ref="C128:G128"/>
    <mergeCell ref="C129:C130"/>
    <mergeCell ref="C2:G2"/>
    <mergeCell ref="C3:G3"/>
    <mergeCell ref="D48:G48"/>
    <mergeCell ref="D49:G49"/>
    <mergeCell ref="D50:G50"/>
    <mergeCell ref="C74:C75"/>
    <mergeCell ref="C193:C194"/>
    <mergeCell ref="D198:G198"/>
    <mergeCell ref="D199:G199"/>
    <mergeCell ref="C175:C176"/>
    <mergeCell ref="D72:G72"/>
    <mergeCell ref="D73:G73"/>
    <mergeCell ref="D94:G94"/>
    <mergeCell ref="D183:G183"/>
    <mergeCell ref="C184:C185"/>
    <mergeCell ref="C192:G192"/>
    <mergeCell ref="C160:G160"/>
    <mergeCell ref="C161:G161"/>
    <mergeCell ref="D162:G162"/>
    <mergeCell ref="D163:G163"/>
    <mergeCell ref="D182:G182"/>
    <mergeCell ref="C140:G140"/>
    <mergeCell ref="C37:C38"/>
    <mergeCell ref="C24:G24"/>
    <mergeCell ref="D533:G533"/>
    <mergeCell ref="C534:C535"/>
    <mergeCell ref="D550:G550"/>
    <mergeCell ref="D551:G551"/>
    <mergeCell ref="C552:C553"/>
    <mergeCell ref="C524:G524"/>
    <mergeCell ref="C468:G468"/>
    <mergeCell ref="D5:G5"/>
    <mergeCell ref="D6:G6"/>
    <mergeCell ref="D7:G7"/>
    <mergeCell ref="C8:G8"/>
    <mergeCell ref="D323:G323"/>
    <mergeCell ref="C324:G324"/>
    <mergeCell ref="C332:G332"/>
    <mergeCell ref="C333:G333"/>
    <mergeCell ref="C82:G82"/>
    <mergeCell ref="C83:C84"/>
    <mergeCell ref="D95:G95"/>
    <mergeCell ref="C51:C52"/>
    <mergeCell ref="C59:G59"/>
    <mergeCell ref="C60:C61"/>
    <mergeCell ref="D164:G164"/>
    <mergeCell ref="D165:G165"/>
    <mergeCell ref="D180:G180"/>
    <mergeCell ref="C347:C348"/>
    <mergeCell ref="C349:G349"/>
    <mergeCell ref="C350:C351"/>
    <mergeCell ref="D512:G512"/>
    <mergeCell ref="D513:G513"/>
    <mergeCell ref="D514:G514"/>
    <mergeCell ref="D497:G497"/>
    <mergeCell ref="C498:C499"/>
    <mergeCell ref="C506:G506"/>
    <mergeCell ref="C507:C508"/>
    <mergeCell ref="C469:C470"/>
    <mergeCell ref="D291:G291"/>
    <mergeCell ref="C292:C293"/>
    <mergeCell ref="C300:G300"/>
    <mergeCell ref="C301:C302"/>
    <mergeCell ref="C274:C275"/>
    <mergeCell ref="D253:G253"/>
    <mergeCell ref="D254:G254"/>
    <mergeCell ref="D338:G338"/>
    <mergeCell ref="C339:C340"/>
    <mergeCell ref="C256:C257"/>
    <mergeCell ref="C264:G264"/>
    <mergeCell ref="C282:G282"/>
    <mergeCell ref="C283:C284"/>
    <mergeCell ref="D237:G237"/>
    <mergeCell ref="C238:C239"/>
    <mergeCell ref="C246:G246"/>
    <mergeCell ref="C247:C248"/>
    <mergeCell ref="D252:G252"/>
    <mergeCell ref="C265:C266"/>
    <mergeCell ref="D270:G270"/>
    <mergeCell ref="D271:G271"/>
    <mergeCell ref="D272:G272"/>
    <mergeCell ref="D273:G273"/>
    <mergeCell ref="D411:G411"/>
    <mergeCell ref="D412:G412"/>
    <mergeCell ref="D306:G306"/>
    <mergeCell ref="D288:G288"/>
    <mergeCell ref="D289:G289"/>
    <mergeCell ref="D386:G386"/>
    <mergeCell ref="D387:G387"/>
    <mergeCell ref="C309:C310"/>
    <mergeCell ref="D308:G308"/>
    <mergeCell ref="D307:G307"/>
    <mergeCell ref="D336:G336"/>
    <mergeCell ref="D337:G337"/>
    <mergeCell ref="C389:C390"/>
    <mergeCell ref="C397:C398"/>
    <mergeCell ref="C399:G399"/>
    <mergeCell ref="D388:G388"/>
    <mergeCell ref="C364:C365"/>
    <mergeCell ref="C372:C373"/>
    <mergeCell ref="C374:G374"/>
    <mergeCell ref="C375:C376"/>
    <mergeCell ref="C334:C335"/>
    <mergeCell ref="C317:G317"/>
    <mergeCell ref="C318:C319"/>
    <mergeCell ref="D290:G290"/>
    <mergeCell ref="C220:C221"/>
    <mergeCell ref="C228:G228"/>
    <mergeCell ref="C229:C230"/>
    <mergeCell ref="D234:G234"/>
    <mergeCell ref="D235:G235"/>
    <mergeCell ref="D236:G236"/>
    <mergeCell ref="C166:C167"/>
    <mergeCell ref="C174:G174"/>
    <mergeCell ref="D216:G216"/>
    <mergeCell ref="D217:G217"/>
    <mergeCell ref="D218:G218"/>
    <mergeCell ref="D219:G219"/>
    <mergeCell ref="D201:G201"/>
    <mergeCell ref="D181:G181"/>
    <mergeCell ref="D200:G200"/>
    <mergeCell ref="D255:G255"/>
    <mergeCell ref="D459:G459"/>
    <mergeCell ref="C460:C461"/>
    <mergeCell ref="D362:G362"/>
    <mergeCell ref="D439:G439"/>
    <mergeCell ref="D440:G440"/>
    <mergeCell ref="D441:G441"/>
    <mergeCell ref="C442:C443"/>
    <mergeCell ref="C450:G450"/>
    <mergeCell ref="C451:C452"/>
    <mergeCell ref="C436:G436"/>
    <mergeCell ref="C422:C423"/>
    <mergeCell ref="C424:G424"/>
    <mergeCell ref="C425:C426"/>
    <mergeCell ref="D456:G456"/>
    <mergeCell ref="D457:G457"/>
    <mergeCell ref="D458:G458"/>
    <mergeCell ref="C437:G437"/>
    <mergeCell ref="D438:G438"/>
    <mergeCell ref="D413:G413"/>
    <mergeCell ref="C414:C415"/>
    <mergeCell ref="D361:G361"/>
    <mergeCell ref="D363:G363"/>
    <mergeCell ref="C400:C401"/>
  </mergeCells>
  <dataValidations count="1">
    <dataValidation allowBlank="1" showInputMessage="1" showErrorMessage="1" prompt="Kjo fushe eshte shume e rendesishme!_x000a_Plotesoni Kodin e PROJEKTIT!" sqref="D253:D254 D289:D290 D548 D306:D307 D530:D532"/>
  </dataValidations>
  <pageMargins left="0.25" right="0.25"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M383"/>
  <sheetViews>
    <sheetView topLeftCell="A376" zoomScale="150" zoomScaleNormal="150" workbookViewId="0">
      <selection activeCell="I391" sqref="I391"/>
    </sheetView>
  </sheetViews>
  <sheetFormatPr defaultRowHeight="15" x14ac:dyDescent="0.25"/>
  <cols>
    <col min="1" max="1" width="6.7109375" customWidth="1"/>
    <col min="2" max="2" width="8.28515625" customWidth="1"/>
    <col min="3" max="3" width="25.28515625" customWidth="1"/>
    <col min="4" max="4" width="10.140625" customWidth="1"/>
    <col min="5" max="5" width="10.28515625" customWidth="1"/>
    <col min="6" max="6" width="11" customWidth="1"/>
    <col min="7" max="7" width="10.7109375" customWidth="1"/>
    <col min="8" max="8" width="8.42578125" customWidth="1"/>
    <col min="9" max="9" width="15.42578125" customWidth="1"/>
    <col min="10" max="10" width="14.7109375" customWidth="1"/>
    <col min="11" max="11" width="11.5703125" bestFit="1" customWidth="1"/>
    <col min="12" max="12" width="14.42578125" bestFit="1" customWidth="1"/>
    <col min="13" max="13" width="10.5703125" bestFit="1" customWidth="1"/>
  </cols>
  <sheetData>
    <row r="2" spans="3:8" ht="18" customHeight="1" x14ac:dyDescent="0.25">
      <c r="C2" s="308" t="s">
        <v>73</v>
      </c>
      <c r="D2" s="308"/>
      <c r="E2" s="308"/>
      <c r="F2" s="308"/>
      <c r="G2" s="308"/>
      <c r="H2" s="161"/>
    </row>
    <row r="3" spans="3:8" ht="15.75" thickBot="1" x14ac:dyDescent="0.3"/>
    <row r="4" spans="3:8" ht="26.25" thickBot="1" x14ac:dyDescent="0.3">
      <c r="C4" s="160" t="s">
        <v>21</v>
      </c>
      <c r="D4" s="309" t="s">
        <v>76</v>
      </c>
      <c r="E4" s="309"/>
      <c r="F4" s="309"/>
      <c r="G4" s="309"/>
    </row>
    <row r="5" spans="3:8" ht="15.75" thickBot="1" x14ac:dyDescent="0.3">
      <c r="C5" s="160" t="s">
        <v>4</v>
      </c>
      <c r="D5" s="310" t="s">
        <v>80</v>
      </c>
      <c r="E5" s="311"/>
      <c r="F5" s="311"/>
      <c r="G5" s="311"/>
    </row>
    <row r="6" spans="3:8" ht="26.25" thickBot="1" x14ac:dyDescent="0.3">
      <c r="C6" s="160" t="s">
        <v>35</v>
      </c>
      <c r="D6" s="312" t="s">
        <v>5</v>
      </c>
      <c r="E6" s="312"/>
      <c r="F6" s="312"/>
      <c r="G6" s="312"/>
    </row>
    <row r="7" spans="3:8" ht="15.75" thickBot="1" x14ac:dyDescent="0.3">
      <c r="C7" s="316" t="s">
        <v>8</v>
      </c>
      <c r="D7" s="316"/>
      <c r="E7" s="316"/>
      <c r="F7" s="316"/>
      <c r="G7" s="316"/>
    </row>
    <row r="8" spans="3:8" ht="19.5" customHeight="1" thickBot="1" x14ac:dyDescent="0.3">
      <c r="C8" s="186" t="s">
        <v>115</v>
      </c>
      <c r="D8" s="186"/>
      <c r="E8" s="186"/>
      <c r="F8" s="186"/>
      <c r="G8" s="186"/>
    </row>
    <row r="9" spans="3:8" ht="19.5" customHeight="1" thickBot="1" x14ac:dyDescent="0.3">
      <c r="C9" s="186"/>
      <c r="D9" s="186"/>
      <c r="E9" s="186"/>
      <c r="F9" s="186"/>
      <c r="G9" s="186"/>
    </row>
    <row r="10" spans="3:8" ht="103.5" customHeight="1" thickBot="1" x14ac:dyDescent="0.3">
      <c r="C10" s="186"/>
      <c r="D10" s="186"/>
      <c r="E10" s="186"/>
      <c r="F10" s="186"/>
      <c r="G10" s="186"/>
    </row>
    <row r="11" spans="3:8" ht="92.25" customHeight="1" thickBot="1" x14ac:dyDescent="0.3">
      <c r="C11" s="159" t="s">
        <v>11</v>
      </c>
      <c r="D11" s="196" t="s">
        <v>270</v>
      </c>
      <c r="E11" s="196"/>
      <c r="F11" s="196"/>
      <c r="G11" s="196"/>
    </row>
    <row r="12" spans="3:8" ht="23.25" customHeight="1" thickBot="1" x14ac:dyDescent="0.3">
      <c r="C12" s="317" t="s">
        <v>12</v>
      </c>
      <c r="D12" s="158">
        <v>2018</v>
      </c>
      <c r="E12" s="158">
        <v>2019</v>
      </c>
      <c r="F12" s="158">
        <v>2020</v>
      </c>
      <c r="G12" s="158">
        <v>2021</v>
      </c>
    </row>
    <row r="13" spans="3:8" ht="15.75" thickBot="1" x14ac:dyDescent="0.3">
      <c r="C13" s="317"/>
      <c r="D13" s="158" t="s">
        <v>6</v>
      </c>
      <c r="E13" s="158" t="s">
        <v>7</v>
      </c>
      <c r="F13" s="158" t="s">
        <v>7</v>
      </c>
      <c r="G13" s="158" t="s">
        <v>7</v>
      </c>
    </row>
    <row r="14" spans="3:8" ht="23.25" thickBot="1" x14ac:dyDescent="0.3">
      <c r="C14" s="157" t="s">
        <v>269</v>
      </c>
      <c r="D14" s="156">
        <v>0.03</v>
      </c>
      <c r="E14" s="156">
        <v>0.05</v>
      </c>
      <c r="F14" s="156">
        <v>7.0000000000000007E-2</v>
      </c>
      <c r="G14" s="156">
        <v>0.09</v>
      </c>
    </row>
    <row r="15" spans="3:8" ht="57" thickBot="1" x14ac:dyDescent="0.3">
      <c r="C15" s="60" t="s">
        <v>268</v>
      </c>
      <c r="D15" s="156">
        <v>0.03</v>
      </c>
      <c r="E15" s="156">
        <v>0.04</v>
      </c>
      <c r="F15" s="156">
        <v>0.05</v>
      </c>
      <c r="G15" s="155">
        <v>0.06</v>
      </c>
    </row>
    <row r="16" spans="3:8" ht="44.25" customHeight="1" thickBot="1" x14ac:dyDescent="0.3">
      <c r="C16" s="154" t="s">
        <v>13</v>
      </c>
      <c r="D16" s="313" t="s">
        <v>267</v>
      </c>
      <c r="E16" s="314"/>
      <c r="F16" s="314"/>
      <c r="G16" s="315"/>
    </row>
    <row r="17" spans="3:12" ht="54" customHeight="1" thickBot="1" x14ac:dyDescent="0.3">
      <c r="C17" s="153" t="s">
        <v>13</v>
      </c>
      <c r="D17" s="318" t="s">
        <v>266</v>
      </c>
      <c r="E17" s="318"/>
      <c r="F17" s="318"/>
      <c r="G17" s="318"/>
    </row>
    <row r="18" spans="3:12" ht="23.25" customHeight="1" thickBot="1" x14ac:dyDescent="0.3">
      <c r="C18" s="319" t="s">
        <v>70</v>
      </c>
      <c r="D18" s="319"/>
      <c r="E18" s="319"/>
      <c r="F18" s="319"/>
      <c r="G18" s="319"/>
      <c r="J18" s="152"/>
      <c r="L18" s="152"/>
    </row>
    <row r="19" spans="3:12" ht="36.75" customHeight="1" thickBot="1" x14ac:dyDescent="0.3">
      <c r="C19" s="151" t="s">
        <v>265</v>
      </c>
      <c r="D19" s="150">
        <v>2</v>
      </c>
      <c r="E19" s="150">
        <v>2</v>
      </c>
      <c r="F19" s="150">
        <v>1</v>
      </c>
      <c r="G19" s="150">
        <v>1</v>
      </c>
    </row>
    <row r="20" spans="3:12" ht="57" thickBot="1" x14ac:dyDescent="0.3">
      <c r="C20" s="149" t="s">
        <v>264</v>
      </c>
      <c r="D20" s="150">
        <v>1500</v>
      </c>
      <c r="E20" s="147" t="s">
        <v>167</v>
      </c>
      <c r="F20" s="147" t="s">
        <v>167</v>
      </c>
      <c r="G20" s="147" t="s">
        <v>167</v>
      </c>
    </row>
    <row r="21" spans="3:12" ht="58.5" customHeight="1" thickBot="1" x14ac:dyDescent="0.3">
      <c r="C21" s="149" t="s">
        <v>263</v>
      </c>
      <c r="D21" s="150">
        <v>72</v>
      </c>
      <c r="E21" s="147" t="s">
        <v>167</v>
      </c>
      <c r="F21" s="147" t="s">
        <v>167</v>
      </c>
      <c r="G21" s="147" t="s">
        <v>167</v>
      </c>
    </row>
    <row r="22" spans="3:12" ht="58.5" customHeight="1" thickBot="1" x14ac:dyDescent="0.3">
      <c r="C22" s="149" t="s">
        <v>262</v>
      </c>
      <c r="D22" s="148">
        <v>0.4</v>
      </c>
      <c r="E22" s="147" t="s">
        <v>167</v>
      </c>
      <c r="F22" s="147" t="s">
        <v>167</v>
      </c>
      <c r="G22" s="147" t="s">
        <v>167</v>
      </c>
    </row>
    <row r="23" spans="3:12" ht="58.5" customHeight="1" thickBot="1" x14ac:dyDescent="0.3">
      <c r="C23" s="149" t="s">
        <v>261</v>
      </c>
      <c r="D23" s="148">
        <v>0.02</v>
      </c>
      <c r="E23" s="147" t="s">
        <v>167</v>
      </c>
      <c r="F23" s="147" t="s">
        <v>167</v>
      </c>
      <c r="G23" s="147" t="s">
        <v>167</v>
      </c>
    </row>
    <row r="24" spans="3:12" ht="58.5" customHeight="1" thickBot="1" x14ac:dyDescent="0.3">
      <c r="C24" s="149" t="s">
        <v>260</v>
      </c>
      <c r="D24" s="148">
        <v>0.03</v>
      </c>
      <c r="E24" s="147" t="s">
        <v>167</v>
      </c>
      <c r="F24" s="147" t="s">
        <v>167</v>
      </c>
      <c r="G24" s="147" t="s">
        <v>167</v>
      </c>
    </row>
    <row r="25" spans="3:12" ht="58.5" customHeight="1" thickBot="1" x14ac:dyDescent="0.3">
      <c r="C25" s="149" t="s">
        <v>259</v>
      </c>
      <c r="D25" s="148">
        <v>0.02</v>
      </c>
      <c r="E25" s="147" t="s">
        <v>167</v>
      </c>
      <c r="F25" s="147" t="s">
        <v>167</v>
      </c>
      <c r="G25" s="147" t="s">
        <v>167</v>
      </c>
    </row>
    <row r="26" spans="3:12" ht="58.5" customHeight="1" thickBot="1" x14ac:dyDescent="0.3">
      <c r="C26" s="149" t="s">
        <v>258</v>
      </c>
      <c r="D26" s="148">
        <v>0.04</v>
      </c>
      <c r="E26" s="147" t="s">
        <v>167</v>
      </c>
      <c r="F26" s="147" t="s">
        <v>167</v>
      </c>
      <c r="G26" s="147" t="s">
        <v>167</v>
      </c>
    </row>
    <row r="27" spans="3:12" ht="58.5" customHeight="1" thickBot="1" x14ac:dyDescent="0.3">
      <c r="C27" s="149" t="s">
        <v>257</v>
      </c>
      <c r="D27" s="148">
        <v>0.03</v>
      </c>
      <c r="E27" s="147" t="s">
        <v>167</v>
      </c>
      <c r="F27" s="147" t="s">
        <v>167</v>
      </c>
      <c r="G27" s="147" t="s">
        <v>167</v>
      </c>
    </row>
    <row r="28" spans="3:12" ht="58.5" customHeight="1" thickBot="1" x14ac:dyDescent="0.3">
      <c r="C28" s="149" t="s">
        <v>256</v>
      </c>
      <c r="D28" s="148">
        <v>0.03</v>
      </c>
      <c r="E28" s="147" t="s">
        <v>167</v>
      </c>
      <c r="F28" s="147" t="s">
        <v>167</v>
      </c>
      <c r="G28" s="147" t="s">
        <v>167</v>
      </c>
    </row>
    <row r="29" spans="3:12" ht="15.75" thickBot="1" x14ac:dyDescent="0.3">
      <c r="C29" s="190" t="s">
        <v>45</v>
      </c>
      <c r="D29" s="190"/>
      <c r="E29" s="190"/>
      <c r="F29" s="190"/>
      <c r="G29" s="190"/>
    </row>
    <row r="30" spans="3:12" ht="15.75" thickBot="1" x14ac:dyDescent="0.3">
      <c r="C30" s="306" t="s">
        <v>71</v>
      </c>
      <c r="D30" s="306"/>
      <c r="E30" s="306"/>
      <c r="F30" s="306"/>
      <c r="G30" s="306"/>
    </row>
    <row r="31" spans="3:12" ht="28.5" customHeight="1" thickBot="1" x14ac:dyDescent="0.3">
      <c r="C31" s="9" t="s">
        <v>38</v>
      </c>
      <c r="D31" s="320" t="s">
        <v>255</v>
      </c>
      <c r="E31" s="321"/>
      <c r="F31" s="321"/>
      <c r="G31" s="322"/>
    </row>
    <row r="32" spans="3:12" ht="55.5" customHeight="1" thickBot="1" x14ac:dyDescent="0.3">
      <c r="C32" s="8" t="s">
        <v>10</v>
      </c>
      <c r="D32" s="320" t="s">
        <v>254</v>
      </c>
      <c r="E32" s="321"/>
      <c r="F32" s="321"/>
      <c r="G32" s="322"/>
    </row>
    <row r="33" spans="3:13" ht="24.75" customHeight="1" thickBot="1" x14ac:dyDescent="0.3">
      <c r="C33" s="8" t="s">
        <v>14</v>
      </c>
      <c r="D33" s="199" t="s">
        <v>233</v>
      </c>
      <c r="E33" s="199"/>
      <c r="F33" s="199"/>
      <c r="G33" s="199"/>
    </row>
    <row r="34" spans="3:13" ht="12.75" customHeight="1" thickBot="1" x14ac:dyDescent="0.3">
      <c r="C34" s="189"/>
      <c r="D34" s="44">
        <v>2018</v>
      </c>
      <c r="E34" s="44">
        <v>2019</v>
      </c>
      <c r="F34" s="44">
        <v>2020</v>
      </c>
      <c r="G34" s="44">
        <v>2021</v>
      </c>
    </row>
    <row r="35" spans="3:13" ht="9" customHeight="1" thickBot="1" x14ac:dyDescent="0.3">
      <c r="C35" s="189"/>
      <c r="D35" s="44" t="s">
        <v>6</v>
      </c>
      <c r="E35" s="44" t="s">
        <v>7</v>
      </c>
      <c r="F35" s="44" t="s">
        <v>7</v>
      </c>
      <c r="G35" s="44" t="s">
        <v>7</v>
      </c>
    </row>
    <row r="36" spans="3:13" ht="15.75" thickBot="1" x14ac:dyDescent="0.3">
      <c r="C36" s="8" t="s">
        <v>9</v>
      </c>
      <c r="D36" s="5">
        <v>176</v>
      </c>
      <c r="E36" s="5">
        <v>178</v>
      </c>
      <c r="F36" s="5">
        <v>180</v>
      </c>
      <c r="G36" s="5">
        <v>182</v>
      </c>
    </row>
    <row r="37" spans="3:13" ht="15.75" thickBot="1" x14ac:dyDescent="0.3">
      <c r="C37" s="8" t="s">
        <v>15</v>
      </c>
      <c r="D37" s="10">
        <v>288749</v>
      </c>
      <c r="E37" s="10">
        <v>296152</v>
      </c>
      <c r="F37" s="10">
        <v>301552</v>
      </c>
      <c r="G37" s="10">
        <v>301552</v>
      </c>
    </row>
    <row r="38" spans="3:13" ht="15.75" thickBot="1" x14ac:dyDescent="0.3">
      <c r="C38" s="8" t="s">
        <v>23</v>
      </c>
      <c r="D38" s="10">
        <f>D37/D36</f>
        <v>1640.6193181818182</v>
      </c>
      <c r="E38" s="10">
        <f>E37/E36</f>
        <v>1663.7752808988764</v>
      </c>
      <c r="F38" s="10">
        <f>F37/F36</f>
        <v>1675.2888888888888</v>
      </c>
      <c r="G38" s="10">
        <f>G37/G36</f>
        <v>1656.8791208791208</v>
      </c>
    </row>
    <row r="39" spans="3:13" ht="15.75" thickBot="1" x14ac:dyDescent="0.3">
      <c r="C39" s="8" t="s">
        <v>16</v>
      </c>
      <c r="D39" s="58" t="s">
        <v>22</v>
      </c>
      <c r="E39" s="11">
        <f t="shared" ref="E39:G41" si="0">E36/D36-1</f>
        <v>1.1363636363636465E-2</v>
      </c>
      <c r="F39" s="11">
        <f t="shared" si="0"/>
        <v>1.1235955056179803E-2</v>
      </c>
      <c r="G39" s="11">
        <f t="shared" si="0"/>
        <v>1.1111111111111072E-2</v>
      </c>
      <c r="I39" s="130"/>
      <c r="J39" s="130"/>
      <c r="K39" s="130"/>
      <c r="L39" s="130"/>
      <c r="M39" s="130"/>
    </row>
    <row r="40" spans="3:13" ht="15.75" thickBot="1" x14ac:dyDescent="0.3">
      <c r="C40" s="8" t="s">
        <v>17</v>
      </c>
      <c r="D40" s="58" t="s">
        <v>22</v>
      </c>
      <c r="E40" s="11">
        <f t="shared" si="0"/>
        <v>2.5638184028343058E-2</v>
      </c>
      <c r="F40" s="11">
        <f t="shared" si="0"/>
        <v>1.8233879899510974E-2</v>
      </c>
      <c r="G40" s="11">
        <f t="shared" si="0"/>
        <v>0</v>
      </c>
    </row>
    <row r="41" spans="3:13" ht="15.75" thickBot="1" x14ac:dyDescent="0.3">
      <c r="C41" s="8" t="s">
        <v>18</v>
      </c>
      <c r="D41" s="58" t="s">
        <v>22</v>
      </c>
      <c r="E41" s="11">
        <f t="shared" si="0"/>
        <v>1.4114159488698652E-2</v>
      </c>
      <c r="F41" s="11">
        <f t="shared" si="0"/>
        <v>6.9201701228498447E-3</v>
      </c>
      <c r="G41" s="11">
        <f t="shared" si="0"/>
        <v>-1.098901098901095E-2</v>
      </c>
    </row>
    <row r="42" spans="3:13" ht="15.75" thickBot="1" x14ac:dyDescent="0.3">
      <c r="C42" s="185" t="s">
        <v>47</v>
      </c>
      <c r="D42" s="185"/>
      <c r="E42" s="185"/>
      <c r="F42" s="185"/>
      <c r="G42" s="185"/>
    </row>
    <row r="43" spans="3:13" ht="12.75" customHeight="1" thickBot="1" x14ac:dyDescent="0.3">
      <c r="C43" s="189"/>
      <c r="D43" s="44">
        <v>2018</v>
      </c>
      <c r="E43" s="44">
        <v>2019</v>
      </c>
      <c r="F43" s="44">
        <v>2020</v>
      </c>
      <c r="G43" s="44">
        <v>2021</v>
      </c>
    </row>
    <row r="44" spans="3:13" ht="9" customHeight="1" thickBot="1" x14ac:dyDescent="0.3">
      <c r="C44" s="189"/>
      <c r="D44" s="44" t="s">
        <v>6</v>
      </c>
      <c r="E44" s="44" t="s">
        <v>7</v>
      </c>
      <c r="F44" s="44" t="s">
        <v>7</v>
      </c>
      <c r="G44" s="44" t="s">
        <v>7</v>
      </c>
    </row>
    <row r="45" spans="3:13" ht="15.75" thickBot="1" x14ac:dyDescent="0.3">
      <c r="C45" s="133" t="s">
        <v>0</v>
      </c>
      <c r="D45" s="145">
        <v>220934</v>
      </c>
      <c r="E45" s="145">
        <v>224430</v>
      </c>
      <c r="F45" s="145">
        <v>224430</v>
      </c>
      <c r="G45" s="145">
        <v>224430</v>
      </c>
      <c r="H45" s="130"/>
    </row>
    <row r="46" spans="3:13" ht="24.75" thickBot="1" x14ac:dyDescent="0.3">
      <c r="C46" s="133" t="s">
        <v>41</v>
      </c>
      <c r="D46" s="145">
        <v>37173</v>
      </c>
      <c r="E46" s="145">
        <v>37452</v>
      </c>
      <c r="F46" s="145">
        <v>37452</v>
      </c>
      <c r="G46" s="145">
        <v>37452</v>
      </c>
      <c r="H46" s="130"/>
      <c r="J46" s="130"/>
      <c r="L46" s="136"/>
      <c r="M46" s="136"/>
    </row>
    <row r="47" spans="3:13" ht="15.75" thickBot="1" x14ac:dyDescent="0.3">
      <c r="C47" s="133" t="s">
        <v>1</v>
      </c>
      <c r="D47" s="144">
        <f>13642+1000</f>
        <v>14642</v>
      </c>
      <c r="E47" s="144">
        <f>13320+3670</f>
        <v>16990</v>
      </c>
      <c r="F47" s="144">
        <f>15720+3670</f>
        <v>19390</v>
      </c>
      <c r="G47" s="144">
        <f>15720+3670</f>
        <v>19390</v>
      </c>
      <c r="H47" s="130"/>
      <c r="L47" s="136"/>
      <c r="M47" s="136"/>
    </row>
    <row r="48" spans="3:13" ht="15.75" thickBot="1" x14ac:dyDescent="0.3">
      <c r="C48" s="133" t="s">
        <v>2</v>
      </c>
      <c r="D48" s="144"/>
      <c r="E48" s="145"/>
      <c r="F48" s="145"/>
      <c r="G48" s="145"/>
      <c r="H48" s="130"/>
      <c r="I48" s="146"/>
      <c r="J48" s="146"/>
      <c r="K48" s="146"/>
      <c r="L48" s="146"/>
      <c r="M48" s="136"/>
    </row>
    <row r="49" spans="3:13" ht="15.75" thickBot="1" x14ac:dyDescent="0.3">
      <c r="C49" s="133" t="s">
        <v>28</v>
      </c>
      <c r="D49" s="144">
        <v>16000</v>
      </c>
      <c r="E49" s="145">
        <v>17000</v>
      </c>
      <c r="F49" s="145">
        <v>20000</v>
      </c>
      <c r="G49" s="145">
        <v>20000</v>
      </c>
      <c r="H49" s="130"/>
      <c r="I49" s="146"/>
      <c r="J49" s="146"/>
      <c r="K49" s="146"/>
      <c r="L49" s="146"/>
      <c r="M49" s="136"/>
    </row>
    <row r="50" spans="3:13" ht="15.75" thickBot="1" x14ac:dyDescent="0.3">
      <c r="C50" s="133" t="s">
        <v>30</v>
      </c>
      <c r="D50" s="144">
        <v>0</v>
      </c>
      <c r="E50" s="145">
        <v>280</v>
      </c>
      <c r="F50" s="145">
        <v>280</v>
      </c>
      <c r="G50" s="145">
        <v>280</v>
      </c>
      <c r="H50" s="130"/>
      <c r="I50" s="146"/>
      <c r="J50" s="146"/>
      <c r="K50" s="146"/>
      <c r="L50" s="146"/>
      <c r="M50" s="136"/>
    </row>
    <row r="51" spans="3:13" ht="24.75" thickBot="1" x14ac:dyDescent="0.3">
      <c r="C51" s="133" t="s">
        <v>3</v>
      </c>
      <c r="D51" s="144"/>
      <c r="E51" s="145"/>
      <c r="F51" s="145"/>
      <c r="G51" s="145"/>
      <c r="H51" s="130"/>
      <c r="L51" s="136"/>
      <c r="M51" s="136"/>
    </row>
    <row r="52" spans="3:13" ht="15.75" thickBot="1" x14ac:dyDescent="0.3">
      <c r="C52" s="139" t="s">
        <v>46</v>
      </c>
      <c r="D52" s="144">
        <f>D51+D50+D49+D48+D47+D46+D45</f>
        <v>288749</v>
      </c>
      <c r="E52" s="144">
        <f>E51+E50+E49+E48+E47+E46+E45</f>
        <v>296152</v>
      </c>
      <c r="F52" s="144">
        <f>F51+F50+F49+F48+F47+F46+F45</f>
        <v>301552</v>
      </c>
      <c r="G52" s="144">
        <f>G51+G50+G49+G48+G47+G46+G45</f>
        <v>301552</v>
      </c>
      <c r="H52" s="130"/>
      <c r="I52" s="146"/>
      <c r="J52" s="146"/>
      <c r="K52" s="146"/>
      <c r="L52" s="146"/>
    </row>
    <row r="53" spans="3:13" ht="15.75" thickBot="1" x14ac:dyDescent="0.3">
      <c r="C53" s="131" t="s">
        <v>48</v>
      </c>
      <c r="D53" s="14">
        <f>IF(D52-D37=0,0,"Error")</f>
        <v>0</v>
      </c>
      <c r="E53" s="14">
        <f>IF(E52-E37=0,0,"Error")</f>
        <v>0</v>
      </c>
      <c r="F53" s="14">
        <f>IF(F52-F37=0,0,"Error")</f>
        <v>0</v>
      </c>
      <c r="G53" s="14">
        <f>IF(G52-G37=0,0,"Error")</f>
        <v>0</v>
      </c>
      <c r="I53" s="143"/>
      <c r="J53" s="143"/>
      <c r="K53" s="143"/>
      <c r="L53" s="143"/>
    </row>
    <row r="54" spans="3:13" ht="29.25" customHeight="1" thickBot="1" x14ac:dyDescent="0.3">
      <c r="C54" s="9" t="s">
        <v>206</v>
      </c>
      <c r="D54" s="302" t="s">
        <v>253</v>
      </c>
      <c r="E54" s="303"/>
      <c r="F54" s="303"/>
      <c r="G54" s="304"/>
      <c r="I54" s="143"/>
      <c r="J54" s="143"/>
      <c r="K54" s="143"/>
      <c r="L54" s="143"/>
    </row>
    <row r="55" spans="3:13" ht="45" customHeight="1" thickBot="1" x14ac:dyDescent="0.3">
      <c r="C55" s="8" t="s">
        <v>10</v>
      </c>
      <c r="D55" s="302" t="s">
        <v>252</v>
      </c>
      <c r="E55" s="303"/>
      <c r="F55" s="303"/>
      <c r="G55" s="304"/>
      <c r="I55" s="143"/>
      <c r="J55" s="143"/>
      <c r="K55" s="143"/>
      <c r="L55" s="143"/>
    </row>
    <row r="56" spans="3:13" ht="15.75" thickBot="1" x14ac:dyDescent="0.3">
      <c r="C56" s="8" t="s">
        <v>14</v>
      </c>
      <c r="D56" s="199" t="s">
        <v>233</v>
      </c>
      <c r="E56" s="199"/>
      <c r="F56" s="199"/>
      <c r="G56" s="199"/>
      <c r="I56" s="143"/>
      <c r="J56" s="143"/>
      <c r="K56" s="143"/>
      <c r="L56" s="143"/>
    </row>
    <row r="57" spans="3:13" ht="15.75" thickBot="1" x14ac:dyDescent="0.3">
      <c r="C57" s="189"/>
      <c r="D57" s="44">
        <v>2018</v>
      </c>
      <c r="E57" s="44">
        <v>2019</v>
      </c>
      <c r="F57" s="44">
        <v>2020</v>
      </c>
      <c r="G57" s="44">
        <v>2021</v>
      </c>
      <c r="I57" s="143"/>
      <c r="J57" s="143"/>
      <c r="K57" s="143"/>
      <c r="L57" s="143"/>
    </row>
    <row r="58" spans="3:13" ht="15.75" thickBot="1" x14ac:dyDescent="0.3">
      <c r="C58" s="189"/>
      <c r="D58" s="44" t="s">
        <v>6</v>
      </c>
      <c r="E58" s="44" t="s">
        <v>7</v>
      </c>
      <c r="F58" s="44" t="s">
        <v>7</v>
      </c>
      <c r="G58" s="44" t="s">
        <v>7</v>
      </c>
      <c r="I58" s="143"/>
      <c r="J58" s="143"/>
      <c r="K58" s="143"/>
      <c r="L58" s="143"/>
    </row>
    <row r="59" spans="3:13" ht="15.75" thickBot="1" x14ac:dyDescent="0.3">
      <c r="C59" s="8" t="s">
        <v>9</v>
      </c>
      <c r="D59" s="5">
        <v>150</v>
      </c>
      <c r="E59" s="5">
        <v>152</v>
      </c>
      <c r="F59" s="5">
        <v>154</v>
      </c>
      <c r="G59" s="5">
        <v>156</v>
      </c>
      <c r="I59" s="143"/>
      <c r="J59" s="143"/>
      <c r="K59" s="143"/>
      <c r="L59" s="143"/>
    </row>
    <row r="60" spans="3:13" ht="15.75" thickBot="1" x14ac:dyDescent="0.3">
      <c r="C60" s="8" t="s">
        <v>15</v>
      </c>
      <c r="D60" s="10">
        <v>90070</v>
      </c>
      <c r="E60" s="10">
        <v>91729</v>
      </c>
      <c r="F60" s="10">
        <v>95829</v>
      </c>
      <c r="G60" s="10">
        <v>95829</v>
      </c>
      <c r="I60" s="143"/>
      <c r="J60" s="143"/>
      <c r="K60" s="143"/>
      <c r="L60" s="143"/>
    </row>
    <row r="61" spans="3:13" ht="15.75" thickBot="1" x14ac:dyDescent="0.3">
      <c r="C61" s="8" t="s">
        <v>23</v>
      </c>
      <c r="D61" s="10">
        <f>D60/D59</f>
        <v>600.4666666666667</v>
      </c>
      <c r="E61" s="10">
        <f>E60/E59</f>
        <v>603.48026315789468</v>
      </c>
      <c r="F61" s="10">
        <f>F60/F59</f>
        <v>622.26623376623377</v>
      </c>
      <c r="G61" s="10">
        <f>G60/G59</f>
        <v>614.28846153846155</v>
      </c>
      <c r="I61" s="143"/>
      <c r="J61" s="143"/>
      <c r="K61" s="143"/>
      <c r="L61" s="143"/>
    </row>
    <row r="62" spans="3:13" ht="15.75" thickBot="1" x14ac:dyDescent="0.3">
      <c r="C62" s="8" t="s">
        <v>16</v>
      </c>
      <c r="D62" s="58" t="s">
        <v>22</v>
      </c>
      <c r="E62" s="11">
        <f t="shared" ref="E62:G64" si="1">E59/D59-1</f>
        <v>1.3333333333333419E-2</v>
      </c>
      <c r="F62" s="11">
        <f t="shared" si="1"/>
        <v>1.3157894736842035E-2</v>
      </c>
      <c r="G62" s="11">
        <f t="shared" si="1"/>
        <v>1.298701298701288E-2</v>
      </c>
      <c r="I62" s="143"/>
      <c r="J62" s="143"/>
      <c r="K62" s="143"/>
      <c r="L62" s="143"/>
    </row>
    <row r="63" spans="3:13" ht="15.75" thickBot="1" x14ac:dyDescent="0.3">
      <c r="C63" s="8" t="s">
        <v>17</v>
      </c>
      <c r="D63" s="58" t="s">
        <v>22</v>
      </c>
      <c r="E63" s="11">
        <f t="shared" si="1"/>
        <v>1.8419007438658763E-2</v>
      </c>
      <c r="F63" s="11">
        <f t="shared" si="1"/>
        <v>4.4696878849654897E-2</v>
      </c>
      <c r="G63" s="11">
        <f t="shared" si="1"/>
        <v>0</v>
      </c>
      <c r="I63" s="143"/>
      <c r="J63" s="143"/>
      <c r="K63" s="143"/>
      <c r="L63" s="143"/>
    </row>
    <row r="64" spans="3:13" ht="15.75" thickBot="1" x14ac:dyDescent="0.3">
      <c r="C64" s="8" t="s">
        <v>18</v>
      </c>
      <c r="D64" s="58" t="s">
        <v>22</v>
      </c>
      <c r="E64" s="11">
        <f t="shared" si="1"/>
        <v>5.01875734078161E-3</v>
      </c>
      <c r="F64" s="11">
        <f t="shared" si="1"/>
        <v>3.1129386916542545E-2</v>
      </c>
      <c r="G64" s="11">
        <f t="shared" si="1"/>
        <v>-1.2820512820512775E-2</v>
      </c>
      <c r="I64" s="143"/>
      <c r="J64" s="143"/>
      <c r="K64" s="143"/>
      <c r="L64" s="143"/>
    </row>
    <row r="65" spans="3:12" ht="15.75" customHeight="1" thickBot="1" x14ac:dyDescent="0.3">
      <c r="C65" s="185" t="s">
        <v>137</v>
      </c>
      <c r="D65" s="185"/>
      <c r="E65" s="185"/>
      <c r="F65" s="185"/>
      <c r="G65" s="185"/>
      <c r="I65" s="143"/>
      <c r="J65" s="143"/>
      <c r="K65" s="143"/>
      <c r="L65" s="143"/>
    </row>
    <row r="66" spans="3:12" ht="15.75" thickBot="1" x14ac:dyDescent="0.3">
      <c r="C66" s="189"/>
      <c r="D66" s="44">
        <v>2018</v>
      </c>
      <c r="E66" s="44">
        <v>2019</v>
      </c>
      <c r="F66" s="44">
        <v>2020</v>
      </c>
      <c r="G66" s="44">
        <v>2021</v>
      </c>
      <c r="I66" s="143"/>
      <c r="J66" s="143"/>
      <c r="K66" s="143"/>
      <c r="L66" s="143"/>
    </row>
    <row r="67" spans="3:12" ht="15.75" thickBot="1" x14ac:dyDescent="0.3">
      <c r="C67" s="189"/>
      <c r="D67" s="44" t="s">
        <v>6</v>
      </c>
      <c r="E67" s="44" t="s">
        <v>7</v>
      </c>
      <c r="F67" s="44" t="s">
        <v>7</v>
      </c>
      <c r="G67" s="44" t="s">
        <v>7</v>
      </c>
      <c r="I67" s="143"/>
      <c r="J67" s="143"/>
      <c r="K67" s="143"/>
      <c r="L67" s="143"/>
    </row>
    <row r="68" spans="3:12" ht="15.75" thickBot="1" x14ac:dyDescent="0.3">
      <c r="C68" s="133" t="s">
        <v>0</v>
      </c>
      <c r="D68" s="145">
        <v>57000</v>
      </c>
      <c r="E68" s="145">
        <v>57652</v>
      </c>
      <c r="F68" s="145">
        <v>57652</v>
      </c>
      <c r="G68" s="145">
        <v>57652</v>
      </c>
      <c r="I68" s="143"/>
      <c r="J68" s="143"/>
      <c r="K68" s="143"/>
      <c r="L68" s="143"/>
    </row>
    <row r="69" spans="3:12" ht="24.75" thickBot="1" x14ac:dyDescent="0.3">
      <c r="C69" s="133" t="s">
        <v>41</v>
      </c>
      <c r="D69" s="145">
        <v>9600</v>
      </c>
      <c r="E69" s="145">
        <v>9607</v>
      </c>
      <c r="F69" s="145">
        <v>9607</v>
      </c>
      <c r="G69" s="145">
        <v>9607</v>
      </c>
      <c r="I69" s="143"/>
      <c r="J69" s="143"/>
      <c r="K69" s="143"/>
      <c r="L69" s="143"/>
    </row>
    <row r="70" spans="3:12" ht="15.75" thickBot="1" x14ac:dyDescent="0.3">
      <c r="C70" s="133" t="s">
        <v>1</v>
      </c>
      <c r="D70" s="144">
        <f>7400+2300</f>
        <v>9700</v>
      </c>
      <c r="E70" s="144">
        <f>7900+1800</f>
        <v>9700</v>
      </c>
      <c r="F70" s="144">
        <f>10000+1800</f>
        <v>11800</v>
      </c>
      <c r="G70" s="144">
        <f>10000+1800</f>
        <v>11800</v>
      </c>
      <c r="I70" s="143"/>
      <c r="J70" s="143"/>
      <c r="K70" s="143"/>
      <c r="L70" s="143"/>
    </row>
    <row r="71" spans="3:12" ht="15.75" thickBot="1" x14ac:dyDescent="0.3">
      <c r="C71" s="133" t="s">
        <v>2</v>
      </c>
      <c r="D71" s="144"/>
      <c r="E71" s="145"/>
      <c r="F71" s="145"/>
      <c r="G71" s="145"/>
      <c r="I71" s="143"/>
      <c r="J71" s="143"/>
      <c r="K71" s="143"/>
      <c r="L71" s="143"/>
    </row>
    <row r="72" spans="3:12" ht="15.75" thickBot="1" x14ac:dyDescent="0.3">
      <c r="C72" s="133" t="s">
        <v>28</v>
      </c>
      <c r="D72" s="144">
        <v>13000</v>
      </c>
      <c r="E72" s="145">
        <v>14000</v>
      </c>
      <c r="F72" s="145">
        <v>16000</v>
      </c>
      <c r="G72" s="145">
        <v>16000</v>
      </c>
      <c r="I72" s="143"/>
      <c r="J72" s="143"/>
      <c r="K72" s="143"/>
      <c r="L72" s="143"/>
    </row>
    <row r="73" spans="3:12" ht="15.75" thickBot="1" x14ac:dyDescent="0.3">
      <c r="C73" s="133" t="s">
        <v>30</v>
      </c>
      <c r="D73" s="144">
        <v>770</v>
      </c>
      <c r="E73" s="144">
        <v>770</v>
      </c>
      <c r="F73" s="144">
        <v>770</v>
      </c>
      <c r="G73" s="144">
        <v>770</v>
      </c>
      <c r="I73" s="143"/>
      <c r="J73" s="143"/>
      <c r="K73" s="143"/>
      <c r="L73" s="143"/>
    </row>
    <row r="74" spans="3:12" ht="24.75" thickBot="1" x14ac:dyDescent="0.3">
      <c r="C74" s="133" t="s">
        <v>3</v>
      </c>
      <c r="D74" s="144"/>
      <c r="E74" s="145"/>
      <c r="F74" s="145"/>
      <c r="G74" s="145"/>
      <c r="I74" s="143"/>
      <c r="J74" s="143"/>
      <c r="K74" s="143"/>
      <c r="L74" s="143"/>
    </row>
    <row r="75" spans="3:12" ht="15.75" thickBot="1" x14ac:dyDescent="0.3">
      <c r="C75" s="139" t="s">
        <v>136</v>
      </c>
      <c r="D75" s="144">
        <f>D74+D73+D72+D71+D70+D69+D68</f>
        <v>90070</v>
      </c>
      <c r="E75" s="144">
        <f>E74+E73+E72+E71+E70+E69+E68</f>
        <v>91729</v>
      </c>
      <c r="F75" s="144">
        <f>F74+F73+F72+F71+F70+F69+F68</f>
        <v>95829</v>
      </c>
      <c r="G75" s="144">
        <f>G74+G73+G72+G71+G70+G69+G68</f>
        <v>95829</v>
      </c>
      <c r="I75" s="143"/>
      <c r="J75" s="143"/>
      <c r="K75" s="143"/>
      <c r="L75" s="143"/>
    </row>
    <row r="76" spans="3:12" ht="15.75" thickBot="1" x14ac:dyDescent="0.3">
      <c r="C76" s="131" t="s">
        <v>48</v>
      </c>
      <c r="D76" s="14">
        <f>IF(D75-D60=0,0,"Error")</f>
        <v>0</v>
      </c>
      <c r="E76" s="14">
        <f>IF(E75-E60=0,0,"Error")</f>
        <v>0</v>
      </c>
      <c r="F76" s="14">
        <f>IF(F75-F60=0,0,"Error")</f>
        <v>0</v>
      </c>
      <c r="G76" s="14">
        <f>IF(G75-G60=0,0,"Error")</f>
        <v>0</v>
      </c>
      <c r="I76" s="143"/>
      <c r="J76" s="143"/>
      <c r="K76" s="143"/>
      <c r="L76" s="143"/>
    </row>
    <row r="77" spans="3:12" ht="23.25" customHeight="1" thickBot="1" x14ac:dyDescent="0.3">
      <c r="C77" s="9" t="s">
        <v>202</v>
      </c>
      <c r="D77" s="198" t="s">
        <v>251</v>
      </c>
      <c r="E77" s="198"/>
      <c r="F77" s="198"/>
      <c r="G77" s="198"/>
      <c r="I77" s="143"/>
      <c r="J77" s="143"/>
      <c r="K77" s="143"/>
      <c r="L77" s="143"/>
    </row>
    <row r="78" spans="3:12" ht="54.75" customHeight="1" thickBot="1" x14ac:dyDescent="0.3">
      <c r="C78" s="8" t="s">
        <v>10</v>
      </c>
      <c r="D78" s="198" t="s">
        <v>250</v>
      </c>
      <c r="E78" s="198"/>
      <c r="F78" s="198"/>
      <c r="G78" s="198"/>
      <c r="I78" s="143"/>
      <c r="J78" s="143"/>
      <c r="K78" s="143"/>
      <c r="L78" s="143"/>
    </row>
    <row r="79" spans="3:12" ht="15.75" thickBot="1" x14ac:dyDescent="0.3">
      <c r="C79" s="8" t="s">
        <v>14</v>
      </c>
      <c r="D79" s="199" t="s">
        <v>233</v>
      </c>
      <c r="E79" s="199"/>
      <c r="F79" s="199"/>
      <c r="G79" s="199"/>
      <c r="I79" s="143"/>
      <c r="J79" s="143"/>
      <c r="K79" s="143"/>
      <c r="L79" s="143"/>
    </row>
    <row r="80" spans="3:12" ht="15.75" thickBot="1" x14ac:dyDescent="0.3">
      <c r="C80" s="189"/>
      <c r="D80" s="44">
        <v>2018</v>
      </c>
      <c r="E80" s="44">
        <v>2019</v>
      </c>
      <c r="F80" s="44">
        <v>2020</v>
      </c>
      <c r="G80" s="44">
        <v>2021</v>
      </c>
      <c r="I80" s="143"/>
      <c r="J80" s="143"/>
      <c r="K80" s="143"/>
      <c r="L80" s="143"/>
    </row>
    <row r="81" spans="3:12" ht="15.75" thickBot="1" x14ac:dyDescent="0.3">
      <c r="C81" s="189"/>
      <c r="D81" s="44" t="s">
        <v>6</v>
      </c>
      <c r="E81" s="44" t="s">
        <v>7</v>
      </c>
      <c r="F81" s="44" t="s">
        <v>7</v>
      </c>
      <c r="G81" s="44" t="s">
        <v>7</v>
      </c>
      <c r="I81" s="143"/>
      <c r="J81" s="143"/>
      <c r="K81" s="143"/>
      <c r="L81" s="143"/>
    </row>
    <row r="82" spans="3:12" ht="15.75" thickBot="1" x14ac:dyDescent="0.3">
      <c r="C82" s="8" t="s">
        <v>9</v>
      </c>
      <c r="D82" s="5">
        <v>355</v>
      </c>
      <c r="E82" s="5">
        <v>357</v>
      </c>
      <c r="F82" s="5">
        <v>359</v>
      </c>
      <c r="G82" s="5">
        <v>360</v>
      </c>
      <c r="I82" s="143"/>
      <c r="J82" s="143"/>
      <c r="K82" s="143"/>
      <c r="L82" s="143"/>
    </row>
    <row r="83" spans="3:12" ht="15.75" thickBot="1" x14ac:dyDescent="0.3">
      <c r="C83" s="8" t="s">
        <v>15</v>
      </c>
      <c r="D83" s="10">
        <v>32320</v>
      </c>
      <c r="E83" s="10">
        <v>34383</v>
      </c>
      <c r="F83" s="10">
        <v>36883</v>
      </c>
      <c r="G83" s="10">
        <v>36883</v>
      </c>
      <c r="I83" s="143"/>
      <c r="J83" s="143"/>
      <c r="K83" s="143"/>
      <c r="L83" s="143"/>
    </row>
    <row r="84" spans="3:12" ht="15.75" thickBot="1" x14ac:dyDescent="0.3">
      <c r="C84" s="8" t="s">
        <v>23</v>
      </c>
      <c r="D84" s="10">
        <f>D83/D82</f>
        <v>91.042253521126767</v>
      </c>
      <c r="E84" s="10">
        <f>E83/E82</f>
        <v>96.310924369747895</v>
      </c>
      <c r="F84" s="10">
        <f>F83/F82</f>
        <v>102.73816155988858</v>
      </c>
      <c r="G84" s="10">
        <f>G83/G82</f>
        <v>102.45277777777778</v>
      </c>
      <c r="I84" s="143"/>
      <c r="J84" s="143"/>
      <c r="K84" s="143"/>
      <c r="L84" s="143"/>
    </row>
    <row r="85" spans="3:12" ht="15.75" thickBot="1" x14ac:dyDescent="0.3">
      <c r="C85" s="8" t="s">
        <v>16</v>
      </c>
      <c r="D85" s="58" t="s">
        <v>22</v>
      </c>
      <c r="E85" s="11">
        <f t="shared" ref="E85:G87" si="2">E82/D82-1</f>
        <v>5.6338028169014009E-3</v>
      </c>
      <c r="F85" s="11">
        <f t="shared" si="2"/>
        <v>5.6022408963585235E-3</v>
      </c>
      <c r="G85" s="11">
        <f t="shared" si="2"/>
        <v>2.7855153203342198E-3</v>
      </c>
      <c r="I85" s="143"/>
      <c r="J85" s="143"/>
      <c r="K85" s="143"/>
      <c r="L85" s="143"/>
    </row>
    <row r="86" spans="3:12" ht="15.75" thickBot="1" x14ac:dyDescent="0.3">
      <c r="C86" s="8" t="s">
        <v>17</v>
      </c>
      <c r="D86" s="58" t="s">
        <v>22</v>
      </c>
      <c r="E86" s="11">
        <f t="shared" si="2"/>
        <v>6.3830445544554415E-2</v>
      </c>
      <c r="F86" s="11">
        <f t="shared" si="2"/>
        <v>7.2710351045574884E-2</v>
      </c>
      <c r="G86" s="11">
        <f t="shared" si="2"/>
        <v>0</v>
      </c>
      <c r="I86" s="143"/>
      <c r="J86" s="143"/>
      <c r="K86" s="143"/>
      <c r="L86" s="143"/>
    </row>
    <row r="87" spans="3:12" ht="15.75" thickBot="1" x14ac:dyDescent="0.3">
      <c r="C87" s="8" t="s">
        <v>18</v>
      </c>
      <c r="D87" s="58" t="s">
        <v>22</v>
      </c>
      <c r="E87" s="11">
        <f t="shared" si="2"/>
        <v>5.7870611115733217E-2</v>
      </c>
      <c r="F87" s="11">
        <f t="shared" si="2"/>
        <v>6.6734248811337826E-2</v>
      </c>
      <c r="G87" s="11">
        <f t="shared" si="2"/>
        <v>-2.7777777777777679E-3</v>
      </c>
      <c r="I87" s="143"/>
      <c r="J87" s="143"/>
      <c r="K87" s="143"/>
      <c r="L87" s="143"/>
    </row>
    <row r="88" spans="3:12" ht="15.75" customHeight="1" thickBot="1" x14ac:dyDescent="0.3">
      <c r="C88" s="185" t="s">
        <v>132</v>
      </c>
      <c r="D88" s="185"/>
      <c r="E88" s="185"/>
      <c r="F88" s="185"/>
      <c r="G88" s="185"/>
      <c r="I88" s="143"/>
      <c r="J88" s="143"/>
      <c r="K88" s="143"/>
      <c r="L88" s="143"/>
    </row>
    <row r="89" spans="3:12" ht="15.75" thickBot="1" x14ac:dyDescent="0.3">
      <c r="C89" s="189"/>
      <c r="D89" s="44">
        <v>2018</v>
      </c>
      <c r="E89" s="44">
        <v>2019</v>
      </c>
      <c r="F89" s="44">
        <v>2020</v>
      </c>
      <c r="G89" s="44">
        <v>2021</v>
      </c>
      <c r="I89" s="143"/>
      <c r="J89" s="143"/>
      <c r="K89" s="143"/>
      <c r="L89" s="143"/>
    </row>
    <row r="90" spans="3:12" ht="15.75" thickBot="1" x14ac:dyDescent="0.3">
      <c r="C90" s="189"/>
      <c r="D90" s="44" t="s">
        <v>6</v>
      </c>
      <c r="E90" s="44" t="s">
        <v>7</v>
      </c>
      <c r="F90" s="44" t="s">
        <v>7</v>
      </c>
      <c r="G90" s="44" t="s">
        <v>7</v>
      </c>
      <c r="I90" s="143"/>
      <c r="J90" s="143"/>
      <c r="K90" s="143"/>
      <c r="L90" s="143"/>
    </row>
    <row r="91" spans="3:12" ht="15.75" thickBot="1" x14ac:dyDescent="0.3">
      <c r="C91" s="133" t="s">
        <v>0</v>
      </c>
      <c r="D91" s="145">
        <v>16720</v>
      </c>
      <c r="E91" s="145">
        <v>17061</v>
      </c>
      <c r="F91" s="145">
        <v>17061</v>
      </c>
      <c r="G91" s="145">
        <v>17061</v>
      </c>
      <c r="I91" s="143"/>
      <c r="J91" s="143"/>
      <c r="K91" s="143"/>
      <c r="L91" s="143"/>
    </row>
    <row r="92" spans="3:12" ht="24.75" thickBot="1" x14ac:dyDescent="0.3">
      <c r="C92" s="133" t="s">
        <v>41</v>
      </c>
      <c r="D92" s="145">
        <v>2800</v>
      </c>
      <c r="E92" s="145">
        <v>2822</v>
      </c>
      <c r="F92" s="145">
        <v>2822</v>
      </c>
      <c r="G92" s="145">
        <v>2822</v>
      </c>
      <c r="I92" s="143"/>
      <c r="J92" s="143"/>
      <c r="K92" s="143"/>
      <c r="L92" s="143"/>
    </row>
    <row r="93" spans="3:12" ht="15.75" thickBot="1" x14ac:dyDescent="0.3">
      <c r="C93" s="133" t="s">
        <v>1</v>
      </c>
      <c r="D93" s="144">
        <f>3300+1000</f>
        <v>4300</v>
      </c>
      <c r="E93" s="144">
        <f>4000+1000</f>
        <v>5000</v>
      </c>
      <c r="F93" s="144">
        <f>5000+1000</f>
        <v>6000</v>
      </c>
      <c r="G93" s="144">
        <f>5000+1000</f>
        <v>6000</v>
      </c>
      <c r="I93" s="143"/>
      <c r="J93" s="143"/>
      <c r="K93" s="143"/>
      <c r="L93" s="143"/>
    </row>
    <row r="94" spans="3:12" ht="15.75" thickBot="1" x14ac:dyDescent="0.3">
      <c r="C94" s="133" t="s">
        <v>2</v>
      </c>
      <c r="D94" s="144"/>
      <c r="E94" s="145"/>
      <c r="F94" s="145"/>
      <c r="G94" s="145"/>
      <c r="I94" s="143"/>
      <c r="J94" s="143"/>
      <c r="K94" s="143"/>
      <c r="L94" s="143"/>
    </row>
    <row r="95" spans="3:12" ht="15.75" thickBot="1" x14ac:dyDescent="0.3">
      <c r="C95" s="133" t="s">
        <v>28</v>
      </c>
      <c r="D95" s="144">
        <v>8500</v>
      </c>
      <c r="E95" s="145">
        <v>9500</v>
      </c>
      <c r="F95" s="145">
        <v>11000</v>
      </c>
      <c r="G95" s="145">
        <v>11000</v>
      </c>
      <c r="I95" s="143"/>
      <c r="J95" s="143"/>
      <c r="K95" s="143"/>
      <c r="L95" s="143"/>
    </row>
    <row r="96" spans="3:12" ht="15.75" thickBot="1" x14ac:dyDescent="0.3">
      <c r="C96" s="133" t="s">
        <v>30</v>
      </c>
      <c r="D96" s="144"/>
      <c r="E96" s="145"/>
      <c r="F96" s="145"/>
      <c r="G96" s="145"/>
      <c r="I96" s="143"/>
      <c r="J96" s="143"/>
      <c r="K96" s="143"/>
      <c r="L96" s="143"/>
    </row>
    <row r="97" spans="3:12" ht="24.75" thickBot="1" x14ac:dyDescent="0.3">
      <c r="C97" s="133" t="s">
        <v>3</v>
      </c>
      <c r="D97" s="144"/>
      <c r="E97" s="145"/>
      <c r="F97" s="145"/>
      <c r="G97" s="145"/>
      <c r="I97" s="143"/>
      <c r="J97" s="143"/>
      <c r="K97" s="143"/>
      <c r="L97" s="143"/>
    </row>
    <row r="98" spans="3:12" ht="15.75" thickBot="1" x14ac:dyDescent="0.3">
      <c r="C98" s="139" t="s">
        <v>131</v>
      </c>
      <c r="D98" s="144">
        <f>D97+D96+D95+D94+D93+D92+D91</f>
        <v>32320</v>
      </c>
      <c r="E98" s="144">
        <f>E97+E96+E95+E94+E93+E92+E91</f>
        <v>34383</v>
      </c>
      <c r="F98" s="144">
        <f>F97+F96+F95+F94+F93+F92+F91</f>
        <v>36883</v>
      </c>
      <c r="G98" s="144">
        <f>G97+G96+G95+G94+G93+G92+G91</f>
        <v>36883</v>
      </c>
      <c r="I98" s="143"/>
      <c r="J98" s="143"/>
      <c r="K98" s="143"/>
      <c r="L98" s="143"/>
    </row>
    <row r="99" spans="3:12" ht="15.75" thickBot="1" x14ac:dyDescent="0.3">
      <c r="C99" s="131" t="s">
        <v>48</v>
      </c>
      <c r="D99" s="14">
        <f>IF(D98-D83=0,0,"Error")</f>
        <v>0</v>
      </c>
      <c r="E99" s="14">
        <f>IF(E98-E83=0,0,"Error")</f>
        <v>0</v>
      </c>
      <c r="F99" s="14">
        <f>IF(F98-F83=0,0,"Error")</f>
        <v>0</v>
      </c>
      <c r="G99" s="14">
        <f>IF(G98-G83=0,0,"Error")</f>
        <v>0</v>
      </c>
      <c r="I99" s="143"/>
      <c r="J99" s="143"/>
      <c r="K99" s="143"/>
      <c r="L99" s="143"/>
    </row>
    <row r="100" spans="3:12" ht="29.25" customHeight="1" thickBot="1" x14ac:dyDescent="0.3">
      <c r="C100" s="9" t="s">
        <v>198</v>
      </c>
      <c r="D100" s="302" t="s">
        <v>249</v>
      </c>
      <c r="E100" s="303"/>
      <c r="F100" s="303"/>
      <c r="G100" s="304"/>
      <c r="I100" s="143"/>
      <c r="J100" s="143"/>
      <c r="K100" s="143"/>
      <c r="L100" s="143"/>
    </row>
    <row r="101" spans="3:12" ht="46.5" customHeight="1" thickBot="1" x14ac:dyDescent="0.3">
      <c r="C101" s="8" t="s">
        <v>10</v>
      </c>
      <c r="D101" s="302" t="s">
        <v>248</v>
      </c>
      <c r="E101" s="303"/>
      <c r="F101" s="303"/>
      <c r="G101" s="304"/>
      <c r="I101" s="143"/>
      <c r="J101" s="143"/>
      <c r="K101" s="143"/>
      <c r="L101" s="143"/>
    </row>
    <row r="102" spans="3:12" ht="15.75" thickBot="1" x14ac:dyDescent="0.3">
      <c r="C102" s="8" t="s">
        <v>14</v>
      </c>
      <c r="D102" s="199" t="s">
        <v>233</v>
      </c>
      <c r="E102" s="199"/>
      <c r="F102" s="199"/>
      <c r="G102" s="199"/>
      <c r="I102" s="143"/>
      <c r="J102" s="143"/>
      <c r="K102" s="143"/>
      <c r="L102" s="143"/>
    </row>
    <row r="103" spans="3:12" ht="15.75" thickBot="1" x14ac:dyDescent="0.3">
      <c r="C103" s="189"/>
      <c r="D103" s="44">
        <v>2018</v>
      </c>
      <c r="E103" s="44">
        <v>2019</v>
      </c>
      <c r="F103" s="44">
        <v>2020</v>
      </c>
      <c r="G103" s="44">
        <v>2021</v>
      </c>
      <c r="I103" s="143"/>
      <c r="J103" s="143"/>
      <c r="K103" s="143"/>
      <c r="L103" s="143"/>
    </row>
    <row r="104" spans="3:12" ht="15.75" thickBot="1" x14ac:dyDescent="0.3">
      <c r="C104" s="189"/>
      <c r="D104" s="44" t="s">
        <v>6</v>
      </c>
      <c r="E104" s="44" t="s">
        <v>7</v>
      </c>
      <c r="F104" s="44" t="s">
        <v>7</v>
      </c>
      <c r="G104" s="44" t="s">
        <v>7</v>
      </c>
      <c r="I104" s="143"/>
      <c r="J104" s="143"/>
      <c r="K104" s="143"/>
      <c r="L104" s="143"/>
    </row>
    <row r="105" spans="3:12" ht="15.75" thickBot="1" x14ac:dyDescent="0.3">
      <c r="C105" s="8" t="s">
        <v>9</v>
      </c>
      <c r="D105" s="5">
        <v>342</v>
      </c>
      <c r="E105" s="5">
        <v>344</v>
      </c>
      <c r="F105" s="5">
        <v>346</v>
      </c>
      <c r="G105" s="5">
        <v>348</v>
      </c>
      <c r="I105" s="143"/>
      <c r="J105" s="143"/>
      <c r="K105" s="143"/>
      <c r="L105" s="143"/>
    </row>
    <row r="106" spans="3:12" ht="15.75" thickBot="1" x14ac:dyDescent="0.3">
      <c r="C106" s="8" t="s">
        <v>15</v>
      </c>
      <c r="D106" s="10">
        <v>36670</v>
      </c>
      <c r="E106" s="10">
        <v>37665</v>
      </c>
      <c r="F106" s="10">
        <v>40465</v>
      </c>
      <c r="G106" s="10">
        <v>40465</v>
      </c>
      <c r="I106" s="143"/>
      <c r="J106" s="143"/>
      <c r="K106" s="143"/>
      <c r="L106" s="143"/>
    </row>
    <row r="107" spans="3:12" ht="15.75" thickBot="1" x14ac:dyDescent="0.3">
      <c r="C107" s="8" t="s">
        <v>23</v>
      </c>
      <c r="D107" s="10">
        <f>D106/D105</f>
        <v>107.22222222222223</v>
      </c>
      <c r="E107" s="10">
        <f>E106/E105</f>
        <v>109.49127906976744</v>
      </c>
      <c r="F107" s="10">
        <f>F106/F105</f>
        <v>116.95086705202313</v>
      </c>
      <c r="G107" s="10">
        <f>G106/G105</f>
        <v>116.27873563218391</v>
      </c>
      <c r="I107" s="143"/>
      <c r="J107" s="143"/>
      <c r="K107" s="143"/>
      <c r="L107" s="143"/>
    </row>
    <row r="108" spans="3:12" ht="15.75" thickBot="1" x14ac:dyDescent="0.3">
      <c r="C108" s="8" t="s">
        <v>16</v>
      </c>
      <c r="D108" s="58" t="s">
        <v>22</v>
      </c>
      <c r="E108" s="11">
        <f t="shared" ref="E108:G110" si="3">E105/D105-1</f>
        <v>5.8479532163742132E-3</v>
      </c>
      <c r="F108" s="11">
        <f t="shared" si="3"/>
        <v>5.8139534883721034E-3</v>
      </c>
      <c r="G108" s="11">
        <f t="shared" si="3"/>
        <v>5.7803468208093012E-3</v>
      </c>
      <c r="I108" s="143"/>
      <c r="J108" s="143"/>
      <c r="K108" s="143"/>
      <c r="L108" s="143"/>
    </row>
    <row r="109" spans="3:12" ht="15.75" thickBot="1" x14ac:dyDescent="0.3">
      <c r="C109" s="8" t="s">
        <v>17</v>
      </c>
      <c r="D109" s="58" t="s">
        <v>22</v>
      </c>
      <c r="E109" s="11">
        <f t="shared" si="3"/>
        <v>2.7133896918462019E-2</v>
      </c>
      <c r="F109" s="11">
        <f t="shared" si="3"/>
        <v>7.4339572547457822E-2</v>
      </c>
      <c r="G109" s="11">
        <f t="shared" si="3"/>
        <v>0</v>
      </c>
      <c r="I109" s="143"/>
      <c r="J109" s="143"/>
      <c r="K109" s="143"/>
      <c r="L109" s="143"/>
    </row>
    <row r="110" spans="3:12" ht="15.75" thickBot="1" x14ac:dyDescent="0.3">
      <c r="C110" s="8" t="s">
        <v>18</v>
      </c>
      <c r="D110" s="58" t="s">
        <v>22</v>
      </c>
      <c r="E110" s="11">
        <f t="shared" si="3"/>
        <v>2.1162188215447575E-2</v>
      </c>
      <c r="F110" s="11">
        <f t="shared" si="3"/>
        <v>6.8129517214813529E-2</v>
      </c>
      <c r="G110" s="11">
        <f t="shared" si="3"/>
        <v>-5.7471264367816577E-3</v>
      </c>
      <c r="I110" s="143"/>
      <c r="J110" s="143"/>
      <c r="K110" s="143"/>
      <c r="L110" s="143"/>
    </row>
    <row r="111" spans="3:12" ht="15.75" thickBot="1" x14ac:dyDescent="0.3">
      <c r="C111" s="185" t="s">
        <v>129</v>
      </c>
      <c r="D111" s="185"/>
      <c r="E111" s="185"/>
      <c r="F111" s="185"/>
      <c r="G111" s="185"/>
      <c r="I111" s="143"/>
      <c r="J111" s="143"/>
      <c r="K111" s="143"/>
      <c r="L111" s="143"/>
    </row>
    <row r="112" spans="3:12" ht="15.75" thickBot="1" x14ac:dyDescent="0.3">
      <c r="C112" s="189"/>
      <c r="D112" s="44">
        <v>2018</v>
      </c>
      <c r="E112" s="44">
        <v>2019</v>
      </c>
      <c r="F112" s="44">
        <v>2020</v>
      </c>
      <c r="G112" s="44">
        <v>2021</v>
      </c>
      <c r="I112" s="143"/>
      <c r="J112" s="143"/>
      <c r="K112" s="143"/>
      <c r="L112" s="143"/>
    </row>
    <row r="113" spans="3:12" ht="15.75" thickBot="1" x14ac:dyDescent="0.3">
      <c r="C113" s="189"/>
      <c r="D113" s="44" t="s">
        <v>6</v>
      </c>
      <c r="E113" s="44" t="s">
        <v>7</v>
      </c>
      <c r="F113" s="44" t="s">
        <v>7</v>
      </c>
      <c r="G113" s="44" t="s">
        <v>7</v>
      </c>
      <c r="I113" s="143"/>
      <c r="J113" s="143"/>
      <c r="K113" s="143"/>
      <c r="L113" s="143"/>
    </row>
    <row r="114" spans="3:12" ht="15.75" thickBot="1" x14ac:dyDescent="0.3">
      <c r="C114" s="133" t="s">
        <v>0</v>
      </c>
      <c r="D114" s="145">
        <v>22050</v>
      </c>
      <c r="E114" s="145">
        <v>22504</v>
      </c>
      <c r="F114" s="145">
        <v>22504</v>
      </c>
      <c r="G114" s="145">
        <v>22504</v>
      </c>
      <c r="I114" s="143"/>
      <c r="J114" s="143"/>
      <c r="K114" s="143"/>
      <c r="L114" s="143"/>
    </row>
    <row r="115" spans="3:12" ht="24.75" thickBot="1" x14ac:dyDescent="0.3">
      <c r="C115" s="133" t="s">
        <v>41</v>
      </c>
      <c r="D115" s="145">
        <v>3740</v>
      </c>
      <c r="E115" s="145">
        <v>3741</v>
      </c>
      <c r="F115" s="145">
        <v>3741</v>
      </c>
      <c r="G115" s="145">
        <v>3741</v>
      </c>
      <c r="I115" s="143"/>
      <c r="J115" s="143"/>
      <c r="K115" s="143"/>
      <c r="L115" s="143"/>
    </row>
    <row r="116" spans="3:12" ht="15.75" thickBot="1" x14ac:dyDescent="0.3">
      <c r="C116" s="133" t="s">
        <v>1</v>
      </c>
      <c r="D116" s="144">
        <f>5700+180</f>
        <v>5880</v>
      </c>
      <c r="E116" s="144">
        <f>5700+220</f>
        <v>5920</v>
      </c>
      <c r="F116" s="144">
        <f>7000+220</f>
        <v>7220</v>
      </c>
      <c r="G116" s="144">
        <f>7000+220</f>
        <v>7220</v>
      </c>
      <c r="I116" s="143"/>
      <c r="J116" s="143"/>
      <c r="K116" s="143"/>
      <c r="L116" s="143"/>
    </row>
    <row r="117" spans="3:12" ht="15.75" thickBot="1" x14ac:dyDescent="0.3">
      <c r="C117" s="133" t="s">
        <v>2</v>
      </c>
      <c r="D117" s="144"/>
      <c r="E117" s="145"/>
      <c r="F117" s="145"/>
      <c r="G117" s="145"/>
      <c r="I117" s="143"/>
      <c r="J117" s="143"/>
      <c r="K117" s="143"/>
      <c r="L117" s="143"/>
    </row>
    <row r="118" spans="3:12" ht="15.75" thickBot="1" x14ac:dyDescent="0.3">
      <c r="C118" s="133" t="s">
        <v>28</v>
      </c>
      <c r="D118" s="144">
        <v>5000</v>
      </c>
      <c r="E118" s="145">
        <v>5500</v>
      </c>
      <c r="F118" s="145">
        <v>7000</v>
      </c>
      <c r="G118" s="145">
        <v>7000</v>
      </c>
      <c r="I118" s="143"/>
      <c r="J118" s="143"/>
      <c r="K118" s="143"/>
      <c r="L118" s="143"/>
    </row>
    <row r="119" spans="3:12" ht="15.75" thickBot="1" x14ac:dyDescent="0.3">
      <c r="C119" s="133" t="s">
        <v>30</v>
      </c>
      <c r="D119" s="144"/>
      <c r="E119" s="145"/>
      <c r="F119" s="145"/>
      <c r="G119" s="145"/>
      <c r="I119" s="143"/>
      <c r="J119" s="143"/>
      <c r="K119" s="143"/>
      <c r="L119" s="143"/>
    </row>
    <row r="120" spans="3:12" ht="24.75" thickBot="1" x14ac:dyDescent="0.3">
      <c r="C120" s="133" t="s">
        <v>3</v>
      </c>
      <c r="D120" s="144"/>
      <c r="E120" s="145"/>
      <c r="F120" s="145"/>
      <c r="G120" s="145"/>
      <c r="I120" s="143"/>
      <c r="J120" s="143"/>
      <c r="K120" s="143"/>
      <c r="L120" s="143"/>
    </row>
    <row r="121" spans="3:12" ht="15.75" thickBot="1" x14ac:dyDescent="0.3">
      <c r="C121" s="139" t="s">
        <v>128</v>
      </c>
      <c r="D121" s="144">
        <f>D120+D119+D118+D117+D116+D115+D114</f>
        <v>36670</v>
      </c>
      <c r="E121" s="144">
        <f>E120+E119+E118+E117+E116+E115+E114</f>
        <v>37665</v>
      </c>
      <c r="F121" s="144">
        <f>F120+F119+F118+F117+F116+F115+F114</f>
        <v>40465</v>
      </c>
      <c r="G121" s="144">
        <f>G120+G119+G118+G117+G116+G115+G114</f>
        <v>40465</v>
      </c>
      <c r="I121" s="143"/>
      <c r="J121" s="143"/>
      <c r="K121" s="143"/>
      <c r="L121" s="143"/>
    </row>
    <row r="122" spans="3:12" ht="15.75" thickBot="1" x14ac:dyDescent="0.3">
      <c r="C122" s="131" t="s">
        <v>48</v>
      </c>
      <c r="D122" s="14">
        <f>IF(D121-D106=0,0,"Error")</f>
        <v>0</v>
      </c>
      <c r="E122" s="14">
        <f>IF(E121-E106=0,0,"Error")</f>
        <v>0</v>
      </c>
      <c r="F122" s="14">
        <f>IF(F121-F106=0,0,"Error")</f>
        <v>0</v>
      </c>
      <c r="G122" s="14">
        <f>IF(G121-G106=0,0,"Error")</f>
        <v>0</v>
      </c>
      <c r="I122" s="143"/>
      <c r="J122" s="143"/>
      <c r="K122" s="143"/>
      <c r="L122" s="143"/>
    </row>
    <row r="123" spans="3:12" ht="24" customHeight="1" thickBot="1" x14ac:dyDescent="0.3">
      <c r="C123" s="9" t="s">
        <v>194</v>
      </c>
      <c r="D123" s="302" t="s">
        <v>247</v>
      </c>
      <c r="E123" s="303"/>
      <c r="F123" s="303"/>
      <c r="G123" s="304"/>
      <c r="I123" s="143"/>
      <c r="J123" s="143"/>
      <c r="K123" s="143"/>
      <c r="L123" s="143"/>
    </row>
    <row r="124" spans="3:12" ht="49.5" customHeight="1" thickBot="1" x14ac:dyDescent="0.3">
      <c r="C124" s="8" t="s">
        <v>10</v>
      </c>
      <c r="D124" s="302" t="s">
        <v>246</v>
      </c>
      <c r="E124" s="303"/>
      <c r="F124" s="303"/>
      <c r="G124" s="304"/>
      <c r="I124" s="143"/>
      <c r="J124" s="143"/>
      <c r="K124" s="143"/>
      <c r="L124" s="143"/>
    </row>
    <row r="125" spans="3:12" ht="15.75" thickBot="1" x14ac:dyDescent="0.3">
      <c r="C125" s="8" t="s">
        <v>14</v>
      </c>
      <c r="D125" s="199" t="s">
        <v>233</v>
      </c>
      <c r="E125" s="199"/>
      <c r="F125" s="199"/>
      <c r="G125" s="199"/>
      <c r="I125" s="143"/>
      <c r="J125" s="143"/>
      <c r="K125" s="143"/>
      <c r="L125" s="143"/>
    </row>
    <row r="126" spans="3:12" ht="15.75" thickBot="1" x14ac:dyDescent="0.3">
      <c r="C126" s="189"/>
      <c r="D126" s="44">
        <v>2018</v>
      </c>
      <c r="E126" s="44">
        <v>2019</v>
      </c>
      <c r="F126" s="44">
        <v>2020</v>
      </c>
      <c r="G126" s="44">
        <v>2021</v>
      </c>
      <c r="I126" s="143"/>
      <c r="J126" s="143"/>
      <c r="K126" s="143"/>
      <c r="L126" s="143"/>
    </row>
    <row r="127" spans="3:12" ht="15.75" thickBot="1" x14ac:dyDescent="0.3">
      <c r="C127" s="189"/>
      <c r="D127" s="44" t="s">
        <v>6</v>
      </c>
      <c r="E127" s="44" t="s">
        <v>7</v>
      </c>
      <c r="F127" s="44" t="s">
        <v>7</v>
      </c>
      <c r="G127" s="44" t="s">
        <v>7</v>
      </c>
      <c r="I127" s="143"/>
      <c r="J127" s="143"/>
      <c r="K127" s="143"/>
      <c r="L127" s="143"/>
    </row>
    <row r="128" spans="3:12" ht="15.75" thickBot="1" x14ac:dyDescent="0.3">
      <c r="C128" s="8" t="s">
        <v>9</v>
      </c>
      <c r="D128" s="5">
        <v>20</v>
      </c>
      <c r="E128" s="5">
        <v>22</v>
      </c>
      <c r="F128" s="5">
        <v>23</v>
      </c>
      <c r="G128" s="5">
        <v>24</v>
      </c>
      <c r="I128" s="143"/>
      <c r="J128" s="143"/>
      <c r="K128" s="143"/>
      <c r="L128" s="143"/>
    </row>
    <row r="129" spans="3:12" ht="15.75" thickBot="1" x14ac:dyDescent="0.3">
      <c r="C129" s="8" t="s">
        <v>15</v>
      </c>
      <c r="D129" s="10">
        <v>7673</v>
      </c>
      <c r="E129" s="10">
        <v>7983</v>
      </c>
      <c r="F129" s="10">
        <v>8583</v>
      </c>
      <c r="G129" s="10">
        <v>8583</v>
      </c>
      <c r="I129" s="143"/>
      <c r="J129" s="143"/>
      <c r="K129" s="143"/>
      <c r="L129" s="143"/>
    </row>
    <row r="130" spans="3:12" ht="15.75" thickBot="1" x14ac:dyDescent="0.3">
      <c r="C130" s="8" t="s">
        <v>23</v>
      </c>
      <c r="D130" s="10">
        <f>D129/D128</f>
        <v>383.65</v>
      </c>
      <c r="E130" s="10">
        <f>E129/E128</f>
        <v>362.86363636363637</v>
      </c>
      <c r="F130" s="10">
        <f>F129/F128</f>
        <v>373.17391304347825</v>
      </c>
      <c r="G130" s="10">
        <f>G129/G128</f>
        <v>357.625</v>
      </c>
      <c r="I130" s="143"/>
      <c r="J130" s="143"/>
      <c r="K130" s="143"/>
      <c r="L130" s="143"/>
    </row>
    <row r="131" spans="3:12" ht="15.75" thickBot="1" x14ac:dyDescent="0.3">
      <c r="C131" s="8" t="s">
        <v>16</v>
      </c>
      <c r="D131" s="58" t="s">
        <v>22</v>
      </c>
      <c r="E131" s="11">
        <f t="shared" ref="E131:G133" si="4">E128/D128-1</f>
        <v>0.10000000000000009</v>
      </c>
      <c r="F131" s="11">
        <f t="shared" si="4"/>
        <v>4.5454545454545414E-2</v>
      </c>
      <c r="G131" s="11">
        <f t="shared" si="4"/>
        <v>4.3478260869565188E-2</v>
      </c>
      <c r="I131" s="143"/>
      <c r="J131" s="143"/>
      <c r="K131" s="143"/>
      <c r="L131" s="143"/>
    </row>
    <row r="132" spans="3:12" ht="15.75" thickBot="1" x14ac:dyDescent="0.3">
      <c r="C132" s="8" t="s">
        <v>17</v>
      </c>
      <c r="D132" s="58" t="s">
        <v>22</v>
      </c>
      <c r="E132" s="11">
        <f t="shared" si="4"/>
        <v>4.0401407532907552E-2</v>
      </c>
      <c r="F132" s="11">
        <f t="shared" si="4"/>
        <v>7.5159714393085331E-2</v>
      </c>
      <c r="G132" s="11">
        <f t="shared" si="4"/>
        <v>0</v>
      </c>
      <c r="I132" s="143"/>
      <c r="J132" s="143"/>
      <c r="K132" s="143"/>
      <c r="L132" s="143"/>
    </row>
    <row r="133" spans="3:12" ht="15.75" thickBot="1" x14ac:dyDescent="0.3">
      <c r="C133" s="8" t="s">
        <v>18</v>
      </c>
      <c r="D133" s="58" t="s">
        <v>22</v>
      </c>
      <c r="E133" s="11">
        <f t="shared" si="4"/>
        <v>-5.4180538606447559E-2</v>
      </c>
      <c r="F133" s="11">
        <f t="shared" si="4"/>
        <v>2.8413639854255379E-2</v>
      </c>
      <c r="G133" s="11">
        <f t="shared" si="4"/>
        <v>-4.166666666666663E-2</v>
      </c>
      <c r="I133" s="143"/>
      <c r="J133" s="143"/>
      <c r="K133" s="143"/>
      <c r="L133" s="143"/>
    </row>
    <row r="134" spans="3:12" ht="15.75" thickBot="1" x14ac:dyDescent="0.3">
      <c r="C134" s="185" t="s">
        <v>123</v>
      </c>
      <c r="D134" s="185"/>
      <c r="E134" s="185"/>
      <c r="F134" s="185"/>
      <c r="G134" s="185"/>
      <c r="I134" s="143"/>
      <c r="J134" s="143"/>
      <c r="K134" s="143"/>
      <c r="L134" s="143"/>
    </row>
    <row r="135" spans="3:12" ht="15.75" thickBot="1" x14ac:dyDescent="0.3">
      <c r="C135" s="189"/>
      <c r="D135" s="44">
        <v>2018</v>
      </c>
      <c r="E135" s="44">
        <v>2019</v>
      </c>
      <c r="F135" s="44">
        <v>2020</v>
      </c>
      <c r="G135" s="44">
        <v>2021</v>
      </c>
      <c r="I135" s="143"/>
      <c r="J135" s="143"/>
      <c r="K135" s="143"/>
      <c r="L135" s="143"/>
    </row>
    <row r="136" spans="3:12" ht="15.75" thickBot="1" x14ac:dyDescent="0.3">
      <c r="C136" s="189"/>
      <c r="D136" s="44" t="s">
        <v>6</v>
      </c>
      <c r="E136" s="44" t="s">
        <v>7</v>
      </c>
      <c r="F136" s="44" t="s">
        <v>7</v>
      </c>
      <c r="G136" s="44" t="s">
        <v>7</v>
      </c>
      <c r="I136" s="143"/>
      <c r="J136" s="143"/>
      <c r="K136" s="143"/>
      <c r="L136" s="143"/>
    </row>
    <row r="137" spans="3:12" ht="15.75" thickBot="1" x14ac:dyDescent="0.3">
      <c r="C137" s="133" t="s">
        <v>0</v>
      </c>
      <c r="D137" s="145">
        <v>5360</v>
      </c>
      <c r="E137" s="145">
        <v>5470</v>
      </c>
      <c r="F137" s="145">
        <v>5470</v>
      </c>
      <c r="G137" s="145">
        <v>5470</v>
      </c>
      <c r="I137" s="143"/>
      <c r="J137" s="143"/>
      <c r="K137" s="143"/>
      <c r="L137" s="143"/>
    </row>
    <row r="138" spans="3:12" ht="24.75" thickBot="1" x14ac:dyDescent="0.3">
      <c r="C138" s="133" t="s">
        <v>41</v>
      </c>
      <c r="D138" s="145">
        <v>913</v>
      </c>
      <c r="E138" s="145">
        <v>913</v>
      </c>
      <c r="F138" s="145">
        <v>913</v>
      </c>
      <c r="G138" s="145">
        <v>913</v>
      </c>
      <c r="I138" s="143"/>
      <c r="J138" s="143"/>
      <c r="K138" s="143"/>
      <c r="L138" s="143"/>
    </row>
    <row r="139" spans="3:12" ht="15.75" thickBot="1" x14ac:dyDescent="0.3">
      <c r="C139" s="133" t="s">
        <v>1</v>
      </c>
      <c r="D139" s="144">
        <v>1400</v>
      </c>
      <c r="E139" s="144">
        <v>1600</v>
      </c>
      <c r="F139" s="144">
        <v>2200</v>
      </c>
      <c r="G139" s="144">
        <v>2200</v>
      </c>
      <c r="I139" s="143"/>
      <c r="J139" s="143"/>
      <c r="K139" s="143"/>
      <c r="L139" s="143"/>
    </row>
    <row r="140" spans="3:12" ht="15.75" thickBot="1" x14ac:dyDescent="0.3">
      <c r="C140" s="133" t="s">
        <v>2</v>
      </c>
      <c r="D140" s="144"/>
      <c r="E140" s="145"/>
      <c r="F140" s="145"/>
      <c r="G140" s="145"/>
      <c r="I140" s="143"/>
      <c r="J140" s="143"/>
      <c r="K140" s="143"/>
      <c r="L140" s="143"/>
    </row>
    <row r="141" spans="3:12" ht="15.75" thickBot="1" x14ac:dyDescent="0.3">
      <c r="C141" s="133" t="s">
        <v>28</v>
      </c>
      <c r="D141" s="144"/>
      <c r="E141" s="145"/>
      <c r="F141" s="145"/>
      <c r="G141" s="145"/>
      <c r="I141" s="143"/>
      <c r="J141" s="143"/>
      <c r="K141" s="143"/>
      <c r="L141" s="143"/>
    </row>
    <row r="142" spans="3:12" ht="15.75" thickBot="1" x14ac:dyDescent="0.3">
      <c r="C142" s="133" t="s">
        <v>30</v>
      </c>
      <c r="D142" s="144"/>
      <c r="E142" s="145"/>
      <c r="F142" s="145"/>
      <c r="G142" s="145"/>
      <c r="I142" s="143"/>
      <c r="J142" s="143"/>
      <c r="K142" s="143"/>
      <c r="L142" s="143"/>
    </row>
    <row r="143" spans="3:12" ht="24.75" thickBot="1" x14ac:dyDescent="0.3">
      <c r="C143" s="133" t="s">
        <v>3</v>
      </c>
      <c r="D143" s="144"/>
      <c r="E143" s="145"/>
      <c r="F143" s="145"/>
      <c r="G143" s="145"/>
      <c r="I143" s="143"/>
      <c r="J143" s="143"/>
      <c r="K143" s="143"/>
      <c r="L143" s="143"/>
    </row>
    <row r="144" spans="3:12" ht="15.75" thickBot="1" x14ac:dyDescent="0.3">
      <c r="C144" s="139" t="s">
        <v>122</v>
      </c>
      <c r="D144" s="144">
        <f>D143+D142+D141+D140+D139+D138+D137</f>
        <v>7673</v>
      </c>
      <c r="E144" s="144">
        <f>E143+E142+E141+E140+E139+E138+E137</f>
        <v>7983</v>
      </c>
      <c r="F144" s="144">
        <f>F143+F142+F141+F140+F139+F138+F137</f>
        <v>8583</v>
      </c>
      <c r="G144" s="144">
        <f>G143+G142+G141+G140+G139+G138+G137</f>
        <v>8583</v>
      </c>
      <c r="I144" s="143"/>
      <c r="J144" s="143"/>
      <c r="K144" s="143"/>
      <c r="L144" s="143"/>
    </row>
    <row r="145" spans="3:12" ht="15.75" thickBot="1" x14ac:dyDescent="0.3">
      <c r="C145" s="131" t="s">
        <v>48</v>
      </c>
      <c r="D145" s="14">
        <f>IF(D144-D129=0,0,"Error")</f>
        <v>0</v>
      </c>
      <c r="E145" s="14">
        <f>IF(E144-E129=0,0,"Error")</f>
        <v>0</v>
      </c>
      <c r="F145" s="14">
        <f>IF(F144-F129=0,0,"Error")</f>
        <v>0</v>
      </c>
      <c r="G145" s="14">
        <f>IF(G144-G129=0,0,"Error")</f>
        <v>0</v>
      </c>
      <c r="I145" s="143"/>
      <c r="J145" s="143"/>
      <c r="K145" s="143"/>
      <c r="L145" s="143"/>
    </row>
    <row r="146" spans="3:12" ht="15.75" thickBot="1" x14ac:dyDescent="0.3">
      <c r="C146" s="9" t="s">
        <v>245</v>
      </c>
      <c r="D146" s="302" t="s">
        <v>244</v>
      </c>
      <c r="E146" s="303"/>
      <c r="F146" s="303"/>
      <c r="G146" s="304"/>
      <c r="I146" s="143"/>
      <c r="J146" s="143"/>
      <c r="K146" s="143"/>
      <c r="L146" s="143"/>
    </row>
    <row r="147" spans="3:12" ht="55.5" customHeight="1" thickBot="1" x14ac:dyDescent="0.3">
      <c r="C147" s="8" t="s">
        <v>10</v>
      </c>
      <c r="D147" s="302" t="s">
        <v>243</v>
      </c>
      <c r="E147" s="303"/>
      <c r="F147" s="303"/>
      <c r="G147" s="304"/>
      <c r="I147" s="143"/>
      <c r="J147" s="143"/>
      <c r="K147" s="143"/>
      <c r="L147" s="143"/>
    </row>
    <row r="148" spans="3:12" ht="15.75" thickBot="1" x14ac:dyDescent="0.3">
      <c r="C148" s="8" t="s">
        <v>14</v>
      </c>
      <c r="D148" s="199" t="s">
        <v>233</v>
      </c>
      <c r="E148" s="199"/>
      <c r="F148" s="199"/>
      <c r="G148" s="199"/>
      <c r="I148" s="143"/>
      <c r="J148" s="143"/>
      <c r="K148" s="143"/>
      <c r="L148" s="143"/>
    </row>
    <row r="149" spans="3:12" ht="15.75" thickBot="1" x14ac:dyDescent="0.3">
      <c r="C149" s="189"/>
      <c r="D149" s="44">
        <v>2018</v>
      </c>
      <c r="E149" s="44">
        <v>2019</v>
      </c>
      <c r="F149" s="44">
        <v>2020</v>
      </c>
      <c r="G149" s="44">
        <v>2021</v>
      </c>
      <c r="I149" s="143"/>
      <c r="J149" s="143"/>
      <c r="K149" s="143"/>
      <c r="L149" s="143"/>
    </row>
    <row r="150" spans="3:12" ht="15.75" thickBot="1" x14ac:dyDescent="0.3">
      <c r="C150" s="189"/>
      <c r="D150" s="44" t="s">
        <v>6</v>
      </c>
      <c r="E150" s="44" t="s">
        <v>7</v>
      </c>
      <c r="F150" s="44" t="s">
        <v>7</v>
      </c>
      <c r="G150" s="44" t="s">
        <v>7</v>
      </c>
      <c r="I150" s="143"/>
      <c r="J150" s="143"/>
      <c r="K150" s="143"/>
      <c r="L150" s="143"/>
    </row>
    <row r="151" spans="3:12" ht="15.75" thickBot="1" x14ac:dyDescent="0.3">
      <c r="C151" s="8" t="s">
        <v>9</v>
      </c>
      <c r="D151" s="5">
        <v>234</v>
      </c>
      <c r="E151" s="5">
        <v>236</v>
      </c>
      <c r="F151" s="5">
        <v>238</v>
      </c>
      <c r="G151" s="5">
        <v>240</v>
      </c>
      <c r="I151" s="143"/>
      <c r="J151" s="143"/>
      <c r="K151" s="143"/>
      <c r="L151" s="143"/>
    </row>
    <row r="152" spans="3:12" ht="15.75" thickBot="1" x14ac:dyDescent="0.3">
      <c r="C152" s="8" t="s">
        <v>15</v>
      </c>
      <c r="D152" s="10">
        <v>39853</v>
      </c>
      <c r="E152" s="10">
        <v>40954</v>
      </c>
      <c r="F152" s="10">
        <v>44254</v>
      </c>
      <c r="G152" s="10">
        <v>44254</v>
      </c>
      <c r="I152" s="143"/>
      <c r="J152" s="143"/>
      <c r="K152" s="143"/>
      <c r="L152" s="143"/>
    </row>
    <row r="153" spans="3:12" ht="15.75" thickBot="1" x14ac:dyDescent="0.3">
      <c r="C153" s="8" t="s">
        <v>23</v>
      </c>
      <c r="D153" s="10">
        <f>D152/D151</f>
        <v>170.31196581196582</v>
      </c>
      <c r="E153" s="10">
        <f>E152/E151</f>
        <v>173.53389830508473</v>
      </c>
      <c r="F153" s="10">
        <f>F152/F151</f>
        <v>185.94117647058823</v>
      </c>
      <c r="G153" s="10">
        <f>G152/G151</f>
        <v>184.39166666666668</v>
      </c>
      <c r="I153" s="143"/>
      <c r="J153" s="143"/>
      <c r="K153" s="143"/>
      <c r="L153" s="143"/>
    </row>
    <row r="154" spans="3:12" ht="15.75" thickBot="1" x14ac:dyDescent="0.3">
      <c r="C154" s="8" t="s">
        <v>16</v>
      </c>
      <c r="D154" s="58" t="s">
        <v>22</v>
      </c>
      <c r="E154" s="11">
        <f t="shared" ref="E154:G156" si="5">E151/D151-1</f>
        <v>8.5470085470085166E-3</v>
      </c>
      <c r="F154" s="11">
        <f t="shared" si="5"/>
        <v>8.4745762711864181E-3</v>
      </c>
      <c r="G154" s="11">
        <f t="shared" si="5"/>
        <v>8.4033613445377853E-3</v>
      </c>
      <c r="I154" s="143"/>
      <c r="J154" s="143"/>
      <c r="K154" s="143"/>
      <c r="L154" s="143"/>
    </row>
    <row r="155" spans="3:12" ht="15.75" thickBot="1" x14ac:dyDescent="0.3">
      <c r="C155" s="8" t="s">
        <v>17</v>
      </c>
      <c r="D155" s="58" t="s">
        <v>22</v>
      </c>
      <c r="E155" s="11">
        <f t="shared" si="5"/>
        <v>2.7626527488520347E-2</v>
      </c>
      <c r="F155" s="11">
        <f t="shared" si="5"/>
        <v>8.0578209698686232E-2</v>
      </c>
      <c r="G155" s="11">
        <f t="shared" si="5"/>
        <v>0</v>
      </c>
      <c r="I155" s="143"/>
      <c r="J155" s="143"/>
      <c r="K155" s="143"/>
      <c r="L155" s="143"/>
    </row>
    <row r="156" spans="3:12" ht="15.75" thickBot="1" x14ac:dyDescent="0.3">
      <c r="C156" s="8" t="s">
        <v>18</v>
      </c>
      <c r="D156" s="58" t="s">
        <v>22</v>
      </c>
      <c r="E156" s="11">
        <f t="shared" si="5"/>
        <v>1.8917828103024226E-2</v>
      </c>
      <c r="F156" s="11">
        <f t="shared" si="5"/>
        <v>7.1497720541554566E-2</v>
      </c>
      <c r="G156" s="11">
        <f t="shared" si="5"/>
        <v>-8.3333333333331927E-3</v>
      </c>
      <c r="I156" s="143"/>
      <c r="J156" s="143"/>
      <c r="K156" s="143"/>
      <c r="L156" s="143"/>
    </row>
    <row r="157" spans="3:12" ht="15.75" thickBot="1" x14ac:dyDescent="0.3">
      <c r="C157" s="185" t="s">
        <v>186</v>
      </c>
      <c r="D157" s="185"/>
      <c r="E157" s="185"/>
      <c r="F157" s="185"/>
      <c r="G157" s="185"/>
      <c r="I157" s="143"/>
      <c r="J157" s="143"/>
      <c r="K157" s="143"/>
      <c r="L157" s="143"/>
    </row>
    <row r="158" spans="3:12" ht="15.75" thickBot="1" x14ac:dyDescent="0.3">
      <c r="C158" s="189"/>
      <c r="D158" s="44">
        <v>2018</v>
      </c>
      <c r="E158" s="44">
        <v>2019</v>
      </c>
      <c r="F158" s="44">
        <v>2020</v>
      </c>
      <c r="G158" s="44">
        <v>2021</v>
      </c>
      <c r="I158" s="143"/>
      <c r="J158" s="143"/>
      <c r="K158" s="143"/>
      <c r="L158" s="143"/>
    </row>
    <row r="159" spans="3:12" ht="15.75" thickBot="1" x14ac:dyDescent="0.3">
      <c r="C159" s="189"/>
      <c r="D159" s="44" t="s">
        <v>6</v>
      </c>
      <c r="E159" s="44" t="s">
        <v>7</v>
      </c>
      <c r="F159" s="44" t="s">
        <v>7</v>
      </c>
      <c r="G159" s="44" t="s">
        <v>7</v>
      </c>
      <c r="I159" s="143"/>
      <c r="J159" s="143"/>
      <c r="K159" s="143"/>
      <c r="L159" s="143"/>
    </row>
    <row r="160" spans="3:12" ht="15.75" thickBot="1" x14ac:dyDescent="0.3">
      <c r="C160" s="133" t="s">
        <v>0</v>
      </c>
      <c r="D160" s="145">
        <v>24000</v>
      </c>
      <c r="E160" s="145">
        <v>24516</v>
      </c>
      <c r="F160" s="145">
        <v>24516</v>
      </c>
      <c r="G160" s="145">
        <v>24516</v>
      </c>
      <c r="I160" s="143"/>
      <c r="J160" s="143"/>
      <c r="K160" s="143"/>
      <c r="L160" s="143"/>
    </row>
    <row r="161" spans="3:12" ht="24.75" thickBot="1" x14ac:dyDescent="0.3">
      <c r="C161" s="133" t="s">
        <v>41</v>
      </c>
      <c r="D161" s="145">
        <v>4000</v>
      </c>
      <c r="E161" s="145">
        <v>4068</v>
      </c>
      <c r="F161" s="145">
        <v>4068</v>
      </c>
      <c r="G161" s="145">
        <v>4068</v>
      </c>
      <c r="I161" s="143"/>
      <c r="J161" s="143"/>
      <c r="K161" s="143"/>
      <c r="L161" s="143"/>
    </row>
    <row r="162" spans="3:12" ht="15.75" thickBot="1" x14ac:dyDescent="0.3">
      <c r="C162" s="133" t="s">
        <v>1</v>
      </c>
      <c r="D162" s="144">
        <f>2612+5741</f>
        <v>8353</v>
      </c>
      <c r="E162" s="144">
        <f>2700+5670</f>
        <v>8370</v>
      </c>
      <c r="F162" s="144">
        <f>4000+5670</f>
        <v>9670</v>
      </c>
      <c r="G162" s="144">
        <f>4000+5670</f>
        <v>9670</v>
      </c>
      <c r="I162" s="143"/>
      <c r="J162" s="143"/>
      <c r="K162" s="143"/>
      <c r="L162" s="143"/>
    </row>
    <row r="163" spans="3:12" ht="15.75" thickBot="1" x14ac:dyDescent="0.3">
      <c r="C163" s="133" t="s">
        <v>2</v>
      </c>
      <c r="D163" s="144"/>
      <c r="E163" s="145"/>
      <c r="F163" s="145"/>
      <c r="G163" s="145"/>
      <c r="I163" s="143"/>
      <c r="J163" s="143"/>
      <c r="K163" s="143"/>
      <c r="L163" s="143"/>
    </row>
    <row r="164" spans="3:12" ht="15.75" thickBot="1" x14ac:dyDescent="0.3">
      <c r="C164" s="133" t="s">
        <v>28</v>
      </c>
      <c r="D164" s="144">
        <v>3500</v>
      </c>
      <c r="E164" s="145">
        <v>4000</v>
      </c>
      <c r="F164" s="145">
        <v>6000</v>
      </c>
      <c r="G164" s="145">
        <v>6000</v>
      </c>
      <c r="I164" s="143"/>
      <c r="J164" s="143"/>
      <c r="K164" s="143"/>
      <c r="L164" s="143"/>
    </row>
    <row r="165" spans="3:12" ht="15.75" thickBot="1" x14ac:dyDescent="0.3">
      <c r="C165" s="133" t="s">
        <v>30</v>
      </c>
      <c r="D165" s="144"/>
      <c r="E165" s="145"/>
      <c r="F165" s="145"/>
      <c r="G165" s="145"/>
      <c r="I165" s="143"/>
      <c r="J165" s="143"/>
      <c r="K165" s="143"/>
      <c r="L165" s="143"/>
    </row>
    <row r="166" spans="3:12" ht="24.75" thickBot="1" x14ac:dyDescent="0.3">
      <c r="C166" s="133" t="s">
        <v>3</v>
      </c>
      <c r="D166" s="144"/>
      <c r="E166" s="145"/>
      <c r="F166" s="145"/>
      <c r="G166" s="145"/>
      <c r="I166" s="143"/>
      <c r="J166" s="143"/>
      <c r="K166" s="143"/>
      <c r="L166" s="143"/>
    </row>
    <row r="167" spans="3:12" ht="15.75" thickBot="1" x14ac:dyDescent="0.3">
      <c r="C167" s="139" t="s">
        <v>185</v>
      </c>
      <c r="D167" s="144">
        <f>D166+D165+D164+D163+D162+D161+D160</f>
        <v>39853</v>
      </c>
      <c r="E167" s="144">
        <f>E166+E165+E164+E163+E162+E161+E160</f>
        <v>40954</v>
      </c>
      <c r="F167" s="144">
        <f>F166+F165+F164+F163+F162+F161+F160</f>
        <v>44254</v>
      </c>
      <c r="G167" s="144">
        <f>G166+G165+G164+G163+G162+G161+G160</f>
        <v>44254</v>
      </c>
      <c r="I167" s="143"/>
      <c r="J167" s="143"/>
      <c r="K167" s="143"/>
      <c r="L167" s="143"/>
    </row>
    <row r="168" spans="3:12" ht="15.75" thickBot="1" x14ac:dyDescent="0.3">
      <c r="C168" s="131" t="s">
        <v>48</v>
      </c>
      <c r="D168" s="14">
        <f>IF(D167-D152=0,0,"Error")</f>
        <v>0</v>
      </c>
      <c r="E168" s="14">
        <f>IF(E167-E152=0,0,"Error")</f>
        <v>0</v>
      </c>
      <c r="F168" s="14">
        <f>IF(F167-F152=0,0,"Error")</f>
        <v>0</v>
      </c>
      <c r="G168" s="14">
        <f>IF(G167-G152=0,0,"Error")</f>
        <v>0</v>
      </c>
      <c r="I168" s="143"/>
      <c r="J168" s="143"/>
      <c r="K168" s="143"/>
      <c r="L168" s="143"/>
    </row>
    <row r="169" spans="3:12" ht="30" customHeight="1" thickBot="1" x14ac:dyDescent="0.3">
      <c r="C169" s="9" t="s">
        <v>242</v>
      </c>
      <c r="D169" s="302" t="s">
        <v>241</v>
      </c>
      <c r="E169" s="303"/>
      <c r="F169" s="303"/>
      <c r="G169" s="304"/>
      <c r="I169" s="143"/>
      <c r="J169" s="143"/>
      <c r="K169" s="143"/>
      <c r="L169" s="143"/>
    </row>
    <row r="170" spans="3:12" ht="47.25" customHeight="1" thickBot="1" x14ac:dyDescent="0.3">
      <c r="C170" s="8" t="s">
        <v>10</v>
      </c>
      <c r="D170" s="302" t="s">
        <v>240</v>
      </c>
      <c r="E170" s="303"/>
      <c r="F170" s="303"/>
      <c r="G170" s="304"/>
      <c r="I170" s="143"/>
      <c r="J170" s="143"/>
      <c r="K170" s="143"/>
      <c r="L170" s="143"/>
    </row>
    <row r="171" spans="3:12" ht="15.75" thickBot="1" x14ac:dyDescent="0.3">
      <c r="C171" s="8" t="s">
        <v>14</v>
      </c>
      <c r="D171" s="199" t="s">
        <v>233</v>
      </c>
      <c r="E171" s="199"/>
      <c r="F171" s="199"/>
      <c r="G171" s="199"/>
      <c r="I171" s="143"/>
      <c r="J171" s="143"/>
      <c r="K171" s="143"/>
      <c r="L171" s="143"/>
    </row>
    <row r="172" spans="3:12" ht="15.75" thickBot="1" x14ac:dyDescent="0.3">
      <c r="C172" s="189"/>
      <c r="D172" s="44">
        <v>2018</v>
      </c>
      <c r="E172" s="44">
        <v>2019</v>
      </c>
      <c r="F172" s="44">
        <v>2020</v>
      </c>
      <c r="G172" s="44">
        <v>2021</v>
      </c>
      <c r="I172" s="143"/>
      <c r="J172" s="143"/>
      <c r="K172" s="143"/>
      <c r="L172" s="143"/>
    </row>
    <row r="173" spans="3:12" ht="15.75" thickBot="1" x14ac:dyDescent="0.3">
      <c r="C173" s="189"/>
      <c r="D173" s="44" t="s">
        <v>6</v>
      </c>
      <c r="E173" s="44" t="s">
        <v>7</v>
      </c>
      <c r="F173" s="44" t="s">
        <v>7</v>
      </c>
      <c r="G173" s="44" t="s">
        <v>7</v>
      </c>
      <c r="I173" s="143"/>
      <c r="J173" s="143"/>
      <c r="K173" s="143"/>
      <c r="L173" s="143"/>
    </row>
    <row r="174" spans="3:12" ht="15.75" thickBot="1" x14ac:dyDescent="0.3">
      <c r="C174" s="8" t="s">
        <v>9</v>
      </c>
      <c r="D174" s="5">
        <v>47</v>
      </c>
      <c r="E174" s="5">
        <v>50</v>
      </c>
      <c r="F174" s="5">
        <v>52</v>
      </c>
      <c r="G174" s="5">
        <v>54</v>
      </c>
      <c r="I174" s="143"/>
      <c r="J174" s="143"/>
      <c r="K174" s="143"/>
      <c r="L174" s="143"/>
    </row>
    <row r="175" spans="3:12" ht="15.75" thickBot="1" x14ac:dyDescent="0.3">
      <c r="C175" s="8" t="s">
        <v>15</v>
      </c>
      <c r="D175" s="10">
        <v>45150</v>
      </c>
      <c r="E175" s="10">
        <v>46140</v>
      </c>
      <c r="F175" s="10">
        <v>48240</v>
      </c>
      <c r="G175" s="10">
        <v>48240</v>
      </c>
      <c r="I175" s="143"/>
      <c r="J175" s="143"/>
      <c r="K175" s="143"/>
      <c r="L175" s="143"/>
    </row>
    <row r="176" spans="3:12" ht="15.75" thickBot="1" x14ac:dyDescent="0.3">
      <c r="C176" s="8" t="s">
        <v>23</v>
      </c>
      <c r="D176" s="10">
        <f>D175/D174</f>
        <v>960.63829787234044</v>
      </c>
      <c r="E176" s="10">
        <f>E175/E174</f>
        <v>922.8</v>
      </c>
      <c r="F176" s="10">
        <f>F175/F174</f>
        <v>927.69230769230774</v>
      </c>
      <c r="G176" s="10">
        <f>G175/G174</f>
        <v>893.33333333333337</v>
      </c>
      <c r="I176" s="143"/>
      <c r="J176" s="143"/>
      <c r="K176" s="143"/>
      <c r="L176" s="143"/>
    </row>
    <row r="177" spans="3:12" ht="15.75" thickBot="1" x14ac:dyDescent="0.3">
      <c r="C177" s="8" t="s">
        <v>16</v>
      </c>
      <c r="D177" s="58" t="s">
        <v>22</v>
      </c>
      <c r="E177" s="11">
        <f t="shared" ref="E177:G179" si="6">E174/D174-1</f>
        <v>6.3829787234042534E-2</v>
      </c>
      <c r="F177" s="11">
        <f t="shared" si="6"/>
        <v>4.0000000000000036E-2</v>
      </c>
      <c r="G177" s="11">
        <f t="shared" si="6"/>
        <v>3.8461538461538547E-2</v>
      </c>
      <c r="I177" s="143"/>
      <c r="J177" s="143"/>
      <c r="K177" s="143"/>
      <c r="L177" s="143"/>
    </row>
    <row r="178" spans="3:12" ht="15.75" thickBot="1" x14ac:dyDescent="0.3">
      <c r="C178" s="8" t="s">
        <v>17</v>
      </c>
      <c r="D178" s="58" t="s">
        <v>22</v>
      </c>
      <c r="E178" s="11">
        <f t="shared" si="6"/>
        <v>2.1926910299003399E-2</v>
      </c>
      <c r="F178" s="11">
        <f t="shared" si="6"/>
        <v>4.5513654096228873E-2</v>
      </c>
      <c r="G178" s="11">
        <f t="shared" si="6"/>
        <v>0</v>
      </c>
      <c r="I178" s="143"/>
      <c r="J178" s="143"/>
      <c r="K178" s="143"/>
      <c r="L178" s="143"/>
    </row>
    <row r="179" spans="3:12" ht="15.75" thickBot="1" x14ac:dyDescent="0.3">
      <c r="C179" s="8" t="s">
        <v>18</v>
      </c>
      <c r="D179" s="58" t="s">
        <v>22</v>
      </c>
      <c r="E179" s="11">
        <f t="shared" si="6"/>
        <v>-3.9388704318936929E-2</v>
      </c>
      <c r="F179" s="11">
        <f t="shared" si="6"/>
        <v>5.301590477143181E-3</v>
      </c>
      <c r="G179" s="11">
        <f t="shared" si="6"/>
        <v>-3.703703703703709E-2</v>
      </c>
      <c r="I179" s="143"/>
      <c r="J179" s="143"/>
      <c r="K179" s="143"/>
      <c r="L179" s="143"/>
    </row>
    <row r="180" spans="3:12" ht="15.75" thickBot="1" x14ac:dyDescent="0.3">
      <c r="C180" s="185" t="s">
        <v>183</v>
      </c>
      <c r="D180" s="185"/>
      <c r="E180" s="185"/>
      <c r="F180" s="185"/>
      <c r="G180" s="185"/>
      <c r="I180" s="143"/>
      <c r="J180" s="143"/>
      <c r="K180" s="143"/>
      <c r="L180" s="143"/>
    </row>
    <row r="181" spans="3:12" ht="15.75" thickBot="1" x14ac:dyDescent="0.3">
      <c r="C181" s="189"/>
      <c r="D181" s="44">
        <v>2018</v>
      </c>
      <c r="E181" s="44">
        <v>2019</v>
      </c>
      <c r="F181" s="44">
        <v>2020</v>
      </c>
      <c r="G181" s="44">
        <v>2021</v>
      </c>
      <c r="I181" s="143"/>
      <c r="J181" s="143"/>
      <c r="K181" s="143"/>
      <c r="L181" s="143"/>
    </row>
    <row r="182" spans="3:12" ht="15.75" thickBot="1" x14ac:dyDescent="0.3">
      <c r="C182" s="189"/>
      <c r="D182" s="44" t="s">
        <v>6</v>
      </c>
      <c r="E182" s="44" t="s">
        <v>7</v>
      </c>
      <c r="F182" s="44" t="s">
        <v>7</v>
      </c>
      <c r="G182" s="44" t="s">
        <v>7</v>
      </c>
      <c r="I182" s="143"/>
      <c r="J182" s="143"/>
      <c r="K182" s="143"/>
      <c r="L182" s="143"/>
    </row>
    <row r="183" spans="3:12" ht="15.75" thickBot="1" x14ac:dyDescent="0.3">
      <c r="C183" s="133" t="s">
        <v>0</v>
      </c>
      <c r="D183" s="145">
        <v>31950</v>
      </c>
      <c r="E183" s="145">
        <v>32603</v>
      </c>
      <c r="F183" s="145">
        <v>32603</v>
      </c>
      <c r="G183" s="145">
        <v>32603</v>
      </c>
      <c r="I183" s="143"/>
      <c r="J183" s="143"/>
      <c r="K183" s="143"/>
      <c r="L183" s="143"/>
    </row>
    <row r="184" spans="3:12" ht="24.75" thickBot="1" x14ac:dyDescent="0.3">
      <c r="C184" s="133" t="s">
        <v>41</v>
      </c>
      <c r="D184" s="145">
        <v>5400</v>
      </c>
      <c r="E184" s="145">
        <v>5417</v>
      </c>
      <c r="F184" s="145">
        <v>5417</v>
      </c>
      <c r="G184" s="145">
        <v>5417</v>
      </c>
      <c r="I184" s="143"/>
      <c r="J184" s="143"/>
      <c r="K184" s="143"/>
      <c r="L184" s="143"/>
    </row>
    <row r="185" spans="3:12" ht="15.75" thickBot="1" x14ac:dyDescent="0.3">
      <c r="C185" s="133" t="s">
        <v>1</v>
      </c>
      <c r="D185" s="144">
        <f>5400+400</f>
        <v>5800</v>
      </c>
      <c r="E185" s="144">
        <v>5620</v>
      </c>
      <c r="F185" s="144">
        <f>6500+220</f>
        <v>6720</v>
      </c>
      <c r="G185" s="144">
        <f>6500+220</f>
        <v>6720</v>
      </c>
      <c r="I185" s="143"/>
      <c r="J185" s="143"/>
      <c r="K185" s="143"/>
      <c r="L185" s="143"/>
    </row>
    <row r="186" spans="3:12" ht="15.75" thickBot="1" x14ac:dyDescent="0.3">
      <c r="C186" s="133" t="s">
        <v>2</v>
      </c>
      <c r="D186" s="144"/>
      <c r="E186" s="145"/>
      <c r="F186" s="145"/>
      <c r="G186" s="145"/>
      <c r="I186" s="143"/>
      <c r="J186" s="143"/>
      <c r="K186" s="143"/>
      <c r="L186" s="143"/>
    </row>
    <row r="187" spans="3:12" ht="15.75" thickBot="1" x14ac:dyDescent="0.3">
      <c r="C187" s="133" t="s">
        <v>28</v>
      </c>
      <c r="D187" s="144">
        <v>2000</v>
      </c>
      <c r="E187" s="145">
        <v>2500</v>
      </c>
      <c r="F187" s="145">
        <v>3500</v>
      </c>
      <c r="G187" s="145">
        <v>3500</v>
      </c>
      <c r="I187" s="143"/>
      <c r="J187" s="143"/>
      <c r="K187" s="143"/>
      <c r="L187" s="143"/>
    </row>
    <row r="188" spans="3:12" ht="15.75" thickBot="1" x14ac:dyDescent="0.3">
      <c r="C188" s="133" t="s">
        <v>30</v>
      </c>
      <c r="D188" s="144"/>
      <c r="E188" s="145"/>
      <c r="F188" s="145"/>
      <c r="G188" s="145"/>
      <c r="I188" s="143"/>
      <c r="J188" s="143"/>
      <c r="K188" s="143"/>
      <c r="L188" s="143"/>
    </row>
    <row r="189" spans="3:12" ht="24.75" thickBot="1" x14ac:dyDescent="0.3">
      <c r="C189" s="133" t="s">
        <v>3</v>
      </c>
      <c r="D189" s="144"/>
      <c r="E189" s="145"/>
      <c r="F189" s="145"/>
      <c r="G189" s="145"/>
      <c r="I189" s="143"/>
      <c r="J189" s="143"/>
      <c r="K189" s="143"/>
      <c r="L189" s="143"/>
    </row>
    <row r="190" spans="3:12" ht="15.75" thickBot="1" x14ac:dyDescent="0.3">
      <c r="C190" s="139" t="s">
        <v>182</v>
      </c>
      <c r="D190" s="144">
        <f>D189+D188+D187+D186+D185+D184+D183</f>
        <v>45150</v>
      </c>
      <c r="E190" s="144">
        <f>E189+E188+E187+E186+E185+E184+E183</f>
        <v>46140</v>
      </c>
      <c r="F190" s="144">
        <f>F189+F188+F187+F186+F185+F184+F183</f>
        <v>48240</v>
      </c>
      <c r="G190" s="144">
        <f>G189+G188+G187+G186+G185+G184+G183</f>
        <v>48240</v>
      </c>
      <c r="I190" s="143"/>
      <c r="J190" s="143"/>
      <c r="K190" s="143"/>
      <c r="L190" s="143"/>
    </row>
    <row r="191" spans="3:12" ht="15.75" thickBot="1" x14ac:dyDescent="0.3">
      <c r="C191" s="131" t="s">
        <v>48</v>
      </c>
      <c r="D191" s="14">
        <f>IF(D190-D175=0,0,"Error")</f>
        <v>0</v>
      </c>
      <c r="E191" s="14">
        <f>IF(E190-E175=0,0,"Error")</f>
        <v>0</v>
      </c>
      <c r="F191" s="14">
        <f>IF(F190-F175=0,0,"Error")</f>
        <v>0</v>
      </c>
      <c r="G191" s="14">
        <f>IF(G190-G175=0,0,"Error")</f>
        <v>0</v>
      </c>
      <c r="I191" s="143"/>
      <c r="J191" s="143"/>
      <c r="K191" s="143"/>
      <c r="L191" s="143"/>
    </row>
    <row r="192" spans="3:12" ht="33.75" customHeight="1" thickBot="1" x14ac:dyDescent="0.3">
      <c r="C192" s="9" t="s">
        <v>239</v>
      </c>
      <c r="D192" s="302" t="s">
        <v>238</v>
      </c>
      <c r="E192" s="303"/>
      <c r="F192" s="303"/>
      <c r="G192" s="304"/>
      <c r="I192" s="143"/>
      <c r="J192" s="143"/>
      <c r="K192" s="143"/>
      <c r="L192" s="143"/>
    </row>
    <row r="193" spans="3:12" ht="51" customHeight="1" thickBot="1" x14ac:dyDescent="0.3">
      <c r="C193" s="8" t="s">
        <v>10</v>
      </c>
      <c r="D193" s="302" t="s">
        <v>237</v>
      </c>
      <c r="E193" s="303"/>
      <c r="F193" s="303"/>
      <c r="G193" s="304"/>
      <c r="I193" s="143"/>
      <c r="J193" s="143"/>
      <c r="K193" s="143"/>
      <c r="L193" s="143"/>
    </row>
    <row r="194" spans="3:12" ht="15.75" thickBot="1" x14ac:dyDescent="0.3">
      <c r="C194" s="8" t="s">
        <v>14</v>
      </c>
      <c r="D194" s="199" t="s">
        <v>233</v>
      </c>
      <c r="E194" s="199"/>
      <c r="F194" s="199"/>
      <c r="G194" s="199"/>
      <c r="I194" s="143"/>
      <c r="J194" s="143"/>
      <c r="K194" s="143"/>
      <c r="L194" s="143"/>
    </row>
    <row r="195" spans="3:12" ht="15.75" thickBot="1" x14ac:dyDescent="0.3">
      <c r="C195" s="189"/>
      <c r="D195" s="44">
        <v>2018</v>
      </c>
      <c r="E195" s="44">
        <v>2019</v>
      </c>
      <c r="F195" s="44">
        <v>2020</v>
      </c>
      <c r="G195" s="44">
        <v>2021</v>
      </c>
      <c r="I195" s="143"/>
      <c r="J195" s="143"/>
      <c r="K195" s="143"/>
      <c r="L195" s="143"/>
    </row>
    <row r="196" spans="3:12" ht="15.75" thickBot="1" x14ac:dyDescent="0.3">
      <c r="C196" s="189"/>
      <c r="D196" s="44" t="s">
        <v>6</v>
      </c>
      <c r="E196" s="44" t="s">
        <v>7</v>
      </c>
      <c r="F196" s="44" t="s">
        <v>7</v>
      </c>
      <c r="G196" s="44" t="s">
        <v>7</v>
      </c>
      <c r="I196" s="143"/>
      <c r="J196" s="143"/>
      <c r="K196" s="143"/>
      <c r="L196" s="143"/>
    </row>
    <row r="197" spans="3:12" ht="15.75" thickBot="1" x14ac:dyDescent="0.3">
      <c r="C197" s="8" t="s">
        <v>9</v>
      </c>
      <c r="D197" s="5">
        <v>437</v>
      </c>
      <c r="E197" s="5">
        <v>440</v>
      </c>
      <c r="F197" s="5">
        <v>442</v>
      </c>
      <c r="G197" s="5">
        <v>444</v>
      </c>
      <c r="I197" s="143"/>
      <c r="J197" s="143"/>
      <c r="K197" s="143"/>
      <c r="L197" s="143"/>
    </row>
    <row r="198" spans="3:12" ht="15.75" thickBot="1" x14ac:dyDescent="0.3">
      <c r="C198" s="8" t="s">
        <v>15</v>
      </c>
      <c r="D198" s="10">
        <v>14760</v>
      </c>
      <c r="E198" s="10">
        <v>15845.9</v>
      </c>
      <c r="F198" s="10">
        <v>18045.900000000001</v>
      </c>
      <c r="G198" s="10">
        <v>18045.900000000001</v>
      </c>
      <c r="I198" s="143"/>
      <c r="J198" s="143"/>
      <c r="K198" s="143"/>
      <c r="L198" s="143"/>
    </row>
    <row r="199" spans="3:12" ht="15.75" thickBot="1" x14ac:dyDescent="0.3">
      <c r="C199" s="8" t="s">
        <v>23</v>
      </c>
      <c r="D199" s="10">
        <f>D198/D197</f>
        <v>33.775743707093824</v>
      </c>
      <c r="E199" s="10">
        <f>E198/E197</f>
        <v>36.013409090909093</v>
      </c>
      <c r="F199" s="10">
        <f>F198/F197</f>
        <v>40.827828054298649</v>
      </c>
      <c r="G199" s="10">
        <f>G198/G197</f>
        <v>40.643918918918921</v>
      </c>
      <c r="I199" s="143"/>
      <c r="J199" s="143"/>
      <c r="K199" s="143"/>
      <c r="L199" s="143"/>
    </row>
    <row r="200" spans="3:12" ht="15.75" thickBot="1" x14ac:dyDescent="0.3">
      <c r="C200" s="8" t="s">
        <v>16</v>
      </c>
      <c r="D200" s="58" t="s">
        <v>22</v>
      </c>
      <c r="E200" s="11">
        <f t="shared" ref="E200:G202" si="7">E197/D197-1</f>
        <v>6.8649885583524917E-3</v>
      </c>
      <c r="F200" s="11">
        <f t="shared" si="7"/>
        <v>4.5454545454546302E-3</v>
      </c>
      <c r="G200" s="11">
        <f t="shared" si="7"/>
        <v>4.5248868778280382E-3</v>
      </c>
      <c r="I200" s="143"/>
      <c r="J200" s="143"/>
      <c r="K200" s="143"/>
      <c r="L200" s="143"/>
    </row>
    <row r="201" spans="3:12" ht="15.75" thickBot="1" x14ac:dyDescent="0.3">
      <c r="C201" s="8" t="s">
        <v>17</v>
      </c>
      <c r="D201" s="58" t="s">
        <v>22</v>
      </c>
      <c r="E201" s="11">
        <f t="shared" si="7"/>
        <v>7.3570460704607044E-2</v>
      </c>
      <c r="F201" s="11">
        <f t="shared" si="7"/>
        <v>0.13883717554698705</v>
      </c>
      <c r="G201" s="11">
        <f t="shared" si="7"/>
        <v>0</v>
      </c>
      <c r="I201" s="143"/>
      <c r="J201" s="143"/>
      <c r="K201" s="143"/>
      <c r="L201" s="143"/>
    </row>
    <row r="202" spans="3:12" ht="15.75" thickBot="1" x14ac:dyDescent="0.3">
      <c r="C202" s="8" t="s">
        <v>18</v>
      </c>
      <c r="D202" s="58" t="s">
        <v>22</v>
      </c>
      <c r="E202" s="11">
        <f t="shared" si="7"/>
        <v>6.6250662108893854E-2</v>
      </c>
      <c r="F202" s="11">
        <f t="shared" si="7"/>
        <v>0.13368406615537176</v>
      </c>
      <c r="G202" s="11">
        <f t="shared" si="7"/>
        <v>-4.5045045045046805E-3</v>
      </c>
      <c r="I202" s="143"/>
      <c r="J202" s="143"/>
      <c r="K202" s="143"/>
      <c r="L202" s="143"/>
    </row>
    <row r="203" spans="3:12" ht="15.75" thickBot="1" x14ac:dyDescent="0.3">
      <c r="C203" s="185" t="s">
        <v>180</v>
      </c>
      <c r="D203" s="185"/>
      <c r="E203" s="185"/>
      <c r="F203" s="185"/>
      <c r="G203" s="185"/>
      <c r="I203" s="143"/>
      <c r="J203" s="143"/>
      <c r="K203" s="143"/>
      <c r="L203" s="143"/>
    </row>
    <row r="204" spans="3:12" ht="15.75" thickBot="1" x14ac:dyDescent="0.3">
      <c r="C204" s="189"/>
      <c r="D204" s="44">
        <v>2018</v>
      </c>
      <c r="E204" s="44">
        <v>2019</v>
      </c>
      <c r="F204" s="44">
        <v>2020</v>
      </c>
      <c r="G204" s="44">
        <v>2021</v>
      </c>
      <c r="I204" s="143"/>
      <c r="J204" s="143"/>
      <c r="K204" s="143"/>
      <c r="L204" s="143"/>
    </row>
    <row r="205" spans="3:12" ht="15.75" thickBot="1" x14ac:dyDescent="0.3">
      <c r="C205" s="189"/>
      <c r="D205" s="44" t="s">
        <v>6</v>
      </c>
      <c r="E205" s="44" t="s">
        <v>7</v>
      </c>
      <c r="F205" s="44" t="s">
        <v>7</v>
      </c>
      <c r="G205" s="44" t="s">
        <v>7</v>
      </c>
      <c r="I205" s="143"/>
      <c r="J205" s="143"/>
      <c r="K205" s="143"/>
      <c r="L205" s="143"/>
    </row>
    <row r="206" spans="3:12" ht="15.75" thickBot="1" x14ac:dyDescent="0.3">
      <c r="C206" s="133" t="s">
        <v>0</v>
      </c>
      <c r="D206" s="145">
        <v>8560</v>
      </c>
      <c r="E206" s="145">
        <v>8742</v>
      </c>
      <c r="F206" s="145">
        <v>8742</v>
      </c>
      <c r="G206" s="145">
        <v>8742</v>
      </c>
      <c r="I206" s="143"/>
      <c r="J206" s="143"/>
      <c r="K206" s="143"/>
      <c r="L206" s="143"/>
    </row>
    <row r="207" spans="3:12" ht="24.75" thickBot="1" x14ac:dyDescent="0.3">
      <c r="C207" s="133" t="s">
        <v>41</v>
      </c>
      <c r="D207" s="145">
        <v>1400</v>
      </c>
      <c r="E207" s="145">
        <v>1423</v>
      </c>
      <c r="F207" s="145">
        <v>1423</v>
      </c>
      <c r="G207" s="145">
        <v>1423</v>
      </c>
      <c r="I207" s="143"/>
      <c r="J207" s="143"/>
      <c r="K207" s="143"/>
      <c r="L207" s="143"/>
    </row>
    <row r="208" spans="3:12" ht="15.75" thickBot="1" x14ac:dyDescent="0.3">
      <c r="C208" s="133" t="s">
        <v>1</v>
      </c>
      <c r="D208" s="144">
        <v>4000</v>
      </c>
      <c r="E208" s="144">
        <f>4299.5+81</f>
        <v>4380.5</v>
      </c>
      <c r="F208" s="144">
        <f>5799.5+81</f>
        <v>5880.5</v>
      </c>
      <c r="G208" s="144">
        <f>5799.5+81</f>
        <v>5880.5</v>
      </c>
      <c r="I208" s="143"/>
      <c r="J208" s="143"/>
      <c r="K208" s="143"/>
      <c r="L208" s="143"/>
    </row>
    <row r="209" spans="3:12" ht="15.75" thickBot="1" x14ac:dyDescent="0.3">
      <c r="C209" s="133" t="s">
        <v>2</v>
      </c>
      <c r="D209" s="144"/>
      <c r="E209" s="145"/>
      <c r="F209" s="145"/>
      <c r="G209" s="145"/>
      <c r="I209" s="143"/>
      <c r="J209" s="143"/>
      <c r="K209" s="143"/>
      <c r="L209" s="143"/>
    </row>
    <row r="210" spans="3:12" ht="15.75" thickBot="1" x14ac:dyDescent="0.3">
      <c r="C210" s="133" t="s">
        <v>28</v>
      </c>
      <c r="D210" s="144">
        <v>500</v>
      </c>
      <c r="E210" s="145">
        <v>800</v>
      </c>
      <c r="F210" s="145">
        <v>1500</v>
      </c>
      <c r="G210" s="145">
        <v>1500</v>
      </c>
      <c r="I210" s="143"/>
      <c r="J210" s="143"/>
      <c r="K210" s="143"/>
      <c r="L210" s="143"/>
    </row>
    <row r="211" spans="3:12" ht="15.75" thickBot="1" x14ac:dyDescent="0.3">
      <c r="C211" s="133" t="s">
        <v>30</v>
      </c>
      <c r="D211" s="144">
        <v>300</v>
      </c>
      <c r="E211" s="145">
        <v>500.4</v>
      </c>
      <c r="F211" s="145">
        <v>500.4</v>
      </c>
      <c r="G211" s="145">
        <v>500.4</v>
      </c>
      <c r="I211" s="143"/>
      <c r="J211" s="143"/>
      <c r="K211" s="143"/>
      <c r="L211" s="143"/>
    </row>
    <row r="212" spans="3:12" ht="24.75" thickBot="1" x14ac:dyDescent="0.3">
      <c r="C212" s="133" t="s">
        <v>3</v>
      </c>
      <c r="D212" s="144"/>
      <c r="E212" s="145"/>
      <c r="F212" s="145"/>
      <c r="G212" s="145"/>
      <c r="I212" s="143"/>
      <c r="J212" s="143"/>
      <c r="K212" s="143"/>
      <c r="L212" s="143"/>
    </row>
    <row r="213" spans="3:12" ht="15.75" thickBot="1" x14ac:dyDescent="0.3">
      <c r="C213" s="139" t="s">
        <v>179</v>
      </c>
      <c r="D213" s="144">
        <f>D212+D211+D210+D209+D208+D207+D206</f>
        <v>14760</v>
      </c>
      <c r="E213" s="144">
        <f>E212+E211+E210+E209+E208+F207+E206</f>
        <v>15845.9</v>
      </c>
      <c r="F213" s="144">
        <f>F206+F207+F208+F209+F210+F211+F212</f>
        <v>18045.900000000001</v>
      </c>
      <c r="G213" s="144">
        <f>G212+G211+G210+G209+G208+G207+G206</f>
        <v>18045.900000000001</v>
      </c>
      <c r="I213" s="143"/>
      <c r="J213" s="143"/>
      <c r="K213" s="143"/>
      <c r="L213" s="143"/>
    </row>
    <row r="214" spans="3:12" ht="15.75" thickBot="1" x14ac:dyDescent="0.3">
      <c r="C214" s="131" t="s">
        <v>48</v>
      </c>
      <c r="D214" s="14">
        <f>IF(D213-D198=0,0,"Error")</f>
        <v>0</v>
      </c>
      <c r="E214" s="14">
        <f>IF(E213-E198=0,0,"Error")</f>
        <v>0</v>
      </c>
      <c r="F214" s="14">
        <f>IF(F213-F198=0,0,"Error")</f>
        <v>0</v>
      </c>
      <c r="G214" s="14">
        <f>IF(G213-G198=0,0,"Error")</f>
        <v>0</v>
      </c>
      <c r="I214" s="143"/>
      <c r="J214" s="143"/>
      <c r="K214" s="143"/>
      <c r="L214" s="143"/>
    </row>
    <row r="215" spans="3:12" ht="27.75" customHeight="1" thickBot="1" x14ac:dyDescent="0.3">
      <c r="C215" s="9" t="s">
        <v>236</v>
      </c>
      <c r="D215" s="302" t="s">
        <v>235</v>
      </c>
      <c r="E215" s="303"/>
      <c r="F215" s="303"/>
      <c r="G215" s="304"/>
      <c r="I215" s="143"/>
      <c r="J215" s="143"/>
      <c r="K215" s="143"/>
      <c r="L215" s="143"/>
    </row>
    <row r="216" spans="3:12" ht="63.75" customHeight="1" thickBot="1" x14ac:dyDescent="0.3">
      <c r="C216" s="8" t="s">
        <v>10</v>
      </c>
      <c r="D216" s="302" t="s">
        <v>234</v>
      </c>
      <c r="E216" s="303"/>
      <c r="F216" s="303"/>
      <c r="G216" s="304"/>
      <c r="I216" s="143"/>
      <c r="J216" s="143"/>
      <c r="K216" s="143"/>
      <c r="L216" s="143"/>
    </row>
    <row r="217" spans="3:12" ht="15.75" thickBot="1" x14ac:dyDescent="0.3">
      <c r="C217" s="8" t="s">
        <v>14</v>
      </c>
      <c r="D217" s="199" t="s">
        <v>233</v>
      </c>
      <c r="E217" s="199"/>
      <c r="F217" s="199"/>
      <c r="G217" s="199"/>
      <c r="I217" s="143"/>
      <c r="J217" s="143"/>
      <c r="K217" s="143"/>
      <c r="L217" s="143"/>
    </row>
    <row r="218" spans="3:12" ht="15.75" thickBot="1" x14ac:dyDescent="0.3">
      <c r="C218" s="189"/>
      <c r="D218" s="44">
        <v>2018</v>
      </c>
      <c r="E218" s="44">
        <v>2019</v>
      </c>
      <c r="F218" s="44">
        <v>2020</v>
      </c>
      <c r="G218" s="44">
        <v>2021</v>
      </c>
      <c r="I218" s="143"/>
      <c r="J218" s="143"/>
      <c r="K218" s="143"/>
      <c r="L218" s="143"/>
    </row>
    <row r="219" spans="3:12" ht="15.75" thickBot="1" x14ac:dyDescent="0.3">
      <c r="C219" s="189"/>
      <c r="D219" s="44" t="s">
        <v>6</v>
      </c>
      <c r="E219" s="44" t="s">
        <v>7</v>
      </c>
      <c r="F219" s="44" t="s">
        <v>7</v>
      </c>
      <c r="G219" s="44" t="s">
        <v>7</v>
      </c>
      <c r="I219" s="143"/>
      <c r="J219" s="143"/>
      <c r="K219" s="143"/>
      <c r="L219" s="143"/>
    </row>
    <row r="220" spans="3:12" ht="15.75" thickBot="1" x14ac:dyDescent="0.3">
      <c r="C220" s="8" t="s">
        <v>9</v>
      </c>
      <c r="D220" s="5">
        <v>195</v>
      </c>
      <c r="E220" s="5">
        <v>196</v>
      </c>
      <c r="F220" s="5">
        <v>197</v>
      </c>
      <c r="G220" s="5">
        <v>198</v>
      </c>
      <c r="I220" s="143"/>
      <c r="J220" s="143"/>
      <c r="K220" s="143"/>
      <c r="L220" s="143"/>
    </row>
    <row r="221" spans="3:12" ht="15.75" thickBot="1" x14ac:dyDescent="0.3">
      <c r="C221" s="8" t="s">
        <v>15</v>
      </c>
      <c r="D221" s="10">
        <v>103969</v>
      </c>
      <c r="E221" s="10">
        <v>106207</v>
      </c>
      <c r="F221" s="10">
        <v>109207</v>
      </c>
      <c r="G221" s="10">
        <v>109207</v>
      </c>
      <c r="I221" s="143"/>
      <c r="J221" s="143"/>
      <c r="K221" s="143"/>
      <c r="L221" s="143"/>
    </row>
    <row r="222" spans="3:12" ht="15.75" thickBot="1" x14ac:dyDescent="0.3">
      <c r="C222" s="8" t="s">
        <v>23</v>
      </c>
      <c r="D222" s="10">
        <f>D221/D220</f>
        <v>533.17435897435894</v>
      </c>
      <c r="E222" s="10">
        <f>E221/E220</f>
        <v>541.87244897959181</v>
      </c>
      <c r="F222" s="10">
        <f>F221/F220</f>
        <v>554.35025380710658</v>
      </c>
      <c r="G222" s="10">
        <f>G221/G220</f>
        <v>551.55050505050508</v>
      </c>
      <c r="I222" s="143"/>
      <c r="J222" s="143"/>
      <c r="K222" s="143"/>
      <c r="L222" s="143"/>
    </row>
    <row r="223" spans="3:12" ht="15.75" thickBot="1" x14ac:dyDescent="0.3">
      <c r="C223" s="8" t="s">
        <v>16</v>
      </c>
      <c r="D223" s="58" t="s">
        <v>22</v>
      </c>
      <c r="E223" s="11">
        <f t="shared" ref="E223:G225" si="8">E220/D220-1</f>
        <v>5.12820512820511E-3</v>
      </c>
      <c r="F223" s="11">
        <f t="shared" si="8"/>
        <v>5.1020408163264808E-3</v>
      </c>
      <c r="G223" s="11">
        <f t="shared" si="8"/>
        <v>5.0761421319795996E-3</v>
      </c>
      <c r="I223" s="143"/>
      <c r="J223" s="143"/>
      <c r="K223" s="143"/>
      <c r="L223" s="143"/>
    </row>
    <row r="224" spans="3:12" ht="15.75" thickBot="1" x14ac:dyDescent="0.3">
      <c r="C224" s="8" t="s">
        <v>17</v>
      </c>
      <c r="D224" s="58" t="s">
        <v>22</v>
      </c>
      <c r="E224" s="11">
        <f t="shared" si="8"/>
        <v>2.1525647067875964E-2</v>
      </c>
      <c r="F224" s="11">
        <f t="shared" si="8"/>
        <v>2.8246725733708677E-2</v>
      </c>
      <c r="G224" s="11">
        <f t="shared" si="8"/>
        <v>0</v>
      </c>
      <c r="I224" s="143"/>
      <c r="J224" s="143"/>
      <c r="K224" s="143"/>
      <c r="L224" s="143"/>
    </row>
    <row r="225" spans="3:12" ht="15.75" thickBot="1" x14ac:dyDescent="0.3">
      <c r="C225" s="8" t="s">
        <v>18</v>
      </c>
      <c r="D225" s="58" t="s">
        <v>22</v>
      </c>
      <c r="E225" s="11">
        <f t="shared" si="8"/>
        <v>1.6313781521611448E-2</v>
      </c>
      <c r="F225" s="11">
        <f t="shared" si="8"/>
        <v>2.302719920714158E-2</v>
      </c>
      <c r="G225" s="11">
        <f t="shared" si="8"/>
        <v>-5.050505050504972E-3</v>
      </c>
      <c r="I225" s="143"/>
      <c r="J225" s="143"/>
      <c r="K225" s="143"/>
      <c r="L225" s="143"/>
    </row>
    <row r="226" spans="3:12" ht="15.75" thickBot="1" x14ac:dyDescent="0.3">
      <c r="C226" s="185" t="s">
        <v>175</v>
      </c>
      <c r="D226" s="185"/>
      <c r="E226" s="185"/>
      <c r="F226" s="185"/>
      <c r="G226" s="185"/>
      <c r="I226" s="143"/>
      <c r="J226" s="143"/>
      <c r="K226" s="143"/>
      <c r="L226" s="143"/>
    </row>
    <row r="227" spans="3:12" ht="15.75" thickBot="1" x14ac:dyDescent="0.3">
      <c r="C227" s="189"/>
      <c r="D227" s="44">
        <v>2018</v>
      </c>
      <c r="E227" s="44">
        <v>2019</v>
      </c>
      <c r="F227" s="44">
        <v>2020</v>
      </c>
      <c r="G227" s="44">
        <v>2021</v>
      </c>
      <c r="I227" s="143"/>
      <c r="J227" s="143"/>
      <c r="K227" s="143"/>
      <c r="L227" s="143"/>
    </row>
    <row r="228" spans="3:12" ht="15.75" thickBot="1" x14ac:dyDescent="0.3">
      <c r="C228" s="189"/>
      <c r="D228" s="44" t="s">
        <v>6</v>
      </c>
      <c r="E228" s="44" t="s">
        <v>7</v>
      </c>
      <c r="F228" s="44" t="s">
        <v>7</v>
      </c>
      <c r="G228" s="44" t="s">
        <v>7</v>
      </c>
      <c r="I228" s="143"/>
      <c r="J228" s="143"/>
      <c r="K228" s="143"/>
      <c r="L228" s="143"/>
    </row>
    <row r="229" spans="3:12" ht="15.75" thickBot="1" x14ac:dyDescent="0.3">
      <c r="C229" s="133" t="s">
        <v>0</v>
      </c>
      <c r="D229" s="145">
        <v>77000</v>
      </c>
      <c r="E229" s="145">
        <v>78574</v>
      </c>
      <c r="F229" s="145">
        <v>78574</v>
      </c>
      <c r="G229" s="145">
        <v>78574</v>
      </c>
      <c r="I229" s="143"/>
      <c r="J229" s="143"/>
      <c r="K229" s="143"/>
      <c r="L229" s="143"/>
    </row>
    <row r="230" spans="3:12" ht="24.75" thickBot="1" x14ac:dyDescent="0.3">
      <c r="C230" s="133" t="s">
        <v>41</v>
      </c>
      <c r="D230" s="145">
        <v>13000</v>
      </c>
      <c r="E230" s="145">
        <v>13013</v>
      </c>
      <c r="F230" s="145">
        <v>13013</v>
      </c>
      <c r="G230" s="145">
        <v>13013</v>
      </c>
      <c r="I230" s="143"/>
      <c r="J230" s="143"/>
      <c r="K230" s="143"/>
      <c r="L230" s="143"/>
    </row>
    <row r="231" spans="3:12" ht="15.75" thickBot="1" x14ac:dyDescent="0.3">
      <c r="C231" s="133" t="s">
        <v>1</v>
      </c>
      <c r="D231" s="144">
        <f>12300+69</f>
        <v>12369</v>
      </c>
      <c r="E231" s="144">
        <f>13000+20</f>
        <v>13020</v>
      </c>
      <c r="F231" s="144">
        <f>15000+20</f>
        <v>15020</v>
      </c>
      <c r="G231" s="144">
        <f>15000+20</f>
        <v>15020</v>
      </c>
      <c r="I231" s="143"/>
      <c r="J231" s="143"/>
      <c r="K231" s="143"/>
      <c r="L231" s="143"/>
    </row>
    <row r="232" spans="3:12" ht="15.75" thickBot="1" x14ac:dyDescent="0.3">
      <c r="C232" s="133" t="s">
        <v>2</v>
      </c>
      <c r="D232" s="144"/>
      <c r="E232" s="145"/>
      <c r="F232" s="145"/>
      <c r="G232" s="145"/>
      <c r="I232" s="143"/>
      <c r="J232" s="143"/>
      <c r="K232" s="143"/>
      <c r="L232" s="143"/>
    </row>
    <row r="233" spans="3:12" ht="15.75" thickBot="1" x14ac:dyDescent="0.3">
      <c r="C233" s="133" t="s">
        <v>28</v>
      </c>
      <c r="D233" s="144">
        <v>1000</v>
      </c>
      <c r="E233" s="145">
        <v>1000</v>
      </c>
      <c r="F233" s="145">
        <v>2000</v>
      </c>
      <c r="G233" s="145">
        <v>2000</v>
      </c>
      <c r="I233" s="143"/>
      <c r="J233" s="143"/>
      <c r="K233" s="143"/>
      <c r="L233" s="143"/>
    </row>
    <row r="234" spans="3:12" ht="15.75" thickBot="1" x14ac:dyDescent="0.3">
      <c r="C234" s="133" t="s">
        <v>30</v>
      </c>
      <c r="D234" s="144">
        <v>600</v>
      </c>
      <c r="E234" s="144">
        <v>600</v>
      </c>
      <c r="F234" s="144">
        <v>600</v>
      </c>
      <c r="G234" s="144">
        <v>600</v>
      </c>
      <c r="I234" s="143"/>
      <c r="J234" s="143"/>
      <c r="K234" s="143"/>
      <c r="L234" s="143"/>
    </row>
    <row r="235" spans="3:12" ht="24.75" thickBot="1" x14ac:dyDescent="0.3">
      <c r="C235" s="133" t="s">
        <v>3</v>
      </c>
      <c r="D235" s="144"/>
      <c r="E235" s="145"/>
      <c r="F235" s="145"/>
      <c r="G235" s="145"/>
      <c r="I235" s="143"/>
      <c r="J235" s="143"/>
      <c r="K235" s="143"/>
      <c r="L235" s="143"/>
    </row>
    <row r="236" spans="3:12" ht="15.75" thickBot="1" x14ac:dyDescent="0.3">
      <c r="C236" s="139" t="s">
        <v>174</v>
      </c>
      <c r="D236" s="144">
        <f>D235+D234+D233+D232+D231+D230+D229</f>
        <v>103969</v>
      </c>
      <c r="E236" s="144">
        <f>E235+E234+E233+E232+E231+E230+E229</f>
        <v>106207</v>
      </c>
      <c r="F236" s="144">
        <f>F235+F234+F233+F232+F231+F230+F229</f>
        <v>109207</v>
      </c>
      <c r="G236" s="144">
        <f>G235+G234+G233+G232+G231+G230+G229</f>
        <v>109207</v>
      </c>
      <c r="I236" s="143"/>
      <c r="J236" s="143"/>
      <c r="K236" s="143"/>
      <c r="L236" s="143"/>
    </row>
    <row r="237" spans="3:12" ht="15.75" thickBot="1" x14ac:dyDescent="0.3">
      <c r="C237" s="131" t="s">
        <v>48</v>
      </c>
      <c r="D237" s="14">
        <f>IF(D236-D221=0,0,"Error")</f>
        <v>0</v>
      </c>
      <c r="E237" s="14">
        <f>IF(E236-E221=0,0,"Error")</f>
        <v>0</v>
      </c>
      <c r="F237" s="14">
        <f>IF(F236-F221=0,0,"Error")</f>
        <v>0</v>
      </c>
      <c r="G237" s="14">
        <f>IF(G236-G221=0,0,"Error")</f>
        <v>0</v>
      </c>
      <c r="I237" s="143"/>
      <c r="J237" s="143"/>
      <c r="K237" s="143"/>
      <c r="L237" s="143"/>
    </row>
    <row r="238" spans="3:12" ht="36" customHeight="1" thickBot="1" x14ac:dyDescent="0.3">
      <c r="C238" s="8" t="s">
        <v>232</v>
      </c>
      <c r="D238" s="307" t="s">
        <v>231</v>
      </c>
      <c r="E238" s="307"/>
      <c r="F238" s="307"/>
      <c r="G238" s="307"/>
    </row>
    <row r="239" spans="3:12" ht="57.75" customHeight="1" thickBot="1" x14ac:dyDescent="0.3">
      <c r="C239" s="8" t="s">
        <v>10</v>
      </c>
      <c r="D239" s="307" t="s">
        <v>230</v>
      </c>
      <c r="E239" s="307"/>
      <c r="F239" s="307"/>
      <c r="G239" s="307"/>
    </row>
    <row r="240" spans="3:12" ht="30" customHeight="1" thickBot="1" x14ac:dyDescent="0.3">
      <c r="C240" s="8" t="s">
        <v>14</v>
      </c>
      <c r="D240" s="302" t="s">
        <v>229</v>
      </c>
      <c r="E240" s="303"/>
      <c r="F240" s="303"/>
      <c r="G240" s="304"/>
    </row>
    <row r="241" spans="3:7" ht="12.75" customHeight="1" thickBot="1" x14ac:dyDescent="0.3">
      <c r="C241" s="189"/>
      <c r="D241" s="44">
        <v>2018</v>
      </c>
      <c r="E241" s="44">
        <v>2019</v>
      </c>
      <c r="F241" s="44">
        <v>2020</v>
      </c>
      <c r="G241" s="44">
        <v>2021</v>
      </c>
    </row>
    <row r="242" spans="3:7" ht="15" customHeight="1" thickBot="1" x14ac:dyDescent="0.3">
      <c r="C242" s="189"/>
      <c r="D242" s="44" t="s">
        <v>6</v>
      </c>
      <c r="E242" s="44" t="s">
        <v>7</v>
      </c>
      <c r="F242" s="44" t="s">
        <v>7</v>
      </c>
      <c r="G242" s="44" t="s">
        <v>7</v>
      </c>
    </row>
    <row r="243" spans="3:7" ht="15.75" thickBot="1" x14ac:dyDescent="0.3">
      <c r="C243" s="8" t="s">
        <v>9</v>
      </c>
      <c r="D243" s="5">
        <v>130</v>
      </c>
      <c r="E243" s="5">
        <v>130</v>
      </c>
      <c r="F243" s="5">
        <v>130</v>
      </c>
      <c r="G243" s="5">
        <v>130</v>
      </c>
    </row>
    <row r="244" spans="3:7" ht="15.75" thickBot="1" x14ac:dyDescent="0.3">
      <c r="C244" s="8" t="s">
        <v>15</v>
      </c>
      <c r="D244" s="10">
        <v>105335</v>
      </c>
      <c r="E244" s="10">
        <v>102941</v>
      </c>
      <c r="F244" s="10">
        <v>146941</v>
      </c>
      <c r="G244" s="10">
        <v>149941</v>
      </c>
    </row>
    <row r="245" spans="3:7" ht="15.75" thickBot="1" x14ac:dyDescent="0.3">
      <c r="C245" s="8" t="s">
        <v>23</v>
      </c>
      <c r="D245" s="10">
        <f>D244/D243</f>
        <v>810.26923076923072</v>
      </c>
      <c r="E245" s="10">
        <f>E244/E243</f>
        <v>791.85384615384612</v>
      </c>
      <c r="F245" s="10">
        <f>F244/F243</f>
        <v>1130.3153846153846</v>
      </c>
      <c r="G245" s="10">
        <f>G244/G243</f>
        <v>1153.3923076923077</v>
      </c>
    </row>
    <row r="246" spans="3:7" ht="15.75" thickBot="1" x14ac:dyDescent="0.3">
      <c r="C246" s="8" t="s">
        <v>16</v>
      </c>
      <c r="D246" s="58"/>
      <c r="E246" s="11">
        <f t="shared" ref="E246:G248" si="9">E243/D243-1</f>
        <v>0</v>
      </c>
      <c r="F246" s="11">
        <f t="shared" si="9"/>
        <v>0</v>
      </c>
      <c r="G246" s="11">
        <f t="shared" si="9"/>
        <v>0</v>
      </c>
    </row>
    <row r="247" spans="3:7" ht="15.75" thickBot="1" x14ac:dyDescent="0.3">
      <c r="C247" s="8" t="s">
        <v>17</v>
      </c>
      <c r="D247" s="58"/>
      <c r="E247" s="11">
        <f t="shared" si="9"/>
        <v>-2.2727488489106218E-2</v>
      </c>
      <c r="F247" s="11">
        <f t="shared" si="9"/>
        <v>0.42742930416452141</v>
      </c>
      <c r="G247" s="11">
        <f t="shared" si="9"/>
        <v>2.0416357585697709E-2</v>
      </c>
    </row>
    <row r="248" spans="3:7" ht="15.75" thickBot="1" x14ac:dyDescent="0.3">
      <c r="C248" s="8" t="s">
        <v>18</v>
      </c>
      <c r="D248" s="58"/>
      <c r="E248" s="11">
        <f t="shared" si="9"/>
        <v>-2.2727488489106218E-2</v>
      </c>
      <c r="F248" s="11">
        <f t="shared" si="9"/>
        <v>0.42742930416452141</v>
      </c>
      <c r="G248" s="11">
        <f t="shared" si="9"/>
        <v>2.0416357585697709E-2</v>
      </c>
    </row>
    <row r="249" spans="3:7" ht="24.75" customHeight="1" thickBot="1" x14ac:dyDescent="0.3">
      <c r="C249" s="185" t="s">
        <v>228</v>
      </c>
      <c r="D249" s="185"/>
      <c r="E249" s="185"/>
      <c r="F249" s="185"/>
      <c r="G249" s="185"/>
    </row>
    <row r="250" spans="3:7" ht="12.75" customHeight="1" thickBot="1" x14ac:dyDescent="0.3">
      <c r="C250" s="189"/>
      <c r="D250" s="44">
        <v>2018</v>
      </c>
      <c r="E250" s="44">
        <v>2019</v>
      </c>
      <c r="F250" s="44">
        <v>2020</v>
      </c>
      <c r="G250" s="44">
        <v>2021</v>
      </c>
    </row>
    <row r="251" spans="3:7" ht="9" customHeight="1" thickBot="1" x14ac:dyDescent="0.3">
      <c r="C251" s="189"/>
      <c r="D251" s="44" t="s">
        <v>6</v>
      </c>
      <c r="E251" s="44" t="s">
        <v>7</v>
      </c>
      <c r="F251" s="44" t="s">
        <v>7</v>
      </c>
      <c r="G251" s="44" t="s">
        <v>7</v>
      </c>
    </row>
    <row r="252" spans="3:7" ht="24.75" customHeight="1" thickBot="1" x14ac:dyDescent="0.3">
      <c r="C252" s="133" t="s">
        <v>0</v>
      </c>
      <c r="D252" s="12"/>
      <c r="E252" s="12"/>
      <c r="F252" s="12"/>
      <c r="G252" s="12"/>
    </row>
    <row r="253" spans="3:7" ht="24.75" customHeight="1" thickBot="1" x14ac:dyDescent="0.3">
      <c r="C253" s="133" t="s">
        <v>41</v>
      </c>
      <c r="D253" s="12"/>
      <c r="E253" s="12"/>
      <c r="F253" s="12"/>
      <c r="G253" s="12"/>
    </row>
    <row r="254" spans="3:7" ht="24.75" customHeight="1" thickBot="1" x14ac:dyDescent="0.3">
      <c r="C254" s="133" t="s">
        <v>1</v>
      </c>
      <c r="D254" s="13">
        <v>11556</v>
      </c>
      <c r="E254" s="12">
        <f>6700</f>
        <v>6700</v>
      </c>
      <c r="F254" s="12">
        <v>12200</v>
      </c>
      <c r="G254" s="12">
        <v>12200</v>
      </c>
    </row>
    <row r="255" spans="3:7" ht="15.75" thickBot="1" x14ac:dyDescent="0.3">
      <c r="C255" s="133" t="s">
        <v>2</v>
      </c>
      <c r="D255" s="13"/>
      <c r="E255" s="12"/>
      <c r="F255" s="12"/>
      <c r="G255" s="12"/>
    </row>
    <row r="256" spans="3:7" ht="15.75" thickBot="1" x14ac:dyDescent="0.3">
      <c r="C256" s="133" t="s">
        <v>28</v>
      </c>
      <c r="D256" s="13">
        <v>87832</v>
      </c>
      <c r="E256" s="12">
        <v>87494</v>
      </c>
      <c r="F256" s="12">
        <v>125994</v>
      </c>
      <c r="G256" s="12">
        <v>128994</v>
      </c>
    </row>
    <row r="257" spans="3:13" ht="15.75" thickBot="1" x14ac:dyDescent="0.3">
      <c r="C257" s="133" t="s">
        <v>30</v>
      </c>
      <c r="D257" s="13">
        <v>5947</v>
      </c>
      <c r="E257" s="12">
        <v>8747</v>
      </c>
      <c r="F257" s="12">
        <v>8747</v>
      </c>
      <c r="G257" s="12">
        <v>8747</v>
      </c>
      <c r="I257" s="130"/>
    </row>
    <row r="258" spans="3:13" ht="24.75" thickBot="1" x14ac:dyDescent="0.3">
      <c r="C258" s="133" t="s">
        <v>3</v>
      </c>
      <c r="D258" s="13"/>
      <c r="E258" s="12"/>
      <c r="F258" s="12"/>
      <c r="G258" s="12"/>
    </row>
    <row r="259" spans="3:13" ht="15.75" thickBot="1" x14ac:dyDescent="0.3">
      <c r="C259" s="142" t="s">
        <v>227</v>
      </c>
      <c r="D259" s="13">
        <f>D258+D257+D256+D255+D254+D253+D252</f>
        <v>105335</v>
      </c>
      <c r="E259" s="13">
        <f>E258+E257+E256+E255+E254+E253+E252</f>
        <v>102941</v>
      </c>
      <c r="F259" s="13">
        <f>F258+F257+F256+F255+F254+F253+F252</f>
        <v>146941</v>
      </c>
      <c r="G259" s="13">
        <f>G258+G257+G256+G255+G254+G253+G252</f>
        <v>149941</v>
      </c>
    </row>
    <row r="260" spans="3:13" ht="17.25" customHeight="1" thickBot="1" x14ac:dyDescent="0.3">
      <c r="C260" s="131" t="s">
        <v>48</v>
      </c>
      <c r="D260" s="14">
        <f>IF(D259-D244=0,0,"Error")</f>
        <v>0</v>
      </c>
      <c r="E260" s="14">
        <f>IF(E259-E244=0,0,"Error")</f>
        <v>0</v>
      </c>
      <c r="F260" s="14">
        <f>IF(F259-F244=0,0,"Error")</f>
        <v>0</v>
      </c>
      <c r="G260" s="14">
        <f>IF(G259-G244=0,0,"Error")</f>
        <v>0</v>
      </c>
    </row>
    <row r="261" spans="3:13" ht="15.75" thickBot="1" x14ac:dyDescent="0.3">
      <c r="C261" s="306" t="s">
        <v>59</v>
      </c>
      <c r="D261" s="306"/>
      <c r="E261" s="306"/>
      <c r="F261" s="306"/>
      <c r="G261" s="306"/>
    </row>
    <row r="262" spans="3:13" ht="15.75" thickBot="1" x14ac:dyDescent="0.3">
      <c r="C262" s="306" t="s">
        <v>60</v>
      </c>
      <c r="D262" s="306"/>
      <c r="E262" s="306"/>
      <c r="F262" s="306"/>
      <c r="G262" s="306"/>
    </row>
    <row r="263" spans="3:13" ht="15.75" thickBot="1" x14ac:dyDescent="0.3">
      <c r="C263" s="59" t="s">
        <v>66</v>
      </c>
      <c r="D263" s="200" t="s">
        <v>39</v>
      </c>
      <c r="E263" s="200"/>
      <c r="F263" s="200"/>
      <c r="G263" s="200"/>
    </row>
    <row r="264" spans="3:13" ht="15.75" thickBot="1" x14ac:dyDescent="0.3">
      <c r="C264" s="16" t="s">
        <v>37</v>
      </c>
      <c r="D264" s="201" t="s">
        <v>36</v>
      </c>
      <c r="E264" s="201"/>
      <c r="F264" s="201"/>
      <c r="G264" s="201"/>
    </row>
    <row r="265" spans="3:13" ht="17.25" customHeight="1" thickBot="1" x14ac:dyDescent="0.3">
      <c r="C265" s="8" t="s">
        <v>10</v>
      </c>
      <c r="D265" s="189" t="s">
        <v>36</v>
      </c>
      <c r="E265" s="189"/>
      <c r="F265" s="189"/>
      <c r="G265" s="189"/>
    </row>
    <row r="266" spans="3:13" ht="15.75" thickBot="1" x14ac:dyDescent="0.3">
      <c r="C266" s="8" t="s">
        <v>14</v>
      </c>
      <c r="D266" s="191" t="s">
        <v>36</v>
      </c>
      <c r="E266" s="191"/>
      <c r="F266" s="191"/>
      <c r="G266" s="191"/>
    </row>
    <row r="267" spans="3:13" ht="12.75" customHeight="1" thickBot="1" x14ac:dyDescent="0.3">
      <c r="C267" s="189"/>
      <c r="D267" s="44">
        <v>2018</v>
      </c>
      <c r="E267" s="44">
        <v>2019</v>
      </c>
      <c r="F267" s="44">
        <v>2020</v>
      </c>
      <c r="G267" s="44">
        <v>2021</v>
      </c>
    </row>
    <row r="268" spans="3:13" ht="9" customHeight="1" thickBot="1" x14ac:dyDescent="0.3">
      <c r="C268" s="189"/>
      <c r="D268" s="44" t="s">
        <v>6</v>
      </c>
      <c r="E268" s="44" t="s">
        <v>7</v>
      </c>
      <c r="F268" s="44" t="s">
        <v>7</v>
      </c>
      <c r="G268" s="44" t="s">
        <v>7</v>
      </c>
    </row>
    <row r="269" spans="3:13" ht="15.75" thickBot="1" x14ac:dyDescent="0.3">
      <c r="C269" s="8" t="s">
        <v>9</v>
      </c>
      <c r="D269" s="10"/>
      <c r="E269" s="10"/>
      <c r="F269" s="10"/>
      <c r="G269" s="10"/>
    </row>
    <row r="270" spans="3:13" ht="15.75" thickBot="1" x14ac:dyDescent="0.3">
      <c r="C270" s="8" t="s">
        <v>15</v>
      </c>
      <c r="D270" s="10"/>
      <c r="E270" s="10"/>
      <c r="F270" s="10"/>
      <c r="G270" s="10"/>
    </row>
    <row r="271" spans="3:13" ht="15.75" thickBot="1" x14ac:dyDescent="0.3">
      <c r="C271" s="8" t="s">
        <v>23</v>
      </c>
      <c r="D271" s="10" t="e">
        <f>D270/D269</f>
        <v>#DIV/0!</v>
      </c>
      <c r="E271" s="10" t="e">
        <f>E270/E269</f>
        <v>#DIV/0!</v>
      </c>
      <c r="F271" s="10" t="e">
        <f>F270/F269</f>
        <v>#DIV/0!</v>
      </c>
      <c r="G271" s="10" t="e">
        <f>G270/G269</f>
        <v>#DIV/0!</v>
      </c>
    </row>
    <row r="272" spans="3:13" ht="15.75" thickBot="1" x14ac:dyDescent="0.3">
      <c r="C272" s="8" t="s">
        <v>16</v>
      </c>
      <c r="D272" s="58" t="s">
        <v>22</v>
      </c>
      <c r="E272" s="11" t="e">
        <f t="shared" ref="E272:G274" si="10">E269/D269-1</f>
        <v>#DIV/0!</v>
      </c>
      <c r="F272" s="11" t="e">
        <f t="shared" si="10"/>
        <v>#DIV/0!</v>
      </c>
      <c r="G272" s="11" t="e">
        <f t="shared" si="10"/>
        <v>#DIV/0!</v>
      </c>
      <c r="I272" s="130"/>
      <c r="J272" s="130"/>
      <c r="K272" s="130"/>
      <c r="L272" s="130"/>
      <c r="M272" s="130"/>
    </row>
    <row r="273" spans="3:7" ht="15.75" thickBot="1" x14ac:dyDescent="0.3">
      <c r="C273" s="8" t="s">
        <v>17</v>
      </c>
      <c r="D273" s="58" t="s">
        <v>22</v>
      </c>
      <c r="E273" s="11" t="e">
        <f t="shared" si="10"/>
        <v>#DIV/0!</v>
      </c>
      <c r="F273" s="11" t="e">
        <f t="shared" si="10"/>
        <v>#DIV/0!</v>
      </c>
      <c r="G273" s="11" t="e">
        <f t="shared" si="10"/>
        <v>#DIV/0!</v>
      </c>
    </row>
    <row r="274" spans="3:7" ht="15.75" thickBot="1" x14ac:dyDescent="0.3">
      <c r="C274" s="8" t="s">
        <v>18</v>
      </c>
      <c r="D274" s="58" t="s">
        <v>22</v>
      </c>
      <c r="E274" s="11" t="e">
        <f t="shared" si="10"/>
        <v>#DIV/0!</v>
      </c>
      <c r="F274" s="11" t="e">
        <f t="shared" si="10"/>
        <v>#DIV/0!</v>
      </c>
      <c r="G274" s="11" t="e">
        <f t="shared" si="10"/>
        <v>#DIV/0!</v>
      </c>
    </row>
    <row r="275" spans="3:7" ht="15.75" thickBot="1" x14ac:dyDescent="0.3">
      <c r="C275" s="185" t="s">
        <v>47</v>
      </c>
      <c r="D275" s="185"/>
      <c r="E275" s="185"/>
      <c r="F275" s="185"/>
      <c r="G275" s="185"/>
    </row>
    <row r="276" spans="3:7" ht="12.75" customHeight="1" thickBot="1" x14ac:dyDescent="0.3">
      <c r="C276" s="189"/>
      <c r="D276" s="44">
        <v>2018</v>
      </c>
      <c r="E276" s="44">
        <v>2019</v>
      </c>
      <c r="F276" s="44">
        <v>2020</v>
      </c>
      <c r="G276" s="44">
        <v>2021</v>
      </c>
    </row>
    <row r="277" spans="3:7" ht="9" customHeight="1" thickBot="1" x14ac:dyDescent="0.3">
      <c r="C277" s="189"/>
      <c r="D277" s="44" t="s">
        <v>6</v>
      </c>
      <c r="E277" s="44" t="s">
        <v>7</v>
      </c>
      <c r="F277" s="44" t="s">
        <v>7</v>
      </c>
      <c r="G277" s="44" t="s">
        <v>7</v>
      </c>
    </row>
    <row r="278" spans="3:7" ht="15.75" thickBot="1" x14ac:dyDescent="0.3">
      <c r="C278" s="133" t="s">
        <v>63</v>
      </c>
      <c r="D278" s="12"/>
      <c r="E278" s="12"/>
      <c r="F278" s="12"/>
      <c r="G278" s="12"/>
    </row>
    <row r="279" spans="3:7" ht="15.75" thickBot="1" x14ac:dyDescent="0.3">
      <c r="C279" s="133" t="s">
        <v>64</v>
      </c>
      <c r="D279" s="13"/>
      <c r="E279" s="12"/>
      <c r="F279" s="12"/>
      <c r="G279" s="12"/>
    </row>
    <row r="280" spans="3:7" ht="15.75" thickBot="1" x14ac:dyDescent="0.3">
      <c r="C280" s="139" t="s">
        <v>46</v>
      </c>
      <c r="D280" s="13">
        <f>D279+D278</f>
        <v>0</v>
      </c>
      <c r="E280" s="13">
        <f>E279+E278</f>
        <v>0</v>
      </c>
      <c r="F280" s="13">
        <f>F279+F278</f>
        <v>0</v>
      </c>
      <c r="G280" s="13">
        <f>G279+G278</f>
        <v>0</v>
      </c>
    </row>
    <row r="281" spans="3:7" ht="15.75" thickBot="1" x14ac:dyDescent="0.3">
      <c r="C281" s="202" t="s">
        <v>61</v>
      </c>
      <c r="D281" s="191"/>
      <c r="E281" s="191"/>
      <c r="F281" s="191"/>
      <c r="G281" s="191"/>
    </row>
    <row r="282" spans="3:7" ht="15.75" thickBot="1" x14ac:dyDescent="0.3">
      <c r="C282" s="202"/>
      <c r="D282" s="191"/>
      <c r="E282" s="191"/>
      <c r="F282" s="191"/>
      <c r="G282" s="191"/>
    </row>
    <row r="283" spans="3:7" ht="15.75" thickBot="1" x14ac:dyDescent="0.3">
      <c r="C283" s="202"/>
      <c r="D283" s="191"/>
      <c r="E283" s="191"/>
      <c r="F283" s="191"/>
      <c r="G283" s="191"/>
    </row>
    <row r="284" spans="3:7" ht="15.75" thickBot="1" x14ac:dyDescent="0.3">
      <c r="C284" s="59" t="s">
        <v>40</v>
      </c>
      <c r="D284" s="200" t="s">
        <v>39</v>
      </c>
      <c r="E284" s="200"/>
      <c r="F284" s="200"/>
      <c r="G284" s="200"/>
    </row>
    <row r="285" spans="3:7" ht="23.25" thickBot="1" x14ac:dyDescent="0.3">
      <c r="C285" s="16" t="s">
        <v>62</v>
      </c>
      <c r="D285" s="201" t="s">
        <v>36</v>
      </c>
      <c r="E285" s="201"/>
      <c r="F285" s="201"/>
      <c r="G285" s="201"/>
    </row>
    <row r="286" spans="3:7" ht="17.25" customHeight="1" thickBot="1" x14ac:dyDescent="0.3">
      <c r="C286" s="8" t="s">
        <v>10</v>
      </c>
      <c r="D286" s="189" t="s">
        <v>36</v>
      </c>
      <c r="E286" s="189"/>
      <c r="F286" s="189"/>
      <c r="G286" s="189"/>
    </row>
    <row r="287" spans="3:7" ht="15.75" thickBot="1" x14ac:dyDescent="0.3">
      <c r="C287" s="8" t="s">
        <v>14</v>
      </c>
      <c r="D287" s="191" t="s">
        <v>36</v>
      </c>
      <c r="E287" s="191"/>
      <c r="F287" s="191"/>
      <c r="G287" s="191"/>
    </row>
    <row r="288" spans="3:7" ht="12.75" customHeight="1" thickBot="1" x14ac:dyDescent="0.3">
      <c r="C288" s="189"/>
      <c r="D288" s="44">
        <v>2018</v>
      </c>
      <c r="E288" s="44">
        <v>2019</v>
      </c>
      <c r="F288" s="44">
        <v>2020</v>
      </c>
      <c r="G288" s="44">
        <v>2021</v>
      </c>
    </row>
    <row r="289" spans="3:13" ht="9" customHeight="1" thickBot="1" x14ac:dyDescent="0.3">
      <c r="C289" s="189"/>
      <c r="D289" s="44" t="s">
        <v>6</v>
      </c>
      <c r="E289" s="44" t="s">
        <v>7</v>
      </c>
      <c r="F289" s="44" t="s">
        <v>7</v>
      </c>
      <c r="G289" s="44" t="s">
        <v>7</v>
      </c>
    </row>
    <row r="290" spans="3:13" ht="15.75" thickBot="1" x14ac:dyDescent="0.3">
      <c r="C290" s="8" t="s">
        <v>9</v>
      </c>
      <c r="D290" s="10"/>
      <c r="E290" s="10"/>
      <c r="F290" s="10"/>
      <c r="G290" s="10"/>
    </row>
    <row r="291" spans="3:13" ht="15.75" thickBot="1" x14ac:dyDescent="0.3">
      <c r="C291" s="8" t="s">
        <v>15</v>
      </c>
      <c r="D291" s="10"/>
      <c r="E291" s="10"/>
      <c r="F291" s="10"/>
      <c r="G291" s="10"/>
    </row>
    <row r="292" spans="3:13" ht="15.75" thickBot="1" x14ac:dyDescent="0.3">
      <c r="C292" s="8" t="s">
        <v>23</v>
      </c>
      <c r="D292" s="10" t="e">
        <f>D291/D290</f>
        <v>#DIV/0!</v>
      </c>
      <c r="E292" s="10" t="e">
        <f>E291/E290</f>
        <v>#DIV/0!</v>
      </c>
      <c r="F292" s="10" t="e">
        <f>F291/F290</f>
        <v>#DIV/0!</v>
      </c>
      <c r="G292" s="10" t="e">
        <f>G291/G290</f>
        <v>#DIV/0!</v>
      </c>
    </row>
    <row r="293" spans="3:13" ht="15.75" thickBot="1" x14ac:dyDescent="0.3">
      <c r="C293" s="8" t="s">
        <v>16</v>
      </c>
      <c r="D293" s="58" t="s">
        <v>22</v>
      </c>
      <c r="E293" s="11" t="e">
        <f t="shared" ref="E293:G295" si="11">E290/D290-1</f>
        <v>#DIV/0!</v>
      </c>
      <c r="F293" s="11" t="e">
        <f t="shared" si="11"/>
        <v>#DIV/0!</v>
      </c>
      <c r="G293" s="11" t="e">
        <f t="shared" si="11"/>
        <v>#DIV/0!</v>
      </c>
      <c r="I293" s="130"/>
      <c r="J293" s="130"/>
      <c r="K293" s="130"/>
      <c r="L293" s="130"/>
      <c r="M293" s="130"/>
    </row>
    <row r="294" spans="3:13" ht="15.75" thickBot="1" x14ac:dyDescent="0.3">
      <c r="C294" s="8" t="s">
        <v>17</v>
      </c>
      <c r="D294" s="58" t="s">
        <v>22</v>
      </c>
      <c r="E294" s="11" t="e">
        <f t="shared" si="11"/>
        <v>#DIV/0!</v>
      </c>
      <c r="F294" s="11" t="e">
        <f t="shared" si="11"/>
        <v>#DIV/0!</v>
      </c>
      <c r="G294" s="11" t="e">
        <f t="shared" si="11"/>
        <v>#DIV/0!</v>
      </c>
    </row>
    <row r="295" spans="3:13" ht="15.75" thickBot="1" x14ac:dyDescent="0.3">
      <c r="C295" s="8" t="s">
        <v>18</v>
      </c>
      <c r="D295" s="58" t="s">
        <v>22</v>
      </c>
      <c r="E295" s="11" t="e">
        <f t="shared" si="11"/>
        <v>#DIV/0!</v>
      </c>
      <c r="F295" s="11" t="e">
        <f t="shared" si="11"/>
        <v>#DIV/0!</v>
      </c>
      <c r="G295" s="11" t="e">
        <f t="shared" si="11"/>
        <v>#DIV/0!</v>
      </c>
    </row>
    <row r="296" spans="3:13" ht="15.75" thickBot="1" x14ac:dyDescent="0.3">
      <c r="C296" s="185" t="s">
        <v>52</v>
      </c>
      <c r="D296" s="185"/>
      <c r="E296" s="185"/>
      <c r="F296" s="185"/>
      <c r="G296" s="185"/>
    </row>
    <row r="297" spans="3:13" ht="12.75" customHeight="1" thickBot="1" x14ac:dyDescent="0.3">
      <c r="C297" s="189"/>
      <c r="D297" s="44">
        <v>2018</v>
      </c>
      <c r="E297" s="44">
        <v>2019</v>
      </c>
      <c r="F297" s="44">
        <v>2020</v>
      </c>
      <c r="G297" s="44">
        <v>2021</v>
      </c>
    </row>
    <row r="298" spans="3:13" ht="9" customHeight="1" thickBot="1" x14ac:dyDescent="0.3">
      <c r="C298" s="189"/>
      <c r="D298" s="44" t="s">
        <v>6</v>
      </c>
      <c r="E298" s="44" t="s">
        <v>7</v>
      </c>
      <c r="F298" s="44" t="s">
        <v>7</v>
      </c>
      <c r="G298" s="44" t="s">
        <v>7</v>
      </c>
    </row>
    <row r="299" spans="3:13" ht="15.75" thickBot="1" x14ac:dyDescent="0.3">
      <c r="C299" s="133" t="s">
        <v>63</v>
      </c>
      <c r="D299" s="12"/>
      <c r="E299" s="12"/>
      <c r="F299" s="12"/>
      <c r="G299" s="12"/>
    </row>
    <row r="300" spans="3:13" ht="15.75" thickBot="1" x14ac:dyDescent="0.3">
      <c r="C300" s="133" t="s">
        <v>64</v>
      </c>
      <c r="D300" s="13"/>
      <c r="E300" s="12"/>
      <c r="F300" s="12"/>
      <c r="G300" s="12"/>
    </row>
    <row r="301" spans="3:13" ht="15.75" thickBot="1" x14ac:dyDescent="0.3">
      <c r="C301" s="139" t="s">
        <v>49</v>
      </c>
      <c r="D301" s="13">
        <f>D300+D299</f>
        <v>0</v>
      </c>
      <c r="E301" s="13">
        <f>E300+E299</f>
        <v>0</v>
      </c>
      <c r="F301" s="13">
        <f>F300+F299</f>
        <v>0</v>
      </c>
      <c r="G301" s="13">
        <f>G300+G299</f>
        <v>0</v>
      </c>
    </row>
    <row r="302" spans="3:13" ht="15.75" thickBot="1" x14ac:dyDescent="0.3">
      <c r="C302" s="306" t="s">
        <v>59</v>
      </c>
      <c r="D302" s="306"/>
      <c r="E302" s="306"/>
      <c r="F302" s="306"/>
      <c r="G302" s="306"/>
    </row>
    <row r="303" spans="3:13" ht="15.75" thickBot="1" x14ac:dyDescent="0.3">
      <c r="C303" s="323" t="s">
        <v>65</v>
      </c>
      <c r="D303" s="323"/>
      <c r="E303" s="323"/>
      <c r="F303" s="323"/>
      <c r="G303" s="323"/>
    </row>
    <row r="304" spans="3:13" ht="15.75" thickBot="1" x14ac:dyDescent="0.3">
      <c r="C304" s="141" t="s">
        <v>91</v>
      </c>
      <c r="D304" s="305" t="s">
        <v>39</v>
      </c>
      <c r="E304" s="305"/>
      <c r="F304" s="305"/>
      <c r="G304" s="305"/>
    </row>
    <row r="305" spans="3:13" ht="15.75" thickBot="1" x14ac:dyDescent="0.3">
      <c r="C305" s="141" t="s">
        <v>37</v>
      </c>
      <c r="D305" s="305" t="s">
        <v>112</v>
      </c>
      <c r="E305" s="305"/>
      <c r="F305" s="305"/>
      <c r="G305" s="305"/>
    </row>
    <row r="306" spans="3:13" ht="17.25" customHeight="1" thickBot="1" x14ac:dyDescent="0.3">
      <c r="C306" s="140" t="s">
        <v>10</v>
      </c>
      <c r="D306" s="327" t="s">
        <v>112</v>
      </c>
      <c r="E306" s="327"/>
      <c r="F306" s="327"/>
      <c r="G306" s="327"/>
    </row>
    <row r="307" spans="3:13" ht="33" customHeight="1" thickBot="1" x14ac:dyDescent="0.3">
      <c r="C307" s="140" t="s">
        <v>14</v>
      </c>
      <c r="D307" s="324" t="s">
        <v>226</v>
      </c>
      <c r="E307" s="325"/>
      <c r="F307" s="325"/>
      <c r="G307" s="326"/>
    </row>
    <row r="308" spans="3:13" ht="12.75" customHeight="1" thickBot="1" x14ac:dyDescent="0.3">
      <c r="C308" s="189"/>
      <c r="D308" s="44">
        <v>2018</v>
      </c>
      <c r="E308" s="44">
        <v>2019</v>
      </c>
      <c r="F308" s="44">
        <v>2020</v>
      </c>
      <c r="G308" s="44">
        <v>2021</v>
      </c>
    </row>
    <row r="309" spans="3:13" ht="12" customHeight="1" thickBot="1" x14ac:dyDescent="0.3">
      <c r="C309" s="189"/>
      <c r="D309" s="44" t="s">
        <v>6</v>
      </c>
      <c r="E309" s="44" t="s">
        <v>7</v>
      </c>
      <c r="F309" s="44" t="s">
        <v>7</v>
      </c>
      <c r="G309" s="44" t="s">
        <v>7</v>
      </c>
    </row>
    <row r="310" spans="3:13" ht="15.75" thickBot="1" x14ac:dyDescent="0.3">
      <c r="C310" s="8" t="s">
        <v>9</v>
      </c>
      <c r="D310" s="10">
        <v>1</v>
      </c>
      <c r="E310" s="10"/>
      <c r="F310" s="10"/>
      <c r="G310" s="10"/>
    </row>
    <row r="311" spans="3:13" ht="15.75" thickBot="1" x14ac:dyDescent="0.3">
      <c r="C311" s="8" t="s">
        <v>15</v>
      </c>
      <c r="D311" s="10">
        <v>213610</v>
      </c>
      <c r="E311" s="10"/>
      <c r="F311" s="10"/>
      <c r="G311" s="10"/>
    </row>
    <row r="312" spans="3:13" ht="15.75" thickBot="1" x14ac:dyDescent="0.3">
      <c r="C312" s="8" t="s">
        <v>23</v>
      </c>
      <c r="D312" s="10">
        <f>D311/D310</f>
        <v>213610</v>
      </c>
      <c r="E312" s="10" t="e">
        <f>E311/E310</f>
        <v>#DIV/0!</v>
      </c>
      <c r="F312" s="10" t="e">
        <f>F311/F310</f>
        <v>#DIV/0!</v>
      </c>
      <c r="G312" s="10" t="e">
        <f>G311/G310</f>
        <v>#DIV/0!</v>
      </c>
    </row>
    <row r="313" spans="3:13" ht="15.75" thickBot="1" x14ac:dyDescent="0.3">
      <c r="C313" s="8" t="s">
        <v>16</v>
      </c>
      <c r="D313" s="58" t="s">
        <v>22</v>
      </c>
      <c r="E313" s="11">
        <f t="shared" ref="E313:G315" si="12">E310/D310-1</f>
        <v>-1</v>
      </c>
      <c r="F313" s="11" t="e">
        <f t="shared" si="12"/>
        <v>#DIV/0!</v>
      </c>
      <c r="G313" s="11" t="e">
        <f t="shared" si="12"/>
        <v>#DIV/0!</v>
      </c>
      <c r="I313" s="130"/>
      <c r="J313" s="130"/>
      <c r="K313" s="130"/>
      <c r="L313" s="130"/>
      <c r="M313" s="130"/>
    </row>
    <row r="314" spans="3:13" ht="15.75" thickBot="1" x14ac:dyDescent="0.3">
      <c r="C314" s="8" t="s">
        <v>17</v>
      </c>
      <c r="D314" s="58" t="s">
        <v>22</v>
      </c>
      <c r="E314" s="11">
        <f t="shared" si="12"/>
        <v>-1</v>
      </c>
      <c r="F314" s="11" t="e">
        <f t="shared" si="12"/>
        <v>#DIV/0!</v>
      </c>
      <c r="G314" s="11" t="e">
        <f t="shared" si="12"/>
        <v>#DIV/0!</v>
      </c>
    </row>
    <row r="315" spans="3:13" ht="15.75" thickBot="1" x14ac:dyDescent="0.3">
      <c r="C315" s="8" t="s">
        <v>18</v>
      </c>
      <c r="D315" s="58" t="s">
        <v>22</v>
      </c>
      <c r="E315" s="11" t="e">
        <f t="shared" si="12"/>
        <v>#DIV/0!</v>
      </c>
      <c r="F315" s="11" t="e">
        <f t="shared" si="12"/>
        <v>#DIV/0!</v>
      </c>
      <c r="G315" s="11" t="e">
        <f t="shared" si="12"/>
        <v>#DIV/0!</v>
      </c>
    </row>
    <row r="316" spans="3:13" ht="15.75" thickBot="1" x14ac:dyDescent="0.3">
      <c r="C316" s="185" t="s">
        <v>47</v>
      </c>
      <c r="D316" s="185"/>
      <c r="E316" s="185"/>
      <c r="F316" s="185"/>
      <c r="G316" s="185"/>
    </row>
    <row r="317" spans="3:13" ht="12.75" customHeight="1" thickBot="1" x14ac:dyDescent="0.3">
      <c r="C317" s="189"/>
      <c r="D317" s="44">
        <v>2018</v>
      </c>
      <c r="E317" s="44">
        <v>2019</v>
      </c>
      <c r="F317" s="44">
        <v>2020</v>
      </c>
      <c r="G317" s="44">
        <v>2021</v>
      </c>
    </row>
    <row r="318" spans="3:13" ht="9" customHeight="1" thickBot="1" x14ac:dyDescent="0.3">
      <c r="C318" s="189"/>
      <c r="D318" s="44" t="s">
        <v>6</v>
      </c>
      <c r="E318" s="44" t="s">
        <v>7</v>
      </c>
      <c r="F318" s="44" t="s">
        <v>7</v>
      </c>
      <c r="G318" s="44" t="s">
        <v>7</v>
      </c>
    </row>
    <row r="319" spans="3:13" ht="15.75" thickBot="1" x14ac:dyDescent="0.3">
      <c r="C319" s="133" t="s">
        <v>63</v>
      </c>
      <c r="D319" s="12"/>
      <c r="E319" s="12"/>
      <c r="F319" s="12"/>
      <c r="G319" s="12"/>
    </row>
    <row r="320" spans="3:13" ht="15.75" thickBot="1" x14ac:dyDescent="0.3">
      <c r="C320" s="133" t="s">
        <v>64</v>
      </c>
      <c r="D320" s="13">
        <v>213610</v>
      </c>
      <c r="E320" s="12"/>
      <c r="F320" s="12"/>
      <c r="G320" s="12"/>
    </row>
    <row r="321" spans="3:13" ht="15.75" thickBot="1" x14ac:dyDescent="0.3">
      <c r="C321" s="139" t="s">
        <v>46</v>
      </c>
      <c r="D321" s="13">
        <f>D320+D319</f>
        <v>213610</v>
      </c>
      <c r="E321" s="13">
        <f>E320+E319</f>
        <v>0</v>
      </c>
      <c r="F321" s="13">
        <f>F320+F319</f>
        <v>0</v>
      </c>
      <c r="G321" s="13">
        <f>G320+G319</f>
        <v>0</v>
      </c>
    </row>
    <row r="322" spans="3:13" ht="15.75" thickBot="1" x14ac:dyDescent="0.3">
      <c r="C322" s="141" t="s">
        <v>113</v>
      </c>
      <c r="D322" s="200" t="s">
        <v>39</v>
      </c>
      <c r="E322" s="200"/>
      <c r="F322" s="200"/>
      <c r="G322" s="200"/>
    </row>
    <row r="323" spans="3:13" ht="23.25" thickBot="1" x14ac:dyDescent="0.3">
      <c r="C323" s="16" t="s">
        <v>62</v>
      </c>
      <c r="D323" s="200" t="s">
        <v>90</v>
      </c>
      <c r="E323" s="200"/>
      <c r="F323" s="200"/>
      <c r="G323" s="200"/>
    </row>
    <row r="324" spans="3:13" ht="17.25" customHeight="1" thickBot="1" x14ac:dyDescent="0.3">
      <c r="C324" s="8" t="s">
        <v>10</v>
      </c>
      <c r="D324" s="200" t="s">
        <v>90</v>
      </c>
      <c r="E324" s="200"/>
      <c r="F324" s="200"/>
      <c r="G324" s="200"/>
    </row>
    <row r="325" spans="3:13" ht="43.5" customHeight="1" thickBot="1" x14ac:dyDescent="0.3">
      <c r="C325" s="8" t="s">
        <v>14</v>
      </c>
      <c r="D325" s="211" t="s">
        <v>225</v>
      </c>
      <c r="E325" s="212"/>
      <c r="F325" s="212"/>
      <c r="G325" s="213"/>
    </row>
    <row r="326" spans="3:13" ht="12.75" customHeight="1" thickBot="1" x14ac:dyDescent="0.3">
      <c r="C326" s="189"/>
      <c r="D326" s="44">
        <v>2018</v>
      </c>
      <c r="E326" s="44">
        <v>2019</v>
      </c>
      <c r="F326" s="44">
        <v>2020</v>
      </c>
      <c r="G326" s="44">
        <v>2021</v>
      </c>
    </row>
    <row r="327" spans="3:13" ht="9" customHeight="1" thickBot="1" x14ac:dyDescent="0.3">
      <c r="C327" s="189"/>
      <c r="D327" s="44" t="s">
        <v>6</v>
      </c>
      <c r="E327" s="44" t="s">
        <v>7</v>
      </c>
      <c r="F327" s="44" t="s">
        <v>7</v>
      </c>
      <c r="G327" s="44" t="s">
        <v>7</v>
      </c>
    </row>
    <row r="328" spans="3:13" ht="15.75" thickBot="1" x14ac:dyDescent="0.3">
      <c r="C328" s="8" t="s">
        <v>9</v>
      </c>
      <c r="D328" s="10">
        <v>1</v>
      </c>
      <c r="E328" s="10">
        <v>1</v>
      </c>
      <c r="F328" s="10"/>
      <c r="G328" s="10"/>
    </row>
    <row r="329" spans="3:13" ht="15.75" thickBot="1" x14ac:dyDescent="0.3">
      <c r="C329" s="8" t="s">
        <v>15</v>
      </c>
      <c r="D329" s="5">
        <v>236390</v>
      </c>
      <c r="E329" s="5">
        <v>435830</v>
      </c>
      <c r="F329" s="10"/>
      <c r="G329" s="10"/>
    </row>
    <row r="330" spans="3:13" ht="15.75" thickBot="1" x14ac:dyDescent="0.3">
      <c r="C330" s="8" t="s">
        <v>23</v>
      </c>
      <c r="D330" s="10">
        <f>D329/D328</f>
        <v>236390</v>
      </c>
      <c r="E330" s="10">
        <f>E329/E328</f>
        <v>435830</v>
      </c>
      <c r="F330" s="10" t="e">
        <f>F329/F328</f>
        <v>#DIV/0!</v>
      </c>
      <c r="G330" s="10" t="e">
        <f>G329/G328</f>
        <v>#DIV/0!</v>
      </c>
    </row>
    <row r="331" spans="3:13" ht="15.75" thickBot="1" x14ac:dyDescent="0.3">
      <c r="C331" s="8" t="s">
        <v>16</v>
      </c>
      <c r="D331" s="58" t="s">
        <v>22</v>
      </c>
      <c r="E331" s="11">
        <f t="shared" ref="E331:G333" si="13">E328/D328-1</f>
        <v>0</v>
      </c>
      <c r="F331" s="11">
        <f t="shared" si="13"/>
        <v>-1</v>
      </c>
      <c r="G331" s="11" t="e">
        <f t="shared" si="13"/>
        <v>#DIV/0!</v>
      </c>
      <c r="I331" s="130"/>
      <c r="J331" s="130"/>
      <c r="K331" s="130"/>
      <c r="L331" s="130"/>
      <c r="M331" s="130"/>
    </row>
    <row r="332" spans="3:13" ht="15.75" thickBot="1" x14ac:dyDescent="0.3">
      <c r="C332" s="8" t="s">
        <v>17</v>
      </c>
      <c r="D332" s="58" t="s">
        <v>22</v>
      </c>
      <c r="E332" s="11">
        <f t="shared" si="13"/>
        <v>0.84369051144295448</v>
      </c>
      <c r="F332" s="11">
        <f t="shared" si="13"/>
        <v>-1</v>
      </c>
      <c r="G332" s="11" t="e">
        <f t="shared" si="13"/>
        <v>#DIV/0!</v>
      </c>
      <c r="I332" s="130"/>
    </row>
    <row r="333" spans="3:13" ht="15.75" thickBot="1" x14ac:dyDescent="0.3">
      <c r="C333" s="8" t="s">
        <v>18</v>
      </c>
      <c r="D333" s="58" t="s">
        <v>22</v>
      </c>
      <c r="E333" s="11">
        <f t="shared" si="13"/>
        <v>0.84369051144295448</v>
      </c>
      <c r="F333" s="11" t="e">
        <f t="shared" si="13"/>
        <v>#DIV/0!</v>
      </c>
      <c r="G333" s="11" t="e">
        <f t="shared" si="13"/>
        <v>#DIV/0!</v>
      </c>
    </row>
    <row r="334" spans="3:13" ht="15.75" thickBot="1" x14ac:dyDescent="0.3">
      <c r="C334" s="185" t="s">
        <v>52</v>
      </c>
      <c r="D334" s="185"/>
      <c r="E334" s="185"/>
      <c r="F334" s="185"/>
      <c r="G334" s="185"/>
    </row>
    <row r="335" spans="3:13" ht="12.75" customHeight="1" thickBot="1" x14ac:dyDescent="0.3">
      <c r="C335" s="189"/>
      <c r="D335" s="44">
        <v>2018</v>
      </c>
      <c r="E335" s="44">
        <v>2019</v>
      </c>
      <c r="F335" s="44">
        <v>2020</v>
      </c>
      <c r="G335" s="44">
        <v>2021</v>
      </c>
    </row>
    <row r="336" spans="3:13" ht="9" customHeight="1" thickBot="1" x14ac:dyDescent="0.3">
      <c r="C336" s="189"/>
      <c r="D336" s="44" t="s">
        <v>6</v>
      </c>
      <c r="E336" s="44" t="s">
        <v>7</v>
      </c>
      <c r="F336" s="44" t="s">
        <v>7</v>
      </c>
      <c r="G336" s="44" t="s">
        <v>7</v>
      </c>
    </row>
    <row r="337" spans="3:13" ht="15.75" thickBot="1" x14ac:dyDescent="0.3">
      <c r="C337" s="133" t="s">
        <v>63</v>
      </c>
      <c r="D337" s="12"/>
      <c r="E337" s="12"/>
      <c r="F337" s="12"/>
      <c r="G337" s="12"/>
    </row>
    <row r="338" spans="3:13" ht="15.75" thickBot="1" x14ac:dyDescent="0.3">
      <c r="C338" s="133" t="s">
        <v>64</v>
      </c>
      <c r="D338" s="13">
        <v>236390</v>
      </c>
      <c r="E338" s="12">
        <v>435830</v>
      </c>
      <c r="F338" s="12"/>
      <c r="G338" s="12"/>
    </row>
    <row r="339" spans="3:13" ht="15.75" thickBot="1" x14ac:dyDescent="0.3">
      <c r="C339" s="139" t="s">
        <v>49</v>
      </c>
      <c r="D339" s="13">
        <f>D338+D337</f>
        <v>236390</v>
      </c>
      <c r="E339" s="13">
        <f>E338+E337</f>
        <v>435830</v>
      </c>
      <c r="F339" s="13">
        <f>F338+F337</f>
        <v>0</v>
      </c>
      <c r="G339" s="13">
        <f>G338+G337</f>
        <v>0</v>
      </c>
    </row>
    <row r="340" spans="3:13" ht="15.75" thickBot="1" x14ac:dyDescent="0.3">
      <c r="C340" s="59" t="s">
        <v>40</v>
      </c>
      <c r="D340" s="13"/>
      <c r="E340" s="13"/>
      <c r="F340" s="13"/>
      <c r="G340" s="13"/>
    </row>
    <row r="341" spans="3:13" ht="21.75" customHeight="1" thickBot="1" x14ac:dyDescent="0.3">
      <c r="C341" s="16" t="s">
        <v>224</v>
      </c>
      <c r="D341" s="328" t="s">
        <v>223</v>
      </c>
      <c r="E341" s="329"/>
      <c r="F341" s="329"/>
      <c r="G341" s="330"/>
    </row>
    <row r="342" spans="3:13" ht="23.25" customHeight="1" thickBot="1" x14ac:dyDescent="0.3">
      <c r="C342" s="8" t="s">
        <v>10</v>
      </c>
      <c r="D342" s="328" t="s">
        <v>223</v>
      </c>
      <c r="E342" s="329"/>
      <c r="F342" s="329"/>
      <c r="G342" s="330"/>
    </row>
    <row r="343" spans="3:13" ht="51.75" customHeight="1" thickBot="1" x14ac:dyDescent="0.3">
      <c r="C343" s="8" t="s">
        <v>14</v>
      </c>
      <c r="D343" s="211" t="s">
        <v>222</v>
      </c>
      <c r="E343" s="212"/>
      <c r="F343" s="212"/>
      <c r="G343" s="213"/>
    </row>
    <row r="344" spans="3:13" ht="12.75" customHeight="1" thickBot="1" x14ac:dyDescent="0.3">
      <c r="C344" s="189"/>
      <c r="D344" s="44">
        <v>2018</v>
      </c>
      <c r="E344" s="44">
        <v>2019</v>
      </c>
      <c r="F344" s="44">
        <v>2020</v>
      </c>
      <c r="G344" s="44">
        <v>2021</v>
      </c>
    </row>
    <row r="345" spans="3:13" ht="12" customHeight="1" thickBot="1" x14ac:dyDescent="0.3">
      <c r="C345" s="189"/>
      <c r="D345" s="44" t="s">
        <v>6</v>
      </c>
      <c r="E345" s="44" t="s">
        <v>7</v>
      </c>
      <c r="F345" s="44" t="s">
        <v>7</v>
      </c>
      <c r="G345" s="44" t="s">
        <v>7</v>
      </c>
    </row>
    <row r="346" spans="3:13" ht="15.75" thickBot="1" x14ac:dyDescent="0.3">
      <c r="C346" s="8" t="s">
        <v>9</v>
      </c>
      <c r="D346" s="10"/>
      <c r="E346" s="10"/>
      <c r="F346" s="10"/>
      <c r="G346" s="10"/>
    </row>
    <row r="347" spans="3:13" ht="15.75" thickBot="1" x14ac:dyDescent="0.3">
      <c r="C347" s="8" t="s">
        <v>15</v>
      </c>
      <c r="D347" s="10"/>
      <c r="E347" s="10">
        <v>264170</v>
      </c>
      <c r="F347" s="10">
        <v>492500</v>
      </c>
      <c r="G347" s="10">
        <v>492500</v>
      </c>
    </row>
    <row r="348" spans="3:13" ht="15.75" thickBot="1" x14ac:dyDescent="0.3">
      <c r="C348" s="8" t="s">
        <v>23</v>
      </c>
      <c r="D348" s="10" t="e">
        <f>D347/D346</f>
        <v>#DIV/0!</v>
      </c>
      <c r="E348" s="10" t="e">
        <f>E347/E346</f>
        <v>#DIV/0!</v>
      </c>
      <c r="F348" s="10" t="e">
        <f>F347/F346</f>
        <v>#DIV/0!</v>
      </c>
      <c r="G348" s="10" t="e">
        <f>G347/G346</f>
        <v>#DIV/0!</v>
      </c>
    </row>
    <row r="349" spans="3:13" ht="15.75" thickBot="1" x14ac:dyDescent="0.3">
      <c r="C349" s="8" t="s">
        <v>16</v>
      </c>
      <c r="D349" s="58" t="s">
        <v>22</v>
      </c>
      <c r="E349" s="11" t="e">
        <f t="shared" ref="E349:G351" si="14">E346/D346-1</f>
        <v>#DIV/0!</v>
      </c>
      <c r="F349" s="11" t="e">
        <f t="shared" si="14"/>
        <v>#DIV/0!</v>
      </c>
      <c r="G349" s="11" t="e">
        <f t="shared" si="14"/>
        <v>#DIV/0!</v>
      </c>
      <c r="I349" s="130"/>
      <c r="J349" s="130"/>
      <c r="K349" s="130"/>
      <c r="L349" s="130"/>
      <c r="M349" s="130"/>
    </row>
    <row r="350" spans="3:13" ht="15.75" thickBot="1" x14ac:dyDescent="0.3">
      <c r="C350" s="8" t="s">
        <v>17</v>
      </c>
      <c r="D350" s="58" t="s">
        <v>22</v>
      </c>
      <c r="E350" s="11" t="e">
        <f t="shared" si="14"/>
        <v>#DIV/0!</v>
      </c>
      <c r="F350" s="11">
        <f t="shared" si="14"/>
        <v>0.86432978763674906</v>
      </c>
      <c r="G350" s="11">
        <f t="shared" si="14"/>
        <v>0</v>
      </c>
    </row>
    <row r="351" spans="3:13" ht="15.75" thickBot="1" x14ac:dyDescent="0.3">
      <c r="C351" s="8" t="s">
        <v>18</v>
      </c>
      <c r="D351" s="58" t="s">
        <v>22</v>
      </c>
      <c r="E351" s="11" t="e">
        <f t="shared" si="14"/>
        <v>#DIV/0!</v>
      </c>
      <c r="F351" s="11" t="e">
        <f t="shared" si="14"/>
        <v>#DIV/0!</v>
      </c>
      <c r="G351" s="11" t="e">
        <f t="shared" si="14"/>
        <v>#DIV/0!</v>
      </c>
    </row>
    <row r="352" spans="3:13" ht="15.75" thickBot="1" x14ac:dyDescent="0.3">
      <c r="C352" s="185" t="s">
        <v>47</v>
      </c>
      <c r="D352" s="185"/>
      <c r="E352" s="185"/>
      <c r="F352" s="185"/>
      <c r="G352" s="185"/>
    </row>
    <row r="353" spans="3:12" ht="12.75" customHeight="1" thickBot="1" x14ac:dyDescent="0.3">
      <c r="C353" s="189"/>
      <c r="D353" s="44">
        <v>2018</v>
      </c>
      <c r="E353" s="44">
        <v>2019</v>
      </c>
      <c r="F353" s="44">
        <v>2020</v>
      </c>
      <c r="G353" s="44">
        <v>2021</v>
      </c>
    </row>
    <row r="354" spans="3:12" ht="9" customHeight="1" thickBot="1" x14ac:dyDescent="0.3">
      <c r="C354" s="189"/>
      <c r="D354" s="44" t="s">
        <v>6</v>
      </c>
      <c r="E354" s="44" t="s">
        <v>7</v>
      </c>
      <c r="F354" s="44" t="s">
        <v>7</v>
      </c>
      <c r="G354" s="44" t="s">
        <v>7</v>
      </c>
    </row>
    <row r="355" spans="3:12" ht="15.75" thickBot="1" x14ac:dyDescent="0.3">
      <c r="C355" s="133" t="s">
        <v>63</v>
      </c>
      <c r="D355" s="12"/>
      <c r="E355" s="12"/>
      <c r="F355" s="12"/>
      <c r="G355" s="12"/>
    </row>
    <row r="356" spans="3:12" ht="15.75" thickBot="1" x14ac:dyDescent="0.3">
      <c r="C356" s="133" t="s">
        <v>64</v>
      </c>
      <c r="D356" s="13"/>
      <c r="E356" s="12">
        <v>264170</v>
      </c>
      <c r="F356" s="12">
        <v>492500</v>
      </c>
      <c r="G356" s="12">
        <v>492500</v>
      </c>
    </row>
    <row r="357" spans="3:12" ht="15.75" thickBot="1" x14ac:dyDescent="0.3">
      <c r="C357" s="139" t="s">
        <v>46</v>
      </c>
      <c r="D357" s="13">
        <f>D356+D355</f>
        <v>0</v>
      </c>
      <c r="E357" s="13">
        <f>E356+E355</f>
        <v>264170</v>
      </c>
      <c r="F357" s="13">
        <f>F356+F355</f>
        <v>492500</v>
      </c>
      <c r="G357" s="13">
        <f>G356+G355</f>
        <v>492500</v>
      </c>
    </row>
    <row r="358" spans="3:12" ht="15.75" thickBot="1" x14ac:dyDescent="0.3">
      <c r="C358" s="138"/>
      <c r="D358" s="18"/>
      <c r="E358" s="18"/>
      <c r="F358" s="18"/>
      <c r="G358" s="18"/>
    </row>
    <row r="359" spans="3:12" ht="45" customHeight="1" thickBot="1" x14ac:dyDescent="0.3">
      <c r="C359" s="125" t="s">
        <v>67</v>
      </c>
      <c r="D359" s="19">
        <f>+D37+D60+D83+D106+D129+D152+D175+D198+D221+D244+D270+D291+D311+D329+D347</f>
        <v>1214549</v>
      </c>
      <c r="E359" s="19">
        <f>+E37+E60+E83+E106+E129+E152+E175+E198+E221+E244+E270+E291+E311+E329+E347</f>
        <v>1479999.9</v>
      </c>
      <c r="F359" s="19">
        <f>+F37+F60+F83+F106+F129+F152+F175+F198+F221+F244+F270+F291+F311+F329+F347</f>
        <v>1342499.9</v>
      </c>
      <c r="G359" s="19">
        <f>+G37+G60+G83+G106+G129+G152+G175+G198+G221+G244+G270+G291+G311+G329+G347</f>
        <v>1345499.9</v>
      </c>
    </row>
    <row r="360" spans="3:12" ht="24.75" thickBot="1" x14ac:dyDescent="0.3">
      <c r="C360" s="125" t="s">
        <v>68</v>
      </c>
      <c r="D360" s="19">
        <f>D362+D364+D366+D368+D370+D372+D374+D376+D378</f>
        <v>1214549</v>
      </c>
      <c r="E360" s="19">
        <f>E362+E364+E366+E368+E370+E372+E374+E376+E378</f>
        <v>1479999.9</v>
      </c>
      <c r="F360" s="19">
        <f>F362+F364+F366+F368+F370+F372+F374+F376+F378</f>
        <v>1342499.9</v>
      </c>
      <c r="G360" s="19">
        <f>G362+G364+G366+G368+G370+G372+G374+G376+G378</f>
        <v>1345499.9</v>
      </c>
      <c r="I360" s="136"/>
      <c r="J360" s="136"/>
      <c r="K360" s="136"/>
      <c r="L360" s="136"/>
    </row>
    <row r="361" spans="3:12" ht="24.75" thickBot="1" x14ac:dyDescent="0.3">
      <c r="C361" s="137" t="s">
        <v>24</v>
      </c>
      <c r="D361" s="20"/>
      <c r="E361" s="21">
        <f>E360/D360-1</f>
        <v>0.2185592347447487</v>
      </c>
      <c r="F361" s="21">
        <f>F360/E360-1</f>
        <v>-9.2905411682798089E-2</v>
      </c>
      <c r="G361" s="21">
        <f>G360/F360-1</f>
        <v>2.2346370379617841E-3</v>
      </c>
      <c r="I361" s="136"/>
      <c r="J361" s="136"/>
      <c r="K361" s="136"/>
      <c r="L361" s="136"/>
    </row>
    <row r="362" spans="3:12" ht="15.75" thickBot="1" x14ac:dyDescent="0.3">
      <c r="C362" s="133" t="s">
        <v>0</v>
      </c>
      <c r="D362" s="12">
        <f>+D45+D68+D91+D114+D137+D160+D183+D206+D229+D252</f>
        <v>463574</v>
      </c>
      <c r="E362" s="12">
        <f>+E45+E68+E91+E114+E137+E160+E183+E206+E229+E252</f>
        <v>471552</v>
      </c>
      <c r="F362" s="12">
        <f>+F45+F68+F91+F114+F137+F160+F183+F206+F229+F252</f>
        <v>471552</v>
      </c>
      <c r="G362" s="12">
        <f>+G45+G68+G91+G114+G137+G160+G183+G206+G229+G252</f>
        <v>471552</v>
      </c>
      <c r="I362" s="135"/>
    </row>
    <row r="363" spans="3:12" ht="15.75" thickBot="1" x14ac:dyDescent="0.3">
      <c r="C363" s="132" t="s">
        <v>25</v>
      </c>
      <c r="E363" s="22">
        <f>E362/D362-1</f>
        <v>1.7209765862623794E-2</v>
      </c>
      <c r="F363" s="22">
        <f>F362/E362-1</f>
        <v>0</v>
      </c>
      <c r="G363" s="22">
        <f>G362/F362-1</f>
        <v>0</v>
      </c>
      <c r="I363" s="135"/>
    </row>
    <row r="364" spans="3:12" ht="24.75" thickBot="1" x14ac:dyDescent="0.3">
      <c r="C364" s="133" t="s">
        <v>41</v>
      </c>
      <c r="D364" s="12">
        <f>+D46+D69+D92+D115+D138+D161+D184+D207+D230+D253</f>
        <v>78026</v>
      </c>
      <c r="E364" s="12">
        <f>+E46+E69+E92+E115+E138+E161+E184+E207+E230+E253</f>
        <v>78456</v>
      </c>
      <c r="F364" s="12">
        <f>+F46+F69+F92+F115+F138+F161+F184+F207+F230+F253</f>
        <v>78456</v>
      </c>
      <c r="G364" s="12">
        <f>+G46+G69+G92+G115+G138+G161+G184+G207+G230+G253</f>
        <v>78456</v>
      </c>
      <c r="J364" s="1"/>
      <c r="K364" s="1"/>
      <c r="L364" s="1"/>
    </row>
    <row r="365" spans="3:12" ht="24.75" thickBot="1" x14ac:dyDescent="0.3">
      <c r="C365" s="132" t="s">
        <v>42</v>
      </c>
      <c r="D365" s="13"/>
      <c r="E365" s="22">
        <f>E364/D364-1</f>
        <v>5.5109835183144718E-3</v>
      </c>
      <c r="F365" s="22">
        <f>F364/E364-1</f>
        <v>0</v>
      </c>
      <c r="G365" s="22">
        <f>G364/F364-1</f>
        <v>0</v>
      </c>
      <c r="I365" s="1"/>
      <c r="J365" s="130"/>
      <c r="K365" s="130"/>
      <c r="L365" s="130"/>
    </row>
    <row r="366" spans="3:12" ht="15.75" thickBot="1" x14ac:dyDescent="0.3">
      <c r="C366" s="133" t="s">
        <v>1</v>
      </c>
      <c r="D366" s="12">
        <f>+D47+D70+D93+D116+D139+D162+D185+D208+D231+D254</f>
        <v>78000</v>
      </c>
      <c r="E366" s="12">
        <f>+E47+E70+E93+E116+E139+E162+E185+E208+E231+E254</f>
        <v>77300.5</v>
      </c>
      <c r="F366" s="12">
        <f>+F47+F70+F93+F116+F139+F162+F185+F208+F231+F254</f>
        <v>96100.5</v>
      </c>
      <c r="G366" s="12">
        <f>+G47+G70+G93+G116+G139+G162+G185+G208+G231+G254</f>
        <v>96100.5</v>
      </c>
      <c r="I366" s="1"/>
      <c r="J366" s="130"/>
      <c r="K366" s="130"/>
      <c r="L366" s="130"/>
    </row>
    <row r="367" spans="3:12" ht="24.75" thickBot="1" x14ac:dyDescent="0.3">
      <c r="C367" s="132" t="s">
        <v>26</v>
      </c>
      <c r="D367" s="13"/>
      <c r="E367" s="22">
        <f>E366/D366-1</f>
        <v>-8.9679487179487039E-3</v>
      </c>
      <c r="F367" s="22">
        <f>F366/E366-1</f>
        <v>0.24320670629556074</v>
      </c>
      <c r="G367" s="22">
        <f>G366/F366-1</f>
        <v>0</v>
      </c>
      <c r="I367" s="1"/>
      <c r="J367" s="1"/>
      <c r="K367" s="1"/>
      <c r="L367" s="1"/>
    </row>
    <row r="368" spans="3:12" ht="15.75" thickBot="1" x14ac:dyDescent="0.3">
      <c r="C368" s="133" t="s">
        <v>2</v>
      </c>
      <c r="D368" s="12">
        <f>+D255+D48</f>
        <v>0</v>
      </c>
      <c r="E368" s="12">
        <f>+E255+E48</f>
        <v>0</v>
      </c>
      <c r="F368" s="12">
        <f>+F255+F48</f>
        <v>0</v>
      </c>
      <c r="G368" s="12">
        <f>+G255+G48</f>
        <v>0</v>
      </c>
      <c r="I368" s="1"/>
      <c r="J368" s="130"/>
      <c r="K368" s="130"/>
      <c r="L368" s="130"/>
    </row>
    <row r="369" spans="3:12" ht="15.75" thickBot="1" x14ac:dyDescent="0.3">
      <c r="C369" s="132" t="s">
        <v>27</v>
      </c>
      <c r="D369" s="13"/>
      <c r="E369" s="22" t="e">
        <f>E368/D368-1</f>
        <v>#DIV/0!</v>
      </c>
      <c r="F369" s="22" t="e">
        <f>F368/E368-1</f>
        <v>#DIV/0!</v>
      </c>
      <c r="G369" s="22" t="e">
        <f>G368/F368-1</f>
        <v>#DIV/0!</v>
      </c>
      <c r="I369" s="1"/>
      <c r="J369" s="130"/>
      <c r="K369" s="130"/>
      <c r="L369" s="130"/>
    </row>
    <row r="370" spans="3:12" ht="15.75" thickBot="1" x14ac:dyDescent="0.3">
      <c r="C370" s="133" t="s">
        <v>28</v>
      </c>
      <c r="D370" s="12">
        <f>+D49+D72+D95+D118+D141+D164+D187+D210+D233+D256</f>
        <v>137332</v>
      </c>
      <c r="E370" s="12">
        <f>+E49+E72+E95+E118+E141+E164+E187+E210+E233+E256</f>
        <v>141794</v>
      </c>
      <c r="F370" s="12">
        <f>+F49+F72+F95+F118+F141+F164+F187+F210+F233+F256</f>
        <v>192994</v>
      </c>
      <c r="G370" s="12">
        <f>+G49+G72+G95+G118+G141+G164+G187+G210+G233+G256</f>
        <v>195994</v>
      </c>
      <c r="I370" s="1"/>
      <c r="K370" s="130"/>
      <c r="L370" s="130"/>
    </row>
    <row r="371" spans="3:12" ht="24.75" thickBot="1" x14ac:dyDescent="0.3">
      <c r="C371" s="132" t="s">
        <v>29</v>
      </c>
      <c r="D371" s="13"/>
      <c r="E371" s="22">
        <f>E370/D370-1</f>
        <v>3.2490606704919545E-2</v>
      </c>
      <c r="F371" s="22">
        <f>F370/E370-1</f>
        <v>0.36108721102444385</v>
      </c>
      <c r="G371" s="22">
        <f>G370/F370-1</f>
        <v>1.5544524700249696E-2</v>
      </c>
      <c r="I371" s="134"/>
      <c r="K371" s="130"/>
      <c r="L371" s="130"/>
    </row>
    <row r="372" spans="3:12" ht="15.75" thickBot="1" x14ac:dyDescent="0.3">
      <c r="C372" s="133" t="s">
        <v>30</v>
      </c>
      <c r="D372" s="12">
        <f>+D50+D73+D96+D119+D142+D165+D188+D211+D234+D257</f>
        <v>7617</v>
      </c>
      <c r="E372" s="12">
        <f>+E50+E73+E96+E119+E142+E165+E188+E211+E234+E257</f>
        <v>10897.4</v>
      </c>
      <c r="F372" s="12">
        <f>+F50+F73+F96+F119+F142+F165+F188+F211+F234+F257</f>
        <v>10897.4</v>
      </c>
      <c r="G372" s="12">
        <f>+G50+G73+G96+G119+G142+G165+G188+G211+G234+G257</f>
        <v>10897.4</v>
      </c>
      <c r="I372" s="130"/>
      <c r="K372" s="130"/>
      <c r="L372" s="130"/>
    </row>
    <row r="373" spans="3:12" ht="24.75" thickBot="1" x14ac:dyDescent="0.3">
      <c r="C373" s="132" t="s">
        <v>31</v>
      </c>
      <c r="D373" s="13"/>
      <c r="E373" s="22">
        <f>E372/D372-1</f>
        <v>0.4306682420900616</v>
      </c>
      <c r="F373" s="22">
        <f>F372/E372-1</f>
        <v>0</v>
      </c>
      <c r="G373" s="22">
        <f>G372/F372-1</f>
        <v>0</v>
      </c>
      <c r="I373" s="130"/>
      <c r="K373" s="130"/>
      <c r="L373" s="130"/>
    </row>
    <row r="374" spans="3:12" ht="24.75" thickBot="1" x14ac:dyDescent="0.3">
      <c r="C374" s="133" t="s">
        <v>3</v>
      </c>
      <c r="D374" s="12">
        <f>D258+D51</f>
        <v>0</v>
      </c>
      <c r="E374" s="12">
        <f>E258+E51</f>
        <v>0</v>
      </c>
      <c r="F374" s="12">
        <f>F258+F51</f>
        <v>0</v>
      </c>
      <c r="G374" s="12">
        <f>G258+G51</f>
        <v>0</v>
      </c>
      <c r="K374" s="130"/>
      <c r="L374" s="130"/>
    </row>
    <row r="375" spans="3:12" ht="24.75" thickBot="1" x14ac:dyDescent="0.3">
      <c r="C375" s="132" t="s">
        <v>32</v>
      </c>
      <c r="D375" s="13"/>
      <c r="E375" s="22" t="e">
        <f>E374/D374-1</f>
        <v>#DIV/0!</v>
      </c>
      <c r="F375" s="22" t="e">
        <f>F374/E374-1</f>
        <v>#DIV/0!</v>
      </c>
      <c r="G375" s="22" t="e">
        <f>G374/F374-1</f>
        <v>#DIV/0!</v>
      </c>
      <c r="K375" s="130"/>
      <c r="L375" s="130"/>
    </row>
    <row r="376" spans="3:12" ht="15.75" thickBot="1" x14ac:dyDescent="0.3">
      <c r="C376" s="133" t="s">
        <v>19</v>
      </c>
      <c r="D376" s="12">
        <f>I379</f>
        <v>0</v>
      </c>
      <c r="E376" s="12">
        <f>J379</f>
        <v>0</v>
      </c>
      <c r="F376" s="12">
        <f>K379</f>
        <v>0</v>
      </c>
      <c r="G376" s="12">
        <f>L379</f>
        <v>0</v>
      </c>
    </row>
    <row r="377" spans="3:12" ht="24.75" thickBot="1" x14ac:dyDescent="0.3">
      <c r="C377" s="132" t="s">
        <v>33</v>
      </c>
      <c r="D377" s="13"/>
      <c r="E377" s="22" t="e">
        <f>E376/D376-1</f>
        <v>#DIV/0!</v>
      </c>
      <c r="F377" s="22" t="e">
        <f>F376/E376-1</f>
        <v>#DIV/0!</v>
      </c>
      <c r="G377" s="22" t="e">
        <f>G376/F376-1</f>
        <v>#DIV/0!</v>
      </c>
    </row>
    <row r="378" spans="3:12" ht="15.75" thickBot="1" x14ac:dyDescent="0.3">
      <c r="C378" s="133" t="s">
        <v>20</v>
      </c>
      <c r="D378" s="12">
        <f>+D279+D300+D320+D338+D356</f>
        <v>450000</v>
      </c>
      <c r="E378" s="12">
        <f>+E279+E300+E320+E338+E356</f>
        <v>700000</v>
      </c>
      <c r="F378" s="12">
        <f>+F279+F300+F320+F338+F356</f>
        <v>492500</v>
      </c>
      <c r="G378" s="12">
        <f>+G279+G300+G320+G338+G356</f>
        <v>492500</v>
      </c>
    </row>
    <row r="379" spans="3:12" ht="24.75" thickBot="1" x14ac:dyDescent="0.3">
      <c r="C379" s="132" t="s">
        <v>34</v>
      </c>
      <c r="D379" s="13"/>
      <c r="E379" s="22">
        <f>E378/D378-1</f>
        <v>0.55555555555555558</v>
      </c>
      <c r="F379" s="22">
        <f>F378/E378-1</f>
        <v>-0.29642857142857137</v>
      </c>
      <c r="G379" s="22">
        <f>G378/F378-1</f>
        <v>0</v>
      </c>
      <c r="I379" s="130"/>
    </row>
    <row r="380" spans="3:12" ht="15.75" thickBot="1" x14ac:dyDescent="0.3">
      <c r="C380" s="131" t="s">
        <v>48</v>
      </c>
      <c r="D380" s="14">
        <f>IF(D360-D359=0,0,"Error")</f>
        <v>0</v>
      </c>
      <c r="E380" s="14">
        <f>IF(E360-E359=0,0,"Error")</f>
        <v>0</v>
      </c>
      <c r="F380" s="14">
        <f>IF(F360-F359=0,0,"Error")</f>
        <v>0</v>
      </c>
      <c r="G380" s="14">
        <f>IF(G360-G359=0,0,"Error")</f>
        <v>0</v>
      </c>
      <c r="I380" s="130"/>
    </row>
    <row r="381" spans="3:12" ht="24.75" thickBot="1" x14ac:dyDescent="0.3">
      <c r="C381" s="129" t="s">
        <v>43</v>
      </c>
      <c r="D381" s="12">
        <v>546</v>
      </c>
      <c r="E381" s="12">
        <v>546</v>
      </c>
      <c r="F381" s="12">
        <v>546</v>
      </c>
      <c r="G381" s="12">
        <v>546</v>
      </c>
    </row>
    <row r="382" spans="3:12" ht="36.75" thickBot="1" x14ac:dyDescent="0.3">
      <c r="C382" s="129" t="s">
        <v>44</v>
      </c>
      <c r="D382" s="6">
        <v>2</v>
      </c>
      <c r="E382" s="6">
        <v>2</v>
      </c>
      <c r="F382" s="6">
        <v>2</v>
      </c>
      <c r="G382" s="6">
        <v>2</v>
      </c>
    </row>
    <row r="383" spans="3:12" x14ac:dyDescent="0.25">
      <c r="C383" s="128"/>
      <c r="D383" s="1"/>
      <c r="E383" s="1"/>
      <c r="F383" s="1"/>
      <c r="G383" s="1"/>
    </row>
  </sheetData>
  <mergeCells count="113">
    <mergeCell ref="C126:C127"/>
    <mergeCell ref="C134:G134"/>
    <mergeCell ref="C135:C136"/>
    <mergeCell ref="D146:G146"/>
    <mergeCell ref="C218:C219"/>
    <mergeCell ref="C226:G226"/>
    <mergeCell ref="C227:C228"/>
    <mergeCell ref="C203:G203"/>
    <mergeCell ref="C204:C205"/>
    <mergeCell ref="D215:G215"/>
    <mergeCell ref="D216:G216"/>
    <mergeCell ref="D217:G217"/>
    <mergeCell ref="C181:C182"/>
    <mergeCell ref="D192:G192"/>
    <mergeCell ref="D193:G193"/>
    <mergeCell ref="D194:G194"/>
    <mergeCell ref="C195:C196"/>
    <mergeCell ref="D341:G341"/>
    <mergeCell ref="D342:G342"/>
    <mergeCell ref="D240:G240"/>
    <mergeCell ref="C241:C242"/>
    <mergeCell ref="C249:G249"/>
    <mergeCell ref="C250:C251"/>
    <mergeCell ref="C262:G262"/>
    <mergeCell ref="D287:G287"/>
    <mergeCell ref="C158:C159"/>
    <mergeCell ref="C335:C336"/>
    <mergeCell ref="C317:C318"/>
    <mergeCell ref="D325:G325"/>
    <mergeCell ref="C326:C327"/>
    <mergeCell ref="D322:G322"/>
    <mergeCell ref="C288:C289"/>
    <mergeCell ref="C297:C298"/>
    <mergeCell ref="C303:G303"/>
    <mergeCell ref="D307:G307"/>
    <mergeCell ref="C308:C309"/>
    <mergeCell ref="C316:G316"/>
    <mergeCell ref="C296:G296"/>
    <mergeCell ref="C302:G302"/>
    <mergeCell ref="D305:G305"/>
    <mergeCell ref="D306:G306"/>
    <mergeCell ref="C344:C345"/>
    <mergeCell ref="C352:G352"/>
    <mergeCell ref="C2:G2"/>
    <mergeCell ref="D4:G4"/>
    <mergeCell ref="D5:G5"/>
    <mergeCell ref="D6:G6"/>
    <mergeCell ref="D16:G16"/>
    <mergeCell ref="C353:C354"/>
    <mergeCell ref="C7:G7"/>
    <mergeCell ref="C8:G10"/>
    <mergeCell ref="D11:G11"/>
    <mergeCell ref="C12:C13"/>
    <mergeCell ref="D17:G17"/>
    <mergeCell ref="C18:G18"/>
    <mergeCell ref="C29:G29"/>
    <mergeCell ref="D31:G31"/>
    <mergeCell ref="D32:G32"/>
    <mergeCell ref="C334:G334"/>
    <mergeCell ref="D266:G266"/>
    <mergeCell ref="C267:C268"/>
    <mergeCell ref="D265:G265"/>
    <mergeCell ref="C66:C67"/>
    <mergeCell ref="D77:G77"/>
    <mergeCell ref="D343:G343"/>
    <mergeCell ref="D78:G78"/>
    <mergeCell ref="D79:G79"/>
    <mergeCell ref="C30:G30"/>
    <mergeCell ref="D33:G33"/>
    <mergeCell ref="C34:C35"/>
    <mergeCell ref="C42:G42"/>
    <mergeCell ref="C43:C44"/>
    <mergeCell ref="D264:G264"/>
    <mergeCell ref="D238:G238"/>
    <mergeCell ref="D239:G239"/>
    <mergeCell ref="C261:G261"/>
    <mergeCell ref="D263:G263"/>
    <mergeCell ref="C80:C81"/>
    <mergeCell ref="D54:G54"/>
    <mergeCell ref="D55:G55"/>
    <mergeCell ref="D56:G56"/>
    <mergeCell ref="C57:C58"/>
    <mergeCell ref="C65:G65"/>
    <mergeCell ref="C103:C104"/>
    <mergeCell ref="C111:G111"/>
    <mergeCell ref="C112:C113"/>
    <mergeCell ref="D123:G123"/>
    <mergeCell ref="D124:G124"/>
    <mergeCell ref="C88:G88"/>
    <mergeCell ref="C89:C90"/>
    <mergeCell ref="D100:G100"/>
    <mergeCell ref="D323:G323"/>
    <mergeCell ref="D324:G324"/>
    <mergeCell ref="C275:G275"/>
    <mergeCell ref="C276:C277"/>
    <mergeCell ref="C281:C283"/>
    <mergeCell ref="D281:G283"/>
    <mergeCell ref="D304:G304"/>
    <mergeCell ref="D284:G284"/>
    <mergeCell ref="D285:G285"/>
    <mergeCell ref="D286:G286"/>
    <mergeCell ref="D169:G169"/>
    <mergeCell ref="D170:G170"/>
    <mergeCell ref="D171:G171"/>
    <mergeCell ref="C172:C173"/>
    <mergeCell ref="C180:G180"/>
    <mergeCell ref="D101:G101"/>
    <mergeCell ref="D102:G102"/>
    <mergeCell ref="D147:G147"/>
    <mergeCell ref="D148:G148"/>
    <mergeCell ref="C149:C150"/>
    <mergeCell ref="C157:G157"/>
    <mergeCell ref="D125:G125"/>
  </mergeCells>
  <pageMargins left="0.46" right="0.17" top="0.75" bottom="0.75" header="0.3" footer="0.3"/>
  <pageSetup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Formati 1 Misioni</vt:lpstr>
      <vt:lpstr> Formati 2.1 Planifikimi</vt:lpstr>
      <vt:lpstr>Formati 2.1 Trashegimia</vt:lpstr>
      <vt:lpstr>Formati 2.1 Arti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Ina Dhaskali</cp:lastModifiedBy>
  <cp:lastPrinted>2018-05-14T11:21:26Z</cp:lastPrinted>
  <dcterms:created xsi:type="dcterms:W3CDTF">2018-03-05T12:29:59Z</dcterms:created>
  <dcterms:modified xsi:type="dcterms:W3CDTF">2018-07-09T09:19:00Z</dcterms:modified>
</cp:coreProperties>
</file>