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10785" yWindow="-165" windowWidth="11025" windowHeight="6945" tabRatio="851" firstSheet="10" activeTab="18"/>
  </bookViews>
  <sheets>
    <sheet name="Formati 1 Misioni" sheetId="5" state="hidden" r:id="rId1"/>
    <sheet name="p.ekszist 110" sheetId="9" state="hidden" r:id="rId2"/>
    <sheet name="p.ekzist7220" sheetId="10" state="hidden" r:id="rId3"/>
    <sheet name="p.ekzist7330" sheetId="11" state="hidden" r:id="rId4"/>
    <sheet name="p.ekzist7450" sheetId="12" state="hidden" r:id="rId5"/>
    <sheet name="p.eksz7460" sheetId="13" state="hidden" r:id="rId6"/>
    <sheet name="p.ekzsist perkujdesja" sheetId="14" state="hidden" r:id="rId7"/>
    <sheet name="p.ekzist perfshirja" sheetId="15" state="hidden" r:id="rId8"/>
    <sheet name="p.ekz.p.pol" sheetId="16" state="hidden" r:id="rId9"/>
    <sheet name="Formati 2.1 Sipas Tavaneve" sheetId="8" state="hidden" r:id="rId10"/>
    <sheet name="Formati 1 Mision" sheetId="25" r:id="rId11"/>
    <sheet name="2,1 110" sheetId="17" r:id="rId12"/>
    <sheet name="2,1 7220" sheetId="18" r:id="rId13"/>
    <sheet name="2,1 7330" sheetId="19" r:id="rId14"/>
    <sheet name="2,17450" sheetId="20" r:id="rId15"/>
    <sheet name="2,17460" sheetId="21" r:id="rId16"/>
    <sheet name="2,1 perkujd" sheetId="22" r:id="rId17"/>
    <sheet name="2,1 prefsh" sheetId="23" r:id="rId18"/>
    <sheet name="2,1 t perndj politik" sheetId="24"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123Graph_A" hidden="1">'[1]DAILY from archive'!#REF!</definedName>
    <definedName name="__123Graph_AADVANCE" hidden="1">#REF!</definedName>
    <definedName name="__123Graph_ACUMCHANGE" hidden="1">'[2]DAILY from archive'!#REF!</definedName>
    <definedName name="__123Graph_ADAILYEXR" hidden="1">'[2]DAILY from archive'!$J$177:$J$332</definedName>
    <definedName name="__123Graph_ADAILYRATE" hidden="1">'[2]DAILY from archive'!#REF!</definedName>
    <definedName name="__123Graph_AGRAPH1" hidden="1">[3]M!#REF!</definedName>
    <definedName name="__123Graph_AGRAPH2" hidden="1">[3]M!#REF!</definedName>
    <definedName name="__123Graph_AGRAPH3" hidden="1">[3]M!#REF!</definedName>
    <definedName name="__123Graph_AIBRD_LEND" hidden="1">[4]WB!$Q$13:$AK$13</definedName>
    <definedName name="__123Graph_APIPELINE" hidden="1">[4]BoP!$U$359:$AQ$359</definedName>
    <definedName name="__123Graph_AREER" hidden="1">[4]ER!#REF!</definedName>
    <definedName name="__123Graph_ARESERVES" hidden="1">[5]NFA!$AX$73:$BZ$73</definedName>
    <definedName name="__123Graph_B" hidden="1">[6]revagtrim!#REF!</definedName>
    <definedName name="__123Graph_BCUMCHANGE" hidden="1">'[2]DAILY from archive'!#REF!</definedName>
    <definedName name="__123Graph_BDAILYEXR" hidden="1">'[2]DAILY from archive'!#REF!</definedName>
    <definedName name="__123Graph_BDAILYRATE" hidden="1">'[2]DAILY from archive'!#REF!</definedName>
    <definedName name="__123Graph_BIBRD_LEND" hidden="1">[4]WB!$Q$61:$AK$61</definedName>
    <definedName name="__123Graph_BPIPELINE" hidden="1">[4]BoP!$U$358:$AQ$358</definedName>
    <definedName name="__123Graph_BREER" hidden="1">[4]ER!#REF!</definedName>
    <definedName name="__123Graph_BRESERVES" hidden="1">[5]NFA!$AX$74:$BZ$74</definedName>
    <definedName name="__123Graph_C" hidden="1">[6]revagtrim!#REF!</definedName>
    <definedName name="__123Graph_CDAILYEXR" hidden="1">'[2]DAILY from archive'!#REF!</definedName>
    <definedName name="__123Graph_CDAILYRATE" hidden="1">'[2]DAILY from archive'!#REF!</definedName>
    <definedName name="__123Graph_CREER" hidden="1">[4]ER!#REF!</definedName>
    <definedName name="__123Graph_D" hidden="1">[7]SEI!#REF!</definedName>
    <definedName name="__123Graph_DDAILYEXR" hidden="1">'[2]DAILY from archive'!#REF!</definedName>
    <definedName name="__123Graph_DDAILYRATE" hidden="1">'[2]DAILY from archive'!#REF!</definedName>
    <definedName name="__123Graph_E" hidden="1">[7]SEI!#REF!</definedName>
    <definedName name="__123Graph_EDAILYEXR" hidden="1">'[2]DAILY from archive'!#REF!</definedName>
    <definedName name="__123Graph_F" hidden="1">[7]SEI!#REF!</definedName>
    <definedName name="__123Graph_FDAILYEXR" hidden="1">'[2]DAILY from archive'!$AA$18:$AA$332</definedName>
    <definedName name="__123Graph_X" hidden="1">'[8]SUMMARY TABLE'!$C$5:$S$5</definedName>
    <definedName name="__123Graph_XCUMCHANGE" hidden="1">'[2]DAILY from archive'!#REF!</definedName>
    <definedName name="__123Graph_XDAILYEXR" hidden="1">'[2]DAILY from archive'!$D$177:$D$332</definedName>
    <definedName name="__123Graph_XDAILYRATE" hidden="1">'[2]DAILY from archive'!$D$177:$D$332</definedName>
    <definedName name="__123Graph_XIBRD_LEND" hidden="1">[4]WB!$Q$9:$AK$9</definedName>
    <definedName name="_1Macros_Import_.qbop">[9]!'[Macros Import].qbop'</definedName>
    <definedName name="_2__123Graph_ACPI_ER_LOG" hidden="1">[4]ER!#REF!</definedName>
    <definedName name="_3__123Graph_AIBA_IBRD" hidden="1">[4]WB!$Q$62:$AK$62</definedName>
    <definedName name="_4__123Graph_AWB_ADJ_PRJ" hidden="1">[4]WB!$Q$255:$AK$255</definedName>
    <definedName name="_5__123Graph_BCPI_ER_LOG" hidden="1">[4]ER!#REF!</definedName>
    <definedName name="_6__123Graph_BIBA_IBRD" hidden="1">[4]WB!#REF!</definedName>
    <definedName name="_7__123Graph_BWB_ADJ_PRJ" hidden="1">[4]WB!$Q$257:$AK$257</definedName>
    <definedName name="_COL1">[10]SimInp1:ModDef!$A$1:$V$130</definedName>
    <definedName name="_END94">'[11]End-94'!$D$102:$AS$189</definedName>
    <definedName name="_Fill" hidden="1">#REF!</definedName>
    <definedName name="_Filler" hidden="1">[12]A!$A$43:$A$598</definedName>
    <definedName name="_Key2" hidden="1">[13]Contents!#REF!</definedName>
    <definedName name="_MCV1">[14]Main!$E$64:$AH$64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[11]BoP!$G$174:$AR$216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[15]Assumptions!#REF!</definedName>
    <definedName name="_TB1">[16]SummaryCG!$A$4:$CL$77</definedName>
    <definedName name="_TB2">[16]CGRev!$A$4:$CL$43</definedName>
    <definedName name="_TB3">[16]CGExp!$A$4:$CL$86</definedName>
    <definedName name="_TB4">[16]CGExternal!$B$4:$CL$55</definedName>
    <definedName name="_TB5">[16]CGAuthMeth!$B$4:$CL$55</definedName>
    <definedName name="_TB6">[16]CGAuthMeth!$B$64:$CL$131</definedName>
    <definedName name="_TB7">[16]CGFin_Monthly!$B$4:$AC$73</definedName>
    <definedName name="_TB8">[16]CGFin_Monthly!$B$174:$AC$234</definedName>
    <definedName name="_WB1">[11]WB!$D$13:$AF$264</definedName>
    <definedName name="_WB2">[11]WB!$AG$13:$AQ$264</definedName>
    <definedName name="a">[17]Debt!$T$2</definedName>
    <definedName name="ACTIVATE">#REF!</definedName>
    <definedName name="AID">#REF!</definedName>
    <definedName name="AlPr_TB_1">#REF!</definedName>
    <definedName name="AlPr_TB_1b">#REF!</definedName>
    <definedName name="ALTBCA">[14]QQ!$E$11:$AH$11</definedName>
    <definedName name="ALTNGDP_R">[14]Q4!$E$53:$AH$53</definedName>
    <definedName name="ALTPCPI">[14]Q6!$E$27:$AH$27</definedName>
    <definedName name="ams"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[14]QQ!$E$9:$AH$9</definedName>
    <definedName name="BCA_GDP">[14]QQ!$E$10:$AH$10</definedName>
    <definedName name="BCA_NGDP">#REF!</definedName>
    <definedName name="BE">[14]Q6!$E$137:$AH$137</definedName>
    <definedName name="BEA">[14]QQ!$E$140:$AH$140</definedName>
    <definedName name="BEC">#REF!</definedName>
    <definedName name="BED">#REF!</definedName>
    <definedName name="BED_6">#REF!</definedName>
    <definedName name="BEO">[14]Q6!$E$142:$AH$142</definedName>
    <definedName name="BER">[14]QQ!$E$141:$AH$141</definedName>
    <definedName name="BESD">[14]Q7!$E$42:$AH$42</definedName>
    <definedName name="BF">[14]QQ!$E$55:$AH$55</definedName>
    <definedName name="BFD">[14]QQ!$E$58:$AH$58</definedName>
    <definedName name="BFDA">[14]Q6!$E$60:$AH$60</definedName>
    <definedName name="BFDI">[14]Q6!$E$63:$AH$63</definedName>
    <definedName name="BFDIL">[14]QQ!$E$65:$AH$65</definedName>
    <definedName name="BFL_D">[14]DA!$E$49:$AH$49</definedName>
    <definedName name="BFO">[14]QQ!$E$90:$AH$90</definedName>
    <definedName name="BFOA">[14]Q6!$E$98:$AH$98</definedName>
    <definedName name="BFOAG">[14]QQ!$E$100:$AH$100</definedName>
    <definedName name="BFOAP">[14]Q6!$E$101:$AH$101</definedName>
    <definedName name="BFOG">[14]Q6!$E$93:$AH$93</definedName>
    <definedName name="BFOL">[14]QQ!$E$104:$AH$104</definedName>
    <definedName name="BFOL_B">[14]QQ!$E$118:$AH$118</definedName>
    <definedName name="BFOL_G">[14]QQ!$E$113:$AH$113</definedName>
    <definedName name="BFOL_L">#REF!</definedName>
    <definedName name="BFOL_O">[14]Q6!$E$120:$AH$120</definedName>
    <definedName name="BFOL_S">#REF!</definedName>
    <definedName name="BFOLB">#REF!</definedName>
    <definedName name="BFOLG">[14]Q6!$E$107:$AH$107</definedName>
    <definedName name="BFOLG_L">#REF!</definedName>
    <definedName name="BFOLP">[14]Q6!$E$109:$AH$109</definedName>
    <definedName name="BFOP">[14]Q6!$E$95:$AH$95</definedName>
    <definedName name="BFP">[14]QQ!$E$68:$AH$68</definedName>
    <definedName name="BFPA">[14]Q6!$E$75:$AH$75</definedName>
    <definedName name="BFPAG">[14]QQ!$E$77:$AH$77</definedName>
    <definedName name="BFPG">[14]Q6!$E$72:$AH$72</definedName>
    <definedName name="BFPL">[14]Q6!$E$78:$AH$78</definedName>
    <definedName name="BFPLBN">#REF!</definedName>
    <definedName name="BFPLD">[14]QQ!$E$83:$AH$83</definedName>
    <definedName name="BFPLD_G">#REF!</definedName>
    <definedName name="BFPLDG">[14]Q6!$E$88:$AH$88</definedName>
    <definedName name="BFPLDP">[14]Q6!$E$86:$AH$86</definedName>
    <definedName name="BFPLE">[14]Q6!$E$81:$AH$81</definedName>
    <definedName name="BFPLE_G">#REF!</definedName>
    <definedName name="BFPLMM">#REF!</definedName>
    <definedName name="BFPP">[14]Q6!$E$70:$AH$70</definedName>
    <definedName name="BFRA">[14]QQ!$E$123:$AH$123</definedName>
    <definedName name="BFUND">[14]Q6!$E$115:$AH$115</definedName>
    <definedName name="BGS">[14]Q6!$E$13:$AH$13</definedName>
    <definedName name="BI">[14]Q6!$E$32:$AH$32</definedName>
    <definedName name="BIC">[14]Q6!$E$35:$AH$35</definedName>
    <definedName name="BID">[14]Q6!$E$38:$AH$38</definedName>
    <definedName name="BIL">[19]Work!$B$26:$AG$97</definedName>
    <definedName name="BIP">#REF!</definedName>
    <definedName name="BK">[14]Q6!$E$48:$AH$48</definedName>
    <definedName name="BKF">[14]QQ!$E$51:$AH$51</definedName>
    <definedName name="BKF_6">[14]Q6!$E$139:$AH$139</definedName>
    <definedName name="BKFA">#REF!</definedName>
    <definedName name="BKO">[14]Q6!$E$52:$AH$52</definedName>
    <definedName name="BM">[14]Q6!$E$24:$AH$24</definedName>
    <definedName name="BMG">[14]Q6!$E$27:$AH$27</definedName>
    <definedName name="BMII">[14]QQ!$E$40:$AH$40</definedName>
    <definedName name="BMII_7">[14]Q7!$E$40:$AH$40</definedName>
    <definedName name="BMS">[14]Q6!$E$29:$AH$29</definedName>
    <definedName name="BOP">[14]Q6!$E$130:$AH$130</definedName>
    <definedName name="BOP_GDP">[14]Q6!$E$131:$AH$131</definedName>
    <definedName name="BRASS">[14]QQ!$E$150:$AH$150</definedName>
    <definedName name="BRASS_6">[14]Q6!$E$126:$AH$126</definedName>
    <definedName name="BRO">#REF!</definedName>
    <definedName name="BTR">[14]Q6!$E$42:$AH$42</definedName>
    <definedName name="BTRG">[14]Q6!$E$44:$AH$44</definedName>
    <definedName name="BTRP">[14]Q6!$E$45:$AH$45</definedName>
    <definedName name="budfin">#REF!</definedName>
    <definedName name="budget_financing">#REF!</definedName>
    <definedName name="BX">[14]Q6!$E$16:$AH$16</definedName>
    <definedName name="BXG">[14]Q6!$E$19:$AH$19</definedName>
    <definedName name="BXS">[14]Q6!$E$21:$AH$21</definedName>
    <definedName name="CAD">#REF!</definedName>
    <definedName name="CalcMCV_4">[14]Q4!$E$58:$AH$58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[14]Q1!$E$61:$AH$61</definedName>
    <definedName name="CHK2.1">[14]Main!$E$67:$AH$67</definedName>
    <definedName name="CHK2.2">[14]Main!$E$70:$AH$70</definedName>
    <definedName name="CHK2.3">[14]Main!$E$75:$AH$75</definedName>
    <definedName name="CHK3.1">[14]Q3!$E$61:$AH$61</definedName>
    <definedName name="CHK5.1">[14]Q5!$E$107:$AH$107</definedName>
    <definedName name="CNY">#REF!</definedName>
    <definedName name="cont">#REF!</definedName>
    <definedName name="CONTENTS">#REF!</definedName>
    <definedName name="Copyfrom">#REF!</definedName>
    <definedName name="COUNTER">#REF!</definedName>
    <definedName name="CPF">[11]CPFs!$F$13:$AF$84</definedName>
    <definedName name="cpi">[19]Work!$ER$4:$FK$97</definedName>
    <definedName name="cpi_cmp">#REF!</definedName>
    <definedName name="cpi_nsa">[19]Work!$FM$5:$GF$97</definedName>
    <definedName name="Current_account">#REF!</definedName>
    <definedName name="CurrVintage">'[20]A Current Data'!$D$60</definedName>
    <definedName name="D">[14]DA!$E$9:$AH$9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[14]DA!$E$22:$AH$22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[14]DA!$E$21:$AH$21</definedName>
    <definedName name="D_GCB">[21]DA!$E$62:$AH$62</definedName>
    <definedName name="D_GGB">[21]DA!$E$63:$AH$63</definedName>
    <definedName name="D_Ind">[11]DSA!$G$7:$AU$96</definedName>
    <definedName name="D_L">[14]Q7!$E$13:$AH$13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[14]Q7!$E$23:$AH$23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[14]Q7!$E$16:$AH$16</definedName>
    <definedName name="D_SRM">[14]Q7!$E$34:$AH$34</definedName>
    <definedName name="D_SY">#REF!</definedName>
    <definedName name="D_WPCP33_D">[21]DA!$E$66:$AH$66</definedName>
    <definedName name="DA">[14]DA!$E$33:$AH$33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[14]Q7!$E$28:$AH$28</definedName>
    <definedName name="DG">[14]Q7!$E$27:$AH$27</definedName>
    <definedName name="DG_S">[14]Q7!$E$18:$AH$18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[14]Q7!$E$29:$AH$29</definedName>
    <definedName name="doc">[19]DOC!$A$1:$L$43</definedName>
    <definedName name="DOCFILE">#REF!</definedName>
    <definedName name="DS">[14]DA!$E$38:$AH$38</definedName>
    <definedName name="DSA_Assumptions">[11]DSA!$G$666:$AJ$698</definedName>
    <definedName name="DSDSI">[14]Q7!$E$42:$AH$42</definedName>
    <definedName name="DSDSP">[14]Q7!$E$52:$AH$52</definedName>
    <definedName name="DSI">[14]Q7!$E$46:$AH$46</definedName>
    <definedName name="DSP">[14]Q7!$E$56:$AH$56</definedName>
    <definedName name="DSPG">[14]Q7!$E$58:$AH$58</definedName>
    <definedName name="DTS">#REF!</definedName>
    <definedName name="EBRD">[11]EBRD!$D$14:$AM$120</definedName>
    <definedName name="ECU">#REF!</definedName>
    <definedName name="EDNA">[14]QQ!$E$151:$AH$151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[14]Q5!$DZ$1</definedName>
    <definedName name="ENDA">[14]QQ!$E$147:$AH$147</definedName>
    <definedName name="endrit" hidden="1">{"Main Economic Indicators",#N/A,FALSE,"C"}</definedName>
    <definedName name="ergferger" hidden="1">{"Main Economic Indicators",#N/A,FALSE,"C"}</definedName>
    <definedName name="ESP">#REF!</definedName>
    <definedName name="Excel_BuiltIn_Print_Area">#REF!</definedName>
    <definedName name="ExitWRS">[14]Main!$AB$25</definedName>
    <definedName name="EXTERNAL">#REF!</definedName>
    <definedName name="F">#REF!</definedName>
    <definedName name="FIM">#REF!</definedName>
    <definedName name="FINAN">#REF!</definedName>
    <definedName name="FINANC">#REF!</definedName>
    <definedName name="Fisc">[11]BoP!$G$365:$AK$434</definedName>
    <definedName name="FLRES">#REF!</definedName>
    <definedName name="FLRESC">#REF!</definedName>
    <definedName name="FMB">[14]Q4!$E$51:$AH$51</definedName>
    <definedName name="Foreign_liabilities">#REF!</definedName>
    <definedName name="FRF">#REF!</definedName>
    <definedName name="GapDifSum">#REF!</definedName>
    <definedName name="GapRead">#REF!</definedName>
    <definedName name="GapWrite">#REF!</definedName>
    <definedName name="GBP">#REF!</definedName>
    <definedName name="GCB">[14]Q4!$E$18:$AH$18</definedName>
    <definedName name="GCB_NGDP">[14]Q7!$E$19:$AH$19</definedName>
    <definedName name="GCD">[14]Q4!$E$21:$AH$21</definedName>
    <definedName name="GCEI">[14]Q4!$E$16:$AH$16</definedName>
    <definedName name="GCENL">[14]Q4!$E$13:$AH$13</definedName>
    <definedName name="GCND">[14]Q4!$E$24:$AH$24</definedName>
    <definedName name="GCND_NGDP">[14]Q4!$E$25:$AH$25</definedName>
    <definedName name="GCRG">[14]Q4!$E$10:$AH$10</definedName>
    <definedName name="GEORED98.XLS">[19]RED98DATA!$B$2:$BW$78</definedName>
    <definedName name="GGB">[14]Q4!$E$40:$AH$40</definedName>
    <definedName name="GGB_NGDP">[14]Q7!$E$41:$AH$41</definedName>
    <definedName name="GGD">[14]Q4!$E$43:$AH$43</definedName>
    <definedName name="GGED">[14]Q4!$E$35:$AH$35</definedName>
    <definedName name="GGEI">[14]Q4!$E$38:$AH$38</definedName>
    <definedName name="GGENL">[14]Q4!$E$32:$AH$32</definedName>
    <definedName name="GGND">[14]Q4!$E$46:$AH$46</definedName>
    <definedName name="GGRG">[14]Q4!$E$29:$AH$29</definedName>
    <definedName name="GOVERNMENT">#REF!</definedName>
    <definedName name="Grac_IDA">#REF!</definedName>
    <definedName name="Grace_IDA">#REF!</definedName>
    <definedName name="Grace_NC">'[23]Triangle private'!$C$14</definedName>
    <definedName name="Gross_reserves">#REF!</definedName>
    <definedName name="Gusht_Ar_TOT_Lek">'[22]2003'!#REF!</definedName>
    <definedName name="Gusht_Ar_TOT_Valute">'[22]2003'!#REF!</definedName>
    <definedName name="HERE">#REF!</definedName>
    <definedName name="IM">[11]BoP!$G$259:$AR$307</definedName>
    <definedName name="IMF">[11]IMF!$C$5:$AP$55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[14]Q3!$E$46:$AH$46</definedName>
    <definedName name="LE">[14]Q3!$E$13:$AH$13</definedName>
    <definedName name="LEM">[14]Q3!$E$52:$AH$52</definedName>
    <definedName name="LHEM">[14]Q3!$E$34:$AH$34</definedName>
    <definedName name="LHM">[14]Q3!$E$55:$AH$55</definedName>
    <definedName name="LIPM">[14]Q3!$E$43:$AH$43</definedName>
    <definedName name="liquidity_reserve">#REF!</definedName>
    <definedName name="LLF">[14]Q3!$E$10:$AH$10</definedName>
    <definedName name="LP">[14]Q6!$E$19:$AH$19</definedName>
    <definedName name="LULCM">[14]Q3!$E$37:$AH$37</definedName>
    <definedName name="LUR">[14]Q3!$E$16:$AH$16</definedName>
    <definedName name="Lyon">[25]C!$O$1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CV">[14]Main!$E$63:$AH$63</definedName>
    <definedName name="MCV_B">[14]QQ!$E$157:$AH$157</definedName>
    <definedName name="MCV_B1">[14]Q6!$E$158:$AH$158</definedName>
    <definedName name="MCV_D">[14]DA!$E$62:$AH$62</definedName>
    <definedName name="MCV_D1">[14]DA!$E$63:$AH$63</definedName>
    <definedName name="MCV_N">[14]Q4!$E$58:$AH$58</definedName>
    <definedName name="MCV_N1">[14]Q1!$E$59:$AH$59</definedName>
    <definedName name="MCV_T">[14]Micro!$E$103:$AH$103</definedName>
    <definedName name="MCV_T1">[14]Q5!$E$104:$AH$104</definedName>
    <definedName name="MIDDLE">#REF!</definedName>
    <definedName name="MNT_1_TB">#REF!</definedName>
    <definedName name="MNT_2_TB">#REF!</definedName>
    <definedName name="MNT_3_TB">#REF!</definedName>
    <definedName name="mod1.03">[10]ModDef!#REF!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[14]Q3!$E$27:$AH$27</definedName>
    <definedName name="MS_BMG">[14]Q3!$E$29:$AH$29</definedName>
    <definedName name="MS_BXG">[14]Q3!$E$28:$AH$28</definedName>
    <definedName name="MS_GCB_NGDP">[14]Q3!$E$19:$AH$19</definedName>
    <definedName name="MS_GGB_NGDP">[14]Q3!$E$20:$AH$20</definedName>
    <definedName name="MS_LUR">[14]Q3!$E$15:$AH$15</definedName>
    <definedName name="MS_NGDP">[14]Q3!$E$12:$AH$12</definedName>
    <definedName name="MS_NGDP_RG">[14]Q3!$E$9:$AH$9</definedName>
    <definedName name="MS_PCPIG">[14]Q3!$E$16:$AH$16</definedName>
    <definedName name="MS_TMG_RPCH">[14]Q3!$E$24:$AH$24</definedName>
    <definedName name="MS_TXG_RPCH">[14]Q3!$E$23:$AH$23</definedName>
    <definedName name="mt_moneyprog">#REF!</definedName>
    <definedName name="MTPROJ">#REF!</definedName>
    <definedName name="namehp">[26]SA_HP!#REF!</definedName>
    <definedName name="NAMES">#REF!</definedName>
    <definedName name="NAMES_Q">#REF!</definedName>
    <definedName name="namesreer">#REF!</definedName>
    <definedName name="namesweo">#REF!</definedName>
    <definedName name="NC_R">[14]Q1!$E$8:$AH$8</definedName>
    <definedName name="NCG">[14]Main!$E$8:$AH$8</definedName>
    <definedName name="NCG_R">[14]Q4!$E$11:$AH$11</definedName>
    <definedName name="NCP">[14]Main!$E$11:$AH$11</definedName>
    <definedName name="NCP_R">[14]Q4!$E$14:$AH$14</definedName>
    <definedName name="Nentor_Ar_TOT_Lek">'[22]2003'!#REF!</definedName>
    <definedName name="Nentor_Ar_TOT_Valute">'[22]2003'!#REF!</definedName>
    <definedName name="newname" hidden="1">[11]ER!#REF!</definedName>
    <definedName name="newname2" hidden="1">{#N/A,#N/A,FALSE,"I";#N/A,#N/A,FALSE,"J";#N/A,#N/A,FALSE,"K";#N/A,#N/A,FALSE,"L";#N/A,#N/A,FALSE,"M";#N/A,#N/A,FALSE,"N";#N/A,#N/A,FALSE,"O"}</definedName>
    <definedName name="newname3" hidden="1">{"ca",#N/A,FALSE,"Detailed BOP";"ka",#N/A,FALSE,"Detailed BOP";"btl",#N/A,FALSE,"Detailed BOP";#N/A,#N/A,FALSE,"Debt  Stock TBL";"imfprint",#N/A,FALSE,"IMF";"nirprintview",#N/A,FALSE,"NIR";"tradeprint",#N/A,FALSE,"Trade";"imfdebtservice",#N/A,FALSE,"IMF"}</definedName>
    <definedName name="newname4" hidden="1">{"WEO",#N/A,FALSE,"T"}</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[14]Q1!$E$29:$AH$29</definedName>
    <definedName name="NFB_R_GDP">[14]Q1!$E$30:$AH$30</definedName>
    <definedName name="NFI">[14]Main!$E$20:$AH$20</definedName>
    <definedName name="NFI_R">[14]Q4!$E$23:$AH$23</definedName>
    <definedName name="NFIG">[14]Main!$E$23:$AH$23</definedName>
    <definedName name="NFIP">[14]Main!$E$26:$AH$26</definedName>
    <definedName name="NFP_VE">[10]Model!#REF!</definedName>
    <definedName name="NFP_VE_1">[10]Model!#REF!</definedName>
    <definedName name="NGDP">[14]Main!$E$47:$AH$47</definedName>
    <definedName name="NGDP_D">[14]Q3!$E$22:$AH$22</definedName>
    <definedName name="NGDP_D.ARQ">[14]Q2!$E$21:$CB$21</definedName>
    <definedName name="NGDP_D.Q">[14]Q2!$E$20:$CB$20</definedName>
    <definedName name="NGDP_D.YOY">[14]Q2!$E$22:$CB$22</definedName>
    <definedName name="NGDP_D.YOYAVG">[14]Q2!$L$23:$CB$23</definedName>
    <definedName name="NGDP_DG">[14]Q6!$E$23:$AH$23</definedName>
    <definedName name="NGDP_R">[14]Q4!$E$50:$AH$50</definedName>
    <definedName name="NGDP_R.ARQ">[14]Q2!$E$10:$CB$10</definedName>
    <definedName name="NGDP_R.Q">[14]Q2!$E$9:$CB$9</definedName>
    <definedName name="NGDP_R.YOY">[14]Q2!$E$11:$CB$11</definedName>
    <definedName name="NGDP_R.YOYAVG">[14]Q2!$L$12:$CB$12</definedName>
    <definedName name="NGDP_RG">[14]Q4!$E$51:$AH$51</definedName>
    <definedName name="NGK">#REF!</definedName>
    <definedName name="NGS">[14]Main!$E$50:$AH$50</definedName>
    <definedName name="NGS_NGDP">[14]Main!$E$51:$AH$51</definedName>
    <definedName name="NGSG">[14]Main!$E$53:$AH$53</definedName>
    <definedName name="NGSP">[14]Main!$E$56:$AH$56</definedName>
    <definedName name="NI">[14]Main!$E$14:$AH$14</definedName>
    <definedName name="NI_GDP">[14]Main!$E$16:$AH$16</definedName>
    <definedName name="NI_NGDP">[14]Main!$E$16:$AH$16</definedName>
    <definedName name="NI_R">[14]Q1!$E$17:$AH$17</definedName>
    <definedName name="NINV">[14]Main!$E$18:$AH$18</definedName>
    <definedName name="NINV_R">[14]Q4!$E$20:$AH$20</definedName>
    <definedName name="NINV_R_GDP">[14]Q1!$E$21:$AH$21</definedName>
    <definedName name="NM">[14]Main!$E$38:$AH$38</definedName>
    <definedName name="NM_R">[14]Q4!$E$41:$AH$41</definedName>
    <definedName name="NMG">[14]Main!$E$41:$AH$41</definedName>
    <definedName name="NMG_R">[14]Q1!$E$44:$AH$44</definedName>
    <definedName name="NMG_RG">[14]Q1!$E$45:$AH$45</definedName>
    <definedName name="NMS">[14]Main!$E$44:$AH$44</definedName>
    <definedName name="NMS_R">[14]Q1!$E$47:$AH$47</definedName>
    <definedName name="NOK">#REF!</definedName>
    <definedName name="Non_BRO">#REF!</definedName>
    <definedName name="NTDD_R">[14]Q1!$E$26:$AH$26</definedName>
    <definedName name="NTDD_R.ARQ">[14]Q2!$E$15:$CB$15</definedName>
    <definedName name="NTDD_R.Q">[14]Q2!$E$14:$CB$14</definedName>
    <definedName name="NTDD_R.YOY">[14]Q2!$E$16:$CB$16</definedName>
    <definedName name="NTDD_R.YOYAVG">[14]Q2!$L$17:$CB$17</definedName>
    <definedName name="NTDD_RG">[14]Q4!$E$27:$AH$27</definedName>
    <definedName name="NX">[14]Main!$E$29:$AH$29</definedName>
    <definedName name="NX_R">[14]Q4!$E$32:$AH$32</definedName>
    <definedName name="NXG">[14]Main!$E$32:$AH$32</definedName>
    <definedName name="NXG_R">[14]Q1!$E$35:$AH$35</definedName>
    <definedName name="NXG_RG">[14]Q1!$E$36:$AH$36</definedName>
    <definedName name="NXS">[14]Main!$E$35:$AH$35</definedName>
    <definedName name="NXS_R">[14]Q1!$E$38:$AH$38</definedName>
    <definedName name="outl">#REF!</definedName>
    <definedName name="outl2">#REF!</definedName>
    <definedName name="OUTLOOK">#REF!</definedName>
    <definedName name="OUTLOOK2">#REF!</definedName>
    <definedName name="p">[27]labels!#REF!</definedName>
    <definedName name="Paym_Cap">[11]Debt!$G$249:$AQ$309</definedName>
    <definedName name="pchBMG">#REF!</definedName>
    <definedName name="pchBXG">#REF!</definedName>
    <definedName name="pchNM_R">[14]Q1!$E$42:$AH$42</definedName>
    <definedName name="pchNMG_R">[14]Q4!$E$45:$AH$45</definedName>
    <definedName name="pchNX_R">[14]Q1!$E$33:$AH$33</definedName>
    <definedName name="pchNXG_R">[14]Q4!$E$36:$AH$36</definedName>
    <definedName name="PCPI">[14]Q3!$E$25:$AH$25</definedName>
    <definedName name="PCPI.ARQ">[14]Q2!$E$26:$CB$26</definedName>
    <definedName name="PCPI.Q">[14]Q2!$E$25:$CB$25</definedName>
    <definedName name="PCPI.YOY">[14]Q2!$E$27:$CB$27</definedName>
    <definedName name="PCPI.YOYAVG">[14]Q2!$L$28:$CB$28</definedName>
    <definedName name="PCPIE">[14]Q3!$E$29:$AH$29</definedName>
    <definedName name="PCPIG">[14]Q6!$E$26:$AH$26</definedName>
    <definedName name="PEND">#REF!</definedName>
    <definedName name="PEOP">[10]Model!#REF!</definedName>
    <definedName name="PEOP_1">[10]Model!#REF!</definedName>
    <definedName name="per931_987">#REF!</definedName>
    <definedName name="PFP">[11]PFP!$C$5:$AG$59</definedName>
    <definedName name="PMENU">#REF!</definedName>
    <definedName name="PPPWGT">[14]Main!$E$65:$AH$65</definedName>
    <definedName name="Pr_tb_5">[16]Prj_Food!$A$10:$O$40</definedName>
    <definedName name="Pr_tb_6">[16]Prj_Fuel!$A$11:$P$38</definedName>
    <definedName name="Pr_tb_7">[16]Pr_Electr!$A$10:$I$34</definedName>
    <definedName name="Pr_tb_8">'[16]JunPrg_9899&amp;beyond'!$A$1332:$AE$1383</definedName>
    <definedName name="Pr_tb_9">'[16]JunPrg_9899&amp;beyond'!$A$1389:$AE$1457</definedName>
    <definedName name="Pr_tb_food0">'[16]JunPrg_9899&amp;beyond'!$A$883:$AE$900</definedName>
    <definedName name="Pr_tb_food1">'[16]JunPrg_9899&amp;beyond'!$A$912:$AE$944</definedName>
    <definedName name="Pr_tb_food2">'[16]JunPrg_9899&amp;beyond'!$A$946:$AE$984</definedName>
    <definedName name="Pr_tb_food3">'[16]JunPrg_9899&amp;beyond'!$A$985:$AE$1028</definedName>
    <definedName name="Pr_tb1">'[16]JunPrg_9899&amp;beyond'!$A$4:$AE$75</definedName>
    <definedName name="Pr_tb1b">'[16]JunPrg_9899&amp;beyond'!$A$1105:$AE$1176</definedName>
    <definedName name="Pr_tb2">'[16]JunPrg_9899&amp;beyond'!$A$150:$AE$190</definedName>
    <definedName name="Pr_tb2b">'[16]JunPrg_9899&amp;beyond'!$A$1206:$AE$1249</definedName>
    <definedName name="Pr_tb3">'[16]JunPrg_9899&amp;beyond'!$A$198:$AE$272</definedName>
    <definedName name="Pr_tb3b">'[16]JunPrg_9899&amp;beyond'!$A$1252:$AE$1327</definedName>
    <definedName name="Pr_tb4">'[16]JunPrg_9899&amp;beyond'!$A$1032:$AE$1089</definedName>
    <definedName name="Prill_Ar_TOT_Lek">'[22]2003'!#REF!</definedName>
    <definedName name="Prill_Ar_TOT_Valute">'[22]2003'!#REF!</definedName>
    <definedName name="print">#REF!</definedName>
    <definedName name="_xlnm.Print_Area">#REF!</definedName>
    <definedName name="Print_Area_table10">#REF!</definedName>
    <definedName name="_xlnm.Print_Titles">[14]Micro!$A$1:$C$65536,[14]Micro!$A$1:$IV$7</definedName>
    <definedName name="PrintThis_Links">[14]Links!$A$1:$F$33</definedName>
    <definedName name="PTE">#REF!</definedName>
    <definedName name="Qershor_Ar_TOT_Lek">'[22]2003'!#REF!</definedName>
    <definedName name="Qershor_Ar_TOT_Valute">'[22]2003'!#REF!</definedName>
    <definedName name="REAL">#REF!</definedName>
    <definedName name="RED_BOP">[11]RED!$C$2:$AA$54</definedName>
    <definedName name="RED_D">[11]RED!$C$57:$AA$97</definedName>
    <definedName name="RED_DS">[11]RED!$AD$3:$AW$30</definedName>
    <definedName name="RED_TRD">[11]RED!$BC$3:$BF$45</definedName>
    <definedName name="REDBOP">#REF!</definedName>
    <definedName name="REDUC">#REF!</definedName>
    <definedName name="REER">[19]Work!$AK$26:$AV$97</definedName>
    <definedName name="REGISTERALL">#REF!</definedName>
    <definedName name="RESDEB">#REF!</definedName>
    <definedName name="RESDEBT">#REF!</definedName>
    <definedName name="revenue">[28]C!$A$747:$IV$747</definedName>
    <definedName name="Revision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[29]Main!$AB$26</definedName>
    <definedName name="rngDepartmentDrive">[29]Main!$AB$23</definedName>
    <definedName name="rngEMailAddress">[29]Main!$AB$20</definedName>
    <definedName name="rngErrorSort">[14]ErrCheck!$A$4</definedName>
    <definedName name="rngLastSave">[14]Main!$G$19</definedName>
    <definedName name="rngLastSent">[14]Main!$G$18</definedName>
    <definedName name="rngLastUpdate">[14]Links!$D$2</definedName>
    <definedName name="rngNeedsUpdate">[14]Links!$E$2</definedName>
    <definedName name="rngNews">[29]Main!$AB$27</definedName>
    <definedName name="rngQuestChecked">[14]ErrCheck!$A$3</definedName>
    <definedName name="rtre" hidden="1">{"Main Economic Indicators",#N/A,FALSE,"C"}</definedName>
    <definedName name="Rwvu.Print." hidden="1">#N/A</definedName>
    <definedName name="rxrate">[19]Work!$DB$1:$DU$97</definedName>
    <definedName name="s">#REF!</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[11]BoP!$G$174:$AR$216</definedName>
    <definedName name="SUMMARY1">#REF!</definedName>
    <definedName name="SUMMARY2">#REF!</definedName>
    <definedName name="SumSumTbl">#REF!</definedName>
    <definedName name="t_bills">'[19]T-bills2'!$A$1:$J$31</definedName>
    <definedName name="tab17bop">#REF!</definedName>
    <definedName name="Tabel">[30]Tregues!$A$1:$J$50</definedName>
    <definedName name="Table_2._Country_X___Public_Sector_Financing_1">#REF!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vani_Vjetor">#REF!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[31]StRp_Tbl1!$B$4:$AF$109</definedName>
    <definedName name="TB_SR_2">#REF!</definedName>
    <definedName name="TB_Sub">[16]CGExp!$B$135:$CL$192</definedName>
    <definedName name="TB_Subsd">#REF!</definedName>
    <definedName name="Tb_Tax_3year">[16]TaxRev!$A$2:$L$66</definedName>
    <definedName name="TB_Taxes">'[16]JunPrg_9899&amp;beyond'!$A$487:$AE$559</definedName>
    <definedName name="TB1_x">#REF!</definedName>
    <definedName name="TB1_xx">#REF!</definedName>
    <definedName name="TB1b">[16]SummaryCG!$A$79:$CL$150</definedName>
    <definedName name="TB1b_x">#REF!</definedName>
    <definedName name="TB2b">[16]CGRev!$A$57:$CL$99</definedName>
    <definedName name="TB3b">[16]CGExp!$B$284:$CL$356</definedName>
    <definedName name="TB5b">[16]CGAuthMeth!$B$174:$CL$223</definedName>
    <definedName name="TB6b">[16]CGAuthMeth!$B$231:$CL$297</definedName>
    <definedName name="TB7b">[16]CGFin_Monthly!$B$92:$AC$142</definedName>
    <definedName name="tblChecks">[14]ErrCheck!$A$3:$E$5</definedName>
    <definedName name="tblLinks">[14]Links!$A$4:$F$33</definedName>
    <definedName name="TBPRJ4">#REF!</definedName>
    <definedName name="Tbs1thr4">#REF!</definedName>
    <definedName name="Tetor_Ar_TOT_Lek">'[22]2003'!#REF!</definedName>
    <definedName name="Tetor_Ar_TOT_Valute">'[22]2003'!#REF!</definedName>
    <definedName name="TM">[14]Q5!$E$19:$AH$19</definedName>
    <definedName name="TM_D">[14]Q5!$E$23:$AH$23</definedName>
    <definedName name="TM_DPCH">[14]Q5!$E$24:$AH$24</definedName>
    <definedName name="TM_R">[14]Q5!$E$22:$AH$22</definedName>
    <definedName name="TM_RPCH">[14]Q5!$E$21:$AH$21</definedName>
    <definedName name="TMG">[14]Q5!$E$38:$AH$38</definedName>
    <definedName name="TMG_D">[14]Q5!$E$42:$AH$42</definedName>
    <definedName name="TMG_DPCH">[14]Q5!$E$43:$AH$43</definedName>
    <definedName name="TMG_R">[14]Q5!$E$41:$AH$41</definedName>
    <definedName name="TMG_RPCH">[14]Micro!$E$40:$AH$40</definedName>
    <definedName name="TMGO">[14]Micro!$E$58:$AH$58</definedName>
    <definedName name="TMGO_D">[14]Q5!$E$63:$AH$63</definedName>
    <definedName name="TMGO_DPCH">[14]Q5!$E$64:$AH$64</definedName>
    <definedName name="TMGO_R">[14]Q5!$E$62:$AH$62</definedName>
    <definedName name="TMGO_RPCH">[14]Q5!$E$60:$AH$60</definedName>
    <definedName name="TMGXO">[14]Q5!$E$82:$AH$82</definedName>
    <definedName name="TMGXO_D">[14]Q5!$E$88:$AH$88</definedName>
    <definedName name="TMGXO_DPCH">[14]Q5!$E$89:$AH$89</definedName>
    <definedName name="TMGXO_R">[14]Q5!$E$87:$AH$87</definedName>
    <definedName name="TMGXO_RPCH">[14]Q5!$E$84:$AH$84</definedName>
    <definedName name="TMS">[14]Q5!$E$97:$AH$97</definedName>
    <definedName name="Trade">[11]BoP!$G$218:$AR$256</definedName>
    <definedName name="Trade_balance">#REF!</definedName>
    <definedName name="TRANSFERTEST">#REF!</definedName>
    <definedName name="TX">[14]Q5!$E$11:$AH$11</definedName>
    <definedName name="TX_D">[14]Q5!$E$15:$AH$15</definedName>
    <definedName name="TX_DPCH">[14]Q5!$E$16:$AH$16</definedName>
    <definedName name="TX_R">[14]Q5!$E$14:$AH$14</definedName>
    <definedName name="TX_RPCH">[14]Q5!$E$13:$AH$13</definedName>
    <definedName name="TXG">[14]Q5!$E$30:$AH$30</definedName>
    <definedName name="TXG_D">[14]Q5!$E$34:$AH$34</definedName>
    <definedName name="TXG_DPCH">[14]Q5!$E$35:$AH$35</definedName>
    <definedName name="TXG_R">[14]Q5!$E$33:$AH$33</definedName>
    <definedName name="TXG_RPCH">[14]Micro!$E$32:$AH$32</definedName>
    <definedName name="TXGO">[14]Micro!$E$49:$AH$49</definedName>
    <definedName name="TXGO_D">[14]Q5!$E$54:$AH$54</definedName>
    <definedName name="TXGO_DPCH">[14]Q5!$E$55:$AH$55</definedName>
    <definedName name="TXGO_R">[14]Q5!$E$53:$AH$53</definedName>
    <definedName name="TXGO_RPCH">[14]Q5!$E$51:$AH$51</definedName>
    <definedName name="TXGXO">[14]Q5!$E$72:$AH$72</definedName>
    <definedName name="TXGXO_D">[14]Q5!$E$78:$AH$78</definedName>
    <definedName name="TXGXO_DPCH">[14]Q5!$E$79:$AH$79</definedName>
    <definedName name="TXGXO_R">[14]Q5!$E$77:$AH$77</definedName>
    <definedName name="TXGXO_RPCH">[14]Q5!$E$74:$AH$74</definedName>
    <definedName name="TXS">[14]Q5!$E$95:$AH$95</definedName>
    <definedName name="UCC">#REF!</definedName>
    <definedName name="USD">#REF!</definedName>
    <definedName name="USERNAME">#REF!</definedName>
    <definedName name="ValidationList">#REF!</definedName>
    <definedName name="viti2006">[32]kursi!$A$27:$M$37</definedName>
    <definedName name="viti2007">[32]kursi!$A$41:$M$51</definedName>
    <definedName name="WEO">#REF!</definedName>
    <definedName name="WEODATES">#REF!</definedName>
    <definedName name="weonames">#REF!</definedName>
    <definedName name="what" hidden="1">{"ca",#N/A,FALSE,"Detailed BOP";"ka",#N/A,FALSE,"Detailed BOP";"btl",#N/A,FALSE,"Detailed BOP";#N/A,#N/A,FALSE,"Debt  Stock TBL";"imfprint",#N/A,FALSE,"IMF";"imfdebtservice",#N/A,FALSE,"IMF";"tradeprint",#N/A,FALSE,"Trade"}</definedName>
    <definedName name="WPCP33_D">[14]Micro!$E$67:$AH$67</definedName>
    <definedName name="WPCP33pch">[14]Q5!$E$68:$AH$68</definedName>
    <definedName name="wrn.BOP_MIDTERM." hidden="1">{"BOP_TAB",#N/A,FALSE,"N";"MIDTERM_TAB",#N/A,FALSE,"O"}</definedName>
    <definedName name="wrn.formula." hidden="1">{#N/A,#N/A,FALSE,"MS"}</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Detailed._.Tables." hidden="1">{"ca",#N/A,FALSE,"Detailed BOP";"ka",#N/A,FALSE,"Detailed BOP";"btl",#N/A,FALSE,"Detailed BOP";#N/A,#N/A,FALSE,"Debt  Stock TBL";"imfprint",#N/A,FALSE,"IMF";"nirprintview",#N/A,FALSE,"NIR";"tradeprint",#N/A,FALSE,"Trade";"imfdebtservice",#N/A,FALSE,"IMF"}</definedName>
    <definedName name="wrn.WEO." hidden="1">{"WEO",#N/A,FALSE,"T"}</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44525"/>
</workbook>
</file>

<file path=xl/calcChain.xml><?xml version="1.0" encoding="utf-8"?>
<calcChain xmlns="http://schemas.openxmlformats.org/spreadsheetml/2006/main">
  <c r="F228" i="19" l="1"/>
  <c r="E228" i="19"/>
  <c r="D228" i="19"/>
  <c r="C228" i="19"/>
  <c r="G312" i="18"/>
  <c r="F312" i="18"/>
  <c r="E312" i="18"/>
  <c r="D312" i="18"/>
  <c r="G98" i="24"/>
  <c r="F98" i="24"/>
  <c r="E98" i="24"/>
  <c r="D98" i="24"/>
  <c r="G171" i="9"/>
  <c r="F171" i="9"/>
  <c r="E171" i="9"/>
  <c r="D171" i="9"/>
  <c r="G150" i="13"/>
  <c r="F150" i="13"/>
  <c r="E150" i="13"/>
  <c r="G149" i="16"/>
  <c r="F149" i="16"/>
  <c r="E149" i="16"/>
  <c r="D149" i="16"/>
  <c r="G145" i="16"/>
  <c r="G146" i="16" s="1"/>
  <c r="F145" i="16"/>
  <c r="F146" i="16" s="1"/>
  <c r="E145" i="16"/>
  <c r="D145" i="16"/>
  <c r="G141" i="16"/>
  <c r="F141" i="16"/>
  <c r="E141" i="16"/>
  <c r="D141" i="16"/>
  <c r="G137" i="16"/>
  <c r="G138" i="16" s="1"/>
  <c r="F137" i="16"/>
  <c r="F138" i="16" s="1"/>
  <c r="E137" i="16"/>
  <c r="D137" i="16"/>
  <c r="G135" i="16"/>
  <c r="F135" i="16"/>
  <c r="F136" i="16" s="1"/>
  <c r="E135" i="16"/>
  <c r="D135" i="16"/>
  <c r="G133" i="16"/>
  <c r="G131" i="16" s="1"/>
  <c r="F133" i="16"/>
  <c r="F131" i="16" s="1"/>
  <c r="E133" i="16"/>
  <c r="E131" i="16" s="1"/>
  <c r="D133" i="16"/>
  <c r="D131" i="16" s="1"/>
  <c r="G150" i="16"/>
  <c r="F150" i="16"/>
  <c r="E150" i="16"/>
  <c r="G148" i="16"/>
  <c r="F148" i="16"/>
  <c r="E148" i="16"/>
  <c r="E146" i="16"/>
  <c r="G144" i="16"/>
  <c r="F144" i="16"/>
  <c r="E144" i="16"/>
  <c r="G142" i="16"/>
  <c r="F142" i="16"/>
  <c r="E142" i="16"/>
  <c r="G140" i="16"/>
  <c r="F140" i="16"/>
  <c r="E140" i="16"/>
  <c r="E138" i="16"/>
  <c r="G136" i="16"/>
  <c r="E136" i="16"/>
  <c r="G134" i="16"/>
  <c r="F134" i="16"/>
  <c r="E134" i="16"/>
  <c r="G130" i="16"/>
  <c r="F130" i="16"/>
  <c r="F132" i="16" s="1"/>
  <c r="E130" i="16"/>
  <c r="E132" i="16" s="1"/>
  <c r="D130" i="16"/>
  <c r="D239" i="19"/>
  <c r="E239" i="19"/>
  <c r="E240" i="19" s="1"/>
  <c r="F239" i="19"/>
  <c r="C239" i="19"/>
  <c r="D247" i="19"/>
  <c r="E247" i="19"/>
  <c r="F247" i="19"/>
  <c r="C247" i="19"/>
  <c r="D245" i="19"/>
  <c r="E245" i="19"/>
  <c r="F245" i="19"/>
  <c r="C245" i="19"/>
  <c r="E157" i="13"/>
  <c r="E151" i="13"/>
  <c r="F157" i="13"/>
  <c r="G157" i="13"/>
  <c r="D157" i="13"/>
  <c r="F151" i="13"/>
  <c r="G151" i="13"/>
  <c r="G152" i="13" s="1"/>
  <c r="G174" i="13"/>
  <c r="D151" i="13"/>
  <c r="D150" i="13"/>
  <c r="D150" i="11"/>
  <c r="D121" i="11" s="1"/>
  <c r="D324" i="11" s="1"/>
  <c r="E341" i="11"/>
  <c r="F341" i="11"/>
  <c r="G341" i="11"/>
  <c r="D341" i="11"/>
  <c r="E339" i="11"/>
  <c r="F339" i="11"/>
  <c r="G339" i="11"/>
  <c r="E335" i="11"/>
  <c r="F335" i="11"/>
  <c r="G335" i="11"/>
  <c r="G336" i="11" s="1"/>
  <c r="E331" i="11"/>
  <c r="E325" i="11" s="1"/>
  <c r="F331" i="11"/>
  <c r="G331" i="11"/>
  <c r="G332" i="11" s="1"/>
  <c r="D331" i="11"/>
  <c r="E329" i="11"/>
  <c r="F329" i="11"/>
  <c r="G329" i="11"/>
  <c r="D329" i="11"/>
  <c r="E327" i="11"/>
  <c r="F327" i="11"/>
  <c r="F325" i="11" s="1"/>
  <c r="G327" i="11"/>
  <c r="G325" i="11" s="1"/>
  <c r="D327" i="11"/>
  <c r="E260" i="10"/>
  <c r="F260" i="10"/>
  <c r="G260" i="10"/>
  <c r="D260" i="10"/>
  <c r="E275" i="10"/>
  <c r="E276" i="10" s="1"/>
  <c r="F275" i="10"/>
  <c r="G275" i="10"/>
  <c r="E273" i="10"/>
  <c r="E274" i="10" s="1"/>
  <c r="F273" i="10"/>
  <c r="F274" i="10" s="1"/>
  <c r="G273" i="10"/>
  <c r="D275" i="10"/>
  <c r="D273" i="10"/>
  <c r="E269" i="10"/>
  <c r="F269" i="10"/>
  <c r="F270" i="10" s="1"/>
  <c r="G269" i="10"/>
  <c r="G270" i="10"/>
  <c r="D269" i="10"/>
  <c r="E267" i="10"/>
  <c r="F267" i="10"/>
  <c r="G268" i="10"/>
  <c r="G267" i="10"/>
  <c r="D267" i="10"/>
  <c r="E265" i="10"/>
  <c r="F265" i="10"/>
  <c r="G265" i="10"/>
  <c r="D265" i="10"/>
  <c r="E263" i="10"/>
  <c r="F263" i="10"/>
  <c r="G263" i="10"/>
  <c r="D263" i="10"/>
  <c r="E185" i="22"/>
  <c r="F186" i="22" s="1"/>
  <c r="F185" i="22"/>
  <c r="G185" i="22"/>
  <c r="D185" i="22"/>
  <c r="E183" i="22"/>
  <c r="F183" i="22"/>
  <c r="G183" i="22"/>
  <c r="G184" i="22" s="1"/>
  <c r="D183" i="22"/>
  <c r="E181" i="22"/>
  <c r="F181" i="22"/>
  <c r="G181" i="22"/>
  <c r="E179" i="22"/>
  <c r="F179" i="22"/>
  <c r="G179" i="22"/>
  <c r="D179" i="22"/>
  <c r="E177" i="22"/>
  <c r="F177" i="22"/>
  <c r="G178" i="22" s="1"/>
  <c r="G177" i="22"/>
  <c r="D177" i="22"/>
  <c r="E175" i="22"/>
  <c r="F175" i="22"/>
  <c r="G176" i="22" s="1"/>
  <c r="G175" i="22"/>
  <c r="D175" i="22"/>
  <c r="E155" i="22"/>
  <c r="F155" i="22"/>
  <c r="G155" i="22"/>
  <c r="D155" i="22"/>
  <c r="E187" i="14"/>
  <c r="F187" i="14"/>
  <c r="G187" i="14"/>
  <c r="D187" i="14"/>
  <c r="E185" i="14"/>
  <c r="F185" i="14"/>
  <c r="G185" i="14"/>
  <c r="E183" i="14"/>
  <c r="F183" i="14"/>
  <c r="G183" i="14"/>
  <c r="D183" i="14"/>
  <c r="E179" i="14"/>
  <c r="F179" i="14"/>
  <c r="G179" i="14"/>
  <c r="D179" i="14"/>
  <c r="E181" i="14"/>
  <c r="F181" i="14"/>
  <c r="G181" i="14"/>
  <c r="G182" i="14"/>
  <c r="D181" i="14"/>
  <c r="D226" i="19"/>
  <c r="E226" i="19"/>
  <c r="F226" i="19"/>
  <c r="C208" i="19"/>
  <c r="D208" i="19"/>
  <c r="E208" i="19"/>
  <c r="F208" i="19"/>
  <c r="E282" i="17"/>
  <c r="F283" i="17" s="1"/>
  <c r="F282" i="17"/>
  <c r="G282" i="17"/>
  <c r="D282" i="17"/>
  <c r="E280" i="17"/>
  <c r="F280" i="17"/>
  <c r="G280" i="17"/>
  <c r="D280" i="17"/>
  <c r="E263" i="17"/>
  <c r="F263" i="17"/>
  <c r="G263" i="17"/>
  <c r="D263" i="17"/>
  <c r="F289" i="12"/>
  <c r="G289" i="12"/>
  <c r="E319" i="11"/>
  <c r="F319" i="11"/>
  <c r="G319" i="11"/>
  <c r="D319" i="11"/>
  <c r="J343" i="11"/>
  <c r="K343" i="11"/>
  <c r="I343" i="11"/>
  <c r="J341" i="11"/>
  <c r="J342" i="11" s="1"/>
  <c r="J344" i="11" s="1"/>
  <c r="K341" i="11"/>
  <c r="L341" i="11"/>
  <c r="I342" i="11" s="1"/>
  <c r="I344" i="11" s="1"/>
  <c r="M341" i="11"/>
  <c r="N341" i="11"/>
  <c r="O341" i="11"/>
  <c r="P341" i="11"/>
  <c r="Q341" i="11"/>
  <c r="K342" i="11" s="1"/>
  <c r="K344" i="11" s="1"/>
  <c r="I341" i="11"/>
  <c r="D343" i="11"/>
  <c r="J263" i="11"/>
  <c r="K263" i="11"/>
  <c r="I263" i="11"/>
  <c r="G312" i="11"/>
  <c r="F312" i="11"/>
  <c r="E312" i="11"/>
  <c r="G311" i="11"/>
  <c r="F311" i="11"/>
  <c r="E311" i="11"/>
  <c r="G310" i="11"/>
  <c r="G313" i="11" s="1"/>
  <c r="F310" i="11"/>
  <c r="E310" i="11"/>
  <c r="D310" i="11"/>
  <c r="G298" i="11"/>
  <c r="F298" i="11"/>
  <c r="E298" i="11"/>
  <c r="D298" i="11"/>
  <c r="G291" i="11"/>
  <c r="F291" i="11"/>
  <c r="E291" i="11"/>
  <c r="G290" i="11"/>
  <c r="F290" i="11"/>
  <c r="E290" i="11"/>
  <c r="G289" i="11"/>
  <c r="F289" i="11"/>
  <c r="E289" i="11"/>
  <c r="E292" i="11" s="1"/>
  <c r="D289" i="11"/>
  <c r="E279" i="10"/>
  <c r="D279" i="10"/>
  <c r="F279" i="10"/>
  <c r="G279" i="10"/>
  <c r="E190" i="9"/>
  <c r="F190" i="9"/>
  <c r="G190" i="9"/>
  <c r="D190" i="9"/>
  <c r="E188" i="9"/>
  <c r="F188" i="9"/>
  <c r="G188" i="9"/>
  <c r="D188" i="9"/>
  <c r="F114" i="9"/>
  <c r="F281" i="20"/>
  <c r="E281" i="20"/>
  <c r="D281" i="20"/>
  <c r="C281" i="20"/>
  <c r="F279" i="20"/>
  <c r="E279" i="20"/>
  <c r="D279" i="20"/>
  <c r="C279" i="20"/>
  <c r="F273" i="20"/>
  <c r="E273" i="20"/>
  <c r="D273" i="20"/>
  <c r="C273" i="20"/>
  <c r="F271" i="20"/>
  <c r="E271" i="20"/>
  <c r="D271" i="20"/>
  <c r="C271" i="20"/>
  <c r="F269" i="20"/>
  <c r="F267" i="20"/>
  <c r="E269" i="20"/>
  <c r="D269" i="20"/>
  <c r="C269" i="20"/>
  <c r="C264" i="20"/>
  <c r="F257" i="20"/>
  <c r="E257" i="20"/>
  <c r="D257" i="20"/>
  <c r="F256" i="20"/>
  <c r="E256" i="20"/>
  <c r="D256" i="20"/>
  <c r="F255" i="20"/>
  <c r="E255" i="20"/>
  <c r="D255" i="20"/>
  <c r="C255" i="20"/>
  <c r="F241" i="20"/>
  <c r="E241" i="20"/>
  <c r="D241" i="20"/>
  <c r="C241" i="20"/>
  <c r="F234" i="20"/>
  <c r="E234" i="20"/>
  <c r="D234" i="20"/>
  <c r="F233" i="20"/>
  <c r="E233" i="20"/>
  <c r="D233" i="20"/>
  <c r="F232" i="20"/>
  <c r="E232" i="20"/>
  <c r="D232" i="20"/>
  <c r="C232" i="20"/>
  <c r="F220" i="20"/>
  <c r="E220" i="20"/>
  <c r="D220" i="20"/>
  <c r="C220" i="20"/>
  <c r="F213" i="20"/>
  <c r="E213" i="20"/>
  <c r="D213" i="20"/>
  <c r="F212" i="20"/>
  <c r="E212" i="20"/>
  <c r="D212" i="20"/>
  <c r="F211" i="20"/>
  <c r="E211" i="20"/>
  <c r="D211" i="20"/>
  <c r="C211" i="20"/>
  <c r="F196" i="20"/>
  <c r="F200" i="20" s="1"/>
  <c r="E196" i="20"/>
  <c r="E200" i="20" s="1"/>
  <c r="D196" i="20"/>
  <c r="D200" i="20" s="1"/>
  <c r="C196" i="20"/>
  <c r="C200" i="20" s="1"/>
  <c r="F170" i="20"/>
  <c r="E170" i="20"/>
  <c r="D170" i="20"/>
  <c r="F169" i="20"/>
  <c r="E169" i="20"/>
  <c r="D169" i="20"/>
  <c r="F168" i="20"/>
  <c r="E168" i="20"/>
  <c r="D168" i="20"/>
  <c r="C168" i="20"/>
  <c r="F149" i="20"/>
  <c r="F153" i="20" s="1"/>
  <c r="E149" i="20"/>
  <c r="E153" i="20" s="1"/>
  <c r="D149" i="20"/>
  <c r="D153" i="20" s="1"/>
  <c r="C149" i="20"/>
  <c r="C153" i="20" s="1"/>
  <c r="F123" i="20"/>
  <c r="E123" i="20"/>
  <c r="D123" i="20"/>
  <c r="F122" i="20"/>
  <c r="E122" i="20"/>
  <c r="D122" i="20"/>
  <c r="F121" i="20"/>
  <c r="E121" i="20"/>
  <c r="D121" i="20"/>
  <c r="C121" i="20"/>
  <c r="F109" i="20"/>
  <c r="F113" i="20" s="1"/>
  <c r="E109" i="20"/>
  <c r="E113" i="20" s="1"/>
  <c r="D109" i="20"/>
  <c r="D113" i="20"/>
  <c r="C109" i="20"/>
  <c r="C113" i="20" s="1"/>
  <c r="F83" i="20"/>
  <c r="E83" i="20"/>
  <c r="D83" i="20"/>
  <c r="F82" i="20"/>
  <c r="E82" i="20"/>
  <c r="D82" i="20"/>
  <c r="F81" i="20"/>
  <c r="E81" i="20"/>
  <c r="D81" i="20"/>
  <c r="C81" i="20"/>
  <c r="F60" i="20"/>
  <c r="E60" i="20"/>
  <c r="D60" i="20"/>
  <c r="C60" i="20"/>
  <c r="F33" i="20"/>
  <c r="E33" i="20"/>
  <c r="D33" i="20"/>
  <c r="F31" i="20"/>
  <c r="E31" i="20"/>
  <c r="E32" i="20" s="1"/>
  <c r="D31" i="20"/>
  <c r="C31" i="20"/>
  <c r="C32" i="20" s="1"/>
  <c r="I95" i="12"/>
  <c r="G186" i="22"/>
  <c r="E184" i="22"/>
  <c r="D181" i="22"/>
  <c r="E180" i="22"/>
  <c r="E178" i="22"/>
  <c r="F176" i="22"/>
  <c r="G173" i="22"/>
  <c r="F173" i="22"/>
  <c r="G174" i="22" s="1"/>
  <c r="E173" i="22"/>
  <c r="D173" i="22"/>
  <c r="G171" i="22"/>
  <c r="F171" i="22"/>
  <c r="E171" i="22"/>
  <c r="D171" i="22"/>
  <c r="E172" i="22" s="1"/>
  <c r="G169" i="22"/>
  <c r="F169" i="22"/>
  <c r="F167" i="22" s="1"/>
  <c r="F168" i="22" s="1"/>
  <c r="E169" i="22"/>
  <c r="D169" i="22"/>
  <c r="G164" i="22"/>
  <c r="F164" i="22"/>
  <c r="E164" i="22"/>
  <c r="D164" i="22"/>
  <c r="G157" i="22"/>
  <c r="F157" i="22"/>
  <c r="E157" i="22"/>
  <c r="G156" i="22"/>
  <c r="F156" i="22"/>
  <c r="E156" i="22"/>
  <c r="G158" i="22"/>
  <c r="F158" i="22"/>
  <c r="E158" i="22"/>
  <c r="G140" i="22"/>
  <c r="F140" i="22"/>
  <c r="E140" i="22"/>
  <c r="E144" i="22" s="1"/>
  <c r="D140" i="22"/>
  <c r="G114" i="22"/>
  <c r="F114" i="22"/>
  <c r="E114" i="22"/>
  <c r="G113" i="22"/>
  <c r="F113" i="22"/>
  <c r="E113" i="22"/>
  <c r="G112" i="22"/>
  <c r="G115" i="22" s="1"/>
  <c r="F112" i="22"/>
  <c r="E112" i="22"/>
  <c r="D112" i="22"/>
  <c r="G103" i="22"/>
  <c r="G104" i="22" s="1"/>
  <c r="F103" i="22"/>
  <c r="F104" i="22"/>
  <c r="E103" i="22"/>
  <c r="E104" i="22" s="1"/>
  <c r="D103" i="22"/>
  <c r="D104" i="22" s="1"/>
  <c r="G77" i="22"/>
  <c r="F77" i="22"/>
  <c r="E77" i="22"/>
  <c r="G76" i="22"/>
  <c r="F76" i="22"/>
  <c r="E76" i="22"/>
  <c r="G75" i="22"/>
  <c r="F75" i="22"/>
  <c r="E75" i="22"/>
  <c r="E78" i="22" s="1"/>
  <c r="D75" i="22"/>
  <c r="G63" i="22"/>
  <c r="G67" i="22" s="1"/>
  <c r="F63" i="22"/>
  <c r="F67" i="22" s="1"/>
  <c r="E63" i="22"/>
  <c r="E67" i="22" s="1"/>
  <c r="D63" i="22"/>
  <c r="G37" i="22"/>
  <c r="F37" i="22"/>
  <c r="E37" i="22"/>
  <c r="G36" i="22"/>
  <c r="F36" i="22"/>
  <c r="E36" i="22"/>
  <c r="G35" i="22"/>
  <c r="F35" i="22"/>
  <c r="E35" i="22"/>
  <c r="E38" i="22" s="1"/>
  <c r="D35" i="22"/>
  <c r="D31" i="23"/>
  <c r="E34" i="23" s="1"/>
  <c r="E31" i="23"/>
  <c r="F31" i="23"/>
  <c r="F34" i="23" s="1"/>
  <c r="G31" i="23"/>
  <c r="E32" i="23"/>
  <c r="F32" i="23"/>
  <c r="G32" i="23"/>
  <c r="E33" i="23"/>
  <c r="F33" i="23"/>
  <c r="G33" i="23"/>
  <c r="D45" i="23"/>
  <c r="D46" i="23" s="1"/>
  <c r="E45" i="23"/>
  <c r="E46" i="23" s="1"/>
  <c r="F45" i="23"/>
  <c r="F46" i="23" s="1"/>
  <c r="G45" i="23"/>
  <c r="G46" i="23" s="1"/>
  <c r="D54" i="23"/>
  <c r="E54" i="23"/>
  <c r="F54" i="23"/>
  <c r="G54" i="23"/>
  <c r="E55" i="23"/>
  <c r="F55" i="23"/>
  <c r="G55" i="23"/>
  <c r="E56" i="23"/>
  <c r="F56" i="23"/>
  <c r="G56" i="23"/>
  <c r="D68" i="23"/>
  <c r="E68" i="23"/>
  <c r="F68" i="23"/>
  <c r="G68" i="23"/>
  <c r="G69" i="23" s="1"/>
  <c r="D69" i="23"/>
  <c r="E69" i="23"/>
  <c r="F69" i="23"/>
  <c r="D80" i="23"/>
  <c r="E80" i="23"/>
  <c r="F80" i="23"/>
  <c r="G80" i="23"/>
  <c r="E81" i="23"/>
  <c r="F81" i="23"/>
  <c r="G81" i="23"/>
  <c r="E82" i="23"/>
  <c r="F82" i="23"/>
  <c r="G82" i="23"/>
  <c r="D89" i="23"/>
  <c r="E89" i="23"/>
  <c r="F89" i="23"/>
  <c r="G89" i="23"/>
  <c r="D101" i="23"/>
  <c r="E101" i="23"/>
  <c r="F101" i="23"/>
  <c r="G101" i="23"/>
  <c r="E102" i="23"/>
  <c r="F102" i="23"/>
  <c r="G102" i="23"/>
  <c r="E103" i="23"/>
  <c r="F103" i="23"/>
  <c r="G103" i="23"/>
  <c r="D110" i="23"/>
  <c r="E110" i="23"/>
  <c r="F110" i="23"/>
  <c r="G110" i="23"/>
  <c r="D121" i="23"/>
  <c r="E121" i="23"/>
  <c r="F121" i="23"/>
  <c r="G121" i="23"/>
  <c r="E122" i="23"/>
  <c r="F122" i="23"/>
  <c r="G122" i="23"/>
  <c r="E123" i="23"/>
  <c r="F123" i="23"/>
  <c r="G123" i="23"/>
  <c r="D130" i="23"/>
  <c r="E130" i="23"/>
  <c r="F130" i="23"/>
  <c r="G130" i="23"/>
  <c r="D139" i="23"/>
  <c r="E139" i="23"/>
  <c r="F139" i="23"/>
  <c r="F142" i="23" s="1"/>
  <c r="G139" i="23"/>
  <c r="E140" i="23"/>
  <c r="F140" i="23"/>
  <c r="G140" i="23"/>
  <c r="E141" i="23"/>
  <c r="F141" i="23"/>
  <c r="G141" i="23"/>
  <c r="D148" i="23"/>
  <c r="E148" i="23"/>
  <c r="F148" i="23"/>
  <c r="G148" i="23"/>
  <c r="D165" i="23"/>
  <c r="E165" i="23"/>
  <c r="F165" i="23"/>
  <c r="F168" i="23" s="1"/>
  <c r="G165" i="23"/>
  <c r="E166" i="23"/>
  <c r="F166" i="23"/>
  <c r="G166" i="23"/>
  <c r="E167" i="23"/>
  <c r="F167" i="23"/>
  <c r="G167" i="23"/>
  <c r="D181" i="23"/>
  <c r="D182" i="23" s="1"/>
  <c r="E181" i="23"/>
  <c r="E182" i="23" s="1"/>
  <c r="F181" i="23"/>
  <c r="F182" i="23" s="1"/>
  <c r="G181" i="23"/>
  <c r="G182" i="23"/>
  <c r="D190" i="23"/>
  <c r="E190" i="23"/>
  <c r="E193" i="23" s="1"/>
  <c r="F190" i="23"/>
  <c r="G190" i="23"/>
  <c r="G193" i="23" s="1"/>
  <c r="E191" i="23"/>
  <c r="F191" i="23"/>
  <c r="G191" i="23"/>
  <c r="E192" i="23"/>
  <c r="F192" i="23"/>
  <c r="G192" i="23"/>
  <c r="D204" i="23"/>
  <c r="D205" i="23" s="1"/>
  <c r="E204" i="23"/>
  <c r="E205" i="23" s="1"/>
  <c r="F204" i="23"/>
  <c r="F205" i="23" s="1"/>
  <c r="G204" i="23"/>
  <c r="G205" i="23" s="1"/>
  <c r="D216" i="23"/>
  <c r="E216" i="23"/>
  <c r="E219" i="23" s="1"/>
  <c r="F216" i="23"/>
  <c r="G216" i="23"/>
  <c r="E217" i="23"/>
  <c r="F217" i="23"/>
  <c r="G217" i="23"/>
  <c r="E218" i="23"/>
  <c r="F218" i="23"/>
  <c r="G218" i="23"/>
  <c r="D225" i="23"/>
  <c r="E225" i="23"/>
  <c r="F225" i="23"/>
  <c r="G225" i="23"/>
  <c r="D234" i="23"/>
  <c r="E234" i="23"/>
  <c r="F237" i="23" s="1"/>
  <c r="F234" i="23"/>
  <c r="G234" i="23"/>
  <c r="E235" i="23"/>
  <c r="F235" i="23"/>
  <c r="G235" i="23"/>
  <c r="E236" i="23"/>
  <c r="F236" i="23"/>
  <c r="G236" i="23"/>
  <c r="D243" i="23"/>
  <c r="E243" i="23"/>
  <c r="F243" i="23"/>
  <c r="G243" i="23"/>
  <c r="D254" i="23"/>
  <c r="E254" i="23"/>
  <c r="E257" i="23" s="1"/>
  <c r="F254" i="23"/>
  <c r="G254" i="23"/>
  <c r="G257" i="23" s="1"/>
  <c r="E255" i="23"/>
  <c r="F255" i="23"/>
  <c r="G255" i="23"/>
  <c r="E256" i="23"/>
  <c r="F256" i="23"/>
  <c r="G256" i="23"/>
  <c r="D263" i="23"/>
  <c r="E263" i="23"/>
  <c r="F263" i="23"/>
  <c r="G263" i="23"/>
  <c r="D272" i="23"/>
  <c r="E272" i="23"/>
  <c r="F275" i="23" s="1"/>
  <c r="F272" i="23"/>
  <c r="G272" i="23"/>
  <c r="G275" i="23" s="1"/>
  <c r="E273" i="23"/>
  <c r="F273" i="23"/>
  <c r="G273" i="23"/>
  <c r="E274" i="23"/>
  <c r="F274" i="23"/>
  <c r="G274" i="23"/>
  <c r="D281" i="23"/>
  <c r="E281" i="23"/>
  <c r="F281" i="23"/>
  <c r="G281" i="23"/>
  <c r="D283" i="23"/>
  <c r="E283" i="23"/>
  <c r="F283" i="23"/>
  <c r="G283" i="23"/>
  <c r="D286" i="23"/>
  <c r="E286" i="23"/>
  <c r="F287" i="23" s="1"/>
  <c r="F286" i="23"/>
  <c r="G286" i="23"/>
  <c r="G287" i="23" s="1"/>
  <c r="D288" i="23"/>
  <c r="E288" i="23"/>
  <c r="F288" i="23"/>
  <c r="G288" i="23"/>
  <c r="G289" i="23" s="1"/>
  <c r="D290" i="23"/>
  <c r="E290" i="23"/>
  <c r="E291" i="23" s="1"/>
  <c r="F290" i="23"/>
  <c r="G290" i="23"/>
  <c r="D292" i="23"/>
  <c r="E292" i="23"/>
  <c r="E293" i="23" s="1"/>
  <c r="F292" i="23"/>
  <c r="G292" i="23"/>
  <c r="D294" i="23"/>
  <c r="E294" i="23"/>
  <c r="E295" i="23" s="1"/>
  <c r="F294" i="23"/>
  <c r="G294" i="23"/>
  <c r="D296" i="23"/>
  <c r="E296" i="23"/>
  <c r="E297" i="23" s="1"/>
  <c r="F296" i="23"/>
  <c r="G296" i="23"/>
  <c r="D298" i="23"/>
  <c r="E298" i="23"/>
  <c r="F298" i="23"/>
  <c r="G298" i="23"/>
  <c r="G299" i="23" s="1"/>
  <c r="D300" i="23"/>
  <c r="E300" i="23"/>
  <c r="F300" i="23"/>
  <c r="G300" i="23"/>
  <c r="G301" i="23" s="1"/>
  <c r="D302" i="23"/>
  <c r="E302" i="23"/>
  <c r="F303" i="23" s="1"/>
  <c r="F302" i="23"/>
  <c r="G302" i="23"/>
  <c r="G303" i="23" s="1"/>
  <c r="J102" i="14"/>
  <c r="I103" i="14"/>
  <c r="I102" i="14"/>
  <c r="K80" i="14"/>
  <c r="I83" i="14"/>
  <c r="I84" i="14" s="1"/>
  <c r="I80" i="14"/>
  <c r="I81" i="14"/>
  <c r="J81" i="14" s="1"/>
  <c r="I43" i="14"/>
  <c r="I44" i="14"/>
  <c r="J44" i="14"/>
  <c r="G97" i="24"/>
  <c r="G100" i="24" s="1"/>
  <c r="F97" i="24"/>
  <c r="F100" i="24"/>
  <c r="E97" i="24"/>
  <c r="E100" i="24" s="1"/>
  <c r="D97" i="24"/>
  <c r="D100" i="24" s="1"/>
  <c r="G83" i="24"/>
  <c r="F83" i="24"/>
  <c r="E83" i="24"/>
  <c r="G82" i="24"/>
  <c r="F82" i="24"/>
  <c r="E82" i="24"/>
  <c r="G81" i="24"/>
  <c r="F81" i="24"/>
  <c r="E81" i="24"/>
  <c r="D81" i="24"/>
  <c r="E84" i="24" s="1"/>
  <c r="G63" i="24"/>
  <c r="F63" i="24"/>
  <c r="E63" i="24"/>
  <c r="D63" i="24"/>
  <c r="G56" i="24"/>
  <c r="F56" i="24"/>
  <c r="E56" i="24"/>
  <c r="G55" i="24"/>
  <c r="F55" i="24"/>
  <c r="E55" i="24"/>
  <c r="G54" i="24"/>
  <c r="F54" i="24"/>
  <c r="F57" i="24" s="1"/>
  <c r="E54" i="24"/>
  <c r="D54" i="24"/>
  <c r="G42" i="24"/>
  <c r="G43" i="24" s="1"/>
  <c r="F42" i="24"/>
  <c r="F43" i="24" s="1"/>
  <c r="E42" i="24"/>
  <c r="E43" i="24" s="1"/>
  <c r="D42" i="24"/>
  <c r="D43" i="24" s="1"/>
  <c r="G30" i="24"/>
  <c r="F30" i="24"/>
  <c r="E30" i="24"/>
  <c r="G29" i="24"/>
  <c r="F29" i="24"/>
  <c r="E29" i="24"/>
  <c r="G28" i="24"/>
  <c r="F28" i="24"/>
  <c r="E28" i="24"/>
  <c r="E31" i="24"/>
  <c r="D28" i="24"/>
  <c r="G129" i="16"/>
  <c r="G154" i="16" s="1"/>
  <c r="F129" i="16"/>
  <c r="F154" i="16" s="1"/>
  <c r="E129" i="16"/>
  <c r="E154" i="16" s="1"/>
  <c r="D129" i="16"/>
  <c r="D154" i="16" s="1"/>
  <c r="G81" i="16"/>
  <c r="F81" i="16"/>
  <c r="E81" i="16"/>
  <c r="D81" i="16"/>
  <c r="G57" i="16"/>
  <c r="G61" i="16" s="1"/>
  <c r="F57" i="16"/>
  <c r="F61" i="16" s="1"/>
  <c r="E57" i="16"/>
  <c r="E61" i="16" s="1"/>
  <c r="D57" i="16"/>
  <c r="D61" i="16" s="1"/>
  <c r="G31" i="16"/>
  <c r="F31" i="16"/>
  <c r="E31" i="16"/>
  <c r="G30" i="16"/>
  <c r="F30" i="16"/>
  <c r="E30" i="16"/>
  <c r="G29" i="16"/>
  <c r="G32" i="16" s="1"/>
  <c r="F29" i="16"/>
  <c r="F32" i="16" s="1"/>
  <c r="E29" i="16"/>
  <c r="D29" i="16"/>
  <c r="E32" i="16"/>
  <c r="I43" i="13"/>
  <c r="I40" i="13"/>
  <c r="I29" i="13"/>
  <c r="J26" i="13"/>
  <c r="I26" i="13"/>
  <c r="D52" i="21"/>
  <c r="E52" i="21"/>
  <c r="F52" i="21"/>
  <c r="G52" i="21"/>
  <c r="G55" i="21" s="1"/>
  <c r="E53" i="21"/>
  <c r="F53" i="21"/>
  <c r="G53" i="21"/>
  <c r="E54" i="21"/>
  <c r="F54" i="21"/>
  <c r="G54" i="21"/>
  <c r="D66" i="21"/>
  <c r="E66" i="21"/>
  <c r="F66" i="21"/>
  <c r="G66" i="21"/>
  <c r="D67" i="21"/>
  <c r="E67" i="21"/>
  <c r="F67" i="21"/>
  <c r="G67" i="21"/>
  <c r="F281" i="21"/>
  <c r="E43" i="21"/>
  <c r="E44" i="21" s="1"/>
  <c r="F43" i="21"/>
  <c r="F44" i="21" s="1"/>
  <c r="G43" i="21"/>
  <c r="G44" i="21" s="1"/>
  <c r="D43" i="21"/>
  <c r="D44" i="21"/>
  <c r="G31" i="21"/>
  <c r="F31" i="21"/>
  <c r="E31" i="21"/>
  <c r="G30" i="21"/>
  <c r="F30" i="21"/>
  <c r="E30" i="21"/>
  <c r="G29" i="21"/>
  <c r="F29" i="21"/>
  <c r="G32" i="21" s="1"/>
  <c r="E29" i="21"/>
  <c r="D29" i="21"/>
  <c r="G300" i="21"/>
  <c r="F300" i="21"/>
  <c r="F301" i="21" s="1"/>
  <c r="E300" i="21"/>
  <c r="D300" i="21"/>
  <c r="E301" i="21" s="1"/>
  <c r="G298" i="21"/>
  <c r="F298" i="21"/>
  <c r="F299" i="21" s="1"/>
  <c r="E298" i="21"/>
  <c r="D298" i="21"/>
  <c r="G296" i="21"/>
  <c r="F296" i="21"/>
  <c r="E296" i="21"/>
  <c r="D296" i="21"/>
  <c r="E297" i="21" s="1"/>
  <c r="G294" i="21"/>
  <c r="F294" i="21"/>
  <c r="F295" i="21" s="1"/>
  <c r="E294" i="21"/>
  <c r="D294" i="21"/>
  <c r="G292" i="21"/>
  <c r="F292" i="21"/>
  <c r="F293" i="21" s="1"/>
  <c r="E292" i="21"/>
  <c r="D292" i="21"/>
  <c r="G290" i="21"/>
  <c r="F290" i="21"/>
  <c r="F291" i="21" s="1"/>
  <c r="E290" i="21"/>
  <c r="D290" i="21"/>
  <c r="E291" i="21" s="1"/>
  <c r="E289" i="21"/>
  <c r="G286" i="21"/>
  <c r="G287" i="21" s="1"/>
  <c r="F286" i="21"/>
  <c r="E286" i="21"/>
  <c r="E287" i="21" s="1"/>
  <c r="D286" i="21"/>
  <c r="G284" i="21"/>
  <c r="G285" i="21" s="1"/>
  <c r="F284" i="21"/>
  <c r="E284" i="21"/>
  <c r="E285" i="21" s="1"/>
  <c r="D284" i="21"/>
  <c r="G281" i="21"/>
  <c r="E281" i="21"/>
  <c r="D281" i="21"/>
  <c r="G279" i="21"/>
  <c r="F279" i="21"/>
  <c r="E279" i="21"/>
  <c r="D279" i="21"/>
  <c r="G272" i="21"/>
  <c r="F272" i="21"/>
  <c r="E272" i="21"/>
  <c r="G271" i="21"/>
  <c r="F271" i="21"/>
  <c r="E271" i="21"/>
  <c r="G270" i="21"/>
  <c r="F270" i="21"/>
  <c r="E270" i="21"/>
  <c r="D270" i="21"/>
  <c r="G261" i="21"/>
  <c r="F261" i="21"/>
  <c r="E261" i="21"/>
  <c r="D261" i="21"/>
  <c r="G254" i="21"/>
  <c r="F254" i="21"/>
  <c r="E254" i="21"/>
  <c r="G253" i="21"/>
  <c r="F253" i="21"/>
  <c r="E253" i="21"/>
  <c r="G252" i="21"/>
  <c r="F252" i="21"/>
  <c r="F255" i="21" s="1"/>
  <c r="E252" i="21"/>
  <c r="D252" i="21"/>
  <c r="G241" i="21"/>
  <c r="F241" i="21"/>
  <c r="E241" i="21"/>
  <c r="D241" i="21"/>
  <c r="G234" i="21"/>
  <c r="F234" i="21"/>
  <c r="E234" i="21"/>
  <c r="G233" i="21"/>
  <c r="F233" i="21"/>
  <c r="E233" i="21"/>
  <c r="G232" i="21"/>
  <c r="F232" i="21"/>
  <c r="G235" i="21" s="1"/>
  <c r="E232" i="21"/>
  <c r="D232" i="21"/>
  <c r="G223" i="21"/>
  <c r="F223" i="21"/>
  <c r="E223" i="21"/>
  <c r="D223" i="21"/>
  <c r="G216" i="21"/>
  <c r="F216" i="21"/>
  <c r="E216" i="21"/>
  <c r="G215" i="21"/>
  <c r="F215" i="21"/>
  <c r="E215" i="21"/>
  <c r="G214" i="21"/>
  <c r="F214" i="21"/>
  <c r="F217" i="21" s="1"/>
  <c r="E214" i="21"/>
  <c r="E217" i="21" s="1"/>
  <c r="D214" i="21"/>
  <c r="G202" i="21"/>
  <c r="G203" i="21" s="1"/>
  <c r="F202" i="21"/>
  <c r="F203" i="21" s="1"/>
  <c r="E202" i="21"/>
  <c r="E203" i="21" s="1"/>
  <c r="D202" i="21"/>
  <c r="D203" i="21" s="1"/>
  <c r="G190" i="21"/>
  <c r="F190" i="21"/>
  <c r="E190" i="21"/>
  <c r="G189" i="21"/>
  <c r="F189" i="21"/>
  <c r="E189" i="21"/>
  <c r="G188" i="21"/>
  <c r="F188" i="21"/>
  <c r="E188" i="21"/>
  <c r="F191" i="21" s="1"/>
  <c r="D188" i="21"/>
  <c r="G179" i="21"/>
  <c r="G180" i="21" s="1"/>
  <c r="F179" i="21"/>
  <c r="F180" i="21" s="1"/>
  <c r="E179" i="21"/>
  <c r="E180" i="21" s="1"/>
  <c r="D179" i="21"/>
  <c r="D180" i="21" s="1"/>
  <c r="G165" i="21"/>
  <c r="F165" i="21"/>
  <c r="E165" i="21"/>
  <c r="G164" i="21"/>
  <c r="F164" i="21"/>
  <c r="E164" i="21"/>
  <c r="G163" i="21"/>
  <c r="F163" i="21"/>
  <c r="E163" i="21"/>
  <c r="D163" i="21"/>
  <c r="G146" i="21"/>
  <c r="F146" i="21"/>
  <c r="E146" i="21"/>
  <c r="D146" i="21"/>
  <c r="G139" i="21"/>
  <c r="F139" i="21"/>
  <c r="E139" i="21"/>
  <c r="G138" i="21"/>
  <c r="F138" i="21"/>
  <c r="E138" i="21"/>
  <c r="G137" i="21"/>
  <c r="F137" i="21"/>
  <c r="E137" i="21"/>
  <c r="E140" i="21" s="1"/>
  <c r="D137" i="21"/>
  <c r="G128" i="21"/>
  <c r="F128" i="21"/>
  <c r="E128" i="21"/>
  <c r="D128" i="21"/>
  <c r="G121" i="21"/>
  <c r="F121" i="21"/>
  <c r="E121" i="21"/>
  <c r="G120" i="21"/>
  <c r="F120" i="21"/>
  <c r="E120" i="21"/>
  <c r="G119" i="21"/>
  <c r="F119" i="21"/>
  <c r="E119" i="21"/>
  <c r="F122" i="21" s="1"/>
  <c r="D119" i="21"/>
  <c r="G108" i="21"/>
  <c r="F108" i="21"/>
  <c r="E108" i="21"/>
  <c r="D108" i="21"/>
  <c r="G101" i="21"/>
  <c r="F101" i="21"/>
  <c r="E101" i="21"/>
  <c r="G100" i="21"/>
  <c r="F100" i="21"/>
  <c r="E100" i="21"/>
  <c r="G99" i="21"/>
  <c r="G102" i="21" s="1"/>
  <c r="F99" i="21"/>
  <c r="E99" i="21"/>
  <c r="E102" i="21" s="1"/>
  <c r="D99" i="21"/>
  <c r="G87" i="21"/>
  <c r="F87" i="21"/>
  <c r="E87" i="21"/>
  <c r="D87" i="21"/>
  <c r="G80" i="21"/>
  <c r="F80" i="21"/>
  <c r="E80" i="21"/>
  <c r="G79" i="21"/>
  <c r="F79" i="21"/>
  <c r="E79" i="21"/>
  <c r="G78" i="21"/>
  <c r="F78" i="21"/>
  <c r="E78" i="21"/>
  <c r="F81" i="21" s="1"/>
  <c r="D78" i="21"/>
  <c r="D54" i="19"/>
  <c r="E54" i="19"/>
  <c r="F54" i="19"/>
  <c r="C54" i="19"/>
  <c r="D243" i="19"/>
  <c r="E243" i="19"/>
  <c r="F243" i="19"/>
  <c r="C243" i="19"/>
  <c r="D235" i="19"/>
  <c r="E236" i="19" s="1"/>
  <c r="E235" i="19"/>
  <c r="F235" i="19"/>
  <c r="C235" i="19"/>
  <c r="D233" i="19"/>
  <c r="E233" i="19"/>
  <c r="F233" i="19"/>
  <c r="C233" i="19"/>
  <c r="D231" i="19"/>
  <c r="E231" i="19"/>
  <c r="F231" i="19"/>
  <c r="F229" i="19" s="1"/>
  <c r="C231" i="19"/>
  <c r="F134" i="19"/>
  <c r="E134" i="19"/>
  <c r="D134" i="19"/>
  <c r="F133" i="19"/>
  <c r="E133" i="19"/>
  <c r="D133" i="19"/>
  <c r="F132" i="19"/>
  <c r="E132" i="19"/>
  <c r="D132" i="19"/>
  <c r="C132" i="19"/>
  <c r="D135" i="19"/>
  <c r="D123" i="19"/>
  <c r="D124" i="19" s="1"/>
  <c r="E123" i="19"/>
  <c r="E124" i="19" s="1"/>
  <c r="F123" i="19"/>
  <c r="F124" i="19" s="1"/>
  <c r="C123" i="19"/>
  <c r="C124" i="19" s="1"/>
  <c r="F111" i="19"/>
  <c r="E111" i="19"/>
  <c r="D111" i="19"/>
  <c r="F110" i="19"/>
  <c r="E110" i="19"/>
  <c r="D110" i="19"/>
  <c r="F109" i="19"/>
  <c r="E109" i="19"/>
  <c r="D109" i="19"/>
  <c r="C109" i="19"/>
  <c r="E88" i="19"/>
  <c r="F87" i="19"/>
  <c r="E87" i="19"/>
  <c r="D87" i="19"/>
  <c r="F88" i="19"/>
  <c r="E86" i="19"/>
  <c r="D86" i="19"/>
  <c r="D88" i="19"/>
  <c r="F65" i="19"/>
  <c r="E65" i="19"/>
  <c r="D65" i="19"/>
  <c r="F64" i="19"/>
  <c r="E64" i="19"/>
  <c r="D64" i="19"/>
  <c r="F63" i="19"/>
  <c r="E63" i="19"/>
  <c r="D63" i="19"/>
  <c r="C63" i="19"/>
  <c r="F100" i="19"/>
  <c r="F101" i="19" s="1"/>
  <c r="E100" i="19"/>
  <c r="E101" i="19" s="1"/>
  <c r="D100" i="19"/>
  <c r="D101" i="19" s="1"/>
  <c r="C100" i="19"/>
  <c r="C101" i="19"/>
  <c r="F77" i="19"/>
  <c r="F78" i="19" s="1"/>
  <c r="E77" i="19"/>
  <c r="E78" i="19" s="1"/>
  <c r="D77" i="19"/>
  <c r="D78" i="19" s="1"/>
  <c r="C77" i="19"/>
  <c r="C78" i="19" s="1"/>
  <c r="F42" i="19"/>
  <c r="E42" i="19"/>
  <c r="D42" i="19"/>
  <c r="F41" i="19"/>
  <c r="E41" i="19"/>
  <c r="D41" i="19"/>
  <c r="F40" i="19"/>
  <c r="E40" i="19"/>
  <c r="D40" i="19"/>
  <c r="C40" i="19"/>
  <c r="C226" i="19"/>
  <c r="F219" i="19"/>
  <c r="E219" i="19"/>
  <c r="D219" i="19"/>
  <c r="F218" i="19"/>
  <c r="E218" i="19"/>
  <c r="D218" i="19"/>
  <c r="F217" i="19"/>
  <c r="E217" i="19"/>
  <c r="D217" i="19"/>
  <c r="C217" i="19"/>
  <c r="F201" i="19"/>
  <c r="E201" i="19"/>
  <c r="D201" i="19"/>
  <c r="F200" i="19"/>
  <c r="E200" i="19"/>
  <c r="D200" i="19"/>
  <c r="F199" i="19"/>
  <c r="E199" i="19"/>
  <c r="D199" i="19"/>
  <c r="E202" i="19" s="1"/>
  <c r="C199" i="19"/>
  <c r="F188" i="19"/>
  <c r="E188" i="19"/>
  <c r="D188" i="19"/>
  <c r="C188" i="19"/>
  <c r="F181" i="19"/>
  <c r="E181" i="19"/>
  <c r="D181" i="19"/>
  <c r="F180" i="19"/>
  <c r="E180" i="19"/>
  <c r="D180" i="19"/>
  <c r="F179" i="19"/>
  <c r="F182" i="19" s="1"/>
  <c r="E179" i="19"/>
  <c r="D179" i="19"/>
  <c r="C179" i="19"/>
  <c r="F167" i="19"/>
  <c r="E167" i="19"/>
  <c r="D167" i="19"/>
  <c r="C167" i="19"/>
  <c r="F160" i="19"/>
  <c r="E160" i="19"/>
  <c r="D160" i="19"/>
  <c r="F159" i="19"/>
  <c r="E159" i="19"/>
  <c r="D159" i="19"/>
  <c r="F158" i="19"/>
  <c r="E158" i="19"/>
  <c r="D158" i="19"/>
  <c r="E161" i="19" s="1"/>
  <c r="C158" i="19"/>
  <c r="F146" i="19"/>
  <c r="F147" i="19" s="1"/>
  <c r="E146" i="19"/>
  <c r="E147" i="19" s="1"/>
  <c r="D146" i="19"/>
  <c r="D147" i="19"/>
  <c r="C146" i="19"/>
  <c r="C147" i="19" s="1"/>
  <c r="E323" i="18"/>
  <c r="F323" i="18"/>
  <c r="G323" i="18"/>
  <c r="D323" i="18"/>
  <c r="E319" i="18"/>
  <c r="F319" i="18"/>
  <c r="G319" i="18"/>
  <c r="D319" i="18"/>
  <c r="E317" i="18"/>
  <c r="F317" i="18"/>
  <c r="G317" i="18"/>
  <c r="D317" i="18"/>
  <c r="E315" i="18"/>
  <c r="F316" i="18" s="1"/>
  <c r="F315" i="18"/>
  <c r="G315" i="18"/>
  <c r="D315" i="18"/>
  <c r="G85" i="18"/>
  <c r="F85" i="18"/>
  <c r="E85" i="18"/>
  <c r="G84" i="18"/>
  <c r="F84" i="18"/>
  <c r="E84" i="18"/>
  <c r="G83" i="18"/>
  <c r="F83" i="18"/>
  <c r="E83" i="18"/>
  <c r="E86" i="18" s="1"/>
  <c r="D83" i="18"/>
  <c r="G62" i="18"/>
  <c r="F62" i="18"/>
  <c r="E62" i="18"/>
  <c r="G61" i="18"/>
  <c r="F61" i="18"/>
  <c r="E61" i="18"/>
  <c r="G60" i="18"/>
  <c r="G63" i="18" s="1"/>
  <c r="F60" i="18"/>
  <c r="E60" i="18"/>
  <c r="D60" i="18"/>
  <c r="G74" i="18"/>
  <c r="G75" i="18" s="1"/>
  <c r="F74" i="18"/>
  <c r="F75" i="18" s="1"/>
  <c r="E74" i="18"/>
  <c r="E75" i="18" s="1"/>
  <c r="D74" i="18"/>
  <c r="D75" i="18" s="1"/>
  <c r="G39" i="18"/>
  <c r="F39" i="18"/>
  <c r="E39" i="18"/>
  <c r="G38" i="18"/>
  <c r="F38" i="18"/>
  <c r="E38" i="18"/>
  <c r="G37" i="18"/>
  <c r="F37" i="18"/>
  <c r="E37" i="18"/>
  <c r="D37" i="18"/>
  <c r="G331" i="18"/>
  <c r="F331" i="18"/>
  <c r="E331" i="18"/>
  <c r="D331" i="18"/>
  <c r="G329" i="18"/>
  <c r="F329" i="18"/>
  <c r="E329" i="18"/>
  <c r="D329" i="18"/>
  <c r="G327" i="18"/>
  <c r="F327" i="18"/>
  <c r="E327" i="18"/>
  <c r="D327" i="18"/>
  <c r="G325" i="18"/>
  <c r="F325" i="18"/>
  <c r="F326" i="18" s="1"/>
  <c r="E325" i="18"/>
  <c r="D325" i="18"/>
  <c r="G321" i="18"/>
  <c r="F321" i="18"/>
  <c r="E321" i="18"/>
  <c r="D321" i="18"/>
  <c r="G310" i="18"/>
  <c r="F310" i="18"/>
  <c r="E310" i="18"/>
  <c r="D310" i="18"/>
  <c r="G303" i="18"/>
  <c r="F303" i="18"/>
  <c r="E303" i="18"/>
  <c r="G302" i="18"/>
  <c r="F302" i="18"/>
  <c r="E302" i="18"/>
  <c r="G301" i="18"/>
  <c r="G304" i="18" s="1"/>
  <c r="F301" i="18"/>
  <c r="F304" i="18" s="1"/>
  <c r="E301" i="18"/>
  <c r="D301" i="18"/>
  <c r="G292" i="18"/>
  <c r="F292" i="18"/>
  <c r="E292" i="18"/>
  <c r="D292" i="18"/>
  <c r="G285" i="18"/>
  <c r="F285" i="18"/>
  <c r="E285" i="18"/>
  <c r="G284" i="18"/>
  <c r="F284" i="18"/>
  <c r="E284" i="18"/>
  <c r="G283" i="18"/>
  <c r="F283" i="18"/>
  <c r="E283" i="18"/>
  <c r="D283" i="18"/>
  <c r="G272" i="18"/>
  <c r="F272" i="18"/>
  <c r="E272" i="18"/>
  <c r="D272" i="18"/>
  <c r="G265" i="18"/>
  <c r="F265" i="18"/>
  <c r="E265" i="18"/>
  <c r="G264" i="18"/>
  <c r="F264" i="18"/>
  <c r="E264" i="18"/>
  <c r="G263" i="18"/>
  <c r="F263" i="18"/>
  <c r="F266" i="18" s="1"/>
  <c r="E263" i="18"/>
  <c r="D263" i="18"/>
  <c r="G254" i="18"/>
  <c r="F254" i="18"/>
  <c r="E254" i="18"/>
  <c r="D254" i="18"/>
  <c r="G247" i="18"/>
  <c r="F247" i="18"/>
  <c r="E247" i="18"/>
  <c r="G246" i="18"/>
  <c r="F246" i="18"/>
  <c r="E246" i="18"/>
  <c r="G245" i="18"/>
  <c r="F245" i="18"/>
  <c r="E245" i="18"/>
  <c r="D245" i="18"/>
  <c r="G233" i="18"/>
  <c r="G234" i="18" s="1"/>
  <c r="F233" i="18"/>
  <c r="F234" i="18" s="1"/>
  <c r="E233" i="18"/>
  <c r="E234" i="18" s="1"/>
  <c r="D233" i="18"/>
  <c r="D234" i="18" s="1"/>
  <c r="G221" i="18"/>
  <c r="F221" i="18"/>
  <c r="E221" i="18"/>
  <c r="G220" i="18"/>
  <c r="F220" i="18"/>
  <c r="E220" i="18"/>
  <c r="G219" i="18"/>
  <c r="F219" i="18"/>
  <c r="E219" i="18"/>
  <c r="D219" i="18"/>
  <c r="G210" i="18"/>
  <c r="G211" i="18" s="1"/>
  <c r="F210" i="18"/>
  <c r="F211" i="18" s="1"/>
  <c r="E210" i="18"/>
  <c r="E211" i="18" s="1"/>
  <c r="D210" i="18"/>
  <c r="D211" i="18" s="1"/>
  <c r="G196" i="18"/>
  <c r="F196" i="18"/>
  <c r="E196" i="18"/>
  <c r="G195" i="18"/>
  <c r="F195" i="18"/>
  <c r="E195" i="18"/>
  <c r="G194" i="18"/>
  <c r="F194" i="18"/>
  <c r="E194" i="18"/>
  <c r="D194" i="18"/>
  <c r="G177" i="18"/>
  <c r="F177" i="18"/>
  <c r="E177" i="18"/>
  <c r="D177" i="18"/>
  <c r="G170" i="18"/>
  <c r="F170" i="18"/>
  <c r="E170" i="18"/>
  <c r="G169" i="18"/>
  <c r="F169" i="18"/>
  <c r="E169" i="18"/>
  <c r="G168" i="18"/>
  <c r="F168" i="18"/>
  <c r="F171" i="18" s="1"/>
  <c r="E168" i="18"/>
  <c r="D168" i="18"/>
  <c r="G159" i="18"/>
  <c r="F159" i="18"/>
  <c r="E159" i="18"/>
  <c r="D159" i="18"/>
  <c r="G152" i="18"/>
  <c r="F152" i="18"/>
  <c r="E152" i="18"/>
  <c r="G151" i="18"/>
  <c r="F151" i="18"/>
  <c r="E151" i="18"/>
  <c r="G150" i="18"/>
  <c r="F150" i="18"/>
  <c r="E150" i="18"/>
  <c r="D150" i="18"/>
  <c r="G139" i="18"/>
  <c r="F139" i="18"/>
  <c r="E139" i="18"/>
  <c r="D139" i="18"/>
  <c r="G132" i="18"/>
  <c r="F132" i="18"/>
  <c r="E132" i="18"/>
  <c r="G131" i="18"/>
  <c r="F131" i="18"/>
  <c r="E131" i="18"/>
  <c r="G130" i="18"/>
  <c r="F130" i="18"/>
  <c r="E130" i="18"/>
  <c r="D130" i="18"/>
  <c r="G118" i="18"/>
  <c r="F118" i="18"/>
  <c r="E118" i="18"/>
  <c r="D118" i="18"/>
  <c r="G111" i="18"/>
  <c r="F111" i="18"/>
  <c r="E111" i="18"/>
  <c r="G110" i="18"/>
  <c r="F110" i="18"/>
  <c r="E110" i="18"/>
  <c r="G109" i="18"/>
  <c r="F109" i="18"/>
  <c r="E109" i="18"/>
  <c r="D109" i="18"/>
  <c r="G97" i="18"/>
  <c r="G98" i="18" s="1"/>
  <c r="F97" i="18"/>
  <c r="F98" i="18" s="1"/>
  <c r="E97" i="18"/>
  <c r="E98" i="18" s="1"/>
  <c r="D97" i="18"/>
  <c r="D98" i="18" s="1"/>
  <c r="G51" i="18"/>
  <c r="G52" i="18"/>
  <c r="F51" i="18"/>
  <c r="F52" i="18" s="1"/>
  <c r="E51" i="18"/>
  <c r="D51" i="18"/>
  <c r="D52" i="18"/>
  <c r="G278" i="17"/>
  <c r="G279" i="17" s="1"/>
  <c r="F278" i="17"/>
  <c r="E278" i="17"/>
  <c r="D278" i="17"/>
  <c r="G276" i="17"/>
  <c r="F276" i="17"/>
  <c r="E276" i="17"/>
  <c r="D276" i="17"/>
  <c r="G274" i="17"/>
  <c r="F274" i="17"/>
  <c r="E274" i="17"/>
  <c r="D274" i="17"/>
  <c r="G272" i="17"/>
  <c r="F272" i="17"/>
  <c r="E272" i="17"/>
  <c r="D272" i="17"/>
  <c r="G270" i="17"/>
  <c r="G271" i="17" s="1"/>
  <c r="F270" i="17"/>
  <c r="E270" i="17"/>
  <c r="D270" i="17"/>
  <c r="G268" i="17"/>
  <c r="G269" i="17" s="1"/>
  <c r="F268" i="17"/>
  <c r="E268" i="17"/>
  <c r="D268" i="17"/>
  <c r="G266" i="17"/>
  <c r="G267" i="17" s="1"/>
  <c r="F266" i="17"/>
  <c r="F264" i="17" s="1"/>
  <c r="F284" i="17" s="1"/>
  <c r="E266" i="17"/>
  <c r="D266" i="17"/>
  <c r="G261" i="17"/>
  <c r="F261" i="17"/>
  <c r="E261" i="17"/>
  <c r="D261" i="17"/>
  <c r="G254" i="17"/>
  <c r="F254" i="17"/>
  <c r="E254" i="17"/>
  <c r="G253" i="17"/>
  <c r="F253" i="17"/>
  <c r="E253" i="17"/>
  <c r="G252" i="17"/>
  <c r="F252" i="17"/>
  <c r="G255" i="17" s="1"/>
  <c r="E252" i="17"/>
  <c r="D252" i="17"/>
  <c r="E255" i="17" s="1"/>
  <c r="G241" i="17"/>
  <c r="F241" i="17"/>
  <c r="E241" i="17"/>
  <c r="D241" i="17"/>
  <c r="G234" i="17"/>
  <c r="F234" i="17"/>
  <c r="E234" i="17"/>
  <c r="G233" i="17"/>
  <c r="F233" i="17"/>
  <c r="E233" i="17"/>
  <c r="G232" i="17"/>
  <c r="F232" i="17"/>
  <c r="G235" i="17" s="1"/>
  <c r="E232" i="17"/>
  <c r="D232" i="17"/>
  <c r="E235" i="17" s="1"/>
  <c r="G223" i="17"/>
  <c r="F223" i="17"/>
  <c r="E223" i="17"/>
  <c r="D223" i="17"/>
  <c r="G216" i="17"/>
  <c r="F216" i="17"/>
  <c r="E216" i="17"/>
  <c r="G215" i="17"/>
  <c r="F215" i="17"/>
  <c r="E215" i="17"/>
  <c r="G214" i="17"/>
  <c r="F214" i="17"/>
  <c r="E214" i="17"/>
  <c r="E217" i="17" s="1"/>
  <c r="D214" i="17"/>
  <c r="G202" i="17"/>
  <c r="G203" i="17" s="1"/>
  <c r="F202" i="17"/>
  <c r="F203" i="17" s="1"/>
  <c r="E202" i="17"/>
  <c r="E203" i="17" s="1"/>
  <c r="D202" i="17"/>
  <c r="D203" i="17" s="1"/>
  <c r="G190" i="17"/>
  <c r="F190" i="17"/>
  <c r="E190" i="17"/>
  <c r="G189" i="17"/>
  <c r="F189" i="17"/>
  <c r="E189" i="17"/>
  <c r="G188" i="17"/>
  <c r="G191" i="17" s="1"/>
  <c r="F188" i="17"/>
  <c r="E188" i="17"/>
  <c r="E191" i="17" s="1"/>
  <c r="D188" i="17"/>
  <c r="G179" i="17"/>
  <c r="G180" i="17" s="1"/>
  <c r="F179" i="17"/>
  <c r="F180" i="17" s="1"/>
  <c r="E179" i="17"/>
  <c r="E180" i="17" s="1"/>
  <c r="D179" i="17"/>
  <c r="D180" i="17" s="1"/>
  <c r="G165" i="17"/>
  <c r="F165" i="17"/>
  <c r="E165" i="17"/>
  <c r="G164" i="17"/>
  <c r="F164" i="17"/>
  <c r="E164" i="17"/>
  <c r="G163" i="17"/>
  <c r="G166" i="17" s="1"/>
  <c r="F163" i="17"/>
  <c r="E163" i="17"/>
  <c r="D163" i="17"/>
  <c r="G146" i="17"/>
  <c r="F146" i="17"/>
  <c r="E146" i="17"/>
  <c r="D146" i="17"/>
  <c r="G139" i="17"/>
  <c r="F139" i="17"/>
  <c r="E139" i="17"/>
  <c r="G138" i="17"/>
  <c r="F138" i="17"/>
  <c r="E138" i="17"/>
  <c r="G137" i="17"/>
  <c r="F137" i="17"/>
  <c r="E137" i="17"/>
  <c r="F140" i="17" s="1"/>
  <c r="D137" i="17"/>
  <c r="G128" i="17"/>
  <c r="F128" i="17"/>
  <c r="E128" i="17"/>
  <c r="D128" i="17"/>
  <c r="G121" i="17"/>
  <c r="F121" i="17"/>
  <c r="E121" i="17"/>
  <c r="G120" i="17"/>
  <c r="F120" i="17"/>
  <c r="E120" i="17"/>
  <c r="G119" i="17"/>
  <c r="F119" i="17"/>
  <c r="E119" i="17"/>
  <c r="D119" i="17"/>
  <c r="G108" i="17"/>
  <c r="F108" i="17"/>
  <c r="E108" i="17"/>
  <c r="D108" i="17"/>
  <c r="G101" i="17"/>
  <c r="F101" i="17"/>
  <c r="E101" i="17"/>
  <c r="G100" i="17"/>
  <c r="F100" i="17"/>
  <c r="E100" i="17"/>
  <c r="G99" i="17"/>
  <c r="G102" i="17" s="1"/>
  <c r="F99" i="17"/>
  <c r="E99" i="17"/>
  <c r="D99" i="17"/>
  <c r="G87" i="17"/>
  <c r="F87" i="17"/>
  <c r="E87" i="17"/>
  <c r="D87" i="17"/>
  <c r="G80" i="17"/>
  <c r="F80" i="17"/>
  <c r="E80" i="17"/>
  <c r="G79" i="17"/>
  <c r="F79" i="17"/>
  <c r="E79" i="17"/>
  <c r="G78" i="17"/>
  <c r="F78" i="17"/>
  <c r="E78" i="17"/>
  <c r="D78" i="17"/>
  <c r="G66" i="17"/>
  <c r="G67" i="17" s="1"/>
  <c r="F66" i="17"/>
  <c r="F67" i="17" s="1"/>
  <c r="E66" i="17"/>
  <c r="E67" i="17" s="1"/>
  <c r="D66" i="17"/>
  <c r="D67" i="17" s="1"/>
  <c r="G54" i="17"/>
  <c r="F54" i="17"/>
  <c r="E54" i="17"/>
  <c r="G53" i="17"/>
  <c r="F53" i="17"/>
  <c r="E53" i="17"/>
  <c r="G52" i="17"/>
  <c r="F52" i="17"/>
  <c r="E52" i="17"/>
  <c r="E55" i="17" s="1"/>
  <c r="D52" i="17"/>
  <c r="G43" i="17"/>
  <c r="G44" i="17" s="1"/>
  <c r="F43" i="17"/>
  <c r="F44" i="17"/>
  <c r="E43" i="17"/>
  <c r="E44" i="17" s="1"/>
  <c r="D43" i="17"/>
  <c r="D44" i="17" s="1"/>
  <c r="G31" i="17"/>
  <c r="F31" i="17"/>
  <c r="E31" i="17"/>
  <c r="G30" i="17"/>
  <c r="F30" i="17"/>
  <c r="E30" i="17"/>
  <c r="G29" i="17"/>
  <c r="F29" i="17"/>
  <c r="E29" i="17"/>
  <c r="D29" i="17"/>
  <c r="F32" i="20"/>
  <c r="G180" i="22"/>
  <c r="E167" i="22"/>
  <c r="D67" i="22"/>
  <c r="G172" i="22"/>
  <c r="F172" i="22"/>
  <c r="F104" i="23"/>
  <c r="E55" i="21"/>
  <c r="F32" i="21"/>
  <c r="F166" i="21"/>
  <c r="G122" i="21"/>
  <c r="G255" i="21"/>
  <c r="G299" i="21"/>
  <c r="E293" i="21"/>
  <c r="G289" i="21"/>
  <c r="F289" i="21"/>
  <c r="G297" i="21"/>
  <c r="C86" i="19"/>
  <c r="D89" i="19" s="1"/>
  <c r="F86" i="19"/>
  <c r="E238" i="19"/>
  <c r="E242" i="19"/>
  <c r="F242" i="19"/>
  <c r="D242" i="19"/>
  <c r="D238" i="19"/>
  <c r="F238" i="19"/>
  <c r="F40" i="18"/>
  <c r="E318" i="18"/>
  <c r="E324" i="18"/>
  <c r="E153" i="18"/>
  <c r="E320" i="18"/>
  <c r="G316" i="18"/>
  <c r="G318" i="18"/>
  <c r="F322" i="18"/>
  <c r="E122" i="17"/>
  <c r="E273" i="17"/>
  <c r="E186" i="9"/>
  <c r="F186" i="9"/>
  <c r="G186" i="9"/>
  <c r="D186" i="9"/>
  <c r="E184" i="9"/>
  <c r="F184" i="9"/>
  <c r="G184" i="9"/>
  <c r="D184" i="9"/>
  <c r="E185" i="9" s="1"/>
  <c r="E180" i="9"/>
  <c r="F180" i="9"/>
  <c r="G180" i="9"/>
  <c r="D180" i="9"/>
  <c r="E182" i="9"/>
  <c r="F182" i="9"/>
  <c r="G182" i="9"/>
  <c r="D182" i="9"/>
  <c r="E178" i="9"/>
  <c r="F178" i="9"/>
  <c r="G178" i="9"/>
  <c r="D178" i="9"/>
  <c r="E176" i="9"/>
  <c r="F176" i="9"/>
  <c r="G176" i="9"/>
  <c r="D176" i="9"/>
  <c r="E174" i="9"/>
  <c r="F174" i="9"/>
  <c r="G174" i="9"/>
  <c r="D174" i="9"/>
  <c r="E175" i="9"/>
  <c r="K39" i="14"/>
  <c r="J94" i="11"/>
  <c r="J93" i="11"/>
  <c r="J92" i="11"/>
  <c r="J92" i="12"/>
  <c r="J91" i="12"/>
  <c r="J90" i="12"/>
  <c r="E275" i="12"/>
  <c r="I161" i="12"/>
  <c r="I160" i="12"/>
  <c r="I159" i="12"/>
  <c r="I136" i="11"/>
  <c r="D271" i="10"/>
  <c r="I35" i="14"/>
  <c r="I34" i="14"/>
  <c r="I89" i="11"/>
  <c r="I88" i="11"/>
  <c r="I87" i="11"/>
  <c r="I65" i="11"/>
  <c r="I64" i="11"/>
  <c r="I63" i="11"/>
  <c r="I39" i="11"/>
  <c r="I225" i="11"/>
  <c r="I223" i="11"/>
  <c r="I224" i="11" s="1"/>
  <c r="I211" i="11"/>
  <c r="I210" i="11"/>
  <c r="I209" i="11"/>
  <c r="I185" i="11"/>
  <c r="I183" i="11"/>
  <c r="I184" i="11"/>
  <c r="I163" i="11"/>
  <c r="I162" i="11"/>
  <c r="I161" i="11"/>
  <c r="I83" i="11"/>
  <c r="I82" i="11"/>
  <c r="I81" i="11"/>
  <c r="I56" i="10"/>
  <c r="I57" i="10"/>
  <c r="J47" i="10"/>
  <c r="E271" i="10"/>
  <c r="E272" i="10" s="1"/>
  <c r="F271" i="10"/>
  <c r="G271" i="10"/>
  <c r="G272" i="10" s="1"/>
  <c r="I140" i="10"/>
  <c r="I138" i="10"/>
  <c r="I139" i="10"/>
  <c r="I117" i="10"/>
  <c r="J117" i="10" s="1"/>
  <c r="I116" i="10"/>
  <c r="J116" i="10"/>
  <c r="I115" i="10"/>
  <c r="J115" i="10" s="1"/>
  <c r="G631" i="8"/>
  <c r="F631" i="8"/>
  <c r="F632" i="8" s="1"/>
  <c r="E631" i="8"/>
  <c r="D631" i="8"/>
  <c r="G629" i="8"/>
  <c r="G630" i="8" s="1"/>
  <c r="F629" i="8"/>
  <c r="E629" i="8"/>
  <c r="D629" i="8"/>
  <c r="G627" i="8"/>
  <c r="G628" i="8" s="1"/>
  <c r="F627" i="8"/>
  <c r="E627" i="8"/>
  <c r="F628" i="8"/>
  <c r="D627" i="8"/>
  <c r="G625" i="8"/>
  <c r="F625" i="8"/>
  <c r="E625" i="8"/>
  <c r="D625" i="8"/>
  <c r="G623" i="8"/>
  <c r="F623" i="8"/>
  <c r="G624" i="8"/>
  <c r="E623" i="8"/>
  <c r="E624" i="8" s="1"/>
  <c r="D623" i="8"/>
  <c r="G621" i="8"/>
  <c r="G622" i="8" s="1"/>
  <c r="F621" i="8"/>
  <c r="E621" i="8"/>
  <c r="F622" i="8"/>
  <c r="D621" i="8"/>
  <c r="G619" i="8"/>
  <c r="F619" i="8"/>
  <c r="E619" i="8"/>
  <c r="D619" i="8"/>
  <c r="G617" i="8"/>
  <c r="F617" i="8"/>
  <c r="G618" i="8" s="1"/>
  <c r="E617" i="8"/>
  <c r="E618" i="8" s="1"/>
  <c r="D617" i="8"/>
  <c r="G615" i="8"/>
  <c r="G616" i="8" s="1"/>
  <c r="F615" i="8"/>
  <c r="E615" i="8"/>
  <c r="D615" i="8"/>
  <c r="G612" i="8"/>
  <c r="F612" i="8"/>
  <c r="E612" i="8"/>
  <c r="G610" i="8"/>
  <c r="F610" i="8"/>
  <c r="E610" i="8"/>
  <c r="D610" i="8"/>
  <c r="G603" i="8"/>
  <c r="F603" i="8"/>
  <c r="E603" i="8"/>
  <c r="G602" i="8"/>
  <c r="F602" i="8"/>
  <c r="E602" i="8"/>
  <c r="G601" i="8"/>
  <c r="F601" i="8"/>
  <c r="F604" i="8" s="1"/>
  <c r="E601" i="8"/>
  <c r="D601" i="8"/>
  <c r="G592" i="8"/>
  <c r="F592" i="8"/>
  <c r="E592" i="8"/>
  <c r="D592" i="8"/>
  <c r="G585" i="8"/>
  <c r="F585" i="8"/>
  <c r="E585" i="8"/>
  <c r="G584" i="8"/>
  <c r="F584" i="8"/>
  <c r="E584" i="8"/>
  <c r="G583" i="8"/>
  <c r="F583" i="8"/>
  <c r="E583" i="8"/>
  <c r="E586" i="8" s="1"/>
  <c r="D583" i="8"/>
  <c r="G572" i="8"/>
  <c r="F572" i="8"/>
  <c r="E572" i="8"/>
  <c r="D572" i="8"/>
  <c r="G565" i="8"/>
  <c r="F565" i="8"/>
  <c r="E565" i="8"/>
  <c r="G564" i="8"/>
  <c r="F564" i="8"/>
  <c r="E564" i="8"/>
  <c r="G563" i="8"/>
  <c r="F563" i="8"/>
  <c r="E563" i="8"/>
  <c r="E566" i="8"/>
  <c r="D563" i="8"/>
  <c r="G554" i="8"/>
  <c r="F554" i="8"/>
  <c r="E554" i="8"/>
  <c r="D554" i="8"/>
  <c r="G547" i="8"/>
  <c r="F547" i="8"/>
  <c r="E547" i="8"/>
  <c r="G546" i="8"/>
  <c r="F546" i="8"/>
  <c r="E546" i="8"/>
  <c r="G545" i="8"/>
  <c r="G548" i="8" s="1"/>
  <c r="F545" i="8"/>
  <c r="E545" i="8"/>
  <c r="D545" i="8"/>
  <c r="E548" i="8" s="1"/>
  <c r="G533" i="8"/>
  <c r="G534" i="8" s="1"/>
  <c r="F533" i="8"/>
  <c r="F534" i="8"/>
  <c r="E533" i="8"/>
  <c r="E534" i="8" s="1"/>
  <c r="D533" i="8"/>
  <c r="D534" i="8"/>
  <c r="G521" i="8"/>
  <c r="F521" i="8"/>
  <c r="E521" i="8"/>
  <c r="G520" i="8"/>
  <c r="F520" i="8"/>
  <c r="E520" i="8"/>
  <c r="G519" i="8"/>
  <c r="F519" i="8"/>
  <c r="E519" i="8"/>
  <c r="D519" i="8"/>
  <c r="G510" i="8"/>
  <c r="G511" i="8"/>
  <c r="F510" i="8"/>
  <c r="F511" i="8" s="1"/>
  <c r="E510" i="8"/>
  <c r="E511" i="8"/>
  <c r="D510" i="8"/>
  <c r="D511" i="8" s="1"/>
  <c r="G496" i="8"/>
  <c r="F496" i="8"/>
  <c r="E496" i="8"/>
  <c r="G495" i="8"/>
  <c r="F495" i="8"/>
  <c r="E495" i="8"/>
  <c r="G494" i="8"/>
  <c r="G497" i="8" s="1"/>
  <c r="F494" i="8"/>
  <c r="E494" i="8"/>
  <c r="E497" i="8" s="1"/>
  <c r="D494" i="8"/>
  <c r="G477" i="8"/>
  <c r="F477" i="8"/>
  <c r="E477" i="8"/>
  <c r="D477" i="8"/>
  <c r="G470" i="8"/>
  <c r="F470" i="8"/>
  <c r="E470" i="8"/>
  <c r="G469" i="8"/>
  <c r="F469" i="8"/>
  <c r="E469" i="8"/>
  <c r="G468" i="8"/>
  <c r="F468" i="8"/>
  <c r="E468" i="8"/>
  <c r="D468" i="8"/>
  <c r="E471" i="8" s="1"/>
  <c r="G459" i="8"/>
  <c r="F459" i="8"/>
  <c r="E459" i="8"/>
  <c r="D459" i="8"/>
  <c r="G452" i="8"/>
  <c r="F452" i="8"/>
  <c r="E452" i="8"/>
  <c r="G451" i="8"/>
  <c r="F451" i="8"/>
  <c r="E451" i="8"/>
  <c r="G450" i="8"/>
  <c r="G453" i="8"/>
  <c r="F450" i="8"/>
  <c r="E450" i="8"/>
  <c r="D450" i="8"/>
  <c r="G439" i="8"/>
  <c r="F439" i="8"/>
  <c r="E439" i="8"/>
  <c r="D439" i="8"/>
  <c r="G432" i="8"/>
  <c r="F432" i="8"/>
  <c r="E432" i="8"/>
  <c r="G431" i="8"/>
  <c r="F431" i="8"/>
  <c r="E431" i="8"/>
  <c r="G430" i="8"/>
  <c r="F430" i="8"/>
  <c r="F433" i="8"/>
  <c r="E430" i="8"/>
  <c r="D430" i="8"/>
  <c r="G418" i="8"/>
  <c r="F418" i="8"/>
  <c r="E418" i="8"/>
  <c r="D418" i="8"/>
  <c r="G411" i="8"/>
  <c r="F411" i="8"/>
  <c r="E411" i="8"/>
  <c r="G410" i="8"/>
  <c r="F410" i="8"/>
  <c r="E410" i="8"/>
  <c r="G409" i="8"/>
  <c r="F409" i="8"/>
  <c r="E409" i="8"/>
  <c r="E412" i="8"/>
  <c r="D409" i="8"/>
  <c r="G397" i="8"/>
  <c r="G398" i="8"/>
  <c r="F397" i="8"/>
  <c r="F398" i="8" s="1"/>
  <c r="E397" i="8"/>
  <c r="E398" i="8"/>
  <c r="D397" i="8"/>
  <c r="D398" i="8" s="1"/>
  <c r="G385" i="8"/>
  <c r="F385" i="8"/>
  <c r="E385" i="8"/>
  <c r="G384" i="8"/>
  <c r="F384" i="8"/>
  <c r="E384" i="8"/>
  <c r="G383" i="8"/>
  <c r="G386" i="8" s="1"/>
  <c r="F383" i="8"/>
  <c r="E383" i="8"/>
  <c r="D383" i="8"/>
  <c r="G375" i="8"/>
  <c r="F375" i="8"/>
  <c r="E375" i="8"/>
  <c r="D375" i="8"/>
  <c r="G362" i="8"/>
  <c r="F362" i="8"/>
  <c r="E362" i="8"/>
  <c r="G361" i="8"/>
  <c r="F361" i="8"/>
  <c r="E361" i="8"/>
  <c r="G360" i="8"/>
  <c r="F360" i="8"/>
  <c r="E360" i="8"/>
  <c r="E363" i="8" s="1"/>
  <c r="D360" i="8"/>
  <c r="G412" i="8"/>
  <c r="E604" i="8"/>
  <c r="G620" i="8"/>
  <c r="F630" i="8"/>
  <c r="F613" i="8"/>
  <c r="F633" i="8" s="1"/>
  <c r="F618" i="8"/>
  <c r="D185" i="14"/>
  <c r="E177" i="14"/>
  <c r="F177" i="14"/>
  <c r="G177" i="14"/>
  <c r="D177" i="14"/>
  <c r="E175" i="14"/>
  <c r="F175" i="14"/>
  <c r="G175" i="14"/>
  <c r="D175" i="14"/>
  <c r="E173" i="14"/>
  <c r="F173" i="14"/>
  <c r="G173" i="14"/>
  <c r="D173" i="14"/>
  <c r="D171" i="14" s="1"/>
  <c r="I95" i="14"/>
  <c r="I96" i="14"/>
  <c r="I97" i="14"/>
  <c r="G141" i="14"/>
  <c r="F141" i="14"/>
  <c r="F145" i="14"/>
  <c r="E141" i="14"/>
  <c r="D141" i="14"/>
  <c r="D145" i="14"/>
  <c r="G115" i="14"/>
  <c r="F115" i="14"/>
  <c r="E115" i="14"/>
  <c r="G114" i="14"/>
  <c r="F114" i="14"/>
  <c r="E114" i="14"/>
  <c r="G113" i="14"/>
  <c r="F113" i="14"/>
  <c r="E113" i="14"/>
  <c r="E116" i="14" s="1"/>
  <c r="D113" i="14"/>
  <c r="G145" i="10"/>
  <c r="G149" i="10"/>
  <c r="F145" i="10"/>
  <c r="F149" i="10" s="1"/>
  <c r="E145" i="10"/>
  <c r="E149" i="10"/>
  <c r="D145" i="10"/>
  <c r="D149" i="10" s="1"/>
  <c r="G119" i="10"/>
  <c r="F119" i="10"/>
  <c r="E119" i="10"/>
  <c r="G118" i="10"/>
  <c r="F118" i="10"/>
  <c r="E118" i="10"/>
  <c r="G117" i="10"/>
  <c r="F117" i="10"/>
  <c r="E117" i="10"/>
  <c r="F120" i="10" s="1"/>
  <c r="D117" i="10"/>
  <c r="E285" i="12"/>
  <c r="F285" i="12"/>
  <c r="G285" i="12"/>
  <c r="D285" i="12"/>
  <c r="E283" i="12"/>
  <c r="F283" i="12"/>
  <c r="G283" i="12"/>
  <c r="D283" i="12"/>
  <c r="E277" i="12"/>
  <c r="F277" i="12"/>
  <c r="F278" i="12" s="1"/>
  <c r="G277" i="12"/>
  <c r="G278" i="12" s="1"/>
  <c r="D277" i="12"/>
  <c r="F275" i="12"/>
  <c r="G275" i="12"/>
  <c r="D275" i="12"/>
  <c r="E273" i="12"/>
  <c r="F273" i="12"/>
  <c r="F271" i="12"/>
  <c r="G273" i="12"/>
  <c r="G271" i="12" s="1"/>
  <c r="G272" i="12" s="1"/>
  <c r="D273" i="12"/>
  <c r="D271" i="12"/>
  <c r="E231" i="11"/>
  <c r="F231" i="11"/>
  <c r="G231" i="11"/>
  <c r="G235" i="11"/>
  <c r="D231" i="11"/>
  <c r="E191" i="11"/>
  <c r="F191" i="11"/>
  <c r="F195" i="11" s="1"/>
  <c r="G191" i="11"/>
  <c r="G195" i="11" s="1"/>
  <c r="D191" i="11"/>
  <c r="D195" i="11"/>
  <c r="D339" i="11"/>
  <c r="F336" i="11"/>
  <c r="D335" i="11"/>
  <c r="G158" i="13"/>
  <c r="G277" i="11"/>
  <c r="F277" i="11"/>
  <c r="E277" i="11"/>
  <c r="D277" i="11"/>
  <c r="G270" i="11"/>
  <c r="F270" i="11"/>
  <c r="E270" i="11"/>
  <c r="G269" i="11"/>
  <c r="F269" i="11"/>
  <c r="E269" i="11"/>
  <c r="G268" i="11"/>
  <c r="F268" i="11"/>
  <c r="E268" i="11"/>
  <c r="D268" i="11"/>
  <c r="G256" i="11"/>
  <c r="F256" i="11"/>
  <c r="E256" i="11"/>
  <c r="D256" i="11"/>
  <c r="G249" i="11"/>
  <c r="F249" i="11"/>
  <c r="E249" i="11"/>
  <c r="G248" i="11"/>
  <c r="F248" i="11"/>
  <c r="E248" i="11"/>
  <c r="G247" i="11"/>
  <c r="F247" i="11"/>
  <c r="E247" i="11"/>
  <c r="D247" i="11"/>
  <c r="E271" i="12"/>
  <c r="E278" i="12"/>
  <c r="F116" i="14"/>
  <c r="F174" i="13"/>
  <c r="H218" i="11"/>
  <c r="H219" i="11"/>
  <c r="H220" i="11" s="1"/>
  <c r="H217" i="11"/>
  <c r="F235" i="11"/>
  <c r="E235" i="11"/>
  <c r="D235" i="11"/>
  <c r="G205" i="11"/>
  <c r="F205" i="11"/>
  <c r="E205" i="11"/>
  <c r="G204" i="11"/>
  <c r="F204" i="11"/>
  <c r="E204" i="11"/>
  <c r="G203" i="11"/>
  <c r="F203" i="11"/>
  <c r="E203" i="11"/>
  <c r="D203" i="11"/>
  <c r="I178" i="11"/>
  <c r="I179" i="11" s="1"/>
  <c r="I180" i="11" s="1"/>
  <c r="H178" i="11"/>
  <c r="H177" i="11"/>
  <c r="H176" i="11"/>
  <c r="G164" i="11"/>
  <c r="F164" i="11"/>
  <c r="E164" i="11"/>
  <c r="F163" i="11"/>
  <c r="D163" i="11"/>
  <c r="G197" i="12"/>
  <c r="G201" i="12" s="1"/>
  <c r="F197" i="12"/>
  <c r="F201" i="12"/>
  <c r="E197" i="12"/>
  <c r="E201" i="12" s="1"/>
  <c r="D197" i="12"/>
  <c r="D201" i="12"/>
  <c r="G171" i="12"/>
  <c r="F171" i="12"/>
  <c r="E171" i="12"/>
  <c r="G170" i="12"/>
  <c r="F170" i="12"/>
  <c r="E170" i="12"/>
  <c r="G169" i="12"/>
  <c r="F169" i="12"/>
  <c r="F172" i="12"/>
  <c r="E169" i="12"/>
  <c r="E172" i="12" s="1"/>
  <c r="D169" i="12"/>
  <c r="G150" i="12"/>
  <c r="G154" i="12" s="1"/>
  <c r="F150" i="12"/>
  <c r="E150" i="12"/>
  <c r="E154" i="12"/>
  <c r="D150" i="12"/>
  <c r="D154" i="12" s="1"/>
  <c r="G123" i="12"/>
  <c r="F123" i="12"/>
  <c r="E123" i="12"/>
  <c r="D122" i="12"/>
  <c r="E206" i="11"/>
  <c r="G165" i="11"/>
  <c r="G163" i="11"/>
  <c r="E163" i="11"/>
  <c r="E166" i="11"/>
  <c r="E165" i="11"/>
  <c r="F165" i="11"/>
  <c r="E195" i="11"/>
  <c r="F154" i="12"/>
  <c r="G122" i="12"/>
  <c r="G125" i="12" s="1"/>
  <c r="G124" i="12"/>
  <c r="F122" i="12"/>
  <c r="F124" i="12"/>
  <c r="E124" i="12"/>
  <c r="E122" i="12"/>
  <c r="E125" i="12" s="1"/>
  <c r="G110" i="12"/>
  <c r="G114" i="12" s="1"/>
  <c r="F110" i="12"/>
  <c r="F114" i="12" s="1"/>
  <c r="E110" i="12"/>
  <c r="D110" i="12"/>
  <c r="D114" i="12" s="1"/>
  <c r="G83" i="12"/>
  <c r="F83" i="12"/>
  <c r="E83" i="12"/>
  <c r="D82" i="12"/>
  <c r="G32" i="12"/>
  <c r="G270" i="12" s="1"/>
  <c r="F32" i="12"/>
  <c r="F270" i="12" s="1"/>
  <c r="E32" i="12"/>
  <c r="E270" i="12" s="1"/>
  <c r="D32" i="12"/>
  <c r="D270" i="12" s="1"/>
  <c r="F82" i="12"/>
  <c r="E114" i="12"/>
  <c r="E84" i="12"/>
  <c r="G82" i="12"/>
  <c r="G85" i="12" s="1"/>
  <c r="E56" i="13"/>
  <c r="E82" i="12"/>
  <c r="F84" i="12"/>
  <c r="G84" i="12"/>
  <c r="G145" i="13"/>
  <c r="F145" i="13"/>
  <c r="E145" i="13"/>
  <c r="D145" i="13"/>
  <c r="G138" i="13"/>
  <c r="F138" i="13"/>
  <c r="E138" i="13"/>
  <c r="G137" i="13"/>
  <c r="F137" i="13"/>
  <c r="E137" i="13"/>
  <c r="G136" i="13"/>
  <c r="F136" i="13"/>
  <c r="G139" i="13" s="1"/>
  <c r="E136" i="13"/>
  <c r="D136" i="13"/>
  <c r="E139" i="13"/>
  <c r="G124" i="13"/>
  <c r="F124" i="13"/>
  <c r="E124" i="13"/>
  <c r="D124" i="13"/>
  <c r="G117" i="13"/>
  <c r="F117" i="13"/>
  <c r="E117" i="13"/>
  <c r="G116" i="13"/>
  <c r="F116" i="13"/>
  <c r="E116" i="13"/>
  <c r="G115" i="13"/>
  <c r="F115" i="13"/>
  <c r="G118" i="13" s="1"/>
  <c r="F118" i="13"/>
  <c r="E115" i="13"/>
  <c r="D115" i="13"/>
  <c r="G101" i="13"/>
  <c r="F101" i="13"/>
  <c r="E101" i="13"/>
  <c r="D101" i="13"/>
  <c r="G94" i="13"/>
  <c r="F94" i="13"/>
  <c r="E94" i="13"/>
  <c r="G93" i="13"/>
  <c r="F93" i="13"/>
  <c r="E93" i="13"/>
  <c r="G92" i="13"/>
  <c r="G95" i="13" s="1"/>
  <c r="F92" i="13"/>
  <c r="E92" i="13"/>
  <c r="E95" i="13" s="1"/>
  <c r="D92" i="13"/>
  <c r="G80" i="13"/>
  <c r="F80" i="13"/>
  <c r="E80" i="13"/>
  <c r="D80" i="13"/>
  <c r="G73" i="13"/>
  <c r="F73" i="13"/>
  <c r="E73" i="13"/>
  <c r="G72" i="13"/>
  <c r="F72" i="13"/>
  <c r="E72" i="13"/>
  <c r="G71" i="13"/>
  <c r="F71" i="13"/>
  <c r="E71" i="13"/>
  <c r="D71" i="13"/>
  <c r="E74" i="13" s="1"/>
  <c r="G56" i="13"/>
  <c r="G60" i="13" s="1"/>
  <c r="F56" i="13"/>
  <c r="F60" i="13"/>
  <c r="E60" i="13"/>
  <c r="D56" i="13"/>
  <c r="D60" i="13"/>
  <c r="G30" i="13"/>
  <c r="F30" i="13"/>
  <c r="E30" i="13"/>
  <c r="G29" i="13"/>
  <c r="F29" i="13"/>
  <c r="E29" i="13"/>
  <c r="G28" i="13"/>
  <c r="F28" i="13"/>
  <c r="G31" i="13" s="1"/>
  <c r="E28" i="13"/>
  <c r="D28" i="13"/>
  <c r="E31" i="13" s="1"/>
  <c r="F150" i="11"/>
  <c r="F121" i="11" s="1"/>
  <c r="F324" i="11" s="1"/>
  <c r="G150" i="11"/>
  <c r="G121" i="11" s="1"/>
  <c r="E150" i="11"/>
  <c r="E121" i="11" s="1"/>
  <c r="E324" i="11" s="1"/>
  <c r="I135" i="11"/>
  <c r="J135" i="11" s="1"/>
  <c r="K135" i="11" s="1"/>
  <c r="G123" i="11"/>
  <c r="F123" i="11"/>
  <c r="E123" i="11"/>
  <c r="E118" i="13"/>
  <c r="F139" i="13"/>
  <c r="F95" i="13"/>
  <c r="F111" i="11"/>
  <c r="F114" i="11"/>
  <c r="G111" i="11"/>
  <c r="G114" i="11" s="1"/>
  <c r="E111" i="11"/>
  <c r="E114" i="11"/>
  <c r="D111" i="11"/>
  <c r="I55" i="11"/>
  <c r="J55" i="11"/>
  <c r="K55" i="11"/>
  <c r="K46" i="11"/>
  <c r="L46" i="11"/>
  <c r="J46" i="11"/>
  <c r="F70" i="11"/>
  <c r="G70" i="11"/>
  <c r="G74" i="11" s="1"/>
  <c r="E70" i="11"/>
  <c r="D70" i="11"/>
  <c r="F83" i="11"/>
  <c r="E83" i="11"/>
  <c r="D83" i="11"/>
  <c r="G83" i="11"/>
  <c r="G41" i="11"/>
  <c r="E41" i="11"/>
  <c r="D41" i="11"/>
  <c r="F41" i="11"/>
  <c r="G265" i="12"/>
  <c r="F265" i="12"/>
  <c r="E265" i="12"/>
  <c r="D265" i="12"/>
  <c r="G258" i="12"/>
  <c r="F258" i="12"/>
  <c r="E258" i="12"/>
  <c r="G257" i="12"/>
  <c r="F257" i="12"/>
  <c r="E257" i="12"/>
  <c r="G256" i="12"/>
  <c r="G259" i="12" s="1"/>
  <c r="F256" i="12"/>
  <c r="E256" i="12"/>
  <c r="D256" i="12"/>
  <c r="G242" i="12"/>
  <c r="F242" i="12"/>
  <c r="E242" i="12"/>
  <c r="D242" i="12"/>
  <c r="G235" i="12"/>
  <c r="F235" i="12"/>
  <c r="E235" i="12"/>
  <c r="G234" i="12"/>
  <c r="F234" i="12"/>
  <c r="E234" i="12"/>
  <c r="G233" i="12"/>
  <c r="F233" i="12"/>
  <c r="G236" i="12" s="1"/>
  <c r="E233" i="12"/>
  <c r="D233" i="12"/>
  <c r="E236" i="12"/>
  <c r="G221" i="12"/>
  <c r="F221" i="12"/>
  <c r="E221" i="12"/>
  <c r="D221" i="12"/>
  <c r="G214" i="12"/>
  <c r="F214" i="12"/>
  <c r="E214" i="12"/>
  <c r="G213" i="12"/>
  <c r="F213" i="12"/>
  <c r="E213" i="12"/>
  <c r="G212" i="12"/>
  <c r="F212" i="12"/>
  <c r="E212" i="12"/>
  <c r="D212" i="12"/>
  <c r="G61" i="12"/>
  <c r="G65" i="12"/>
  <c r="F61" i="12"/>
  <c r="F65" i="12" s="1"/>
  <c r="E61" i="12"/>
  <c r="E65" i="12"/>
  <c r="D61" i="12"/>
  <c r="G34" i="12"/>
  <c r="F34" i="12"/>
  <c r="E34" i="12"/>
  <c r="G110" i="11"/>
  <c r="F110" i="11"/>
  <c r="E110" i="11"/>
  <c r="D110" i="11"/>
  <c r="G84" i="11"/>
  <c r="F84" i="11"/>
  <c r="E84" i="11"/>
  <c r="G69" i="11"/>
  <c r="F69" i="11"/>
  <c r="E69" i="11"/>
  <c r="D69" i="11"/>
  <c r="G42" i="11"/>
  <c r="F42" i="11"/>
  <c r="E42" i="11"/>
  <c r="G389" i="15"/>
  <c r="F389" i="15"/>
  <c r="G390" i="15"/>
  <c r="E389" i="15"/>
  <c r="D389" i="15"/>
  <c r="G387" i="15"/>
  <c r="F387" i="15"/>
  <c r="F388" i="15" s="1"/>
  <c r="E387" i="15"/>
  <c r="D387" i="15"/>
  <c r="G385" i="15"/>
  <c r="F385" i="15"/>
  <c r="F386" i="15" s="1"/>
  <c r="E385" i="15"/>
  <c r="D385" i="15"/>
  <c r="G383" i="15"/>
  <c r="F383" i="15"/>
  <c r="E383" i="15"/>
  <c r="F384" i="15" s="1"/>
  <c r="D383" i="15"/>
  <c r="G381" i="15"/>
  <c r="F381" i="15"/>
  <c r="G382" i="15"/>
  <c r="E381" i="15"/>
  <c r="D381" i="15"/>
  <c r="G379" i="15"/>
  <c r="F379" i="15"/>
  <c r="F380" i="15" s="1"/>
  <c r="E379" i="15"/>
  <c r="D379" i="15"/>
  <c r="G377" i="15"/>
  <c r="F377" i="15"/>
  <c r="F378" i="15" s="1"/>
  <c r="E377" i="15"/>
  <c r="D377" i="15"/>
  <c r="D371" i="15" s="1"/>
  <c r="G375" i="15"/>
  <c r="F375" i="15"/>
  <c r="G376" i="15"/>
  <c r="E375" i="15"/>
  <c r="D375" i="15"/>
  <c r="G373" i="15"/>
  <c r="F373" i="15"/>
  <c r="G374" i="15"/>
  <c r="E373" i="15"/>
  <c r="E374" i="15" s="1"/>
  <c r="G370" i="15"/>
  <c r="F370" i="15"/>
  <c r="E370" i="15"/>
  <c r="D370" i="15"/>
  <c r="G365" i="15"/>
  <c r="F365" i="15"/>
  <c r="E365" i="15"/>
  <c r="D365" i="15"/>
  <c r="G358" i="15"/>
  <c r="F358" i="15"/>
  <c r="E358" i="15"/>
  <c r="G357" i="15"/>
  <c r="F357" i="15"/>
  <c r="E357" i="15"/>
  <c r="G356" i="15"/>
  <c r="F356" i="15"/>
  <c r="E356" i="15"/>
  <c r="E359" i="15" s="1"/>
  <c r="D356" i="15"/>
  <c r="G344" i="15"/>
  <c r="F344" i="15"/>
  <c r="E344" i="15"/>
  <c r="D344" i="15"/>
  <c r="G337" i="15"/>
  <c r="F337" i="15"/>
  <c r="E337" i="15"/>
  <c r="G336" i="15"/>
  <c r="F336" i="15"/>
  <c r="E336" i="15"/>
  <c r="G335" i="15"/>
  <c r="G338" i="15" s="1"/>
  <c r="F335" i="15"/>
  <c r="E335" i="15"/>
  <c r="D335" i="15"/>
  <c r="G321" i="15"/>
  <c r="F321" i="15"/>
  <c r="E321" i="15"/>
  <c r="D321" i="15"/>
  <c r="G314" i="15"/>
  <c r="F314" i="15"/>
  <c r="E314" i="15"/>
  <c r="G313" i="15"/>
  <c r="F313" i="15"/>
  <c r="E313" i="15"/>
  <c r="G312" i="15"/>
  <c r="F312" i="15"/>
  <c r="E312" i="15"/>
  <c r="D312" i="15"/>
  <c r="E315" i="15" s="1"/>
  <c r="G300" i="15"/>
  <c r="F300" i="15"/>
  <c r="E300" i="15"/>
  <c r="D300" i="15"/>
  <c r="G293" i="15"/>
  <c r="F293" i="15"/>
  <c r="E293" i="15"/>
  <c r="G292" i="15"/>
  <c r="F292" i="15"/>
  <c r="E292" i="15"/>
  <c r="G291" i="15"/>
  <c r="G294" i="15"/>
  <c r="F291" i="15"/>
  <c r="E291" i="15"/>
  <c r="D291" i="15"/>
  <c r="G276" i="15"/>
  <c r="G280" i="15" s="1"/>
  <c r="F276" i="15"/>
  <c r="F280" i="15"/>
  <c r="E276" i="15"/>
  <c r="E280" i="15" s="1"/>
  <c r="D276" i="15"/>
  <c r="D280" i="15"/>
  <c r="G250" i="15"/>
  <c r="F250" i="15"/>
  <c r="E250" i="15"/>
  <c r="G249" i="15"/>
  <c r="F249" i="15"/>
  <c r="E249" i="15"/>
  <c r="G248" i="15"/>
  <c r="F248" i="15"/>
  <c r="E248" i="15"/>
  <c r="E251" i="15" s="1"/>
  <c r="D248" i="15"/>
  <c r="G236" i="15"/>
  <c r="G240" i="15"/>
  <c r="F236" i="15"/>
  <c r="F240" i="15" s="1"/>
  <c r="E236" i="15"/>
  <c r="E240" i="15"/>
  <c r="D236" i="15"/>
  <c r="D240" i="15" s="1"/>
  <c r="G208" i="15"/>
  <c r="F208" i="15"/>
  <c r="E208" i="15"/>
  <c r="G207" i="15"/>
  <c r="F207" i="15"/>
  <c r="E207" i="15"/>
  <c r="G206" i="15"/>
  <c r="F206" i="15"/>
  <c r="E206" i="15"/>
  <c r="D206" i="15"/>
  <c r="G186" i="15"/>
  <c r="F186" i="15"/>
  <c r="E186" i="15"/>
  <c r="D186" i="15"/>
  <c r="G179" i="15"/>
  <c r="F179" i="15"/>
  <c r="E179" i="15"/>
  <c r="G178" i="15"/>
  <c r="F178" i="15"/>
  <c r="E178" i="15"/>
  <c r="G177" i="15"/>
  <c r="F177" i="15"/>
  <c r="E177" i="15"/>
  <c r="E180" i="15" s="1"/>
  <c r="D177" i="15"/>
  <c r="G165" i="15"/>
  <c r="F165" i="15"/>
  <c r="E165" i="15"/>
  <c r="D165" i="15"/>
  <c r="G158" i="15"/>
  <c r="F158" i="15"/>
  <c r="E158" i="15"/>
  <c r="G157" i="15"/>
  <c r="F157" i="15"/>
  <c r="E157" i="15"/>
  <c r="G156" i="15"/>
  <c r="F156" i="15"/>
  <c r="F159" i="15" s="1"/>
  <c r="E156" i="15"/>
  <c r="D156" i="15"/>
  <c r="G142" i="15"/>
  <c r="F142" i="15"/>
  <c r="E142" i="15"/>
  <c r="D142" i="15"/>
  <c r="G135" i="15"/>
  <c r="F135" i="15"/>
  <c r="E135" i="15"/>
  <c r="G134" i="15"/>
  <c r="F134" i="15"/>
  <c r="E134" i="15"/>
  <c r="G133" i="15"/>
  <c r="F133" i="15"/>
  <c r="E133" i="15"/>
  <c r="E136" i="15"/>
  <c r="D133" i="15"/>
  <c r="G121" i="15"/>
  <c r="F121" i="15"/>
  <c r="E121" i="15"/>
  <c r="D121" i="15"/>
  <c r="G114" i="15"/>
  <c r="F114" i="15"/>
  <c r="E114" i="15"/>
  <c r="G113" i="15"/>
  <c r="F113" i="15"/>
  <c r="E113" i="15"/>
  <c r="G112" i="15"/>
  <c r="G115" i="15" s="1"/>
  <c r="F112" i="15"/>
  <c r="E112" i="15"/>
  <c r="D112" i="15"/>
  <c r="E115" i="15" s="1"/>
  <c r="G97" i="15"/>
  <c r="G101" i="15" s="1"/>
  <c r="F97" i="15"/>
  <c r="F101" i="15"/>
  <c r="E97" i="15"/>
  <c r="E101" i="15" s="1"/>
  <c r="D97" i="15"/>
  <c r="D101" i="15"/>
  <c r="G71" i="15"/>
  <c r="F71" i="15"/>
  <c r="E71" i="15"/>
  <c r="G70" i="15"/>
  <c r="F70" i="15"/>
  <c r="E70" i="15"/>
  <c r="G69" i="15"/>
  <c r="F69" i="15"/>
  <c r="G72" i="15" s="1"/>
  <c r="E69" i="15"/>
  <c r="D69" i="15"/>
  <c r="G57" i="15"/>
  <c r="G61" i="15"/>
  <c r="F57" i="15"/>
  <c r="F61" i="15" s="1"/>
  <c r="E57" i="15"/>
  <c r="E61" i="15"/>
  <c r="D57" i="15"/>
  <c r="D61" i="15" s="1"/>
  <c r="G31" i="15"/>
  <c r="F31" i="15"/>
  <c r="E31" i="15"/>
  <c r="G30" i="15"/>
  <c r="F30" i="15"/>
  <c r="E30" i="15"/>
  <c r="G29" i="15"/>
  <c r="G32" i="15" s="1"/>
  <c r="F29" i="15"/>
  <c r="E29" i="15"/>
  <c r="E32" i="15" s="1"/>
  <c r="D29" i="15"/>
  <c r="E171" i="14"/>
  <c r="G165" i="14"/>
  <c r="F165" i="14"/>
  <c r="E165" i="14"/>
  <c r="D165" i="14"/>
  <c r="G158" i="14"/>
  <c r="F158" i="14"/>
  <c r="E158" i="14"/>
  <c r="G157" i="14"/>
  <c r="F157" i="14"/>
  <c r="E157" i="14"/>
  <c r="G156" i="14"/>
  <c r="F156" i="14"/>
  <c r="E156" i="14"/>
  <c r="E159" i="14" s="1"/>
  <c r="D156" i="14"/>
  <c r="G104" i="14"/>
  <c r="F104" i="14"/>
  <c r="F105" i="14" s="1"/>
  <c r="E104" i="14"/>
  <c r="D104" i="14"/>
  <c r="G78" i="14"/>
  <c r="F78" i="14"/>
  <c r="E78" i="14"/>
  <c r="G77" i="14"/>
  <c r="F77" i="14"/>
  <c r="E77" i="14"/>
  <c r="G76" i="14"/>
  <c r="F76" i="14"/>
  <c r="E76" i="14"/>
  <c r="D76" i="14"/>
  <c r="G64" i="14"/>
  <c r="F64" i="14"/>
  <c r="E64" i="14"/>
  <c r="D64" i="14"/>
  <c r="D68" i="14"/>
  <c r="G38" i="14"/>
  <c r="F38" i="14"/>
  <c r="E38" i="14"/>
  <c r="G37" i="14"/>
  <c r="F37" i="14"/>
  <c r="E37" i="14"/>
  <c r="G36" i="14"/>
  <c r="G39" i="14" s="1"/>
  <c r="F36" i="14"/>
  <c r="F39" i="14" s="1"/>
  <c r="E36" i="14"/>
  <c r="D36" i="14"/>
  <c r="E39" i="14" s="1"/>
  <c r="E268" i="10"/>
  <c r="E264" i="10"/>
  <c r="G248" i="10"/>
  <c r="F248" i="10"/>
  <c r="E248" i="10"/>
  <c r="G247" i="10"/>
  <c r="F247" i="10"/>
  <c r="E247" i="10"/>
  <c r="G246" i="10"/>
  <c r="F246" i="10"/>
  <c r="E246" i="10"/>
  <c r="D246" i="10"/>
  <c r="E249" i="10" s="1"/>
  <c r="G234" i="10"/>
  <c r="F234" i="10"/>
  <c r="E234" i="10"/>
  <c r="D234" i="10"/>
  <c r="G227" i="10"/>
  <c r="F227" i="10"/>
  <c r="E227" i="10"/>
  <c r="G226" i="10"/>
  <c r="F226" i="10"/>
  <c r="E226" i="10"/>
  <c r="G225" i="10"/>
  <c r="F225" i="10"/>
  <c r="E225" i="10"/>
  <c r="D225" i="10"/>
  <c r="G213" i="10"/>
  <c r="F213" i="10"/>
  <c r="E213" i="10"/>
  <c r="D213" i="10"/>
  <c r="G206" i="10"/>
  <c r="F206" i="10"/>
  <c r="E206" i="10"/>
  <c r="G205" i="10"/>
  <c r="F205" i="10"/>
  <c r="E205" i="10"/>
  <c r="G204" i="10"/>
  <c r="F204" i="10"/>
  <c r="E204" i="10"/>
  <c r="F207" i="10"/>
  <c r="D204" i="10"/>
  <c r="G190" i="10"/>
  <c r="F190" i="10"/>
  <c r="E190" i="10"/>
  <c r="D190" i="10"/>
  <c r="G183" i="10"/>
  <c r="F183" i="10"/>
  <c r="E183" i="10"/>
  <c r="G182" i="10"/>
  <c r="F182" i="10"/>
  <c r="E182" i="10"/>
  <c r="G181" i="10"/>
  <c r="G184" i="10" s="1"/>
  <c r="F181" i="10"/>
  <c r="E181" i="10"/>
  <c r="E184" i="10"/>
  <c r="D181" i="10"/>
  <c r="G169" i="10"/>
  <c r="F169" i="10"/>
  <c r="E169" i="10"/>
  <c r="D169" i="10"/>
  <c r="G162" i="10"/>
  <c r="F162" i="10"/>
  <c r="E162" i="10"/>
  <c r="G161" i="10"/>
  <c r="F161" i="10"/>
  <c r="E161" i="10"/>
  <c r="G160" i="10"/>
  <c r="G163" i="10" s="1"/>
  <c r="F160" i="10"/>
  <c r="E160" i="10"/>
  <c r="D160" i="10"/>
  <c r="G105" i="10"/>
  <c r="G109" i="10" s="1"/>
  <c r="F105" i="10"/>
  <c r="F109" i="10"/>
  <c r="E105" i="10"/>
  <c r="E109" i="10" s="1"/>
  <c r="D105" i="10"/>
  <c r="D109" i="10"/>
  <c r="G79" i="10"/>
  <c r="F79" i="10"/>
  <c r="E79" i="10"/>
  <c r="G78" i="10"/>
  <c r="F78" i="10"/>
  <c r="E78" i="10"/>
  <c r="G77" i="10"/>
  <c r="G80" i="10"/>
  <c r="F77" i="10"/>
  <c r="E77" i="10"/>
  <c r="D77" i="10"/>
  <c r="E80" i="10" s="1"/>
  <c r="G65" i="10"/>
  <c r="G69" i="10" s="1"/>
  <c r="F65" i="10"/>
  <c r="F69" i="10"/>
  <c r="E65" i="10"/>
  <c r="E69" i="10" s="1"/>
  <c r="D65" i="10"/>
  <c r="D69" i="10"/>
  <c r="G39" i="10"/>
  <c r="F39" i="10"/>
  <c r="E39" i="10"/>
  <c r="G38" i="10"/>
  <c r="F38" i="10"/>
  <c r="E38" i="10"/>
  <c r="G37" i="10"/>
  <c r="F37" i="10"/>
  <c r="G40" i="10" s="1"/>
  <c r="E37" i="10"/>
  <c r="D37" i="10"/>
  <c r="G191" i="9"/>
  <c r="F189" i="9"/>
  <c r="E189" i="9"/>
  <c r="G167" i="9"/>
  <c r="F167" i="9"/>
  <c r="E167" i="9"/>
  <c r="D167" i="9"/>
  <c r="G160" i="9"/>
  <c r="F160" i="9"/>
  <c r="E160" i="9"/>
  <c r="G159" i="9"/>
  <c r="F159" i="9"/>
  <c r="E159" i="9"/>
  <c r="G158" i="9"/>
  <c r="F158" i="9"/>
  <c r="E158" i="9"/>
  <c r="D158" i="9"/>
  <c r="E161" i="9"/>
  <c r="G144" i="9"/>
  <c r="F144" i="9"/>
  <c r="E144" i="9"/>
  <c r="D144" i="9"/>
  <c r="G137" i="9"/>
  <c r="F137" i="9"/>
  <c r="E137" i="9"/>
  <c r="G136" i="9"/>
  <c r="F136" i="9"/>
  <c r="E136" i="9"/>
  <c r="G135" i="9"/>
  <c r="F135" i="9"/>
  <c r="E135" i="9"/>
  <c r="D135" i="9"/>
  <c r="E138" i="9"/>
  <c r="G116" i="9"/>
  <c r="F116" i="9"/>
  <c r="E116" i="9"/>
  <c r="G115" i="9"/>
  <c r="F115" i="9"/>
  <c r="E115" i="9"/>
  <c r="G114" i="9"/>
  <c r="E114" i="9"/>
  <c r="F117" i="9" s="1"/>
  <c r="D114" i="9"/>
  <c r="G99" i="9"/>
  <c r="G103" i="9"/>
  <c r="F99" i="9"/>
  <c r="F103" i="9" s="1"/>
  <c r="E99" i="9"/>
  <c r="E103" i="9"/>
  <c r="D99" i="9"/>
  <c r="D103" i="9" s="1"/>
  <c r="G73" i="9"/>
  <c r="F73" i="9"/>
  <c r="E73" i="9"/>
  <c r="G72" i="9"/>
  <c r="F72" i="9"/>
  <c r="E72" i="9"/>
  <c r="G71" i="9"/>
  <c r="F71" i="9"/>
  <c r="E71" i="9"/>
  <c r="D71" i="9"/>
  <c r="E74" i="9"/>
  <c r="G59" i="9"/>
  <c r="F59" i="9"/>
  <c r="E59" i="9"/>
  <c r="E63" i="9" s="1"/>
  <c r="D59" i="9"/>
  <c r="G33" i="9"/>
  <c r="F33" i="9"/>
  <c r="E33" i="9"/>
  <c r="G32" i="9"/>
  <c r="F32" i="9"/>
  <c r="E32" i="9"/>
  <c r="G31" i="9"/>
  <c r="F31" i="9"/>
  <c r="F34" i="9" s="1"/>
  <c r="E31" i="9"/>
  <c r="D31" i="9"/>
  <c r="D284" i="8"/>
  <c r="G63" i="9"/>
  <c r="F63" i="9"/>
  <c r="G207" i="10"/>
  <c r="E179" i="9"/>
  <c r="G175" i="9"/>
  <c r="G179" i="9"/>
  <c r="G181" i="9"/>
  <c r="G183" i="9"/>
  <c r="G187" i="9"/>
  <c r="G251" i="15"/>
  <c r="E338" i="15"/>
  <c r="G359" i="15"/>
  <c r="E376" i="15"/>
  <c r="E384" i="15"/>
  <c r="E386" i="15"/>
  <c r="E390" i="15"/>
  <c r="F209" i="15"/>
  <c r="E209" i="15"/>
  <c r="F180" i="15"/>
  <c r="F294" i="15"/>
  <c r="F338" i="15"/>
  <c r="G136" i="15"/>
  <c r="F32" i="15"/>
  <c r="F115" i="15"/>
  <c r="E380" i="15"/>
  <c r="E34" i="9"/>
  <c r="F74" i="9"/>
  <c r="F136" i="15"/>
  <c r="G180" i="15"/>
  <c r="G209" i="15"/>
  <c r="E294" i="15"/>
  <c r="F359" i="15"/>
  <c r="G371" i="15"/>
  <c r="G394" i="15" s="1"/>
  <c r="G388" i="15"/>
  <c r="E388" i="15"/>
  <c r="F163" i="10"/>
  <c r="E159" i="15"/>
  <c r="F251" i="15"/>
  <c r="G315" i="15"/>
  <c r="E378" i="15"/>
  <c r="G68" i="14"/>
  <c r="F68" i="14"/>
  <c r="E68" i="14"/>
  <c r="D105" i="14"/>
  <c r="G105" i="14"/>
  <c r="F159" i="14"/>
  <c r="G79" i="14"/>
  <c r="F176" i="14"/>
  <c r="G180" i="14"/>
  <c r="F182" i="14"/>
  <c r="F184" i="14"/>
  <c r="G188" i="14"/>
  <c r="F190" i="14"/>
  <c r="F79" i="14"/>
  <c r="E180" i="14"/>
  <c r="E182" i="14"/>
  <c r="E188" i="14"/>
  <c r="E190" i="14"/>
  <c r="E187" i="9"/>
  <c r="E177" i="9"/>
  <c r="G266" i="10"/>
  <c r="G276" i="10"/>
  <c r="E207" i="10"/>
  <c r="E181" i="9"/>
  <c r="G34" i="9"/>
  <c r="G74" i="9"/>
  <c r="F179" i="9"/>
  <c r="F181" i="9"/>
  <c r="F185" i="9"/>
  <c r="F187" i="9"/>
  <c r="E215" i="12"/>
  <c r="D114" i="11"/>
  <c r="F178" i="14"/>
  <c r="E79" i="14"/>
  <c r="E174" i="14"/>
  <c r="E176" i="14"/>
  <c r="E184" i="14"/>
  <c r="E186" i="14"/>
  <c r="F171" i="14"/>
  <c r="F186" i="14"/>
  <c r="G176" i="14"/>
  <c r="G184" i="14"/>
  <c r="G186" i="14"/>
  <c r="F236" i="12"/>
  <c r="F74" i="11"/>
  <c r="E74" i="11"/>
  <c r="D74" i="11"/>
  <c r="G215" i="12"/>
  <c r="E85" i="11"/>
  <c r="E43" i="11"/>
  <c r="F43" i="11"/>
  <c r="F85" i="11"/>
  <c r="G43" i="11"/>
  <c r="G85" i="11"/>
  <c r="F374" i="15"/>
  <c r="E382" i="15"/>
  <c r="E371" i="15"/>
  <c r="E178" i="14"/>
  <c r="F180" i="14"/>
  <c r="F188" i="14"/>
  <c r="G190" i="14"/>
  <c r="F174" i="14"/>
  <c r="F175" i="9"/>
  <c r="G177" i="9"/>
  <c r="F183" i="9"/>
  <c r="G185" i="9"/>
  <c r="F177" i="9"/>
  <c r="G303" i="8"/>
  <c r="F303" i="8"/>
  <c r="E303" i="8"/>
  <c r="E304" i="8" s="1"/>
  <c r="D303" i="8"/>
  <c r="G301" i="8"/>
  <c r="F301" i="8"/>
  <c r="F302" i="8"/>
  <c r="E301" i="8"/>
  <c r="E302" i="8" s="1"/>
  <c r="D301" i="8"/>
  <c r="G299" i="8"/>
  <c r="G300" i="8" s="1"/>
  <c r="F299" i="8"/>
  <c r="E299" i="8"/>
  <c r="F300" i="8" s="1"/>
  <c r="D299" i="8"/>
  <c r="G297" i="8"/>
  <c r="F297" i="8"/>
  <c r="F298" i="8"/>
  <c r="E297" i="8"/>
  <c r="E298" i="8" s="1"/>
  <c r="D297" i="8"/>
  <c r="G295" i="8"/>
  <c r="F295" i="8"/>
  <c r="F296" i="8" s="1"/>
  <c r="E295" i="8"/>
  <c r="D295" i="8"/>
  <c r="E296" i="8" s="1"/>
  <c r="G293" i="8"/>
  <c r="F293" i="8"/>
  <c r="F294" i="8"/>
  <c r="E293" i="8"/>
  <c r="D293" i="8"/>
  <c r="G291" i="8"/>
  <c r="F291" i="8"/>
  <c r="F292" i="8" s="1"/>
  <c r="E291" i="8"/>
  <c r="D291" i="8"/>
  <c r="E292" i="8"/>
  <c r="G289" i="8"/>
  <c r="G290" i="8" s="1"/>
  <c r="F289" i="8"/>
  <c r="F290" i="8"/>
  <c r="E289" i="8"/>
  <c r="E290" i="8" s="1"/>
  <c r="D289" i="8"/>
  <c r="G287" i="8"/>
  <c r="F287" i="8"/>
  <c r="F285" i="8" s="1"/>
  <c r="E287" i="8"/>
  <c r="D287" i="8"/>
  <c r="E288" i="8" s="1"/>
  <c r="G284" i="8"/>
  <c r="F284" i="8"/>
  <c r="E284" i="8"/>
  <c r="G282" i="8"/>
  <c r="F282" i="8"/>
  <c r="E282" i="8"/>
  <c r="D282" i="8"/>
  <c r="G275" i="8"/>
  <c r="F275" i="8"/>
  <c r="E275" i="8"/>
  <c r="G274" i="8"/>
  <c r="F274" i="8"/>
  <c r="E274" i="8"/>
  <c r="G273" i="8"/>
  <c r="G276" i="8"/>
  <c r="F273" i="8"/>
  <c r="F276" i="8" s="1"/>
  <c r="E273" i="8"/>
  <c r="D273" i="8"/>
  <c r="G264" i="8"/>
  <c r="F264" i="8"/>
  <c r="E264" i="8"/>
  <c r="D264" i="8"/>
  <c r="G257" i="8"/>
  <c r="F257" i="8"/>
  <c r="E257" i="8"/>
  <c r="G256" i="8"/>
  <c r="F256" i="8"/>
  <c r="E256" i="8"/>
  <c r="G255" i="8"/>
  <c r="F255" i="8"/>
  <c r="F258" i="8" s="1"/>
  <c r="E255" i="8"/>
  <c r="D255" i="8"/>
  <c r="G244" i="8"/>
  <c r="F244" i="8"/>
  <c r="E244" i="8"/>
  <c r="D244" i="8"/>
  <c r="G237" i="8"/>
  <c r="F237" i="8"/>
  <c r="E237" i="8"/>
  <c r="G236" i="8"/>
  <c r="F236" i="8"/>
  <c r="E236" i="8"/>
  <c r="G235" i="8"/>
  <c r="F235" i="8"/>
  <c r="G238" i="8" s="1"/>
  <c r="E235" i="8"/>
  <c r="D235" i="8"/>
  <c r="G226" i="8"/>
  <c r="F226" i="8"/>
  <c r="E226" i="8"/>
  <c r="D226" i="8"/>
  <c r="G219" i="8"/>
  <c r="F219" i="8"/>
  <c r="E219" i="8"/>
  <c r="G218" i="8"/>
  <c r="F218" i="8"/>
  <c r="E218" i="8"/>
  <c r="G217" i="8"/>
  <c r="F217" i="8"/>
  <c r="E217" i="8"/>
  <c r="F220" i="8" s="1"/>
  <c r="D217" i="8"/>
  <c r="G205" i="8"/>
  <c r="G206" i="8"/>
  <c r="F205" i="8"/>
  <c r="F206" i="8" s="1"/>
  <c r="E205" i="8"/>
  <c r="E206" i="8"/>
  <c r="D205" i="8"/>
  <c r="D206" i="8" s="1"/>
  <c r="G193" i="8"/>
  <c r="F193" i="8"/>
  <c r="E193" i="8"/>
  <c r="G192" i="8"/>
  <c r="F192" i="8"/>
  <c r="E192" i="8"/>
  <c r="G191" i="8"/>
  <c r="G194" i="8" s="1"/>
  <c r="F191" i="8"/>
  <c r="E191" i="8"/>
  <c r="E194" i="8" s="1"/>
  <c r="D191" i="8"/>
  <c r="G182" i="8"/>
  <c r="G183" i="8"/>
  <c r="F182" i="8"/>
  <c r="F183" i="8" s="1"/>
  <c r="E182" i="8"/>
  <c r="E183" i="8"/>
  <c r="D182" i="8"/>
  <c r="D183" i="8" s="1"/>
  <c r="G168" i="8"/>
  <c r="F168" i="8"/>
  <c r="E168" i="8"/>
  <c r="G167" i="8"/>
  <c r="F167" i="8"/>
  <c r="E167" i="8"/>
  <c r="G166" i="8"/>
  <c r="G169" i="8" s="1"/>
  <c r="F166" i="8"/>
  <c r="E166" i="8"/>
  <c r="D166" i="8"/>
  <c r="E169" i="8" s="1"/>
  <c r="G149" i="8"/>
  <c r="F149" i="8"/>
  <c r="E149" i="8"/>
  <c r="D149" i="8"/>
  <c r="G142" i="8"/>
  <c r="F142" i="8"/>
  <c r="E142" i="8"/>
  <c r="G141" i="8"/>
  <c r="F141" i="8"/>
  <c r="E141" i="8"/>
  <c r="G140" i="8"/>
  <c r="G143" i="8"/>
  <c r="F140" i="8"/>
  <c r="F143" i="8" s="1"/>
  <c r="E140" i="8"/>
  <c r="D140" i="8"/>
  <c r="E143" i="8" s="1"/>
  <c r="G131" i="8"/>
  <c r="F131" i="8"/>
  <c r="E131" i="8"/>
  <c r="D131" i="8"/>
  <c r="G124" i="8"/>
  <c r="F124" i="8"/>
  <c r="E124" i="8"/>
  <c r="G123" i="8"/>
  <c r="F123" i="8"/>
  <c r="E123" i="8"/>
  <c r="G122" i="8"/>
  <c r="F122" i="8"/>
  <c r="E122" i="8"/>
  <c r="E125" i="8" s="1"/>
  <c r="D122" i="8"/>
  <c r="G111" i="8"/>
  <c r="F111" i="8"/>
  <c r="E111" i="8"/>
  <c r="D111" i="8"/>
  <c r="G104" i="8"/>
  <c r="F104" i="8"/>
  <c r="E104" i="8"/>
  <c r="G103" i="8"/>
  <c r="F103" i="8"/>
  <c r="E103" i="8"/>
  <c r="G102" i="8"/>
  <c r="F102" i="8"/>
  <c r="F105" i="8" s="1"/>
  <c r="E102" i="8"/>
  <c r="E105" i="8" s="1"/>
  <c r="D102" i="8"/>
  <c r="G90" i="8"/>
  <c r="F90" i="8"/>
  <c r="E90" i="8"/>
  <c r="D90" i="8"/>
  <c r="G83" i="8"/>
  <c r="F83" i="8"/>
  <c r="E83" i="8"/>
  <c r="G82" i="8"/>
  <c r="F82" i="8"/>
  <c r="E82" i="8"/>
  <c r="G81" i="8"/>
  <c r="F81" i="8"/>
  <c r="E81" i="8"/>
  <c r="F84" i="8" s="1"/>
  <c r="D81" i="8"/>
  <c r="G69" i="8"/>
  <c r="G70" i="8"/>
  <c r="F69" i="8"/>
  <c r="F70" i="8" s="1"/>
  <c r="E69" i="8"/>
  <c r="E70" i="8"/>
  <c r="D69" i="8"/>
  <c r="D70" i="8" s="1"/>
  <c r="G57" i="8"/>
  <c r="F57" i="8"/>
  <c r="E57" i="8"/>
  <c r="G56" i="8"/>
  <c r="F56" i="8"/>
  <c r="E56" i="8"/>
  <c r="G55" i="8"/>
  <c r="G58" i="8" s="1"/>
  <c r="F55" i="8"/>
  <c r="E55" i="8"/>
  <c r="F58" i="8" s="1"/>
  <c r="D55" i="8"/>
  <c r="G46" i="8"/>
  <c r="G47" i="8"/>
  <c r="F46" i="8"/>
  <c r="F47" i="8" s="1"/>
  <c r="E46" i="8"/>
  <c r="E47" i="8"/>
  <c r="D46" i="8"/>
  <c r="D47" i="8" s="1"/>
  <c r="G34" i="8"/>
  <c r="F34" i="8"/>
  <c r="E34" i="8"/>
  <c r="G33" i="8"/>
  <c r="F33" i="8"/>
  <c r="E33" i="8"/>
  <c r="G32" i="8"/>
  <c r="F32" i="8"/>
  <c r="E32" i="8"/>
  <c r="F35" i="8"/>
  <c r="D32" i="8"/>
  <c r="E394" i="15"/>
  <c r="G125" i="8"/>
  <c r="D285" i="8"/>
  <c r="D305" i="8" s="1"/>
  <c r="E58" i="8"/>
  <c r="F194" i="8"/>
  <c r="E258" i="8"/>
  <c r="E294" i="8"/>
  <c r="E300" i="8"/>
  <c r="G285" i="8"/>
  <c r="G305" i="8"/>
  <c r="E285" i="8"/>
  <c r="E305" i="8" s="1"/>
  <c r="F170" i="22"/>
  <c r="F180" i="22"/>
  <c r="F184" i="22"/>
  <c r="F78" i="22"/>
  <c r="F174" i="22"/>
  <c r="G78" i="22"/>
  <c r="E186" i="22"/>
  <c r="E84" i="8"/>
  <c r="F125" i="8"/>
  <c r="G292" i="8"/>
  <c r="G302" i="8"/>
  <c r="F386" i="8"/>
  <c r="G304" i="8"/>
  <c r="F412" i="8"/>
  <c r="F471" i="8"/>
  <c r="D266" i="20"/>
  <c r="E35" i="8"/>
  <c r="G35" i="8"/>
  <c r="G84" i="8"/>
  <c r="G220" i="8"/>
  <c r="E238" i="8"/>
  <c r="E276" i="8"/>
  <c r="F624" i="8"/>
  <c r="G433" i="8"/>
  <c r="G522" i="8"/>
  <c r="G626" i="8"/>
  <c r="E622" i="8"/>
  <c r="E386" i="8"/>
  <c r="E433" i="8"/>
  <c r="F497" i="8"/>
  <c r="F566" i="8"/>
  <c r="E628" i="8"/>
  <c r="E630" i="8"/>
  <c r="F266" i="20"/>
  <c r="E214" i="20"/>
  <c r="C266" i="20"/>
  <c r="F274" i="20"/>
  <c r="D171" i="20"/>
  <c r="F214" i="20"/>
  <c r="D84" i="20"/>
  <c r="E266" i="20"/>
  <c r="D34" i="20"/>
  <c r="E84" i="20"/>
  <c r="E124" i="20"/>
  <c r="F235" i="20"/>
  <c r="E274" i="20"/>
  <c r="F64" i="20"/>
  <c r="C64" i="20"/>
  <c r="E235" i="20"/>
  <c r="D274" i="20"/>
  <c r="D258" i="20"/>
  <c r="E258" i="20"/>
  <c r="D214" i="20"/>
  <c r="F84" i="20"/>
  <c r="D124" i="20"/>
  <c r="F258" i="20"/>
  <c r="D64" i="20"/>
  <c r="E64" i="20"/>
  <c r="D182" i="19"/>
  <c r="D220" i="19"/>
  <c r="F112" i="19"/>
  <c r="F232" i="19"/>
  <c r="F234" i="19"/>
  <c r="F236" i="19"/>
  <c r="F240" i="19"/>
  <c r="F244" i="19"/>
  <c r="F202" i="19"/>
  <c r="F89" i="19"/>
  <c r="D236" i="19"/>
  <c r="E244" i="19"/>
  <c r="E234" i="19"/>
  <c r="D112" i="19"/>
  <c r="D232" i="19"/>
  <c r="D234" i="19"/>
  <c r="D244" i="19"/>
  <c r="F161" i="19"/>
  <c r="D161" i="19"/>
  <c r="E232" i="19"/>
  <c r="E89" i="19"/>
  <c r="F249" i="19"/>
  <c r="E182" i="19"/>
  <c r="E112" i="19"/>
  <c r="F191" i="17"/>
  <c r="G283" i="17"/>
  <c r="G217" i="17"/>
  <c r="F102" i="17"/>
  <c r="G140" i="17"/>
  <c r="G171" i="14"/>
  <c r="G178" i="14"/>
  <c r="G159" i="14"/>
  <c r="G116" i="14"/>
  <c r="F272" i="12"/>
  <c r="D33" i="12"/>
  <c r="E36" i="12" s="1"/>
  <c r="E35" i="12"/>
  <c r="F125" i="12"/>
  <c r="G172" i="12"/>
  <c r="D65" i="12"/>
  <c r="F215" i="12"/>
  <c r="E259" i="12"/>
  <c r="F259" i="12"/>
  <c r="F166" i="11"/>
  <c r="G122" i="11"/>
  <c r="D154" i="11"/>
  <c r="F250" i="11"/>
  <c r="G166" i="11"/>
  <c r="G292" i="11"/>
  <c r="E313" i="11"/>
  <c r="F292" i="11"/>
  <c r="F313" i="11"/>
  <c r="G271" i="11"/>
  <c r="F271" i="11"/>
  <c r="E271" i="11"/>
  <c r="G250" i="11"/>
  <c r="E250" i="11"/>
  <c r="G280" i="10"/>
  <c r="E280" i="10"/>
  <c r="E278" i="10"/>
  <c r="E228" i="10"/>
  <c r="F272" i="10"/>
  <c r="E40" i="10"/>
  <c r="F249" i="10"/>
  <c r="G249" i="10"/>
  <c r="F266" i="10"/>
  <c r="G278" i="10"/>
  <c r="G120" i="10"/>
  <c r="E270" i="10"/>
  <c r="F80" i="10"/>
  <c r="E163" i="10"/>
  <c r="F184" i="10"/>
  <c r="G228" i="10"/>
  <c r="F280" i="10"/>
  <c r="G189" i="9"/>
  <c r="F138" i="9"/>
  <c r="G138" i="9"/>
  <c r="F191" i="9"/>
  <c r="E191" i="9"/>
  <c r="E117" i="9"/>
  <c r="F172" i="14"/>
  <c r="E172" i="14"/>
  <c r="E85" i="12"/>
  <c r="F85" i="12"/>
  <c r="E282" i="21"/>
  <c r="F287" i="21"/>
  <c r="E286" i="8"/>
  <c r="G294" i="8"/>
  <c r="G298" i="8"/>
  <c r="G288" i="8"/>
  <c r="F238" i="8"/>
  <c r="F288" i="8"/>
  <c r="F278" i="10"/>
  <c r="G378" i="15"/>
  <c r="G174" i="14"/>
  <c r="F382" i="15"/>
  <c r="F228" i="10"/>
  <c r="G386" i="15"/>
  <c r="G33" i="12"/>
  <c r="G35" i="12"/>
  <c r="E522" i="8"/>
  <c r="F522" i="8"/>
  <c r="G566" i="8"/>
  <c r="E613" i="8"/>
  <c r="E616" i="8"/>
  <c r="F616" i="8"/>
  <c r="E620" i="8"/>
  <c r="F620" i="8"/>
  <c r="F626" i="8"/>
  <c r="E626" i="8"/>
  <c r="E632" i="8"/>
  <c r="E326" i="18"/>
  <c r="F122" i="11"/>
  <c r="F125" i="11" s="1"/>
  <c r="F371" i="15"/>
  <c r="F372" i="15" s="1"/>
  <c r="F390" i="15"/>
  <c r="D63" i="9"/>
  <c r="F161" i="9"/>
  <c r="G161" i="9"/>
  <c r="E72" i="15"/>
  <c r="F72" i="15"/>
  <c r="G154" i="11"/>
  <c r="G74" i="13"/>
  <c r="F74" i="13"/>
  <c r="E272" i="12"/>
  <c r="F548" i="8"/>
  <c r="F586" i="8"/>
  <c r="G586" i="8"/>
  <c r="F35" i="20"/>
  <c r="F122" i="17"/>
  <c r="F206" i="11"/>
  <c r="G206" i="11"/>
  <c r="F363" i="8"/>
  <c r="G363" i="8"/>
  <c r="D613" i="8"/>
  <c r="D633" i="8"/>
  <c r="G296" i="8"/>
  <c r="F169" i="8"/>
  <c r="G384" i="15"/>
  <c r="F376" i="15"/>
  <c r="E105" i="14"/>
  <c r="G380" i="15"/>
  <c r="G117" i="9"/>
  <c r="F315" i="15"/>
  <c r="F154" i="11"/>
  <c r="D122" i="11"/>
  <c r="E33" i="12"/>
  <c r="F35" i="12"/>
  <c r="E453" i="8"/>
  <c r="F453" i="8"/>
  <c r="G471" i="8"/>
  <c r="G632" i="8"/>
  <c r="G613" i="8"/>
  <c r="G614" i="8" s="1"/>
  <c r="F33" i="12"/>
  <c r="F36" i="12"/>
  <c r="G81" i="21"/>
  <c r="F285" i="21"/>
  <c r="E283" i="17"/>
  <c r="G320" i="18"/>
  <c r="E220" i="19"/>
  <c r="F220" i="19"/>
  <c r="C249" i="19"/>
  <c r="F140" i="21"/>
  <c r="F297" i="21"/>
  <c r="F135" i="19"/>
  <c r="E135" i="19"/>
  <c r="G182" i="22"/>
  <c r="G167" i="22"/>
  <c r="E287" i="23"/>
  <c r="D167" i="22"/>
  <c r="G57" i="23"/>
  <c r="G237" i="23"/>
  <c r="F124" i="23"/>
  <c r="E115" i="22"/>
  <c r="E174" i="22"/>
  <c r="E176" i="22"/>
  <c r="F182" i="22"/>
  <c r="E34" i="20"/>
  <c r="E171" i="20"/>
  <c r="D235" i="20"/>
  <c r="F38" i="22"/>
  <c r="D144" i="22"/>
  <c r="D32" i="20"/>
  <c r="E35" i="20" s="1"/>
  <c r="F34" i="20"/>
  <c r="G172" i="14"/>
  <c r="G36" i="12"/>
  <c r="E168" i="22"/>
  <c r="G372" i="15"/>
  <c r="E633" i="8"/>
  <c r="F614" i="8"/>
  <c r="E614" i="8"/>
  <c r="E302" i="21"/>
  <c r="G633" i="8"/>
  <c r="G125" i="11"/>
  <c r="D229" i="19"/>
  <c r="D240" i="19"/>
  <c r="E249" i="19"/>
  <c r="E313" i="18"/>
  <c r="E333" i="18" s="1"/>
  <c r="F313" i="18"/>
  <c r="F333" i="18" s="1"/>
  <c r="E52" i="18"/>
  <c r="G313" i="18"/>
  <c r="G333" i="18" s="1"/>
  <c r="F328" i="18"/>
  <c r="F158" i="13"/>
  <c r="F152" i="13"/>
  <c r="E158" i="13"/>
  <c r="D174" i="13"/>
  <c r="E174" i="13"/>
  <c r="E152" i="13"/>
  <c r="E154" i="11"/>
  <c r="E122" i="11"/>
  <c r="E125" i="11" s="1"/>
  <c r="F124" i="11"/>
  <c r="E124" i="11"/>
  <c r="G326" i="11"/>
  <c r="E336" i="11"/>
  <c r="I332" i="11"/>
  <c r="F332" i="11"/>
  <c r="F326" i="11"/>
  <c r="F276" i="10"/>
  <c r="G274" i="10"/>
  <c r="F268" i="10"/>
  <c r="E266" i="10"/>
  <c r="F264" i="10"/>
  <c r="I326" i="11"/>
  <c r="F330" i="18" l="1"/>
  <c r="E322" i="18"/>
  <c r="E328" i="18"/>
  <c r="E330" i="18"/>
  <c r="E332" i="18"/>
  <c r="G264" i="17"/>
  <c r="G284" i="17" s="1"/>
  <c r="E140" i="17"/>
  <c r="F55" i="17"/>
  <c r="E81" i="17"/>
  <c r="F269" i="17"/>
  <c r="F273" i="17"/>
  <c r="F275" i="17"/>
  <c r="F279" i="17"/>
  <c r="F281" i="17"/>
  <c r="E264" i="17"/>
  <c r="E284" i="17" s="1"/>
  <c r="F81" i="17"/>
  <c r="G122" i="17"/>
  <c r="F166" i="17"/>
  <c r="E267" i="17"/>
  <c r="E269" i="17"/>
  <c r="E271" i="17"/>
  <c r="G31" i="24"/>
  <c r="E57" i="24"/>
  <c r="G57" i="24"/>
  <c r="D284" i="23"/>
  <c r="D304" i="23" s="1"/>
  <c r="F57" i="23"/>
  <c r="G297" i="23"/>
  <c r="F295" i="23"/>
  <c r="F293" i="23"/>
  <c r="F257" i="23"/>
  <c r="F219" i="23"/>
  <c r="E142" i="23"/>
  <c r="G124" i="23"/>
  <c r="G83" i="23"/>
  <c r="F178" i="22"/>
  <c r="E170" i="22"/>
  <c r="E182" i="22"/>
  <c r="F115" i="22"/>
  <c r="D166" i="22"/>
  <c r="D190" i="22" s="1"/>
  <c r="G295" i="21"/>
  <c r="G293" i="21"/>
  <c r="F102" i="21"/>
  <c r="E191" i="21"/>
  <c r="G273" i="21"/>
  <c r="E299" i="21"/>
  <c r="E32" i="21"/>
  <c r="F55" i="21"/>
  <c r="D282" i="21"/>
  <c r="D302" i="21" s="1"/>
  <c r="E81" i="21"/>
  <c r="E122" i="21"/>
  <c r="G140" i="21"/>
  <c r="E166" i="21"/>
  <c r="F235" i="21"/>
  <c r="F273" i="21"/>
  <c r="F171" i="20"/>
  <c r="D267" i="20"/>
  <c r="C267" i="20"/>
  <c r="E229" i="19"/>
  <c r="F230" i="19" s="1"/>
  <c r="C229" i="19"/>
  <c r="D230" i="19" s="1"/>
  <c r="E304" i="18"/>
  <c r="G322" i="18"/>
  <c r="G326" i="18"/>
  <c r="G330" i="18"/>
  <c r="G171" i="18"/>
  <c r="E197" i="18"/>
  <c r="G222" i="18"/>
  <c r="E286" i="18"/>
  <c r="F63" i="18"/>
  <c r="F320" i="18"/>
  <c r="G275" i="17"/>
  <c r="G281" i="17"/>
  <c r="G273" i="17"/>
  <c r="G81" i="17"/>
  <c r="F217" i="17"/>
  <c r="G55" i="17"/>
  <c r="E281" i="17"/>
  <c r="E32" i="17"/>
  <c r="G32" i="17"/>
  <c r="E166" i="17"/>
  <c r="F235" i="17"/>
  <c r="F31" i="24"/>
  <c r="G84" i="24"/>
  <c r="E301" i="23"/>
  <c r="E237" i="23"/>
  <c r="E284" i="23"/>
  <c r="E304" i="23" s="1"/>
  <c r="F289" i="23"/>
  <c r="E57" i="23"/>
  <c r="F193" i="23"/>
  <c r="F301" i="23"/>
  <c r="F299" i="23"/>
  <c r="E168" i="23"/>
  <c r="G142" i="23"/>
  <c r="G104" i="23"/>
  <c r="E83" i="23"/>
  <c r="E303" i="23"/>
  <c r="E299" i="23"/>
  <c r="G284" i="23"/>
  <c r="E275" i="23"/>
  <c r="G168" i="23"/>
  <c r="E104" i="23"/>
  <c r="F297" i="23"/>
  <c r="G295" i="23"/>
  <c r="G293" i="23"/>
  <c r="E289" i="23"/>
  <c r="G219" i="23"/>
  <c r="E124" i="23"/>
  <c r="F83" i="23"/>
  <c r="G34" i="23"/>
  <c r="F284" i="23"/>
  <c r="G170" i="22"/>
  <c r="E166" i="22"/>
  <c r="E190" i="22" s="1"/>
  <c r="F166" i="22"/>
  <c r="F190" i="22" s="1"/>
  <c r="G38" i="22"/>
  <c r="G282" i="21"/>
  <c r="E283" i="21"/>
  <c r="G301" i="21"/>
  <c r="G166" i="21"/>
  <c r="G191" i="21"/>
  <c r="E295" i="21"/>
  <c r="G217" i="21"/>
  <c r="E235" i="21"/>
  <c r="E273" i="21"/>
  <c r="F282" i="21"/>
  <c r="E255" i="21"/>
  <c r="G291" i="21"/>
  <c r="D35" i="20"/>
  <c r="E267" i="20"/>
  <c r="F124" i="20"/>
  <c r="D202" i="19"/>
  <c r="G112" i="18"/>
  <c r="E171" i="18"/>
  <c r="F286" i="18"/>
  <c r="G332" i="18"/>
  <c r="F314" i="18"/>
  <c r="G314" i="18"/>
  <c r="G197" i="18"/>
  <c r="G248" i="18"/>
  <c r="E266" i="18"/>
  <c r="F318" i="18"/>
  <c r="E133" i="18"/>
  <c r="G40" i="18"/>
  <c r="F197" i="18"/>
  <c r="E222" i="18"/>
  <c r="E248" i="18"/>
  <c r="G286" i="18"/>
  <c r="F332" i="18"/>
  <c r="F222" i="18"/>
  <c r="F248" i="18"/>
  <c r="F112" i="18"/>
  <c r="G266" i="18"/>
  <c r="G328" i="18"/>
  <c r="E40" i="18"/>
  <c r="E63" i="18"/>
  <c r="F86" i="18"/>
  <c r="E316" i="18"/>
  <c r="G324" i="18"/>
  <c r="G265" i="17"/>
  <c r="F255" i="17"/>
  <c r="F32" i="17"/>
  <c r="E102" i="17"/>
  <c r="F286" i="8"/>
  <c r="F305" i="8"/>
  <c r="G286" i="8"/>
  <c r="D394" i="15"/>
  <c r="E372" i="15"/>
  <c r="E220" i="8"/>
  <c r="F40" i="10"/>
  <c r="F31" i="13"/>
  <c r="E120" i="10"/>
  <c r="E170" i="14"/>
  <c r="G170" i="14"/>
  <c r="G172" i="9"/>
  <c r="E275" i="17"/>
  <c r="E277" i="17"/>
  <c r="F172" i="9"/>
  <c r="F271" i="17"/>
  <c r="G153" i="18"/>
  <c r="F153" i="18"/>
  <c r="G105" i="8"/>
  <c r="G258" i="8"/>
  <c r="F304" i="8"/>
  <c r="G159" i="15"/>
  <c r="D170" i="14"/>
  <c r="F170" i="14"/>
  <c r="G604" i="8"/>
  <c r="E172" i="9"/>
  <c r="F277" i="17"/>
  <c r="E279" i="17"/>
  <c r="E230" i="19"/>
  <c r="F394" i="15"/>
  <c r="F265" i="17"/>
  <c r="G168" i="22"/>
  <c r="G324" i="11"/>
  <c r="G124" i="11"/>
  <c r="E145" i="14"/>
  <c r="G145" i="14"/>
  <c r="D172" i="9"/>
  <c r="D195" i="9" s="1"/>
  <c r="E183" i="9"/>
  <c r="D264" i="17"/>
  <c r="D284" i="17" s="1"/>
  <c r="G277" i="17"/>
  <c r="E112" i="18"/>
  <c r="G133" i="18"/>
  <c r="F133" i="18"/>
  <c r="F267" i="17"/>
  <c r="G86" i="18"/>
  <c r="G166" i="22"/>
  <c r="G144" i="22"/>
  <c r="F261" i="10"/>
  <c r="D325" i="11"/>
  <c r="E326" i="11" s="1"/>
  <c r="D313" i="18"/>
  <c r="F324" i="18"/>
  <c r="F84" i="24"/>
  <c r="G291" i="23"/>
  <c r="E261" i="10"/>
  <c r="D249" i="19"/>
  <c r="D261" i="10"/>
  <c r="D284" i="10" s="1"/>
  <c r="F291" i="23"/>
  <c r="G261" i="10"/>
  <c r="G264" i="10"/>
  <c r="E332" i="11"/>
  <c r="F144" i="22"/>
  <c r="G132" i="16"/>
  <c r="D268" i="20" l="1"/>
  <c r="E285" i="23"/>
  <c r="F304" i="23"/>
  <c r="F285" i="23"/>
  <c r="G304" i="23"/>
  <c r="G285" i="23"/>
  <c r="F283" i="21"/>
  <c r="F302" i="21"/>
  <c r="G283" i="21"/>
  <c r="G302" i="21"/>
  <c r="E268" i="20"/>
  <c r="F268" i="20"/>
  <c r="E314" i="18"/>
  <c r="D333" i="18"/>
  <c r="G190" i="22"/>
  <c r="F194" i="14"/>
  <c r="F173" i="9"/>
  <c r="F195" i="9"/>
  <c r="G173" i="9"/>
  <c r="G195" i="9"/>
  <c r="E194" i="14"/>
  <c r="G284" i="10"/>
  <c r="G262" i="10"/>
  <c r="F262" i="10"/>
  <c r="F284" i="10"/>
  <c r="E262" i="10"/>
  <c r="E284" i="10"/>
  <c r="J262" i="10"/>
  <c r="E195" i="9"/>
  <c r="E173" i="9"/>
  <c r="D194" i="14"/>
  <c r="G194" i="14"/>
  <c r="E265" i="17"/>
</calcChain>
</file>

<file path=xl/sharedStrings.xml><?xml version="1.0" encoding="utf-8"?>
<sst xmlns="http://schemas.openxmlformats.org/spreadsheetml/2006/main" count="6902" uniqueCount="483">
  <si>
    <t xml:space="preserve">600. Pagat </t>
  </si>
  <si>
    <t xml:space="preserve">602. Mallrat dhe shërbimet </t>
  </si>
  <si>
    <t xml:space="preserve">603. Subvencionet </t>
  </si>
  <si>
    <t xml:space="preserve">606. Transferta për familjet dhe individët </t>
  </si>
  <si>
    <t>Kodi i Programit</t>
  </si>
  <si>
    <t>2019-2021</t>
  </si>
  <si>
    <t>Buxheti</t>
  </si>
  <si>
    <t>Parashikimi</t>
  </si>
  <si>
    <t>Përshkrimi i Programit</t>
  </si>
  <si>
    <t>Sasia</t>
  </si>
  <si>
    <t>Përshkrimi i Produktit:</t>
  </si>
  <si>
    <t>Qëllimet e Politikës së Programit</t>
  </si>
  <si>
    <t>Treguesit e Performancës në nivel Qëllimi</t>
  </si>
  <si>
    <t>Objektivi 1 i Politikës së Programit</t>
  </si>
  <si>
    <t>Treguesit e Performancës për Objektivin 1</t>
  </si>
  <si>
    <t>Njësia Matëse</t>
  </si>
  <si>
    <t>Kosto totale (në mijë lekë)</t>
  </si>
  <si>
    <t xml:space="preserve">Ndryshimi në % i Sasisë  </t>
  </si>
  <si>
    <t xml:space="preserve">Ndryshimi në % i kostos totale  </t>
  </si>
  <si>
    <t>Ndryshimi në % i kostos për njësi</t>
  </si>
  <si>
    <t>230. Aktivet e patrupëzuara</t>
  </si>
  <si>
    <t>231. Aktivet e trupëzuara</t>
  </si>
  <si>
    <t>Emërtimi i Programit Buxhetor</t>
  </si>
  <si>
    <t>…</t>
  </si>
  <si>
    <t>Objektivi 2 i Politikës së Programit</t>
  </si>
  <si>
    <t>Treguesit e Performancës për Objektivin 2</t>
  </si>
  <si>
    <t>Kosto për njësi (në mijë lekë)</t>
  </si>
  <si>
    <t>Ndryshimi në % i totalit të shpenzimeve të Programit</t>
  </si>
  <si>
    <t>Ndryshimi në % i Pagave</t>
  </si>
  <si>
    <t>Ndryshimi në % i Mallrave dhe Shërbimeve</t>
  </si>
  <si>
    <t>Ndryshimi në % i Subvencioneve</t>
  </si>
  <si>
    <t>604. Transferta të brendshme</t>
  </si>
  <si>
    <t>Ndryshimi në % i Transfertave të brendshme</t>
  </si>
  <si>
    <t>605. Transferta të jashtme</t>
  </si>
  <si>
    <t>Ndryshimi në % i Transfertave të jashtme</t>
  </si>
  <si>
    <t>Ndryshimi në % i Transfertave për familjet dhe individët</t>
  </si>
  <si>
    <t>Ndryshimi në % i Aktiveve të Patrupëzuara</t>
  </si>
  <si>
    <t>Ndryshimi në % i Aktiveve të Trupëzuara</t>
  </si>
  <si>
    <t>Programi Buxhetor Afatmesëm</t>
  </si>
  <si>
    <t>xxxxx</t>
  </si>
  <si>
    <t>Vlera e Synuar</t>
  </si>
  <si>
    <t>Politikat Ekzistuese</t>
  </si>
  <si>
    <t>Produkti 1</t>
  </si>
  <si>
    <t>Produkti 1***</t>
  </si>
  <si>
    <t>Emërtimi i Projektit të Investimeve</t>
  </si>
  <si>
    <t>Kodi i Projektit të Investimeve</t>
  </si>
  <si>
    <t>Emërtimi i Treguesit 1</t>
  </si>
  <si>
    <t>Vlera Bazë</t>
  </si>
  <si>
    <t>Emërtimi i Treguesit 2</t>
  </si>
  <si>
    <t>Emërtimi i Treguesit x (shto tregues sipas rastit)</t>
  </si>
  <si>
    <t xml:space="preserve">Shënim: Shpjegoni supozimet dhe llogaritjet për Produktin X (Metoda 2) </t>
  </si>
  <si>
    <t xml:space="preserve">Shënim: Shpjegoni supozimet dhe llogaritjet për Produktin 2 (Metoda 2) </t>
  </si>
  <si>
    <t>601. Sigurimet Shoqërore dhe Shendetësore</t>
  </si>
  <si>
    <t>Ndryshimi në % i Sigurimeve Shoqërore dhe Shëndetësore</t>
  </si>
  <si>
    <t>Ndryshimi në % i Pagave si pasojë e ndryshimit të kostos së produktit</t>
  </si>
  <si>
    <t>Ndryshimi në % i Pagave si pasojë e ndryshimit të sasisë së produktit</t>
  </si>
  <si>
    <t>Ndryshimi në % i Sigurimeve Shoqerore dhe Shendetësore si pasojë e ndryshimit të kostos së produktit</t>
  </si>
  <si>
    <t>Ndryshimi në % i Sigurimeve Shoqërore dhe Shendetësore si pasojë e ndryshimit të sasisë së produktit</t>
  </si>
  <si>
    <t>Numri i Punonjësve Organik të Programit Buxhetor</t>
  </si>
  <si>
    <t>Ndryshimi në % i Mallrave dhe Shërbimeve si pasojë e ndryshimit të kostos së produktit</t>
  </si>
  <si>
    <t>Ndryshimi në % i Mallrave dhe Shërbimeve si pasojë e ndryshimit të sasisë së produktit</t>
  </si>
  <si>
    <t>Ndryshimi në % i Subvencioneve si pasojë e ndryshimit të kostos së produktit</t>
  </si>
  <si>
    <t>Ndryshimi në % i Subvencioneve si pasojë e ndryshimit të sasisë së produktit</t>
  </si>
  <si>
    <t>Ndryshimi në % i Transfertave të brendshme si pasojë e ndryshimit të kostos së produktit</t>
  </si>
  <si>
    <t>Ndryshimi në % i Transfertave të brendshme si pasojë e ndryshimit të sasisë së produktit</t>
  </si>
  <si>
    <t>Ndryshimi në % i Transfertave të jashtme si pasojë e ndryshimit të kostos së produktit</t>
  </si>
  <si>
    <t>Ndryshimi në % i Transfertave të jashtme si pasojë e ndryshimit të sasisë së produktit</t>
  </si>
  <si>
    <t>Ndryshimi në % i Transfertave për familjet dhe individët si pasojë e ndryshimit të kostos së produktit</t>
  </si>
  <si>
    <t>Ndryshimi në % i Transfertave për familjet dhe individët si pasojë e ndryshimit të sasisë së produktit</t>
  </si>
  <si>
    <t>Numri i Punonjësve me Kontratë të Programit Buxhetor</t>
  </si>
  <si>
    <t>Produktet për Objektivin 1</t>
  </si>
  <si>
    <t>Produktet për Objektivin 2</t>
  </si>
  <si>
    <t>Kosto totale e produktit 1</t>
  </si>
  <si>
    <r>
      <t xml:space="preserve">Detajimi i Kostos Totale të </t>
    </r>
    <r>
      <rPr>
        <b/>
        <sz val="8"/>
        <color indexed="10"/>
        <rFont val="Garamond"/>
        <family val="1"/>
      </rPr>
      <t>Produktit 1</t>
    </r>
    <r>
      <rPr>
        <b/>
        <sz val="8"/>
        <color indexed="8"/>
        <rFont val="Garamond"/>
        <family val="1"/>
      </rPr>
      <t xml:space="preserve"> sipas Artikujve Ekonomikë</t>
    </r>
  </si>
  <si>
    <t>Kontroll</t>
  </si>
  <si>
    <t>Kosto totale e produktit X</t>
  </si>
  <si>
    <t>Kosto totale e produktit sipas artikujve ekonomikë</t>
  </si>
  <si>
    <r>
      <rPr>
        <b/>
        <sz val="8"/>
        <color indexed="10"/>
        <rFont val="Garamond"/>
        <family val="1"/>
      </rPr>
      <t>Produkti X</t>
    </r>
    <r>
      <rPr>
        <sz val="8"/>
        <color indexed="8"/>
        <rFont val="Garamond"/>
        <family val="1"/>
      </rPr>
      <t xml:space="preserve"> (shto produkte sipas rastit)</t>
    </r>
  </si>
  <si>
    <r>
      <t>Detajimi i Kostos Totale të</t>
    </r>
    <r>
      <rPr>
        <b/>
        <sz val="8"/>
        <color indexed="10"/>
        <rFont val="Garamond"/>
        <family val="1"/>
      </rPr>
      <t xml:space="preserve"> Produktit X </t>
    </r>
    <r>
      <rPr>
        <b/>
        <sz val="8"/>
        <color indexed="8"/>
        <rFont val="Garamond"/>
        <family val="1"/>
      </rPr>
      <t>sipas Artikujve Ekonomikë</t>
    </r>
  </si>
  <si>
    <r>
      <t xml:space="preserve">Detajimi i Kostos Totale të </t>
    </r>
    <r>
      <rPr>
        <b/>
        <sz val="8"/>
        <color indexed="10"/>
        <rFont val="Garamond"/>
        <family val="1"/>
      </rPr>
      <t xml:space="preserve">Produktit 1 </t>
    </r>
    <r>
      <rPr>
        <b/>
        <sz val="8"/>
        <color indexed="8"/>
        <rFont val="Garamond"/>
        <family val="1"/>
      </rPr>
      <t>sipas Artikujve Ekonomikë</t>
    </r>
  </si>
  <si>
    <r>
      <t xml:space="preserve">Detajimi i Kostos Totale të </t>
    </r>
    <r>
      <rPr>
        <b/>
        <sz val="8"/>
        <color indexed="10"/>
        <rFont val="Garamond"/>
        <family val="1"/>
      </rPr>
      <t>Produktit X</t>
    </r>
    <r>
      <rPr>
        <b/>
        <sz val="8"/>
        <color indexed="8"/>
        <rFont val="Garamond"/>
        <family val="1"/>
      </rPr>
      <t xml:space="preserve"> sipas Artikujve Ekonomikë</t>
    </r>
  </si>
  <si>
    <r>
      <t xml:space="preserve">Kujdes!! </t>
    </r>
    <r>
      <rPr>
        <i/>
        <sz val="9"/>
        <rFont val="Calibri"/>
        <family val="2"/>
      </rPr>
      <t>Në format mund të shtohen rreshta për të reflektuar të gjitha produktet e programit. Formati ka formula, të cilat duhen përditësuar sipas llogjikës së paraqitur më sipër.</t>
    </r>
  </si>
  <si>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</si>
  <si>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Emri</t>
  </si>
  <si>
    <t>Nenshkrimi</t>
  </si>
  <si>
    <t>Data</t>
  </si>
  <si>
    <t>Koordinatori i GMS/ Nepunesi Autorizues</t>
  </si>
  <si>
    <t xml:space="preserve">FORMAT 2: FORMATI STANDARD I PËRGATITJES SË KËRKESAVE BUXHETORE PBA 2019-2021 </t>
  </si>
  <si>
    <t>Sqarime</t>
  </si>
  <si>
    <t>Programet Buxhetore</t>
  </si>
  <si>
    <t>Emërtimi i Njësisë së Qeverisjes Qendrore</t>
  </si>
  <si>
    <t>Kodi i Njësisë së Qeverisjes Qendrore</t>
  </si>
  <si>
    <t>FORMATI 1: MISIONI I NJËSISË SË QEVERISJES QENDRORE</t>
  </si>
  <si>
    <t xml:space="preserve">Shpenzimet Korrente </t>
  </si>
  <si>
    <t>Shpenzimet Kapitale</t>
  </si>
  <si>
    <t>Kategoria 1: Shpenzimet Administrative Kapitale</t>
  </si>
  <si>
    <t xml:space="preserve">Shënim: Shpjegoni supozimet dhe llogaritjet për Produktin 1 </t>
  </si>
  <si>
    <t>Produkti X (shto produkte sipas rastit)</t>
  </si>
  <si>
    <t>Shënim: Shpjegoni supozimet dhe llogaritjet për Produktin X</t>
  </si>
  <si>
    <t xml:space="preserve">230. Aktive të patrupëzuara </t>
  </si>
  <si>
    <t xml:space="preserve">231. Aktive të trupëzuara </t>
  </si>
  <si>
    <t>Kategoria 2: Shpenzimet për projekte investimesh</t>
  </si>
  <si>
    <t xml:space="preserve">Shpenzimet Korrente* </t>
  </si>
  <si>
    <r>
      <t>Ndryshimi në % i Pagave si pasojë e ndryshimit të sasisë së produktit</t>
    </r>
    <r>
      <rPr>
        <b/>
        <i/>
        <sz val="9"/>
        <color indexed="10"/>
        <rFont val="Garamond"/>
        <family val="1"/>
      </rPr>
      <t>**</t>
    </r>
  </si>
  <si>
    <r>
      <t>Ndryshimi në % i Sigurimeve Shoqërore dhe Shendetësore si pasojë e ndryshimit të sasisë së produktit</t>
    </r>
    <r>
      <rPr>
        <b/>
        <i/>
        <sz val="9"/>
        <color indexed="10"/>
        <rFont val="Garamond"/>
        <family val="1"/>
      </rPr>
      <t>**</t>
    </r>
  </si>
  <si>
    <r>
      <t>Ndryshimi në % i Mallrave dhe Shërbimeve si pasojë e ndryshimit të sasisë së produktit</t>
    </r>
    <r>
      <rPr>
        <b/>
        <i/>
        <sz val="9"/>
        <color indexed="10"/>
        <rFont val="Garamond"/>
        <family val="1"/>
      </rPr>
      <t>**</t>
    </r>
  </si>
  <si>
    <r>
      <t>Ndryshimi në % i Subvencioneve si pasojë e ndryshimit të sasisë së produktit</t>
    </r>
    <r>
      <rPr>
        <b/>
        <i/>
        <sz val="9"/>
        <color indexed="10"/>
        <rFont val="Garamond"/>
        <family val="1"/>
      </rPr>
      <t>**</t>
    </r>
  </si>
  <si>
    <r>
      <t>Ndryshimi në % i Transfertave të brendshme si pasojë e ndryshimit të sasisë së produktit</t>
    </r>
    <r>
      <rPr>
        <b/>
        <i/>
        <sz val="9"/>
        <color indexed="10"/>
        <rFont val="Garamond"/>
        <family val="1"/>
      </rPr>
      <t>**</t>
    </r>
  </si>
  <si>
    <r>
      <t>Ndryshimi në % i Transfertave të jashtme si pasojë e ndryshimit të sasisë së produktit</t>
    </r>
    <r>
      <rPr>
        <b/>
        <i/>
        <sz val="9"/>
        <color indexed="10"/>
        <rFont val="Garamond"/>
        <family val="1"/>
      </rPr>
      <t>**</t>
    </r>
  </si>
  <si>
    <r>
      <t>Ndryshimi në % i Transfertave për familjet dhe individët si pasojë e ndryshimit të sasisë së produktit</t>
    </r>
    <r>
      <rPr>
        <b/>
        <i/>
        <sz val="9"/>
        <color indexed="10"/>
        <rFont val="Garamond"/>
        <family val="1"/>
      </rPr>
      <t>**</t>
    </r>
  </si>
  <si>
    <t>Shpenzimet Kapitale***</t>
  </si>
  <si>
    <t>Kodi i Projektit të Investimeve****</t>
  </si>
  <si>
    <r>
      <rPr>
        <b/>
        <i/>
        <sz val="9"/>
        <color indexed="10"/>
        <rFont val="Calibri"/>
        <family val="2"/>
      </rPr>
      <t>***</t>
    </r>
    <r>
      <rPr>
        <i/>
        <sz val="9"/>
        <rFont val="Calibri"/>
        <family val="2"/>
      </rPr>
      <t>Në fushën përbri duhet të jepen shpjegime dhe argumenta të luhatjes së rezultuar në sasi, 
kosto totale apo kosto për njësi të Produktit përkatës sipas Metodës 2 të kostimit të Politikave Ekzistuese</t>
    </r>
  </si>
  <si>
    <r>
      <t>Shënim: Shpjegoni supozimet dhe llogaritjet për Produktin 1 (Metoda 2)</t>
    </r>
    <r>
      <rPr>
        <b/>
        <sz val="8"/>
        <color indexed="10"/>
        <rFont val="Garamond"/>
        <family val="1"/>
      </rPr>
      <t>***</t>
    </r>
  </si>
  <si>
    <t>*****Totali i Shpenzimeve të Programit duhet të jetë i barabartë me shumën e kostove totale të produkteve të evidentuar më lart. Totali i cdo Artikulli Ekonomik derivohet nga shuma e Artikujve Ekonomikë të evidentuar në kostimin e secilit produkt.</t>
  </si>
  <si>
    <r>
      <t xml:space="preserve">Shënim: </t>
    </r>
    <r>
      <rPr>
        <i/>
        <sz val="8"/>
        <color indexed="8"/>
        <rFont val="Garamond"/>
        <family val="1"/>
      </rPr>
      <t>Shpjegoni supozimet dhe llogaritjet (Metoda 1)</t>
    </r>
  </si>
  <si>
    <t>Totali i shpenzimeve të Programit sipas produkteve*****</t>
  </si>
  <si>
    <t>Totali i shpenzimeve të Programit sipas artikujve*****</t>
  </si>
  <si>
    <t>*Në këtë seksion, do të vendosen të gjitha produktet e programit nën objektivin 1 të cilat janë të lidhura vetëm me shpenzimet korrente.</t>
  </si>
  <si>
    <t xml:space="preserve">***Në këtë seksion do të vendosen të gjitha produktet e programit nën objektivin 1 të cilat janë të lidhura me shpenzimet kapitale. Shpenzimet kapitale ndahen në grupe: Shpenzime administrative kapitale dhe shpenzime për projekte investimesh. Kostoja e politikave ekzistuese për shpenzimet kapitale do të llogaritet sipas metodologjisë së përcaktuar në kapitullin 7 të udhëzimit standard të PBA. </t>
  </si>
  <si>
    <r>
      <t xml:space="preserve">** </t>
    </r>
    <r>
      <rPr>
        <i/>
        <sz val="9"/>
        <rFont val="Calibri"/>
        <family val="2"/>
      </rPr>
      <t>Ndryshimi në % i sasisë për çdo artikull ekonomik nuk do të vendoset kur përdoret metoda 1 e kostimit të politikave ekzistuese.</t>
    </r>
  </si>
  <si>
    <t>Titullari i Institucionit / Ministri</t>
  </si>
  <si>
    <t>Treguesit e Performancës në nivel Qëllimi*</t>
  </si>
  <si>
    <t>Treguesit e Performancës për Objektivin 1**</t>
  </si>
  <si>
    <t>Shpenzimet Korrente</t>
  </si>
  <si>
    <t>Drejtuesi i Ekipit të Menaxhimit të Programit</t>
  </si>
  <si>
    <t>*Treguesit e Performancës në nivel Qëllimi mund të ndryshojnë nga ato të parashikuara në Formatin 2, si pasojë e Tavaneve Buxhetore për këtë program. EMP duhet të përllogarisë me saktësi se cfarë vlerash të synuara të Treguesve të Performancës në këtë nivel arrihen me Tavanet Buxhetore për këtë program.</t>
  </si>
  <si>
    <t>**Treguesit e Performancës në nivel Objektivi mund të ndryshojnë nga ato të parashikuara në Formatin 2, si pasojë e Tavaneve Buxhetore për këtë program. EMP duhet të përllogarisë me saktësi se cfarë vlerash të synuara të Treguesve të Performancës në nivel objektivi arrihen me Tavanet Buxhetore për këtë program.</t>
  </si>
  <si>
    <t>***Produktet do të rishikohen në sasi dhe në kost, sipas rastit, për të reflektuar Tavanet Buxhetore për këtë program</t>
  </si>
  <si>
    <t xml:space="preserve">****Në këtë fushë vendosni kodin e projektit të investimeve që është regjistruar në sistemin e thesarit. </t>
  </si>
  <si>
    <t>Politikat Ekzistuese në Përputhje me Tavanet Indikative Buxhetore</t>
  </si>
  <si>
    <t xml:space="preserve">FORMAT 2.1 : FORMATI STANDARD I PËRGATITJES SË KËRKESAVE BUXHETORE PBA 2019-2021 </t>
  </si>
  <si>
    <t>Planifikim Administrim Menaxhim</t>
  </si>
  <si>
    <t>0110</t>
  </si>
  <si>
    <t>Shwrbime tw Kujdesit Shwndetwsor Parwsor</t>
  </si>
  <si>
    <t>07220</t>
  </si>
  <si>
    <t>10460</t>
  </si>
  <si>
    <t>trend rritws</t>
  </si>
  <si>
    <t>Institucione  shwndetwsore brenda standatarteve</t>
  </si>
  <si>
    <t>Institucione  tw mbrojtjes sociale brenda standatarteve</t>
  </si>
  <si>
    <t>Sigurimi i standarteve tw kujdesit shwndetwsor</t>
  </si>
  <si>
    <t>Numwr standartesh mbrojtjes sociale tw aplikuar ndaj totalit</t>
  </si>
  <si>
    <t>Numwr standartesh shwndetwsore tw aplikuar ndaj totalit</t>
  </si>
  <si>
    <t>Akte ligjore e nwnligjore tw miratauara</t>
  </si>
  <si>
    <t>Mbulim universal i nevojave të popullatës për kujdes mjekësor të specializuar.</t>
  </si>
  <si>
    <t>6 muaj</t>
  </si>
  <si>
    <t>Sherbime te kujdesit dytesor</t>
  </si>
  <si>
    <t>07330</t>
  </si>
  <si>
    <t>Jetwgjatwsia mesatare e burrave</t>
  </si>
  <si>
    <t>Jetwgjatwsia mesatare e grave</t>
  </si>
  <si>
    <t>Masa administrative</t>
  </si>
  <si>
    <t>numer pacientesh</t>
  </si>
  <si>
    <t>Kosto totale e produktit 2</t>
  </si>
  <si>
    <t>Produkti 2</t>
  </si>
  <si>
    <t>Produkti 3</t>
  </si>
  <si>
    <t>Paciente te trajtuar ne spitalet psikiatrike</t>
  </si>
  <si>
    <t>Kosto totale e produktit 3</t>
  </si>
  <si>
    <t>numer thirrjesh</t>
  </si>
  <si>
    <t>numer femijesh</t>
  </si>
  <si>
    <t xml:space="preserve">Shënim: </t>
  </si>
  <si>
    <t>Ne kete produkt nuk eshte llogaritur inflacioni pas vaksinat i marrim nepermjet UNIEF</t>
  </si>
  <si>
    <t>numer kontrollesh per situatat epidemiologjike</t>
  </si>
  <si>
    <t>numer</t>
  </si>
  <si>
    <t>Kosto totale e produktit 4</t>
  </si>
  <si>
    <t>Sherbime te Shendetit Publik</t>
  </si>
  <si>
    <t>07450</t>
  </si>
  <si>
    <t>Incidenca e toksiko infeksioneve</t>
  </si>
  <si>
    <t>% e raporteve ne sistemin alert (DSHP qe raportojne 36 ne total)</t>
  </si>
  <si>
    <t>kontrolle dhe inspektime te kryera nga inspektoratet</t>
  </si>
  <si>
    <t>gra te depistuara per kancerin e gjirit</t>
  </si>
  <si>
    <t>Objektivi 3 i Politikës së Programit</t>
  </si>
  <si>
    <t>Treguesit e Performancës për Objektivin 3</t>
  </si>
  <si>
    <t>Produktet për Objektivin 3</t>
  </si>
  <si>
    <r>
      <t xml:space="preserve">Detajimi i Kostos Totale të </t>
    </r>
    <r>
      <rPr>
        <b/>
        <sz val="8"/>
        <color indexed="10"/>
        <rFont val="Garamond"/>
        <family val="1"/>
      </rPr>
      <t>Produktit 3</t>
    </r>
    <r>
      <rPr>
        <b/>
        <sz val="8"/>
        <color indexed="8"/>
        <rFont val="Garamond"/>
        <family val="1"/>
      </rPr>
      <t xml:space="preserve"> sipas Artikujve Ekonomikë</t>
    </r>
  </si>
  <si>
    <t>Produkti 4</t>
  </si>
  <si>
    <t xml:space="preserve">Paciente te trajtuar nga paketat e kardiologjise dhe kardiokirurgjise </t>
  </si>
  <si>
    <t>Produkti 5</t>
  </si>
  <si>
    <t>Paciente te trajtuar nga paketat e transplanteve renale</t>
  </si>
  <si>
    <t>1,3/100000</t>
  </si>
  <si>
    <t>330/100 000</t>
  </si>
  <si>
    <t>5/100000</t>
  </si>
  <si>
    <t>4,8/100000</t>
  </si>
  <si>
    <t>4,7/100000</t>
  </si>
  <si>
    <t>Reduktimi i numrit te shperthimeve epidemike</t>
  </si>
  <si>
    <t>&lt;=10</t>
  </si>
  <si>
    <t>&lt;=8</t>
  </si>
  <si>
    <t>&lt;=6</t>
  </si>
  <si>
    <t>&lt;=5</t>
  </si>
  <si>
    <t>90,4/100000</t>
  </si>
  <si>
    <t>85/100000</t>
  </si>
  <si>
    <t>84/100000</t>
  </si>
  <si>
    <t>80/100000</t>
  </si>
  <si>
    <t>nje here ne vit</t>
  </si>
  <si>
    <t>&gt;95%</t>
  </si>
  <si>
    <t>Depistimi i kancerit te gjirit</t>
  </si>
  <si>
    <t>Vdekshmerine nga kanceri i gjirit</t>
  </si>
  <si>
    <t>16,2/100000</t>
  </si>
  <si>
    <t>16/100000</t>
  </si>
  <si>
    <t>Mbulimi i grave me sherbim te depistimit te kancerit te gjirit</t>
  </si>
  <si>
    <t xml:space="preserve">Synon te zhvilloje sherbimin e urgjences mjekesore si pjese  integrale te  sistemit shendetesor, te siguroje ofrimin e ndihmes urgjente mjekesore  ne  kohe  dhe cilesi, ne te  gjithe  vendin,  si dhe te rrise vetedijen e popullates mbi perparesite e perdorimit korrekt te  sherbimit te  urgjences  mjekesore.   </t>
  </si>
  <si>
    <t>Rehabilitimi i te Perndjekurve Politike</t>
  </si>
  <si>
    <t>01190</t>
  </si>
  <si>
    <t>Integrimi i ish te Perndjekurve Politike nga regjimi komunist ne jeten e shoqerise shqiptare. Pagesat e demshperblimit te ish denuarve politik.</t>
  </si>
  <si>
    <t>Ndjekja e çeshtjeve per Integrimin e ish te Perndjekurve Politike nga regjimi komunist ne jeten e shoqerise shqiptare. Pagesat e demshperblimit te ish denuarve politik.</t>
  </si>
  <si>
    <t>Ndjekja e çeshtjeve per integrimin e ish te Perndjekurve Politike</t>
  </si>
  <si>
    <t xml:space="preserve">Ndjekja e çeshtjeve per Integrimin e ish te Perndjekurve Politike nga regjimi komunist ne jeten e shoqerise shqiptare. </t>
  </si>
  <si>
    <t>Ish te Perndjekur Politik te rehabilituar dhe integruar</t>
  </si>
  <si>
    <t>Informimin dhe orientimin e Ish te Perndjekurve Politik per perfitimin e te drejtave sipas statusit te tyre.</t>
  </si>
  <si>
    <t>nr. te integruarish</t>
  </si>
  <si>
    <t>Blerje automjeti dhe paisje</t>
  </si>
  <si>
    <t>Blerje automjeti dhe paisje me qellim rritjen e efiçences se punes per Institutin e Integrimit te te Perndjekurve Politike</t>
  </si>
  <si>
    <t xml:space="preserve">nr </t>
  </si>
  <si>
    <t>Pagesat e e demshperblimit te ish denuarve politik.</t>
  </si>
  <si>
    <t>Perfitimi i demshperblimit sipas procedurave te perllogaritura nga Ministria e Financave</t>
  </si>
  <si>
    <t>Pagesat e kryera sipas listes te paraqitur nga Ministria e Finaces dhe Ekonomise</t>
  </si>
  <si>
    <t>nr. Perfituesish</t>
  </si>
  <si>
    <t>Elida Erebara</t>
  </si>
  <si>
    <t>Ogerta Manastirliu</t>
  </si>
  <si>
    <t>Ministria e Shëndetësisë dhe Mbrojtjes Sociale ka për mision hartimin dhe zbatimin e politikave e të strategjive të zhvillimit në sektorin e kujdesit shëndetësor, është përgjegjëse për rregullimin e shërbimeve të kujdesit shëndetësor dhe për bashkërendimin e punës ndërmjet të gjithë aktorëve, brenda dhe jashtë sistemit të kujdesit shëndetësor, të cilët kontribuojnë dhe synojnë të garantojnë të drejtën kushtetuese, të përcaktuar në nenin 55 të Kushtetutës së Republikës së Shqipërisë. Ajo ka si mision, gjithashtu, garantimin e të drejtave kushtetuese për mbrojtje e përfshirje sociale dhe përkujdesje sociale e shanse të barabarta.</t>
  </si>
  <si>
    <t>Ministria e Shëndetësisë dhe Mbrojtjes Sociale</t>
  </si>
  <si>
    <t>13</t>
  </si>
  <si>
    <t>Planifikim Menaxhim Administrim</t>
  </si>
  <si>
    <t>7460</t>
  </si>
  <si>
    <t>Ky program mbështet nëpërmjet pagesave në kesh me ndihmë ekonomike dhe shërbime shoqërore, familjet dhe individët në nevojë të cilet nuk mund të sigurojnë plotësimin e nevojave bazë jetike, zhvillimin e aftësive dhe  mundësive personale, ruajtjen e integritetit  për shkak të aftësive dhe mundësive të kufizuara ekonomike, psikologjike e shoqërore.</t>
  </si>
  <si>
    <t>07460</t>
  </si>
  <si>
    <t>Ketu perfshihen shpenzimet per trajimin e pacienteve ne spitalet psikiatrike</t>
  </si>
  <si>
    <t>Kujdesi shwndetwsor parwsor pwrbwhet nga njw rrjet ekstensiv  qendrash shwndetwsore, tw cilat ofrojnw shwrbimet e kujdesit mjekwsor bazw, nw tw cilin pwrfshihen: paketa programesh parandaluese, tw imunizimit, shwndetit riprodhues dhe shwrbime tw specializuara tw rekomanduara nga mjeku i familjes.</t>
  </si>
  <si>
    <t xml:space="preserve">Mbulimi universal i nevojave tw popullatws pwr kujdes mjekwsor parwsor. </t>
  </si>
  <si>
    <t>Qendra shwndetwsore tw akredituara ndaj totalit (413)</t>
  </si>
  <si>
    <t>Pwrmirwsimi i shwrbimeve parandaluese dhe tw diagnostikimit tw hershwm tw swmundjeve.</t>
  </si>
  <si>
    <t>Nr i vizitave pwr mjek nw ditw nw njw muaj</t>
  </si>
  <si>
    <t>Pacientw tw vizituar pwr herw tw parw brenda vitit nga personeli shwndetwsor</t>
  </si>
  <si>
    <t>Nr i barnave nw listwn e barnave tw rimbursueshme</t>
  </si>
  <si>
    <t xml:space="preserve">Gra shtatzwna qw marrin vizitwn e parw tw detyrueshme brenda 3-mujorit I tw shtatzwnisw ndaj totalit tw shtatzwnave </t>
  </si>
  <si>
    <t>Fwmijw tw moshws 0-1 vjec qw marrin vizitat e detyrueshme nga personeli shwndetwsor</t>
  </si>
  <si>
    <t xml:space="preserve">% e grave mbi 35 vjec tw depistuara pwr kancer gjiri </t>
  </si>
  <si>
    <t>gra qw pwrfitojnw nga shwrbimi I check-up</t>
  </si>
  <si>
    <t>Numiri i vizitave ne kujdesin parwsor</t>
  </si>
  <si>
    <t>numwr</t>
  </si>
  <si>
    <r>
      <t>Detajimi i Kostos Totale të</t>
    </r>
    <r>
      <rPr>
        <b/>
        <sz val="8"/>
        <color indexed="10"/>
        <rFont val="Garamond"/>
        <family val="1"/>
      </rPr>
      <t xml:space="preserve"> Produktit 2 </t>
    </r>
    <r>
      <rPr>
        <b/>
        <sz val="8"/>
        <color indexed="8"/>
        <rFont val="Garamond"/>
        <family val="1"/>
      </rPr>
      <t>sipas Artikujve Ekonomikë</t>
    </r>
  </si>
  <si>
    <r>
      <t>Detajimi i Kostos Totale të</t>
    </r>
    <r>
      <rPr>
        <b/>
        <sz val="8"/>
        <color indexed="10"/>
        <rFont val="Garamond"/>
        <family val="1"/>
      </rPr>
      <t xml:space="preserve"> Produktit 3 </t>
    </r>
    <r>
      <rPr>
        <b/>
        <sz val="8"/>
        <color indexed="8"/>
        <rFont val="Garamond"/>
        <family val="1"/>
      </rPr>
      <t>sipas Artikujve Ekonomikë</t>
    </r>
  </si>
  <si>
    <t>Ky program harton dhe monitoron politika kombetare, ndersektoriale ne fushen e shwndetwsisw dhe mbrojtjes sociale.xxxxx</t>
  </si>
  <si>
    <t>Sigurimi i njw kujdesi shwndetwsor dhe mbrojtjes sociale sipas standarteve te BE</t>
  </si>
  <si>
    <t xml:space="preserve">Harton, zbaton dhe monitoron politika kombetare, sektoriale dhe ndersektoriale ne fushen  e perfshirjes sociale, vecanerisht per: grate, dhunen ne familje, femijet, Komunitetin Rom-Egjyptian, Personat me Aftesi te Kufizuar, Personat me orientim te ndryshem seksual. </t>
  </si>
  <si>
    <t xml:space="preserve">Krijimi  i mundesive  dhe aksesit te barabarte për burrat dhe gratë, vajzat dhe djemtë dhe gjithë grupet e margjinalizuara, nepermjet fuqizimit social ekonomik dhe integrimit në shoqëri, për rritjen e mirëqënies ekonomike dhe sociale. </t>
  </si>
  <si>
    <t xml:space="preserve">Përfshirja e barabartë sociale dhe ekonomike e burrave dhe grave, fëmijëve dhe grupeve të margjinalizuara </t>
  </si>
  <si>
    <t xml:space="preserve">Raste te trajtuar me urdher te menjehershem te mbrojtjes /Raste të denoncuara te dhunës në familje  </t>
  </si>
  <si>
    <t>Raporte të hartuara për monitorimin e  sistemit të të dhënave të përfshirjes sociale</t>
  </si>
  <si>
    <t>Raporte monitorimi per mbrojtjen e femijeve</t>
  </si>
  <si>
    <t>numer personash</t>
  </si>
  <si>
    <t>Koha mesatare e vizites se mjekut te familjes</t>
  </si>
  <si>
    <t xml:space="preserve">36 min </t>
  </si>
  <si>
    <t>Ne kete produk per vitin 2018 kemi mungese fondi per pagat. Per vitin 2019 kemi paraqitur nevoajt per paga per kete produkt. Sa i takon shpenzimeve operative bazuar ne kontratat e neneshkruara per sherbime per spitalet psikiatrike.</t>
  </si>
  <si>
    <t>ok</t>
  </si>
  <si>
    <t>Per shpenzimet operative ne vitin 2019 ne spitalet psikatrike kemi parashikuar fondet per kontratat e lidhura per sherbimet ndihmese si ushqimi , pasrimi etj.</t>
  </si>
  <si>
    <t xml:space="preserve">Numer seancash qe kryejne pacientet </t>
  </si>
  <si>
    <t>Persona qe perfitojne nga sherbimi i check up</t>
  </si>
  <si>
    <t>kostoja fikse ne perputhje me kontraten me koncensionarin.</t>
  </si>
  <si>
    <t>Numri i pacienteve 1250-1400-1550-1700; mesatarisht 13 seanca ne muaj per paciente</t>
  </si>
  <si>
    <t>Rrija e numrit te kontrolleve epidemilogjke vjen si rezultat i treguesve  epidemilogjike qe mbikqyr ISHP dhe DSHP.</t>
  </si>
  <si>
    <t>Rrija e numrit te inspektimeve vjen si rezultat i konstatimeve qe kryen Inspektorati Qendror dhe ato Rajonale.</t>
  </si>
  <si>
    <t>Rritja e numrit te grave qe depistohen per kancer gjiri vjen si rezultat i promovimit te jetes se shendetshme dhe si rezultat i treguesve te semundshmerise.</t>
  </si>
  <si>
    <t xml:space="preserve">Sigurimi i një kujdesi shëndetësor dhe mbrojtjes sociale sipas standarteve te BE </t>
  </si>
  <si>
    <t>trend rritës</t>
  </si>
  <si>
    <t>Sigurimi i standarteve të kujdesit shëndetësor</t>
  </si>
  <si>
    <t>numër</t>
  </si>
  <si>
    <t>Shërbime të Kujdesit Shëndetësor Parësor</t>
  </si>
  <si>
    <t>Kujdesi shëndetësor parësor përbëhet nga një rrjet ekstensiv  qendrash shëndetësore, të cilat ofrojnë shërbimet e kujdesit mjekësor bazë, në të cilin përfshihen: paketa programesh parandaluese, të imunizimit, shëndetit riprodhues dhe shërbime të specializuara të rekomanduara nga mjeku i familjes.</t>
  </si>
  <si>
    <t xml:space="preserve">Mbulimi universal i nevojave të popullatës për kujdes mjekësor parësor. </t>
  </si>
  <si>
    <t>Jetëgjatësia mesatare e burrave</t>
  </si>
  <si>
    <t>Jetëgjatësia mesatare e grave</t>
  </si>
  <si>
    <t>Qendra shëndetësore të akredituara ndaj totalit (413)</t>
  </si>
  <si>
    <t>Përmirësimi i shërbimeve parandaluese dhe të diagnostikimit të hershëm të sëmundjeve.</t>
  </si>
  <si>
    <t>Nr i vizitave për mjek në ditë në një muaj</t>
  </si>
  <si>
    <t>Nr i barnave në listën e barnave të rimbursueshme</t>
  </si>
  <si>
    <t>Pacientë të vizituar për herë të parë brenda vitit nga personeli shëndetësor</t>
  </si>
  <si>
    <t xml:space="preserve">Gra shtatzëna që marrin vizitën e parë të detyrueshme brenda 3-mujorit I të shtatzënisë ndaj totalit të shtatzënave </t>
  </si>
  <si>
    <t>Fëmijë të moshës 0-1 vjec që marrin vizitat e detyrueshme nga personeli shëndetësor</t>
  </si>
  <si>
    <t xml:space="preserve">% e grave mbi 35 vjec të depistuara për kancer gjiri </t>
  </si>
  <si>
    <t>gra te grupmoshes 40-70 vjec që përfitojnë nga shërbimi i check-up</t>
  </si>
  <si>
    <t>Numiri i vizitave ne kujdesin parësor</t>
  </si>
  <si>
    <t>Numri i personave qe kryejnë chek up</t>
  </si>
  <si>
    <t>Pacientë të trajtuar me recetë me rimbursim nga mjeku i familjes</t>
  </si>
  <si>
    <t xml:space="preserve"> Siguron ofrimin e sherbimit te spitalor  ne  kohe  dhe cilesi, harmonikisht ne te  gjithe  vendin,   duke duke  ulur  mortalitetin  dhe shkallën e invaliditet.</t>
  </si>
  <si>
    <t>Spitale të akredituara ndaj totalit (42)</t>
  </si>
  <si>
    <t>Ofrimi cilësor dhe gjithëpërfshirës i shërbimeve të kujdesit shëndetësor dytësor.</t>
  </si>
  <si>
    <t xml:space="preserve">Numri i pacientëve të rishtruar për të njëjtën diagnozë brenda 72 orësh, nëpërmjet urgjencës </t>
  </si>
  <si>
    <t>trend zbritës</t>
  </si>
  <si>
    <t>Koeficenti i shfrytëzimit të shtretërve në spitale</t>
  </si>
  <si>
    <t>Koha e pritjes për ekzaminime të rëndësishme ( rezonancë magnetike, skaner etj)</t>
  </si>
  <si>
    <t>Koha e pritjes për trajtimet kardiovaskulare</t>
  </si>
  <si>
    <t>Koha e pritjes për endoprotezat</t>
  </si>
  <si>
    <t>Raste të kancerit të gjirit të trajtuara ndaj të totalit të diagnostikuar</t>
  </si>
  <si>
    <t>Pacientë të trajtuar në maternitete shtetërore</t>
  </si>
  <si>
    <t>Raporti i numrit të seksio cezarea ndaj numrit total te lindjeve në institucionet publike</t>
  </si>
  <si>
    <t>Indeksi i vdekshmërisë foshnjore</t>
  </si>
  <si>
    <t>5.3 për 1000 lindje të gjalla</t>
  </si>
  <si>
    <t>Indeksi i vdekshmërisë foshnjore (femra)</t>
  </si>
  <si>
    <t>2.7 për 1000 lindje të gjalla</t>
  </si>
  <si>
    <t>Indeksi i vdekshmërisë amtare</t>
  </si>
  <si>
    <t>10.9 për 100.000 lindje</t>
  </si>
  <si>
    <t>Pacientë të trajtuar në shërbimin spitalor</t>
  </si>
  <si>
    <t>Rritja e numrit të pacientëve të trajtuar në spitale vjen si rezultat i treguesve të sëmundshmërisë</t>
  </si>
  <si>
    <t>Pacientë të trajtuar me dializë</t>
  </si>
  <si>
    <t>Keto paketa ofrohen sipas kontrates me spitalet private. Rritja e numrit te pacienteve bazohet ne ecurine e semundjes se pacienteve me dializë.</t>
  </si>
  <si>
    <t>Mbrojtja e shëndetit dhe promovimi i jetës së shëndetshme.</t>
  </si>
  <si>
    <t xml:space="preserve">Vdekshmëria nga sëmundjet infektive </t>
  </si>
  <si>
    <t xml:space="preserve">Vdekshmëria nga sëmundjet jo-infektive (mosha 30-70 vjec). E standartizuar per moshen </t>
  </si>
  <si>
    <t>Sigurimi i qëndrueshmërisë së mbulesës vaksinale.</t>
  </si>
  <si>
    <t>Incidenca e sëmundjeve të parandalueshme nga vaksinimi</t>
  </si>
  <si>
    <t>Numri i sëmundjeve që parandalohen nga vaksinat</t>
  </si>
  <si>
    <t xml:space="preserve"> Fëmijë të vaksinuar 0-18</t>
  </si>
  <si>
    <t>Produkti fëmijë të vaksinuar</t>
  </si>
  <si>
    <t>depistimi për kancerin e gjirit</t>
  </si>
  <si>
    <t>Shërbimi Kombetar i Urgjencës</t>
  </si>
  <si>
    <t xml:space="preserve">Për një shërbim të urgjencave mjekësore në nivel qendror efektiv dhe të përgjigjshëm ndaj nevojave të popullatës. </t>
  </si>
  <si>
    <t>Koha e adresimit të thirrjes për  ndihmë mjekësore urgjente</t>
  </si>
  <si>
    <t xml:space="preserve">Adresimi me efektivitet i thirrjeve për urgjenca mjekësore në nivel qendror </t>
  </si>
  <si>
    <t>Numri i thirrjeve për urgjenca mjekësore i adresuar në njësitë e Urgjencës Mjekësore</t>
  </si>
  <si>
    <t>Numri i thirrjeve për urgjenca mjeksore në nivel qendror</t>
  </si>
  <si>
    <t>Përkujdesja Sociale</t>
  </si>
  <si>
    <t>Mbështet nëpërmjet pagesave në kesh  dhe shërbime sociale , familjet dhe individët në nevojë të cilet nuk mund të sigurojnë plotësimin e nevojave bazë jetike, zhvillimin e aftësive dhe  mundësive personale,   për shkak të aftësive dhe mundësive të kufizuara social ekonomike.</t>
  </si>
  <si>
    <t xml:space="preserve">Zbutja e vafrëisë eksterme </t>
  </si>
  <si>
    <t>Aksesi në paketën bazë të shërbimeve të perkujdesit social për individët në nevojë</t>
  </si>
  <si>
    <t>Reformimi i programit të përkujdesit social në trë shtyllat kryesore të tij : NE, PAK dhe shërbimet sociale</t>
  </si>
  <si>
    <t>% e përfituesve  të varfër që marrin NE mbi totalin e aplikuesve.</t>
  </si>
  <si>
    <t>% e përfituese të grave kryefamiljare që marrin NE mbi totalin e aplikuesve gra kryefamiljare</t>
  </si>
  <si>
    <t>% e personave me aftësi të kufizuar që janë komisjonuar përmes siatemit te menaxhimit të informacionit</t>
  </si>
  <si>
    <t>Tipologji të reja shërbimesh në kuadër të deinstitucionalizimit .</t>
  </si>
  <si>
    <t>Gra dhe vajza në nevojë të riintegruara pas trajtimit në institucionet e përkujdesit social</t>
  </si>
  <si>
    <t>Familje dhe individë ne nevojë qe përfitojne nga skema e NE</t>
  </si>
  <si>
    <t>Numri I familjeve dhe idividëve që aplikojë në skemën e NE dhe përzgjidhen përfitues</t>
  </si>
  <si>
    <t>numër përfituesish</t>
  </si>
  <si>
    <t>Si rezultat i zbatimit te skemes se re te vleresimit te NE kemi parshikuar ulje te numrit te personave përfitues nga kjo skeme.</t>
  </si>
  <si>
    <t xml:space="preserve">PAK dhe kujdestarë që përfitojnë pagesa </t>
  </si>
  <si>
    <t>Përfitues të shërbimeve të përkujdesit social të oruara në qëndrat rezidenciale publike</t>
  </si>
  <si>
    <t>Përfshirja Sociale</t>
  </si>
  <si>
    <t>Për vitin 2018 ky program ka fonde me teper. Për vitit në vazhdim planifikuar fonde vetëm për Agjensinë e Mbrojtjes se Fëmijëve.</t>
  </si>
  <si>
    <t>Numri i shperthimeve epidemike</t>
  </si>
  <si>
    <t>0 min</t>
  </si>
  <si>
    <t>Ketu perfshihet aktiviteti i qendres kombetare te urgjences mjekesore</t>
  </si>
  <si>
    <t>Raporti i personave me aftesi te kufizuar që komisjonohen dhe përfitojnë nga programi i aftësisë së kufizuar.</t>
  </si>
  <si>
    <t>Siguron ofrimin e sherbimit te spitalor  ne  kohe  dhe cilesi, harmonikisht ne te  gjithe  vendin,   duke duke  ulur  mortalitetin  dhe shkallën e invaliditet.</t>
  </si>
  <si>
    <t>Paciente te trajtuar nga paketat e kardiologjise dhe kardiokirurgjise</t>
  </si>
  <si>
    <t>Shlyerja e Pagesave te Demshperblimit te ish Denuarve Poltike sipas rradhes se paraqitjes</t>
  </si>
  <si>
    <t>Çeshtje te adresuara kundrejt totalit te paraqitur</t>
  </si>
  <si>
    <t xml:space="preserve">Pagesa te kryera per ish te denuarit politike </t>
  </si>
  <si>
    <t>Ndjekja e çeshtjeve per Integrimin e ish te Perndjekurve Politike nga regjimi komunist ne jeten e shoqerise shqiptare. Pagesat e e demshperblimit te ish denuarve politik.</t>
  </si>
  <si>
    <t>Shlyerja e plote e Pagesave te Demshperblimit te ish Denuarve Poltike</t>
  </si>
  <si>
    <t>Hendeku gjinor i pages</t>
  </si>
  <si>
    <t>trend zbrites</t>
  </si>
  <si>
    <t>trend rrites</t>
  </si>
  <si>
    <t>Merita Xhafaj</t>
  </si>
  <si>
    <t>Denada Seferi</t>
  </si>
  <si>
    <t>Petro Mersini</t>
  </si>
  <si>
    <t>Erol Como</t>
  </si>
  <si>
    <t>Joana Duro</t>
  </si>
  <si>
    <t xml:space="preserve">Kujdesi shëndetësor parësor ofrohet përmes një rrjeti ekstensiv të përbërë nga qendra shëndetësore urbane dhe rurale si dhe nga ambulanca fshatrash. Ky program ofron shërbimet ekujdesit mjekësor bazë si dhe një paketë programesh parandaluese. </t>
  </si>
  <si>
    <t>Shërbime të Kujdesit Shëndetësor Dytësor</t>
  </si>
  <si>
    <t>Shërbime të Shëndetit Publik</t>
  </si>
  <si>
    <t>Shërbimi Kombëtar i Urgjencës</t>
  </si>
  <si>
    <t>Akte ligjore e nënligjore të miratuara</t>
  </si>
  <si>
    <t>Përfitues të shërbimeve të përkujdesit social të ofruara në qëndrat rezidenciale publike</t>
  </si>
  <si>
    <t>Shërbimi i shëndetit publik ofrohet nëpërmjet programeve kombëtare të imunizimit, TBC&lt; HIV/AIDS dhe IST, të survejancës epidemilogjike dhe ndjekjes së sëmundshmërisë infektive (sëmundshmërisë kronike me pasoja në shëndet publik të ndikuara nga kushtet e mjedisit si dhe të programeve të sigurosë ushqimore, kontrollit të ujit të pijshëm dhe shëndetit riprodhues.</t>
  </si>
  <si>
    <t>Misioni i Njësisë së Qeverisjes Qendrore</t>
  </si>
  <si>
    <t>Integrimi i ish të Përndjekurve Politikë nga regjimi komunist në jetën e shoqërisë shqiptare. Pagesat e dëmshpërblimit të ish dënuarve politik.</t>
  </si>
  <si>
    <t>Kostoja e vizitës që përballohet nga fondi rishikohet mbi baza vjetore mbështetur në normën e inflacionit, dhe  trendin demografik..</t>
  </si>
  <si>
    <t>Numri i personave që kryejnë chek up</t>
  </si>
  <si>
    <t>Rritja e sasisë së barnave të rimbursueshme vjen si rezultat i treguesve demografikë dhe si rezultat i treguesve të sëmundshmërisë</t>
  </si>
  <si>
    <t>Ndëtimi i në sistemi mbrojtje sociale nëpërmjet politikave dhe mekanizmave për të mbrojtuir individët ne nevojë.</t>
  </si>
  <si>
    <t xml:space="preserve">Krijimi  i mundësive  dhe aksesit të barabartë për burrat dhe gratë, vajzat dhe djemtë dhe gjithë grupet e margjinalizuara, nëpërmjet fuqizimit social ekonomik dhe integrimit në shoqëri, për rritjen e mirëqënies ekonomike dhe sociale. </t>
  </si>
  <si>
    <t>Raporte monitorimi për mbrojtjen e fëmijeve</t>
  </si>
  <si>
    <t>Ky program harton dhe monitoron politika kombëtare, ndërsektoriale në fushën e shëndetësisë dhe mbrojtjes sociale.</t>
  </si>
  <si>
    <t>Ky program siguron ofrimin e shërbimit  spitalor  në  kohë  dhe cilësi, harmonikisht në të  gjithë  vendin,   duke duke  ulur  mortalitetin  dhe shkallën e invaliditet.</t>
  </si>
  <si>
    <t xml:space="preserve">Ky program synon të zhvillojë shërbimin e urgjences mjekesore si pjesë  integrale të  sistemit shëndetësor, të sigurojë ofrimin e ndihmës urgjente mjekësore  në  kohë  dhe cilësi, në të  gjithë  vendin,  si dhe të rrisë vetëdijen e popullatës mbi përparësitë e përdorimit korrekt të  shërbimit të  urgjencës  mjekësore.  </t>
  </si>
  <si>
    <t xml:space="preserve">Harton, zbaton dhe monitoron politika kombëtare, ndërsektoriale në fushën e përfshirjes sociale, vecanërisht: për gratë, dhunën në familje, fëmijët, komunitetin rom-egjyptian, personat me aftësi të kufizuar, personat me orientim të ndryshëm seksual. Programi synon krijimin  e mundësive  dhe aksesit të barabartë për grupe të vecanta për rritjen e mirëqenies; përmiresimin e kushteve të jetesës nëpërmjet fuqizimit social ekonomik dhe pjesëmarrjes në shoqëri.   </t>
  </si>
  <si>
    <t>Rehabilitimi i të Përndjekurve Politikë</t>
  </si>
  <si>
    <t>Numiri i vizitave në kujdesin parësor</t>
  </si>
  <si>
    <t>Persona që përfitojnë nga shërbimi i check up</t>
  </si>
  <si>
    <t>numer pacientësh</t>
  </si>
  <si>
    <t>Këtu përfshihen shpenzimet për pacientet e trajuar në spitale</t>
  </si>
  <si>
    <r>
      <t>Ndryshimi në % i Pagave si pasojë e ndryshimit të sasisë së produktit</t>
    </r>
    <r>
      <rPr>
        <b/>
        <i/>
        <sz val="9"/>
        <color indexed="10"/>
        <rFont val="Garamond"/>
        <family val="1"/>
        <charset val="238"/>
      </rPr>
      <t>**</t>
    </r>
  </si>
  <si>
    <r>
      <t>Ndryshimi në % i Sigurimeve Shoqërore dhe Shendetësore si pasojë e ndryshimit të sasisë së produktit</t>
    </r>
    <r>
      <rPr>
        <b/>
        <i/>
        <sz val="9"/>
        <color indexed="10"/>
        <rFont val="Garamond"/>
        <family val="1"/>
        <charset val="238"/>
      </rPr>
      <t>**</t>
    </r>
  </si>
  <si>
    <r>
      <t>Ndryshimi në % i Mallrave dhe Shërbimeve si pasojë e ndryshimit të sasisë së produktit</t>
    </r>
    <r>
      <rPr>
        <b/>
        <i/>
        <sz val="9"/>
        <color indexed="10"/>
        <rFont val="Garamond"/>
        <family val="1"/>
        <charset val="238"/>
      </rPr>
      <t>**</t>
    </r>
  </si>
  <si>
    <r>
      <t>Ndryshimi në % i Subvencioneve si pasojë e ndryshimit të sasisë së produktit</t>
    </r>
    <r>
      <rPr>
        <b/>
        <i/>
        <sz val="9"/>
        <color indexed="10"/>
        <rFont val="Garamond"/>
        <family val="1"/>
        <charset val="238"/>
      </rPr>
      <t>**</t>
    </r>
  </si>
  <si>
    <r>
      <t>Ndryshimi në % i Transfertave të brendshme si pasojë e ndryshimit të sasisë së produktit</t>
    </r>
    <r>
      <rPr>
        <b/>
        <i/>
        <sz val="9"/>
        <color indexed="10"/>
        <rFont val="Garamond"/>
        <family val="1"/>
        <charset val="238"/>
      </rPr>
      <t>**</t>
    </r>
  </si>
  <si>
    <r>
      <t>Ndryshimi në % i Transfertave të jashtme si pasojë e ndryshimit të sasisë së produktit</t>
    </r>
    <r>
      <rPr>
        <b/>
        <i/>
        <sz val="9"/>
        <color indexed="10"/>
        <rFont val="Garamond"/>
        <family val="1"/>
        <charset val="238"/>
      </rPr>
      <t>**</t>
    </r>
  </si>
  <si>
    <r>
      <t>Ndryshimi në % i Transfertave për familjet dhe individët si pasojë e ndryshimit të sasisë së produktit</t>
    </r>
    <r>
      <rPr>
        <b/>
        <i/>
        <sz val="9"/>
        <color indexed="10"/>
        <rFont val="Garamond"/>
        <family val="1"/>
        <charset val="238"/>
      </rPr>
      <t>**</t>
    </r>
  </si>
  <si>
    <t>Këtu përfshihen pagesat që FSDKSH kryen  për shërbimin e dializës</t>
  </si>
  <si>
    <t xml:space="preserve">Numër seancash që kryejnë pacientët </t>
  </si>
  <si>
    <r>
      <t xml:space="preserve">Detajimi i Kostos Totale të </t>
    </r>
    <r>
      <rPr>
        <b/>
        <sz val="9"/>
        <color indexed="10"/>
        <rFont val="Garamond"/>
        <family val="1"/>
      </rPr>
      <t>Produktit 1</t>
    </r>
    <r>
      <rPr>
        <b/>
        <sz val="9"/>
        <color indexed="8"/>
        <rFont val="Garamond"/>
        <family val="1"/>
      </rPr>
      <t xml:space="preserve"> sipas Artikujve Ekonomikë</t>
    </r>
  </si>
  <si>
    <r>
      <t xml:space="preserve">Detajimi i Kostos Totale të </t>
    </r>
    <r>
      <rPr>
        <b/>
        <sz val="9"/>
        <color indexed="10"/>
        <rFont val="Garamond"/>
        <family val="1"/>
      </rPr>
      <t>Produktit X</t>
    </r>
    <r>
      <rPr>
        <b/>
        <sz val="9"/>
        <color indexed="8"/>
        <rFont val="Garamond"/>
        <family val="1"/>
      </rPr>
      <t xml:space="preserve"> sipas Artikujve Ekonomikë</t>
    </r>
  </si>
  <si>
    <r>
      <t xml:space="preserve">Detajimi i Kostos Totale të </t>
    </r>
    <r>
      <rPr>
        <b/>
        <sz val="9"/>
        <color indexed="10"/>
        <rFont val="Garamond"/>
        <family val="1"/>
        <charset val="238"/>
      </rPr>
      <t>Produktit 1</t>
    </r>
    <r>
      <rPr>
        <b/>
        <sz val="9"/>
        <color indexed="8"/>
        <rFont val="Garamond"/>
        <family val="1"/>
        <charset val="238"/>
      </rPr>
      <t xml:space="preserve"> sipas Artikujve Ekonomikë</t>
    </r>
  </si>
  <si>
    <r>
      <t xml:space="preserve">Detajimi i Kostos Totale të </t>
    </r>
    <r>
      <rPr>
        <b/>
        <sz val="9"/>
        <color indexed="10"/>
        <rFont val="Garamond"/>
        <family val="1"/>
        <charset val="238"/>
      </rPr>
      <t xml:space="preserve">Produktit 2 </t>
    </r>
    <r>
      <rPr>
        <b/>
        <sz val="9"/>
        <color indexed="8"/>
        <rFont val="Garamond"/>
        <family val="1"/>
        <charset val="238"/>
      </rPr>
      <t xml:space="preserve"> sipas Artikujve Ekonomikë</t>
    </r>
  </si>
  <si>
    <r>
      <t xml:space="preserve">Detajimi i Kostos Totale të </t>
    </r>
    <r>
      <rPr>
        <b/>
        <sz val="9"/>
        <color indexed="10"/>
        <rFont val="Garamond"/>
        <family val="1"/>
        <charset val="238"/>
      </rPr>
      <t xml:space="preserve">Produktit 1 </t>
    </r>
    <r>
      <rPr>
        <b/>
        <sz val="9"/>
        <color indexed="8"/>
        <rFont val="Garamond"/>
        <family val="1"/>
        <charset val="238"/>
      </rPr>
      <t xml:space="preserve"> sipas Artikujve Ekonomikë</t>
    </r>
  </si>
  <si>
    <r>
      <t xml:space="preserve">Detajimi i Kostos Totale të </t>
    </r>
    <r>
      <rPr>
        <b/>
        <sz val="9"/>
        <color indexed="10"/>
        <rFont val="Garamond"/>
        <family val="1"/>
        <charset val="238"/>
      </rPr>
      <t>Produktit X</t>
    </r>
    <r>
      <rPr>
        <b/>
        <sz val="9"/>
        <color indexed="8"/>
        <rFont val="Garamond"/>
        <family val="1"/>
        <charset val="238"/>
      </rPr>
      <t xml:space="preserve"> sipas Artikujve Ekonomikë</t>
    </r>
  </si>
  <si>
    <r>
      <t xml:space="preserve">Shënim: </t>
    </r>
    <r>
      <rPr>
        <i/>
        <sz val="9"/>
        <color indexed="8"/>
        <rFont val="Garamond"/>
        <family val="1"/>
        <charset val="238"/>
      </rPr>
      <t>Shpjegoni supozimet dhe llogaritjet (Metoda 1)</t>
    </r>
  </si>
  <si>
    <t>Rritja e numrit të thirrjeve të urgjencës është përllogaritur bazuar në të dhënat që ky shërbim dipsonon.</t>
  </si>
  <si>
    <r>
      <rPr>
        <b/>
        <sz val="9"/>
        <color indexed="10"/>
        <rFont val="Garamond"/>
        <family val="1"/>
      </rPr>
      <t>Produkti X</t>
    </r>
    <r>
      <rPr>
        <sz val="9"/>
        <color indexed="8"/>
        <rFont val="Garamond"/>
        <family val="1"/>
      </rPr>
      <t xml:space="preserve"> (shto produkte sipas rastit)</t>
    </r>
  </si>
  <si>
    <r>
      <t>Detajimi i Kostos Totale të</t>
    </r>
    <r>
      <rPr>
        <b/>
        <sz val="9"/>
        <color indexed="10"/>
        <rFont val="Garamond"/>
        <family val="1"/>
      </rPr>
      <t xml:space="preserve"> Produktit X </t>
    </r>
    <r>
      <rPr>
        <b/>
        <sz val="9"/>
        <color indexed="8"/>
        <rFont val="Garamond"/>
        <family val="1"/>
      </rPr>
      <t>sipas Artikujve Ekonomikë</t>
    </r>
  </si>
  <si>
    <r>
      <t xml:space="preserve">Detajimi i Kostos Totale të </t>
    </r>
    <r>
      <rPr>
        <b/>
        <sz val="9"/>
        <color indexed="10"/>
        <rFont val="Garamond"/>
        <family val="1"/>
      </rPr>
      <t xml:space="preserve">Produktit 1 </t>
    </r>
    <r>
      <rPr>
        <b/>
        <sz val="9"/>
        <color indexed="8"/>
        <rFont val="Garamond"/>
        <family val="1"/>
      </rPr>
      <t>sipas Artikujve Ekonomikë</t>
    </r>
  </si>
  <si>
    <t>Shërbimi i shëndetit publik ofrohet nëpërmjet programeve kombëtare të imunizimit, TBC&lt; HIV/AIDS dhe IST, të survejancës epidemilogjike dhe ndjekjes së sëmundshmërisë infektive (sëmundshmërisë kronike me pasoja në shëndet publik të ndikuara nga kushtet e mjedisit si dhe të programeve të sigurisë ushqimore, kontrollit të ujit të pijshëm dhe shëndetit riprodhues.</t>
  </si>
  <si>
    <t>Shërbimi i shëndetit publik ofrohet nëpërmjet programeve kombëtare të imunizimit, TBC&lt; HIV/AIDS dhe IST, të survejancës epidemilogjike dhe ndjekjes së sëmundshmërisë infektive (sëmundshmërisë kronike me pasoja në shëndet publik të ndikuara nga kushtet e mjedisit si dhe të programeve të sigurisë ushqimore, kontrollit të ujit të pijshëm dhe shëndetit riprodhues</t>
  </si>
  <si>
    <t>Numër standartesh  të aplikuara ndaj totalit</t>
  </si>
  <si>
    <t>Numër standartesh shëndetësore të aplikuara ndaj totalit</t>
  </si>
  <si>
    <t>Numri i  grave në pozicione vendimarrëse</t>
  </si>
  <si>
    <t xml:space="preserve">Zbutja e varfëisë eksterme </t>
  </si>
  <si>
    <r>
      <t xml:space="preserve">Detajimi i Kostos Totale të </t>
    </r>
    <r>
      <rPr>
        <b/>
        <sz val="9"/>
        <color indexed="10"/>
        <rFont val="Garamond"/>
        <family val="1"/>
      </rPr>
      <t xml:space="preserve">Produktit 2 </t>
    </r>
    <r>
      <rPr>
        <b/>
        <sz val="9"/>
        <color indexed="8"/>
        <rFont val="Garamond"/>
        <family val="1"/>
      </rPr>
      <t>sipas Artikujve Ekonomikë</t>
    </r>
  </si>
  <si>
    <t>Numer pajisjesh</t>
  </si>
  <si>
    <t>blerje pajisjesh</t>
  </si>
  <si>
    <t>cope</t>
  </si>
  <si>
    <t>Produkti 2 (shto produkte sipas rastit)</t>
  </si>
  <si>
    <t xml:space="preserve">rikonstruksione ambientesh </t>
  </si>
  <si>
    <t>m2</t>
  </si>
  <si>
    <t>shpenzime te k.lok per projekte te huajaj</t>
  </si>
  <si>
    <t>nbumer projektesh</t>
  </si>
  <si>
    <t>numer projektesh</t>
  </si>
  <si>
    <t>qendra shendetesore te rikonstrukstuara</t>
  </si>
  <si>
    <t>Produkti 2(shto produkte sipas rastit)</t>
  </si>
  <si>
    <t>pajisje mjekesore per qendrat shendetesore</t>
  </si>
  <si>
    <t>numer pajisjesh</t>
  </si>
  <si>
    <r>
      <t xml:space="preserve">Detajimi i Kostos Totale të </t>
    </r>
    <r>
      <rPr>
        <b/>
        <sz val="11"/>
        <color indexed="10"/>
        <rFont val="Garamond"/>
        <family val="1"/>
        <charset val="238"/>
      </rPr>
      <t>Produktit 1</t>
    </r>
    <r>
      <rPr>
        <b/>
        <sz val="11"/>
        <color indexed="8"/>
        <rFont val="Garamond"/>
        <family val="1"/>
        <charset val="238"/>
      </rPr>
      <t xml:space="preserve"> sipas Artikujve Ekonomikë</t>
    </r>
  </si>
  <si>
    <r>
      <t>Ndryshimi në % i Pagave si pasojë e ndryshimit të sasisë së produktit</t>
    </r>
    <r>
      <rPr>
        <b/>
        <i/>
        <sz val="11"/>
        <color indexed="10"/>
        <rFont val="Garamond"/>
        <family val="1"/>
        <charset val="238"/>
      </rPr>
      <t>**</t>
    </r>
  </si>
  <si>
    <r>
      <t>Ndryshimi në % i Sigurimeve Shoqërore dhe Shendetësore si pasojë e ndryshimit të sasisë së produktit</t>
    </r>
    <r>
      <rPr>
        <b/>
        <i/>
        <sz val="11"/>
        <color indexed="10"/>
        <rFont val="Garamond"/>
        <family val="1"/>
        <charset val="238"/>
      </rPr>
      <t>**</t>
    </r>
  </si>
  <si>
    <r>
      <t>Ndryshimi në % i Mallrave dhe Shërbimeve si pasojë e ndryshimit të sasisë së produktit</t>
    </r>
    <r>
      <rPr>
        <b/>
        <i/>
        <sz val="11"/>
        <color indexed="10"/>
        <rFont val="Garamond"/>
        <family val="1"/>
        <charset val="238"/>
      </rPr>
      <t>**</t>
    </r>
  </si>
  <si>
    <r>
      <t>Ndryshimi në % i Subvencioneve si pasojë e ndryshimit të sasisë së produktit</t>
    </r>
    <r>
      <rPr>
        <b/>
        <i/>
        <sz val="11"/>
        <color indexed="10"/>
        <rFont val="Garamond"/>
        <family val="1"/>
        <charset val="238"/>
      </rPr>
      <t>**</t>
    </r>
  </si>
  <si>
    <r>
      <t>Ndryshimi në % i Transfertave të brendshme si pasojë e ndryshimit të sasisë së produktit</t>
    </r>
    <r>
      <rPr>
        <b/>
        <i/>
        <sz val="11"/>
        <color indexed="10"/>
        <rFont val="Garamond"/>
        <family val="1"/>
        <charset val="238"/>
      </rPr>
      <t>**</t>
    </r>
  </si>
  <si>
    <r>
      <t>Ndryshimi në % i Transfertave të jashtme si pasojë e ndryshimit të sasisë së produktit</t>
    </r>
    <r>
      <rPr>
        <b/>
        <i/>
        <sz val="11"/>
        <color indexed="10"/>
        <rFont val="Garamond"/>
        <family val="1"/>
        <charset val="238"/>
      </rPr>
      <t>**</t>
    </r>
  </si>
  <si>
    <r>
      <t>Ndryshimi në % i Transfertave për familjet dhe individët si pasojë e ndryshimit të sasisë së produktit</t>
    </r>
    <r>
      <rPr>
        <b/>
        <i/>
        <sz val="11"/>
        <color indexed="10"/>
        <rFont val="Garamond"/>
        <family val="1"/>
        <charset val="238"/>
      </rPr>
      <t>**</t>
    </r>
  </si>
  <si>
    <r>
      <t>Shënim: Shpjegoni supozimet dhe llogaritjet për Produktin 1 (Metoda 2)</t>
    </r>
    <r>
      <rPr>
        <b/>
        <sz val="11"/>
        <color indexed="10"/>
        <rFont val="Garamond"/>
        <family val="1"/>
        <charset val="238"/>
      </rPr>
      <t>***</t>
    </r>
  </si>
  <si>
    <r>
      <t>Detajimi i Kostos Totale të</t>
    </r>
    <r>
      <rPr>
        <b/>
        <sz val="11"/>
        <color indexed="10"/>
        <rFont val="Garamond"/>
        <family val="1"/>
        <charset val="238"/>
      </rPr>
      <t xml:space="preserve"> Produktit 2 </t>
    </r>
    <r>
      <rPr>
        <b/>
        <sz val="11"/>
        <color indexed="8"/>
        <rFont val="Garamond"/>
        <family val="1"/>
        <charset val="238"/>
      </rPr>
      <t>sipas Artikujve Ekonomikë</t>
    </r>
  </si>
  <si>
    <r>
      <t xml:space="preserve">Detajimi i Kostos Totale të </t>
    </r>
    <r>
      <rPr>
        <b/>
        <sz val="11"/>
        <color indexed="10"/>
        <rFont val="Garamond"/>
        <family val="1"/>
        <charset val="238"/>
      </rPr>
      <t>Produktit 3</t>
    </r>
    <r>
      <rPr>
        <b/>
        <sz val="11"/>
        <color indexed="8"/>
        <rFont val="Garamond"/>
        <family val="1"/>
        <charset val="238"/>
      </rPr>
      <t xml:space="preserve"> sipas Artikujve Ekonomikë</t>
    </r>
  </si>
  <si>
    <r>
      <t xml:space="preserve">Detajimi i Kostos Totale të </t>
    </r>
    <r>
      <rPr>
        <b/>
        <sz val="11"/>
        <color indexed="10"/>
        <rFont val="Garamond"/>
        <family val="1"/>
        <charset val="238"/>
      </rPr>
      <t>Produktit 4</t>
    </r>
    <r>
      <rPr>
        <b/>
        <sz val="11"/>
        <color indexed="8"/>
        <rFont val="Garamond"/>
        <family val="1"/>
        <charset val="238"/>
      </rPr>
      <t xml:space="preserve"> sipas Artikujve Ekonomikë</t>
    </r>
  </si>
  <si>
    <r>
      <t xml:space="preserve">Shënim: </t>
    </r>
    <r>
      <rPr>
        <i/>
        <sz val="11"/>
        <color indexed="8"/>
        <rFont val="Garamond"/>
        <family val="1"/>
        <charset val="238"/>
      </rPr>
      <t>Shpjegoni supozimet dhe llogaritjet (Metoda 1)</t>
    </r>
  </si>
  <si>
    <r>
      <t xml:space="preserve">Detajimi i Kostos Totale të </t>
    </r>
    <r>
      <rPr>
        <b/>
        <sz val="11"/>
        <color indexed="10"/>
        <rFont val="Garamond"/>
        <family val="1"/>
        <charset val="238"/>
      </rPr>
      <t>Produktit 2</t>
    </r>
    <r>
      <rPr>
        <b/>
        <sz val="11"/>
        <color indexed="8"/>
        <rFont val="Garamond"/>
        <family val="1"/>
        <charset val="238"/>
      </rPr>
      <t xml:space="preserve"> sipas Artikujve Ekonomikë</t>
    </r>
  </si>
  <si>
    <t>rikonstruksione te godinave te spitaleve</t>
  </si>
  <si>
    <t>spitale te rikonstruktuara</t>
  </si>
  <si>
    <t>bb</t>
  </si>
  <si>
    <t>enik</t>
  </si>
  <si>
    <t>rikonstruksion I pediatrise (BB) dhe rikonstruksione ne QSUT (CEB)</t>
  </si>
  <si>
    <t>Produkti 3 (shto produkte sipas rastit)</t>
  </si>
  <si>
    <t>pajisje mjekesore per spitale</t>
  </si>
  <si>
    <t>Produkti4 (shto produkte sipas rastit)</t>
  </si>
  <si>
    <t>konsulenca te projektiti te BB</t>
  </si>
  <si>
    <t>numer konsulencash</t>
  </si>
  <si>
    <t xml:space="preserve">pajisje kompiuterike </t>
  </si>
  <si>
    <t>pajisje laboratorike</t>
  </si>
  <si>
    <t>Produkti 1 (shto produkte sipas rastit)</t>
  </si>
  <si>
    <r>
      <t xml:space="preserve">Detajimi i Kostos Totale të </t>
    </r>
    <r>
      <rPr>
        <b/>
        <sz val="9"/>
        <color indexed="10"/>
        <rFont val="Garamond"/>
        <family val="1"/>
        <charset val="238"/>
      </rPr>
      <t>Produktit 2</t>
    </r>
    <r>
      <rPr>
        <b/>
        <sz val="9"/>
        <color indexed="8"/>
        <rFont val="Garamond"/>
        <family val="1"/>
        <charset val="238"/>
      </rPr>
      <t xml:space="preserve"> sipas Artikujve Ekonomikë</t>
    </r>
  </si>
  <si>
    <t>rikonstruksione ne godina te shendetit publike</t>
  </si>
  <si>
    <t xml:space="preserve">siperfaqe te rikonstruktuara </t>
  </si>
  <si>
    <t>blerje autoambulancash per SH.U.K</t>
  </si>
  <si>
    <t>numer autoambulancash</t>
  </si>
  <si>
    <t>rikonstruksione te godinave te sherbimit te perkujdesit social</t>
  </si>
  <si>
    <t>godina te rikonstrukstuara</t>
  </si>
  <si>
    <t>kosto totale sipas produkteve për programin</t>
  </si>
  <si>
    <t>kosto totale sipas artikujve</t>
  </si>
  <si>
    <t>Sigurimi i një kujdesi shëndetësor dhe mbrojtjes sociale sipas standarteve te BE</t>
  </si>
  <si>
    <t>Institucione  shëndetësore brenda standatarteve</t>
  </si>
  <si>
    <t>Institucione  të mbrojtjes sociale brenda standatarteve</t>
  </si>
  <si>
    <t>Numër standartesh shëndetësore të aplikuar ndaj totalit</t>
  </si>
  <si>
    <t>Numër standartesh mbrojtjes sociale të aplikuar ndaj totalit</t>
  </si>
  <si>
    <t>Akte ligjore e nënligjore të miratauara</t>
  </si>
  <si>
    <r>
      <t xml:space="preserve">Detajimi i Kostos Totale të </t>
    </r>
    <r>
      <rPr>
        <b/>
        <sz val="12"/>
        <color indexed="10"/>
        <rFont val="Garamond"/>
        <family val="1"/>
      </rPr>
      <t>Produktit 1</t>
    </r>
    <r>
      <rPr>
        <b/>
        <sz val="12"/>
        <color indexed="8"/>
        <rFont val="Garamond"/>
        <family val="1"/>
      </rPr>
      <t xml:space="preserve"> sipas Artikujve Ekonomikë</t>
    </r>
  </si>
  <si>
    <r>
      <rPr>
        <b/>
        <sz val="12"/>
        <color indexed="10"/>
        <rFont val="Garamond"/>
        <family val="1"/>
      </rPr>
      <t>Produkti X</t>
    </r>
    <r>
      <rPr>
        <sz val="12"/>
        <color indexed="8"/>
        <rFont val="Garamond"/>
        <family val="1"/>
      </rPr>
      <t xml:space="preserve"> (shto produkte sipas rastit)</t>
    </r>
  </si>
  <si>
    <r>
      <t>Detajimi i Kostos Totale të</t>
    </r>
    <r>
      <rPr>
        <b/>
        <sz val="12"/>
        <color indexed="10"/>
        <rFont val="Garamond"/>
        <family val="1"/>
      </rPr>
      <t xml:space="preserve"> Produktit X </t>
    </r>
    <r>
      <rPr>
        <b/>
        <sz val="12"/>
        <color indexed="8"/>
        <rFont val="Garamond"/>
        <family val="1"/>
      </rPr>
      <t>sipas Artikujve Ekonomikë</t>
    </r>
  </si>
  <si>
    <r>
      <t xml:space="preserve">Detajimi i Kostos Totale të </t>
    </r>
    <r>
      <rPr>
        <b/>
        <sz val="12"/>
        <color indexed="10"/>
        <rFont val="Garamond"/>
        <family val="1"/>
      </rPr>
      <t>Produktit X</t>
    </r>
    <r>
      <rPr>
        <b/>
        <sz val="12"/>
        <color indexed="8"/>
        <rFont val="Garamond"/>
        <family val="1"/>
      </rPr>
      <t xml:space="preserve"> sipas Artikujve Ekonomikë</t>
    </r>
  </si>
  <si>
    <r>
      <t xml:space="preserve">Detajimi i Kostos Totale të </t>
    </r>
    <r>
      <rPr>
        <b/>
        <sz val="12"/>
        <color indexed="10"/>
        <rFont val="Garamond"/>
        <family val="1"/>
      </rPr>
      <t xml:space="preserve">Produktit 1 </t>
    </r>
    <r>
      <rPr>
        <b/>
        <sz val="12"/>
        <color indexed="8"/>
        <rFont val="Garamond"/>
        <family val="1"/>
      </rPr>
      <t>sipas Artikujve Ekonomikë</t>
    </r>
  </si>
  <si>
    <t>Ky program harton dhe monitoron politika kombetare, ndersektoriale ne fushen e shëndetësisë dhe mbrojtjes sociale.</t>
  </si>
  <si>
    <t>01110</t>
  </si>
  <si>
    <r>
      <rPr>
        <b/>
        <sz val="12"/>
        <color indexed="10"/>
        <rFont val="Garamond"/>
        <family val="1"/>
      </rPr>
      <t>Produkti 2</t>
    </r>
    <r>
      <rPr>
        <sz val="12"/>
        <color indexed="8"/>
        <rFont val="Garamond"/>
        <family val="1"/>
      </rPr>
      <t xml:space="preserve"> </t>
    </r>
  </si>
  <si>
    <r>
      <t>Detajimi i Kostos Totale të</t>
    </r>
    <r>
      <rPr>
        <b/>
        <sz val="12"/>
        <color indexed="10"/>
        <rFont val="Garamond"/>
        <family val="1"/>
      </rPr>
      <t xml:space="preserve"> Produktit 2 </t>
    </r>
    <r>
      <rPr>
        <b/>
        <sz val="12"/>
        <color indexed="8"/>
        <rFont val="Garamond"/>
        <family val="1"/>
      </rPr>
      <t>sipas Artikujve Ekonomikë</t>
    </r>
  </si>
  <si>
    <r>
      <t>Detajimi i Kostos Totale të</t>
    </r>
    <r>
      <rPr>
        <b/>
        <sz val="12"/>
        <color indexed="10"/>
        <rFont val="Garamond"/>
        <family val="1"/>
      </rPr>
      <t xml:space="preserve"> Produktit 3 </t>
    </r>
    <r>
      <rPr>
        <b/>
        <sz val="12"/>
        <color indexed="8"/>
        <rFont val="Garamond"/>
        <family val="1"/>
      </rPr>
      <t>sipas Artikujve Ekonomikë</t>
    </r>
  </si>
  <si>
    <r>
      <t>Ndryshimi në % i Pagave si pasojë e ndryshimit të sasisë së produktit</t>
    </r>
    <r>
      <rPr>
        <b/>
        <i/>
        <sz val="12"/>
        <color indexed="10"/>
        <rFont val="Garamond"/>
        <family val="1"/>
      </rPr>
      <t>**</t>
    </r>
  </si>
  <si>
    <r>
      <t>Ndryshimi në % i Sigurimeve Shoqërore dhe Shendetësore si pasojë e ndryshimit të sasisë së produktit</t>
    </r>
    <r>
      <rPr>
        <b/>
        <i/>
        <sz val="12"/>
        <color indexed="10"/>
        <rFont val="Garamond"/>
        <family val="1"/>
      </rPr>
      <t>**</t>
    </r>
  </si>
  <si>
    <r>
      <t>Ndryshimi në % i Mallrave dhe Shërbimeve si pasojë e ndryshimit të sasisë së produktit</t>
    </r>
    <r>
      <rPr>
        <b/>
        <i/>
        <sz val="12"/>
        <color indexed="10"/>
        <rFont val="Garamond"/>
        <family val="1"/>
      </rPr>
      <t>**</t>
    </r>
  </si>
  <si>
    <r>
      <t>Ndryshimi në % i Subvencioneve si pasojë e ndryshimit të sasisë së produktit</t>
    </r>
    <r>
      <rPr>
        <b/>
        <i/>
        <sz val="12"/>
        <color indexed="10"/>
        <rFont val="Garamond"/>
        <family val="1"/>
      </rPr>
      <t>**</t>
    </r>
  </si>
  <si>
    <r>
      <t>Ndryshimi në % i Transfertave të brendshme si pasojë e ndryshimit të sasisë së produktit</t>
    </r>
    <r>
      <rPr>
        <b/>
        <i/>
        <sz val="12"/>
        <color indexed="10"/>
        <rFont val="Garamond"/>
        <family val="1"/>
      </rPr>
      <t>**</t>
    </r>
  </si>
  <si>
    <r>
      <t>Ndryshimi në % i Transfertave të jashtme si pasojë e ndryshimit të sasisë së produktit</t>
    </r>
    <r>
      <rPr>
        <b/>
        <i/>
        <sz val="12"/>
        <color indexed="10"/>
        <rFont val="Garamond"/>
        <family val="1"/>
      </rPr>
      <t>**</t>
    </r>
  </si>
  <si>
    <r>
      <t>Ndryshimi në % i Transfertave për familjet dhe individët si pasojë e ndryshimit të sasisë së produktit</t>
    </r>
    <r>
      <rPr>
        <b/>
        <i/>
        <sz val="12"/>
        <color indexed="10"/>
        <rFont val="Garamond"/>
        <family val="1"/>
      </rPr>
      <t>**</t>
    </r>
  </si>
  <si>
    <r>
      <t>Shënim: Shpjegoni supozimet dhe llogaritjet për Produktin 1 (Metoda 2)</t>
    </r>
    <r>
      <rPr>
        <b/>
        <sz val="12"/>
        <color indexed="10"/>
        <rFont val="Garamond"/>
        <family val="1"/>
      </rPr>
      <t>***</t>
    </r>
  </si>
  <si>
    <r>
      <t xml:space="preserve">Detajimi i Kostos Totale të </t>
    </r>
    <r>
      <rPr>
        <b/>
        <sz val="12"/>
        <color indexed="10"/>
        <rFont val="Garamond"/>
        <family val="1"/>
      </rPr>
      <t>Produktit 3</t>
    </r>
    <r>
      <rPr>
        <b/>
        <sz val="12"/>
        <color indexed="8"/>
        <rFont val="Garamond"/>
        <family val="1"/>
      </rPr>
      <t xml:space="preserve"> sipas Artikujve Ekonomikë</t>
    </r>
  </si>
  <si>
    <r>
      <t xml:space="preserve">Shënim: </t>
    </r>
    <r>
      <rPr>
        <i/>
        <sz val="12"/>
        <color indexed="8"/>
        <rFont val="Garamond"/>
        <family val="1"/>
      </rPr>
      <t>Shpjegoni supozimet dhe llogaritjet (Metoda 1)</t>
    </r>
  </si>
</sst>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Red]0"/>
    <numFmt numFmtId="167" formatCode="#,##0.0000"/>
    <numFmt numFmtId="168" formatCode="#,##0.000"/>
    <numFmt numFmtId="169" formatCode="0.000"/>
    <numFmt numFmtId="170" formatCode="_(* #,##0_);_(* \(#,##0\);_(* &quot;-&quot;??_);_(@_)"/>
    <numFmt numFmtId="171" formatCode="&quot;   &quot;@"/>
    <numFmt numFmtId="172" formatCode="&quot;      &quot;@"/>
    <numFmt numFmtId="173" formatCode="&quot;         &quot;@"/>
    <numFmt numFmtId="174" formatCode="&quot;            &quot;@"/>
    <numFmt numFmtId="175" formatCode="&quot;               &quot;@"/>
    <numFmt numFmtId="176" formatCode="_-* #,##0.00_L_e_k_-;\-* #,##0.00_L_e_k_-;_-* &quot;-&quot;??_L_e_k_-;_-@_-"/>
    <numFmt numFmtId="177" formatCode="mmmm\ d\,\ yyyy"/>
    <numFmt numFmtId="178" formatCode="_([$€]* #,##0.00_);_([$€]* \(#,##0.00\);_([$€]* &quot;-&quot;??_);_(@_)"/>
    <numFmt numFmtId="179" formatCode="#,##0\ &quot;Kč&quot;;\-#,##0\ &quot;Kč&quot;"/>
    <numFmt numFmtId="180" formatCode="_-* #,##0_-;\-* #,##0_-;_-* &quot;-&quot;_-;_-@_-"/>
    <numFmt numFmtId="181" formatCode="_-* #,##0.00_-;\-* #,##0.00_-;_-* &quot;-&quot;??_-;_-@_-"/>
    <numFmt numFmtId="182" formatCode="_-&quot;¢&quot;* #,##0_-;\-&quot;¢&quot;* #,##0_-;_-&quot;¢&quot;* &quot;-&quot;_-;_-@_-"/>
    <numFmt numFmtId="183" formatCode="_-&quot;¢&quot;* #,##0.00_-;\-&quot;¢&quot;* #,##0.00_-;_-&quot;¢&quot;* &quot;-&quot;??_-;_-@_-"/>
    <numFmt numFmtId="184" formatCode="[&gt;=0.05]#,##0.0;[&lt;=-0.05]\-#,##0.0;?0.0"/>
    <numFmt numFmtId="185" formatCode="[Black]#,##0.0;[Black]\-#,##0.0;;"/>
    <numFmt numFmtId="186" formatCode="[Black][&gt;0.05]#,##0.0;[Black][&lt;-0.05]\-#,##0.0;;"/>
    <numFmt numFmtId="187" formatCode="[Black][&gt;0.5]#,##0;[Black][&lt;-0.5]\-#,##0;;"/>
    <numFmt numFmtId="188" formatCode="#,##0.0____"/>
    <numFmt numFmtId="189" formatCode="General\ \ \ \ \ \ "/>
    <numFmt numFmtId="190" formatCode="0.0\ \ \ \ \ \ \ \ "/>
    <numFmt numFmtId="191" formatCode="mmmm\ yyyy"/>
    <numFmt numFmtId="192" formatCode="0.0"/>
    <numFmt numFmtId="193" formatCode="\$#,##0.00\ ;\(\$#,##0.00\)"/>
  </numFmts>
  <fonts count="135">
    <font>
      <sz val="11"/>
      <color theme="1"/>
      <name val="Calibri"/>
      <family val="2"/>
      <scheme val="minor"/>
    </font>
    <font>
      <sz val="8"/>
      <color indexed="8"/>
      <name val="Garamond"/>
      <family val="1"/>
    </font>
    <font>
      <b/>
      <sz val="9"/>
      <color indexed="8"/>
      <name val="Garamond"/>
      <family val="1"/>
    </font>
    <font>
      <i/>
      <sz val="8"/>
      <color indexed="8"/>
      <name val="Garamond"/>
      <family val="1"/>
    </font>
    <font>
      <sz val="9"/>
      <color indexed="8"/>
      <name val="Garamond"/>
      <family val="1"/>
    </font>
    <font>
      <b/>
      <sz val="8"/>
      <color indexed="8"/>
      <name val="Garamond"/>
      <family val="1"/>
    </font>
    <font>
      <sz val="10"/>
      <name val="Arial"/>
      <family val="2"/>
    </font>
    <font>
      <b/>
      <sz val="8"/>
      <color indexed="10"/>
      <name val="Garamond"/>
      <family val="1"/>
    </font>
    <font>
      <b/>
      <i/>
      <sz val="9"/>
      <color indexed="10"/>
      <name val="Garamond"/>
      <family val="1"/>
    </font>
    <font>
      <b/>
      <sz val="9"/>
      <color indexed="10"/>
      <name val="Garamond"/>
      <family val="1"/>
    </font>
    <font>
      <b/>
      <i/>
      <sz val="9"/>
      <color indexed="10"/>
      <name val="Calibri"/>
      <family val="2"/>
    </font>
    <font>
      <i/>
      <sz val="9"/>
      <name val="Calibri"/>
      <family val="2"/>
    </font>
    <font>
      <b/>
      <sz val="9"/>
      <name val="Garamond"/>
      <family val="1"/>
    </font>
    <font>
      <sz val="12"/>
      <name val="Garamond"/>
      <family val="1"/>
    </font>
    <font>
      <b/>
      <sz val="11"/>
      <name val="Garamond"/>
      <family val="1"/>
    </font>
    <font>
      <sz val="8"/>
      <name val="Garamond"/>
      <family val="1"/>
    </font>
    <font>
      <b/>
      <sz val="11"/>
      <color indexed="8"/>
      <name val="Garamond"/>
      <family val="1"/>
      <charset val="238"/>
    </font>
    <font>
      <b/>
      <sz val="11"/>
      <color indexed="10"/>
      <name val="Garamond"/>
      <family val="1"/>
      <charset val="238"/>
    </font>
    <font>
      <b/>
      <sz val="9"/>
      <color indexed="8"/>
      <name val="Garamond"/>
      <family val="1"/>
      <charset val="238"/>
    </font>
    <font>
      <i/>
      <sz val="9"/>
      <color indexed="8"/>
      <name val="Garamond"/>
      <family val="1"/>
      <charset val="238"/>
    </font>
    <font>
      <b/>
      <i/>
      <sz val="9"/>
      <color indexed="10"/>
      <name val="Garamond"/>
      <family val="1"/>
      <charset val="238"/>
    </font>
    <font>
      <b/>
      <sz val="9"/>
      <color indexed="10"/>
      <name val="Garamond"/>
      <family val="1"/>
      <charset val="238"/>
    </font>
    <font>
      <sz val="9"/>
      <name val="Garamond"/>
      <family val="1"/>
      <charset val="238"/>
    </font>
    <font>
      <b/>
      <sz val="9"/>
      <name val="Garamond"/>
      <family val="1"/>
      <charset val="238"/>
    </font>
    <font>
      <sz val="11"/>
      <color indexed="8"/>
      <name val="Calibri"/>
      <family val="2"/>
      <charset val="238"/>
    </font>
    <font>
      <sz val="12"/>
      <name val="Times New Roman"/>
      <family val="1"/>
    </font>
    <font>
      <sz val="10"/>
      <name val="Arial"/>
      <family val="2"/>
      <charset val="238"/>
    </font>
    <font>
      <sz val="10"/>
      <name val="Times New Roman"/>
      <family val="1"/>
    </font>
    <font>
      <sz val="11"/>
      <name val="Garamond"/>
      <family val="1"/>
      <charset val="238"/>
    </font>
    <font>
      <b/>
      <i/>
      <sz val="11"/>
      <color indexed="10"/>
      <name val="Garamond"/>
      <family val="1"/>
      <charset val="238"/>
    </font>
    <font>
      <b/>
      <sz val="11"/>
      <name val="Garamond"/>
      <family val="1"/>
      <charset val="238"/>
    </font>
    <font>
      <i/>
      <sz val="11"/>
      <color indexed="8"/>
      <name val="Garamond"/>
      <family val="1"/>
      <charset val="238"/>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9"/>
      <color theme="1"/>
      <name val="Garamond"/>
      <family val="1"/>
    </font>
    <font>
      <sz val="10"/>
      <color theme="1"/>
      <name val="Garamond"/>
      <family val="1"/>
    </font>
    <font>
      <sz val="8"/>
      <color theme="1"/>
      <name val="Garamond"/>
      <family val="1"/>
    </font>
    <font>
      <i/>
      <sz val="9"/>
      <color theme="1"/>
      <name val="Garamond"/>
      <family val="1"/>
    </font>
    <font>
      <i/>
      <sz val="8"/>
      <color theme="1"/>
      <name val="Garamond"/>
      <family val="1"/>
    </font>
    <font>
      <b/>
      <i/>
      <sz val="9"/>
      <color theme="1"/>
      <name val="Garamond"/>
      <family val="1"/>
    </font>
    <font>
      <b/>
      <i/>
      <sz val="8"/>
      <color theme="1"/>
      <name val="Garamond"/>
      <family val="1"/>
    </font>
    <font>
      <b/>
      <sz val="9"/>
      <color theme="1"/>
      <name val="Garamond"/>
      <family val="1"/>
    </font>
    <font>
      <b/>
      <sz val="8"/>
      <color theme="1"/>
      <name val="Garamond"/>
      <family val="1"/>
    </font>
    <font>
      <i/>
      <sz val="9"/>
      <color theme="1"/>
      <name val="Calibri"/>
      <family val="2"/>
      <scheme val="minor"/>
    </font>
    <font>
      <b/>
      <sz val="10"/>
      <color theme="1"/>
      <name val="Garamond"/>
      <family val="1"/>
    </font>
    <font>
      <b/>
      <sz val="8"/>
      <color rgb="FFFF0000"/>
      <name val="Garamond"/>
      <family val="1"/>
    </font>
    <font>
      <b/>
      <i/>
      <sz val="9"/>
      <color rgb="FFFF0000"/>
      <name val="Garamond"/>
      <family val="1"/>
    </font>
    <font>
      <b/>
      <sz val="9"/>
      <color rgb="FFFF0000"/>
      <name val="Garamond"/>
      <family val="1"/>
    </font>
    <font>
      <b/>
      <sz val="12"/>
      <color theme="1"/>
      <name val="Garamond"/>
      <family val="1"/>
    </font>
    <font>
      <sz val="14"/>
      <color theme="1"/>
      <name val="Garamond"/>
      <family val="1"/>
    </font>
    <font>
      <sz val="12"/>
      <color theme="1"/>
      <name val="Garamond"/>
      <family val="1"/>
    </font>
    <font>
      <b/>
      <sz val="11"/>
      <color theme="1"/>
      <name val="Garamond"/>
      <family val="1"/>
    </font>
    <font>
      <b/>
      <sz val="10"/>
      <color rgb="FFFF0000"/>
      <name val="Garamond"/>
      <family val="1"/>
    </font>
    <font>
      <i/>
      <sz val="8"/>
      <color theme="1"/>
      <name val="Garamond"/>
      <family val="1"/>
      <charset val="238"/>
    </font>
    <font>
      <sz val="8"/>
      <color theme="1"/>
      <name val="Garamond"/>
      <family val="1"/>
      <charset val="238"/>
    </font>
    <font>
      <b/>
      <sz val="10"/>
      <color theme="1"/>
      <name val="Calibri"/>
      <family val="2"/>
      <scheme val="minor"/>
    </font>
    <font>
      <sz val="8"/>
      <color theme="1"/>
      <name val="Calibri"/>
      <family val="2"/>
      <scheme val="minor"/>
    </font>
    <font>
      <b/>
      <sz val="11"/>
      <color rgb="FFFF0000"/>
      <name val="Calibri"/>
      <family val="2"/>
      <scheme val="minor"/>
    </font>
    <font>
      <sz val="11"/>
      <color theme="1"/>
      <name val="Garamond"/>
      <family val="1"/>
      <charset val="238"/>
    </font>
    <font>
      <b/>
      <sz val="9"/>
      <color theme="1"/>
      <name val="Garamond"/>
      <family val="1"/>
      <charset val="238"/>
    </font>
    <font>
      <sz val="9"/>
      <color theme="1"/>
      <name val="Garamond"/>
      <family val="1"/>
      <charset val="238"/>
    </font>
    <font>
      <i/>
      <sz val="9"/>
      <color theme="1"/>
      <name val="Garamond"/>
      <family val="1"/>
      <charset val="238"/>
    </font>
    <font>
      <b/>
      <i/>
      <sz val="9"/>
      <color rgb="FFFF0000"/>
      <name val="Garamond"/>
      <family val="1"/>
      <charset val="238"/>
    </font>
    <font>
      <b/>
      <sz val="9"/>
      <color rgb="FFFF0000"/>
      <name val="Garamond"/>
      <family val="1"/>
      <charset val="238"/>
    </font>
    <font>
      <b/>
      <i/>
      <sz val="9"/>
      <color theme="1"/>
      <name val="Garamond"/>
      <family val="1"/>
      <charset val="238"/>
    </font>
    <font>
      <sz val="9"/>
      <color theme="1"/>
      <name val="Calibri"/>
      <family val="2"/>
      <scheme val="minor"/>
    </font>
    <font>
      <b/>
      <sz val="9"/>
      <color theme="1"/>
      <name val="Calibri"/>
      <family val="2"/>
      <scheme val="minor"/>
    </font>
    <font>
      <b/>
      <sz val="11"/>
      <color theme="1"/>
      <name val="Garamond"/>
      <family val="1"/>
      <charset val="238"/>
    </font>
    <font>
      <b/>
      <sz val="11"/>
      <color rgb="FFFF0000"/>
      <name val="Garamond"/>
      <family val="1"/>
      <charset val="238"/>
    </font>
    <font>
      <b/>
      <sz val="11"/>
      <color theme="0"/>
      <name val="Garamond"/>
      <family val="1"/>
      <charset val="238"/>
    </font>
    <font>
      <i/>
      <sz val="11"/>
      <color theme="1"/>
      <name val="Garamond"/>
      <family val="1"/>
      <charset val="238"/>
    </font>
    <font>
      <b/>
      <i/>
      <sz val="11"/>
      <color rgb="FFFF0000"/>
      <name val="Garamond"/>
      <family val="1"/>
      <charset val="238"/>
    </font>
    <font>
      <b/>
      <i/>
      <sz val="11"/>
      <color theme="1"/>
      <name val="Garamond"/>
      <family val="1"/>
      <charset val="238"/>
    </font>
    <font>
      <b/>
      <i/>
      <sz val="9"/>
      <color rgb="FFFF0000"/>
      <name val="Calibri"/>
      <family val="2"/>
      <scheme val="minor"/>
    </font>
    <font>
      <i/>
      <sz val="9"/>
      <name val="Calibri"/>
      <family val="2"/>
      <scheme val="minor"/>
    </font>
    <font>
      <b/>
      <i/>
      <sz val="10"/>
      <color theme="1"/>
      <name val="Garamond"/>
      <family val="1"/>
    </font>
    <font>
      <sz val="10"/>
      <color theme="1"/>
      <name val="Garamond"/>
      <family val="1"/>
      <charset val="238"/>
    </font>
    <font>
      <sz val="11"/>
      <color rgb="FF000000"/>
      <name val="Calibri"/>
      <family val="2"/>
    </font>
    <font>
      <b/>
      <sz val="10"/>
      <name val="Times New Roman"/>
      <family val="1"/>
    </font>
    <font>
      <sz val="10"/>
      <color indexed="8"/>
      <name val="Arial"/>
      <family val="2"/>
      <charset val="238"/>
    </font>
    <font>
      <sz val="9"/>
      <name val="Times New Roman"/>
      <family val="1"/>
    </font>
    <font>
      <sz val="10"/>
      <name val="Arial CE"/>
      <charset val="238"/>
    </font>
    <font>
      <sz val="12"/>
      <name val="Times"/>
      <family val="1"/>
    </font>
    <font>
      <sz val="11"/>
      <color indexed="8"/>
      <name val="Calibri"/>
      <family val="2"/>
    </font>
    <font>
      <sz val="9"/>
      <name val="Times"/>
      <family val="1"/>
    </font>
    <font>
      <sz val="8"/>
      <name val="Arial"/>
      <family val="2"/>
      <charset val="238"/>
    </font>
    <font>
      <b/>
      <sz val="18"/>
      <name val="Arial"/>
      <family val="2"/>
    </font>
    <font>
      <b/>
      <sz val="12"/>
      <name val="Arial"/>
      <family val="2"/>
    </font>
    <font>
      <u/>
      <sz val="10"/>
      <color indexed="12"/>
      <name val="Arial"/>
      <family val="2"/>
      <charset val="238"/>
    </font>
    <font>
      <sz val="10"/>
      <name val="CTimesRoman"/>
    </font>
    <font>
      <sz val="10"/>
      <name val="Times New Roman"/>
      <family val="1"/>
      <charset val="238"/>
    </font>
    <font>
      <sz val="10"/>
      <name val="Tms Rmn"/>
    </font>
    <font>
      <sz val="12"/>
      <name val="Tms Rmn"/>
    </font>
    <font>
      <sz val="11"/>
      <color theme="1"/>
      <name val="Calibri"/>
      <family val="2"/>
      <charset val="238"/>
      <scheme val="minor"/>
    </font>
    <font>
      <sz val="10"/>
      <color indexed="8"/>
      <name val="Arial"/>
      <family val="2"/>
    </font>
    <font>
      <b/>
      <sz val="10"/>
      <name val="Tms Rmn"/>
    </font>
    <font>
      <b/>
      <i/>
      <sz val="10"/>
      <name val="Times New Roman"/>
      <family val="1"/>
    </font>
    <font>
      <vertAlign val="superscript"/>
      <sz val="9"/>
      <color indexed="8"/>
      <name val="Times New Roman"/>
      <family val="1"/>
    </font>
    <font>
      <sz val="9"/>
      <color indexed="8"/>
      <name val="Times New Roman"/>
      <family val="1"/>
    </font>
    <font>
      <b/>
      <sz val="18"/>
      <name val="Arial CE"/>
      <charset val="238"/>
    </font>
    <font>
      <b/>
      <sz val="12"/>
      <name val="Arial CE"/>
      <charset val="238"/>
    </font>
    <font>
      <sz val="12"/>
      <name val="Times New Roman"/>
      <family val="1"/>
      <charset val="238"/>
    </font>
    <font>
      <sz val="12"/>
      <color indexed="24"/>
      <name val="Modern"/>
      <family val="3"/>
      <charset val="255"/>
    </font>
    <font>
      <b/>
      <sz val="18"/>
      <color indexed="24"/>
      <name val="Modern"/>
      <family val="3"/>
      <charset val="255"/>
    </font>
    <font>
      <b/>
      <sz val="12"/>
      <color indexed="24"/>
      <name val="Modern"/>
      <family val="3"/>
      <charset val="255"/>
    </font>
    <font>
      <b/>
      <sz val="12"/>
      <color theme="1"/>
      <name val="Calibri"/>
      <family val="2"/>
      <scheme val="minor"/>
    </font>
    <font>
      <b/>
      <sz val="12"/>
      <color rgb="FFFF0000"/>
      <name val="Garamond"/>
      <family val="1"/>
    </font>
    <font>
      <i/>
      <sz val="12"/>
      <color theme="1"/>
      <name val="Garamond"/>
      <family val="1"/>
    </font>
    <font>
      <b/>
      <sz val="12"/>
      <color indexed="10"/>
      <name val="Garamond"/>
      <family val="1"/>
    </font>
    <font>
      <b/>
      <sz val="12"/>
      <color indexed="8"/>
      <name val="Garamond"/>
      <family val="1"/>
    </font>
    <font>
      <b/>
      <i/>
      <sz val="12"/>
      <color rgb="FFFF0000"/>
      <name val="Garamond"/>
      <family val="1"/>
    </font>
    <font>
      <sz val="12"/>
      <color indexed="8"/>
      <name val="Garamond"/>
      <family val="1"/>
    </font>
    <font>
      <b/>
      <sz val="12"/>
      <name val="Garamond"/>
      <family val="1"/>
    </font>
    <font>
      <b/>
      <i/>
      <sz val="12"/>
      <color theme="1"/>
      <name val="Garamond"/>
      <family val="1"/>
    </font>
    <font>
      <sz val="12"/>
      <color theme="1"/>
      <name val="Garamond"/>
      <family val="1"/>
      <charset val="238"/>
    </font>
    <font>
      <sz val="12"/>
      <name val="Garamond"/>
      <family val="1"/>
      <charset val="238"/>
    </font>
    <font>
      <i/>
      <sz val="12"/>
      <color theme="1"/>
      <name val="Garamond"/>
      <family val="1"/>
      <charset val="238"/>
    </font>
    <font>
      <b/>
      <i/>
      <sz val="12"/>
      <color indexed="10"/>
      <name val="Garamond"/>
      <family val="1"/>
    </font>
    <font>
      <i/>
      <sz val="12"/>
      <color indexed="8"/>
      <name val="Garamond"/>
      <family val="1"/>
    </font>
  </fonts>
  <fills count="4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indexed="44"/>
        <bgColor indexed="64"/>
      </patternFill>
    </fill>
    <fill>
      <patternFill patternType="solid">
        <fgColor indexed="2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theme="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49"/>
      </left>
      <right style="thin">
        <color indexed="49"/>
      </right>
      <top style="thin">
        <color indexed="49"/>
      </top>
      <bottom style="thin">
        <color indexed="49"/>
      </bottom>
      <diagonal/>
    </border>
    <border>
      <left style="thin">
        <color indexed="64"/>
      </left>
      <right style="thin">
        <color indexed="64"/>
      </right>
      <top style="thin">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2E74B5"/>
      </left>
      <right style="medium">
        <color rgb="FF2E74B5"/>
      </right>
      <top/>
      <bottom style="medium">
        <color rgb="FF2E74B5"/>
      </bottom>
      <diagonal/>
    </border>
    <border>
      <left style="medium">
        <color rgb="FF2E74B5"/>
      </left>
      <right style="medium">
        <color rgb="FF2E74B5"/>
      </right>
      <top style="medium">
        <color rgb="FF2E74B5"/>
      </top>
      <bottom style="medium">
        <color rgb="FF2E74B5"/>
      </bottom>
      <diagonal/>
    </border>
    <border>
      <left/>
      <right style="medium">
        <color rgb="FF2E74B5"/>
      </right>
      <top/>
      <bottom style="medium">
        <color rgb="FF2E74B5"/>
      </bottom>
      <diagonal/>
    </border>
    <border>
      <left/>
      <right style="medium">
        <color rgb="FF2E74B5"/>
      </right>
      <top/>
      <bottom/>
      <diagonal/>
    </border>
    <border>
      <left style="medium">
        <color rgb="FF2E74B5"/>
      </left>
      <right style="medium">
        <color rgb="FF2E74B5"/>
      </right>
      <top style="medium">
        <color rgb="FF2E74B5"/>
      </top>
      <bottom/>
      <diagonal/>
    </border>
    <border>
      <left style="medium">
        <color rgb="FF2E74B5"/>
      </left>
      <right style="medium">
        <color rgb="FF2E74B5"/>
      </right>
      <top/>
      <bottom/>
      <diagonal/>
    </border>
    <border>
      <left/>
      <right/>
      <top/>
      <bottom style="medium">
        <color rgb="FF2E74B5"/>
      </bottom>
      <diagonal/>
    </border>
    <border>
      <left style="medium">
        <color rgb="FF2E74B5"/>
      </left>
      <right/>
      <top/>
      <bottom style="medium">
        <color rgb="FF2E74B5"/>
      </bottom>
      <diagonal/>
    </border>
    <border>
      <left/>
      <right style="medium">
        <color rgb="FF2E74B5"/>
      </right>
      <top style="medium">
        <color rgb="FF2E74B5"/>
      </top>
      <bottom style="medium">
        <color rgb="FF2E74B5"/>
      </bottom>
      <diagonal/>
    </border>
    <border>
      <left/>
      <right style="medium">
        <color rgb="FF2E74B5"/>
      </right>
      <top style="medium">
        <color rgb="FF2E74B5"/>
      </top>
      <bottom/>
      <diagonal/>
    </border>
    <border>
      <left style="medium">
        <color rgb="FF2E74B5"/>
      </left>
      <right/>
      <top/>
      <bottom/>
      <diagonal/>
    </border>
    <border>
      <left/>
      <right/>
      <top style="medium">
        <color rgb="FF2E74B5"/>
      </top>
      <bottom style="medium">
        <color rgb="FF2E74B5"/>
      </bottom>
      <diagonal/>
    </border>
    <border>
      <left style="medium">
        <color indexed="64"/>
      </left>
      <right style="medium">
        <color indexed="64"/>
      </right>
      <top style="medium">
        <color indexed="64"/>
      </top>
      <bottom style="medium">
        <color rgb="FF2E74B5"/>
      </bottom>
      <diagonal/>
    </border>
    <border>
      <left style="medium">
        <color rgb="FF2E74B5"/>
      </left>
      <right/>
      <top style="medium">
        <color rgb="FF2E74B5"/>
      </top>
      <bottom style="medium">
        <color rgb="FF2E74B5"/>
      </bottom>
      <diagonal/>
    </border>
    <border>
      <left style="medium">
        <color rgb="FF2E74B5"/>
      </left>
      <right/>
      <top style="medium">
        <color rgb="FF2E74B5"/>
      </top>
      <bottom/>
      <diagonal/>
    </border>
    <border>
      <left/>
      <right/>
      <top style="medium">
        <color rgb="FF2E74B5"/>
      </top>
      <bottom/>
      <diagonal/>
    </border>
    <border>
      <left style="thin">
        <color indexed="22"/>
      </left>
      <right style="thin">
        <color indexed="22"/>
      </right>
      <top style="thin">
        <color indexed="22"/>
      </top>
      <bottom style="thin">
        <color indexed="22"/>
      </bottom>
      <diagonal/>
    </border>
    <border>
      <left/>
      <right/>
      <top style="double">
        <color indexed="8"/>
      </top>
      <bottom/>
      <diagonal/>
    </border>
    <border>
      <left style="thin">
        <color indexed="64"/>
      </left>
      <right/>
      <top/>
      <bottom/>
      <diagonal/>
    </border>
    <border>
      <left/>
      <right/>
      <top style="double">
        <color indexed="64"/>
      </top>
      <bottom/>
      <diagonal/>
    </border>
    <border>
      <left/>
      <right/>
      <top/>
      <bottom style="thin">
        <color indexed="64"/>
      </bottom>
      <diagonal/>
    </border>
    <border>
      <left/>
      <right/>
      <top style="thin">
        <color indexed="64"/>
      </top>
      <bottom style="double">
        <color indexed="64"/>
      </bottom>
      <diagonal/>
    </border>
  </borders>
  <cellStyleXfs count="207">
    <xf numFmtId="0" fontId="0"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4" fillId="26" borderId="0" applyNumberFormat="0" applyBorder="0" applyAlignment="0" applyProtection="0"/>
    <xf numFmtId="0" fontId="35" fillId="27" borderId="33" applyNumberFormat="0" applyAlignment="0" applyProtection="0"/>
    <xf numFmtId="0" fontId="36" fillId="28" borderId="34" applyNumberFormat="0" applyAlignment="0" applyProtection="0"/>
    <xf numFmtId="43" fontId="32" fillId="0" borderId="0" applyFont="0" applyFill="0" applyBorder="0" applyAlignment="0" applyProtection="0"/>
    <xf numFmtId="0" fontId="24" fillId="0" borderId="0" applyFont="0" applyFill="0" applyBorder="0" applyAlignment="0" applyProtection="0"/>
    <xf numFmtId="0" fontId="37" fillId="0" borderId="0" applyNumberFormat="0" applyFill="0" applyBorder="0" applyAlignment="0" applyProtection="0"/>
    <xf numFmtId="0" fontId="38" fillId="29" borderId="0" applyNumberFormat="0" applyBorder="0" applyAlignment="0" applyProtection="0"/>
    <xf numFmtId="0" fontId="39" fillId="0" borderId="35" applyNumberFormat="0" applyFill="0" applyAlignment="0" applyProtection="0"/>
    <xf numFmtId="0" fontId="40" fillId="0" borderId="36" applyNumberFormat="0" applyFill="0" applyAlignment="0" applyProtection="0"/>
    <xf numFmtId="0" fontId="41" fillId="0" borderId="37" applyNumberFormat="0" applyFill="0" applyAlignment="0" applyProtection="0"/>
    <xf numFmtId="0" fontId="41" fillId="0" borderId="0" applyNumberFormat="0" applyFill="0" applyBorder="0" applyAlignment="0" applyProtection="0"/>
    <xf numFmtId="0" fontId="42" fillId="30" borderId="33" applyNumberFormat="0" applyAlignment="0" applyProtection="0"/>
    <xf numFmtId="0" fontId="43" fillId="0" borderId="38" applyNumberFormat="0" applyFill="0" applyAlignment="0" applyProtection="0"/>
    <xf numFmtId="0" fontId="44" fillId="31" borderId="0" applyNumberFormat="0" applyBorder="0" applyAlignment="0" applyProtection="0"/>
    <xf numFmtId="0" fontId="6" fillId="0" borderId="0"/>
    <xf numFmtId="0" fontId="45" fillId="0" borderId="0"/>
    <xf numFmtId="0" fontId="24" fillId="0" borderId="0"/>
    <xf numFmtId="0" fontId="32" fillId="32" borderId="39" applyNumberFormat="0" applyFont="0" applyAlignment="0" applyProtection="0"/>
    <xf numFmtId="0" fontId="46" fillId="27" borderId="40"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0" fontId="47" fillId="0" borderId="0" applyNumberFormat="0" applyFill="0" applyBorder="0" applyAlignment="0" applyProtection="0"/>
    <xf numFmtId="0" fontId="48" fillId="0" borderId="41" applyNumberFormat="0" applyFill="0" applyAlignment="0" applyProtection="0"/>
    <xf numFmtId="0" fontId="49" fillId="0" borderId="0" applyNumberFormat="0" applyFill="0" applyBorder="0" applyAlignment="0" applyProtection="0"/>
    <xf numFmtId="0" fontId="93" fillId="0" borderId="0"/>
    <xf numFmtId="43" fontId="93" fillId="0" borderId="0" applyFont="0" applyFill="0" applyBorder="0" applyAlignment="0" applyProtection="0"/>
    <xf numFmtId="43" fontId="93" fillId="0" borderId="0" applyFont="0" applyFill="0" applyBorder="0" applyAlignment="0" applyProtection="0"/>
    <xf numFmtId="43" fontId="32" fillId="0" borderId="0" applyFont="0" applyFill="0" applyBorder="0" applyAlignment="0" applyProtection="0"/>
    <xf numFmtId="0" fontId="32" fillId="0" borderId="0"/>
    <xf numFmtId="0" fontId="32" fillId="32" borderId="39" applyNumberFormat="0" applyFont="0" applyAlignment="0" applyProtection="0"/>
    <xf numFmtId="0" fontId="47" fillId="0" borderId="0" applyNumberForma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0" fontId="95" fillId="0" borderId="0">
      <alignment vertical="top"/>
    </xf>
    <xf numFmtId="0" fontId="95" fillId="0" borderId="0">
      <alignment vertical="top"/>
    </xf>
    <xf numFmtId="0" fontId="25" fillId="0" borderId="0"/>
    <xf numFmtId="0" fontId="25" fillId="0" borderId="0"/>
    <xf numFmtId="0" fontId="25" fillId="0" borderId="0"/>
    <xf numFmtId="171" fontId="96" fillId="0" borderId="0" applyFont="0" applyFill="0" applyBorder="0" applyAlignment="0" applyProtection="0"/>
    <xf numFmtId="172" fontId="96" fillId="0" borderId="0" applyFont="0" applyFill="0" applyBorder="0" applyAlignment="0" applyProtection="0"/>
    <xf numFmtId="173" fontId="96" fillId="0" borderId="0" applyFont="0" applyFill="0" applyBorder="0" applyAlignment="0" applyProtection="0"/>
    <xf numFmtId="174" fontId="96" fillId="0" borderId="0" applyFont="0" applyFill="0" applyBorder="0" applyAlignment="0" applyProtection="0"/>
    <xf numFmtId="175" fontId="96" fillId="0" borderId="0" applyFont="0" applyFill="0" applyBorder="0" applyAlignment="0" applyProtection="0"/>
    <xf numFmtId="3" fontId="26" fillId="39" borderId="58" applyNumberFormat="0"/>
    <xf numFmtId="3" fontId="6" fillId="39" borderId="58" applyNumberFormat="0"/>
    <xf numFmtId="0" fontId="97" fillId="0" borderId="59" applyNumberFormat="0" applyFont="0" applyFill="0" applyAlignment="0" applyProtection="0"/>
    <xf numFmtId="0" fontId="98" fillId="0" borderId="0"/>
    <xf numFmtId="0" fontId="98" fillId="0" borderId="0"/>
    <xf numFmtId="165" fontId="6" fillId="0" borderId="0" applyFill="0" applyBorder="0" applyAlignment="0" applyProtection="0"/>
    <xf numFmtId="165" fontId="6" fillId="0" borderId="0" applyFill="0" applyBorder="0" applyAlignment="0" applyProtection="0"/>
    <xf numFmtId="43" fontId="6" fillId="0" borderId="0" applyFont="0" applyFill="0" applyBorder="0" applyAlignment="0" applyProtection="0"/>
    <xf numFmtId="43" fontId="9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6" fillId="0" borderId="0" applyFill="0" applyBorder="0" applyAlignment="0" applyProtection="0"/>
    <xf numFmtId="168" fontId="100" fillId="0" borderId="0">
      <alignment horizontal="right" vertical="top"/>
    </xf>
    <xf numFmtId="168" fontId="100" fillId="0" borderId="0">
      <alignment horizontal="right" vertical="top"/>
    </xf>
    <xf numFmtId="3" fontId="6" fillId="0" borderId="0" applyFill="0" applyBorder="0" applyAlignment="0" applyProtection="0"/>
    <xf numFmtId="0" fontId="98" fillId="0" borderId="0"/>
    <xf numFmtId="0" fontId="98" fillId="0" borderId="0"/>
    <xf numFmtId="0" fontId="98" fillId="0" borderId="0"/>
    <xf numFmtId="0" fontId="98" fillId="0" borderId="0"/>
    <xf numFmtId="5" fontId="6" fillId="0" borderId="0" applyFill="0" applyBorder="0" applyAlignment="0" applyProtection="0"/>
    <xf numFmtId="177" fontId="6" fillId="0" borderId="0" applyFill="0" applyBorder="0" applyAlignment="0" applyProtection="0"/>
    <xf numFmtId="0" fontId="97" fillId="0" borderId="0" applyFont="0" applyFill="0" applyBorder="0" applyAlignment="0" applyProtection="0"/>
    <xf numFmtId="0" fontId="26" fillId="40" borderId="0" applyNumberFormat="0" applyBorder="0" applyProtection="0"/>
    <xf numFmtId="0" fontId="6" fillId="40" borderId="0" applyNumberFormat="0" applyBorder="0" applyProtection="0"/>
    <xf numFmtId="178" fontId="26" fillId="0" borderId="0" applyFont="0" applyFill="0" applyBorder="0" applyAlignment="0" applyProtection="0"/>
    <xf numFmtId="178" fontId="6" fillId="0" borderId="0" applyFont="0" applyFill="0" applyBorder="0" applyAlignment="0" applyProtection="0"/>
    <xf numFmtId="164" fontId="6" fillId="41" borderId="60" applyNumberFormat="0" applyFont="0" applyBorder="0" applyAlignment="0" applyProtection="0">
      <alignment horizontal="right"/>
    </xf>
    <xf numFmtId="3" fontId="97" fillId="0" borderId="0" applyFont="0" applyFill="0" applyBorder="0" applyAlignment="0" applyProtection="0"/>
    <xf numFmtId="3" fontId="97" fillId="0" borderId="0" applyFont="0" applyFill="0" applyBorder="0" applyAlignment="0" applyProtection="0"/>
    <xf numFmtId="2" fontId="6" fillId="0" borderId="0" applyFill="0" applyBorder="0" applyAlignment="0" applyProtection="0"/>
    <xf numFmtId="38" fontId="101" fillId="40" borderId="0" applyNumberFormat="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alignment vertical="top"/>
      <protection locked="0"/>
    </xf>
    <xf numFmtId="0" fontId="26" fillId="42" borderId="58" applyNumberFormat="0" applyBorder="0" applyProtection="0"/>
    <xf numFmtId="0" fontId="6" fillId="42" borderId="58" applyNumberFormat="0" applyBorder="0" applyProtection="0"/>
    <xf numFmtId="165" fontId="96" fillId="0" borderId="0" applyFont="0" applyFill="0" applyBorder="0" applyAlignment="0" applyProtection="0"/>
    <xf numFmtId="3" fontId="96" fillId="0" borderId="0" applyFont="0" applyFill="0" applyBorder="0" applyAlignment="0" applyProtection="0"/>
    <xf numFmtId="10" fontId="101" fillId="43" borderId="1" applyNumberFormat="0" applyBorder="0" applyAlignment="0" applyProtection="0"/>
    <xf numFmtId="3" fontId="26" fillId="44" borderId="0" applyNumberFormat="0" applyBorder="0"/>
    <xf numFmtId="3" fontId="6" fillId="44" borderId="0" applyNumberFormat="0" applyBorder="0"/>
    <xf numFmtId="165" fontId="105" fillId="0" borderId="0"/>
    <xf numFmtId="179" fontId="97" fillId="0" borderId="0" applyFont="0" applyFill="0" applyBorder="0" applyAlignment="0" applyProtection="0"/>
    <xf numFmtId="180" fontId="106" fillId="0" borderId="0" applyFont="0" applyFill="0" applyBorder="0" applyAlignment="0" applyProtection="0"/>
    <xf numFmtId="181" fontId="106" fillId="0" borderId="0" applyFont="0" applyFill="0" applyBorder="0" applyAlignment="0" applyProtection="0"/>
    <xf numFmtId="41" fontId="106" fillId="0" borderId="0" applyFont="0" applyFill="0" applyBorder="0" applyAlignment="0" applyProtection="0"/>
    <xf numFmtId="43" fontId="106" fillId="0" borderId="0" applyFont="0" applyFill="0" applyBorder="0" applyAlignment="0" applyProtection="0"/>
    <xf numFmtId="5" fontId="97" fillId="0" borderId="0" applyFont="0" applyFill="0" applyBorder="0" applyAlignment="0" applyProtection="0"/>
    <xf numFmtId="0" fontId="26" fillId="45" borderId="58" applyNumberFormat="0"/>
    <xf numFmtId="0" fontId="6" fillId="45" borderId="58" applyNumberFormat="0"/>
    <xf numFmtId="3" fontId="26" fillId="46" borderId="58" applyNumberFormat="0" applyFont="0" applyAlignment="0"/>
    <xf numFmtId="3" fontId="6" fillId="46" borderId="58" applyNumberFormat="0" applyFont="0" applyAlignment="0"/>
    <xf numFmtId="182" fontId="106" fillId="0" borderId="0" applyFont="0" applyFill="0" applyBorder="0" applyAlignment="0" applyProtection="0"/>
    <xf numFmtId="183" fontId="106" fillId="0" borderId="0" applyFont="0" applyFill="0" applyBorder="0" applyAlignment="0" applyProtection="0"/>
    <xf numFmtId="42" fontId="106" fillId="0" borderId="0" applyFont="0" applyFill="0" applyBorder="0" applyAlignment="0" applyProtection="0"/>
    <xf numFmtId="44" fontId="106" fillId="0" borderId="0" applyFont="0" applyFill="0" applyBorder="0" applyAlignment="0" applyProtection="0"/>
    <xf numFmtId="0" fontId="107" fillId="0" borderId="0"/>
    <xf numFmtId="0" fontId="10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 fillId="0" borderId="0"/>
    <xf numFmtId="0" fontId="6" fillId="0" borderId="0"/>
    <xf numFmtId="0" fontId="99"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26" fillId="0" borderId="0"/>
    <xf numFmtId="0" fontId="6" fillId="0" borderId="0">
      <alignment vertical="top"/>
    </xf>
    <xf numFmtId="0" fontId="109" fillId="0" borderId="0"/>
    <xf numFmtId="184" fontId="27" fillId="0" borderId="0" applyFill="0" applyBorder="0" applyAlignment="0" applyProtection="0">
      <alignment horizontal="right"/>
    </xf>
    <xf numFmtId="0" fontId="6" fillId="0" borderId="0"/>
    <xf numFmtId="40" fontId="110" fillId="43" borderId="0">
      <alignment horizontal="right"/>
    </xf>
    <xf numFmtId="10" fontId="2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5" fontId="96" fillId="0" borderId="0" applyFont="0" applyFill="0" applyBorder="0" applyAlignment="0" applyProtection="0"/>
    <xf numFmtId="186" fontId="96" fillId="0" borderId="0" applyFont="0" applyFill="0" applyBorder="0" applyAlignment="0" applyProtection="0"/>
    <xf numFmtId="187" fontId="96" fillId="0" borderId="0" applyFont="0" applyFill="0" applyBorder="0" applyAlignment="0" applyProtection="0"/>
    <xf numFmtId="2" fontId="97" fillId="0" borderId="0" applyFont="0" applyFill="0" applyBorder="0" applyAlignment="0" applyProtection="0"/>
    <xf numFmtId="188" fontId="27" fillId="0" borderId="0" applyFill="0" applyBorder="0" applyAlignment="0">
      <alignment horizontal="centerContinuous"/>
    </xf>
    <xf numFmtId="3" fontId="26" fillId="47" borderId="58" applyNumberFormat="0"/>
    <xf numFmtId="3" fontId="6" fillId="47" borderId="58" applyNumberFormat="0"/>
    <xf numFmtId="0" fontId="96" fillId="0" borderId="0"/>
    <xf numFmtId="0" fontId="111" fillId="0" borderId="0"/>
    <xf numFmtId="0" fontId="95" fillId="0" borderId="0">
      <alignment vertical="top"/>
    </xf>
    <xf numFmtId="0" fontId="26" fillId="0" borderId="0" applyNumberFormat="0"/>
    <xf numFmtId="0" fontId="6" fillId="0" borderId="0" applyNumberFormat="0"/>
    <xf numFmtId="0" fontId="6" fillId="0" borderId="61" applyNumberFormat="0" applyFill="0" applyAlignment="0" applyProtection="0"/>
    <xf numFmtId="0" fontId="94" fillId="0" borderId="0" applyNumberFormat="0" applyFont="0" applyFill="0" applyBorder="0" applyAlignment="0" applyProtection="0">
      <alignment vertical="top"/>
    </xf>
    <xf numFmtId="0" fontId="112" fillId="0" borderId="0" applyNumberFormat="0" applyFont="0" applyFill="0" applyBorder="0" applyAlignment="0" applyProtection="0">
      <alignment vertical="top"/>
    </xf>
    <xf numFmtId="0" fontId="112" fillId="0" borderId="0" applyNumberFormat="0" applyFont="0" applyFill="0" applyBorder="0" applyAlignment="0" applyProtection="0">
      <alignment vertical="top"/>
    </xf>
    <xf numFmtId="0" fontId="94" fillId="0" borderId="0" applyNumberFormat="0" applyFont="0" applyFill="0" applyBorder="0" applyAlignment="0" applyProtection="0"/>
    <xf numFmtId="0" fontId="94" fillId="0" borderId="0" applyNumberFormat="0" applyFont="0" applyFill="0" applyBorder="0" applyAlignment="0" applyProtection="0">
      <alignment horizontal="left" vertical="top"/>
    </xf>
    <xf numFmtId="0" fontId="94" fillId="0" borderId="0" applyNumberFormat="0" applyFont="0" applyFill="0" applyBorder="0" applyAlignment="0" applyProtection="0">
      <alignment horizontal="left" vertical="top"/>
    </xf>
    <xf numFmtId="0" fontId="94" fillId="0" borderId="0" applyNumberFormat="0" applyFont="0" applyFill="0" applyBorder="0" applyAlignment="0" applyProtection="0">
      <alignment horizontal="left" vertical="top"/>
    </xf>
    <xf numFmtId="0" fontId="27" fillId="0" borderId="0"/>
    <xf numFmtId="0" fontId="113" fillId="0" borderId="0">
      <alignment horizontal="left" wrapText="1"/>
    </xf>
    <xf numFmtId="0" fontId="114" fillId="0" borderId="62" applyNumberFormat="0" applyFont="0" applyFill="0" applyBorder="0" applyAlignment="0" applyProtection="0">
      <alignment horizontal="center" wrapText="1"/>
    </xf>
    <xf numFmtId="189" fontId="96" fillId="0" borderId="0" applyNumberFormat="0" applyFont="0" applyFill="0" applyBorder="0" applyAlignment="0" applyProtection="0">
      <alignment horizontal="right"/>
    </xf>
    <xf numFmtId="0" fontId="114" fillId="0" borderId="0" applyNumberFormat="0" applyFont="0" applyFill="0" applyBorder="0" applyAlignment="0" applyProtection="0">
      <alignment horizontal="left" indent="1"/>
    </xf>
    <xf numFmtId="190" fontId="114" fillId="0" borderId="0" applyNumberFormat="0" applyFont="0" applyFill="0" applyBorder="0" applyAlignment="0" applyProtection="0"/>
    <xf numFmtId="0" fontId="27" fillId="0" borderId="62" applyNumberFormat="0" applyFont="0" applyFill="0" applyAlignment="0" applyProtection="0">
      <alignment horizontal="center"/>
    </xf>
    <xf numFmtId="0" fontId="27" fillId="0" borderId="0" applyNumberFormat="0" applyFont="0" applyFill="0" applyBorder="0" applyAlignment="0" applyProtection="0">
      <alignment horizontal="left" wrapText="1" indent="1"/>
    </xf>
    <xf numFmtId="0" fontId="114" fillId="0" borderId="0" applyNumberFormat="0" applyFont="0" applyFill="0" applyBorder="0" applyAlignment="0" applyProtection="0">
      <alignment horizontal="left" indent="1"/>
    </xf>
    <xf numFmtId="0" fontId="27" fillId="0" borderId="0" applyNumberFormat="0" applyFont="0" applyFill="0" applyBorder="0" applyAlignment="0" applyProtection="0">
      <alignment horizontal="left" wrapText="1" indent="2"/>
    </xf>
    <xf numFmtId="191" fontId="27" fillId="0" borderId="0">
      <alignment horizontal="right"/>
    </xf>
    <xf numFmtId="0" fontId="115" fillId="0" borderId="0" applyNumberFormat="0" applyFill="0" applyBorder="0" applyAlignment="0" applyProtection="0"/>
    <xf numFmtId="0" fontId="116" fillId="0" borderId="0" applyNumberFormat="0" applyFill="0" applyBorder="0" applyAlignment="0" applyProtection="0"/>
    <xf numFmtId="192" fontId="117" fillId="0" borderId="0">
      <alignment horizontal="right"/>
    </xf>
    <xf numFmtId="0" fontId="118" fillId="0" borderId="0" applyProtection="0"/>
    <xf numFmtId="193" fontId="118" fillId="0" borderId="0" applyProtection="0"/>
    <xf numFmtId="0" fontId="119" fillId="0" borderId="0" applyProtection="0"/>
    <xf numFmtId="0" fontId="120" fillId="0" borderId="0" applyProtection="0"/>
    <xf numFmtId="0" fontId="118" fillId="0" borderId="63" applyProtection="0"/>
    <xf numFmtId="0" fontId="118" fillId="0" borderId="0"/>
    <xf numFmtId="10" fontId="118" fillId="0" borderId="0" applyProtection="0"/>
    <xf numFmtId="0" fontId="118" fillId="0" borderId="0"/>
    <xf numFmtId="2" fontId="118" fillId="0" borderId="0" applyProtection="0"/>
    <xf numFmtId="4" fontId="118" fillId="0" borderId="0" applyProtection="0"/>
  </cellStyleXfs>
  <cellXfs count="966">
    <xf numFmtId="0" fontId="0" fillId="0" borderId="0" xfId="0"/>
    <xf numFmtId="0" fontId="50" fillId="0" borderId="42" xfId="0" applyFont="1" applyBorder="1" applyAlignment="1">
      <alignment horizontal="left" vertical="center" wrapText="1" indent="1"/>
    </xf>
    <xf numFmtId="0" fontId="51" fillId="33" borderId="43" xfId="0" applyFont="1" applyFill="1" applyBorder="1" applyAlignment="1">
      <alignment horizontal="center" vertical="center" wrapText="1"/>
    </xf>
    <xf numFmtId="0" fontId="52" fillId="33" borderId="45" xfId="0" applyFont="1" applyFill="1" applyBorder="1" applyAlignment="1">
      <alignment horizontal="center" vertical="center" wrapText="1"/>
    </xf>
    <xf numFmtId="0" fontId="52" fillId="33" borderId="44" xfId="0" applyFont="1" applyFill="1" applyBorder="1" applyAlignment="1">
      <alignment horizontal="center" vertical="center" wrapText="1"/>
    </xf>
    <xf numFmtId="0" fontId="52" fillId="33" borderId="42" xfId="0" applyFont="1" applyFill="1" applyBorder="1" applyAlignment="1">
      <alignment horizontal="left" vertical="center" wrapText="1"/>
    </xf>
    <xf numFmtId="4" fontId="0" fillId="0" borderId="0" xfId="0" applyNumberFormat="1"/>
    <xf numFmtId="3" fontId="52" fillId="33" borderId="42" xfId="0" applyNumberFormat="1" applyFont="1" applyFill="1" applyBorder="1" applyAlignment="1">
      <alignment horizontal="center" vertical="center" wrapText="1"/>
    </xf>
    <xf numFmtId="3" fontId="52" fillId="33" borderId="44" xfId="0" applyNumberFormat="1" applyFont="1" applyFill="1" applyBorder="1" applyAlignment="1">
      <alignment horizontal="center" vertical="center"/>
    </xf>
    <xf numFmtId="164" fontId="52" fillId="33" borderId="44" xfId="0" applyNumberFormat="1" applyFont="1" applyFill="1" applyBorder="1" applyAlignment="1">
      <alignment horizontal="center" vertical="center"/>
    </xf>
    <xf numFmtId="9" fontId="52" fillId="33" borderId="44" xfId="0" applyNumberFormat="1" applyFont="1" applyFill="1" applyBorder="1" applyAlignment="1">
      <alignment horizontal="center" vertical="center"/>
    </xf>
    <xf numFmtId="3" fontId="52" fillId="0" borderId="44" xfId="0" applyNumberFormat="1" applyFont="1" applyBorder="1" applyAlignment="1">
      <alignment horizontal="center" vertical="center"/>
    </xf>
    <xf numFmtId="3" fontId="0" fillId="0" borderId="0" xfId="0" applyNumberFormat="1"/>
    <xf numFmtId="0" fontId="53" fillId="0" borderId="42" xfId="0" applyFont="1" applyBorder="1" applyAlignment="1">
      <alignment horizontal="left" vertical="center" wrapText="1" indent="1"/>
    </xf>
    <xf numFmtId="3" fontId="54" fillId="0" borderId="44" xfId="0" applyNumberFormat="1" applyFont="1" applyBorder="1" applyAlignment="1">
      <alignment horizontal="center" vertical="center"/>
    </xf>
    <xf numFmtId="164" fontId="54" fillId="0" borderId="44" xfId="0" applyNumberFormat="1" applyFont="1" applyBorder="1" applyAlignment="1">
      <alignment horizontal="center" vertical="center"/>
    </xf>
    <xf numFmtId="0" fontId="55" fillId="33" borderId="42" xfId="0" applyFont="1" applyFill="1" applyBorder="1" applyAlignment="1">
      <alignment vertical="center" wrapText="1"/>
    </xf>
    <xf numFmtId="3" fontId="56" fillId="33" borderId="44" xfId="0" applyNumberFormat="1" applyFont="1" applyFill="1" applyBorder="1" applyAlignment="1">
      <alignment horizontal="center" vertical="center"/>
    </xf>
    <xf numFmtId="164" fontId="56" fillId="0" borderId="44" xfId="0" applyNumberFormat="1" applyFont="1" applyBorder="1" applyAlignment="1">
      <alignment horizontal="center" vertical="center"/>
    </xf>
    <xf numFmtId="0" fontId="48" fillId="0" borderId="0" xfId="0" applyFont="1" applyAlignment="1"/>
    <xf numFmtId="0" fontId="57" fillId="34" borderId="42" xfId="0" applyFont="1" applyFill="1" applyBorder="1" applyAlignment="1">
      <alignment vertical="center" wrapText="1"/>
    </xf>
    <xf numFmtId="3" fontId="58" fillId="34" borderId="44" xfId="0" applyNumberFormat="1" applyFont="1" applyFill="1" applyBorder="1" applyAlignment="1">
      <alignment horizontal="center" vertical="center"/>
    </xf>
    <xf numFmtId="0" fontId="52" fillId="34" borderId="42" xfId="0" applyFont="1" applyFill="1" applyBorder="1" applyAlignment="1">
      <alignment horizontal="left" vertical="center" wrapText="1"/>
    </xf>
    <xf numFmtId="0" fontId="52" fillId="34" borderId="42" xfId="0" applyFont="1" applyFill="1" applyBorder="1" applyAlignment="1">
      <alignment vertical="center" wrapText="1"/>
    </xf>
    <xf numFmtId="0" fontId="59" fillId="0" borderId="0" xfId="0" applyFont="1" applyAlignment="1">
      <alignment horizontal="left" wrapText="1"/>
    </xf>
    <xf numFmtId="0" fontId="59" fillId="0" borderId="0" xfId="0" applyFont="1" applyAlignment="1">
      <alignment wrapText="1"/>
    </xf>
    <xf numFmtId="0" fontId="60" fillId="34" borderId="43" xfId="0" applyFont="1" applyFill="1" applyBorder="1" applyAlignment="1">
      <alignment vertical="center" wrapText="1"/>
    </xf>
    <xf numFmtId="0" fontId="60" fillId="33" borderId="43" xfId="0" applyFont="1" applyFill="1" applyBorder="1" applyAlignment="1">
      <alignment horizontal="left" vertical="center" wrapText="1"/>
    </xf>
    <xf numFmtId="0" fontId="57" fillId="0" borderId="42" xfId="0" applyFont="1" applyBorder="1" applyAlignment="1">
      <alignment horizontal="left" vertical="center" wrapText="1" indent="1"/>
    </xf>
    <xf numFmtId="0" fontId="58" fillId="33" borderId="45" xfId="0" applyFont="1" applyFill="1" applyBorder="1" applyAlignment="1">
      <alignment horizontal="center" vertical="center" wrapText="1"/>
    </xf>
    <xf numFmtId="0" fontId="58" fillId="33" borderId="44" xfId="0" applyFont="1" applyFill="1" applyBorder="1" applyAlignment="1">
      <alignment horizontal="center" vertical="center" wrapText="1"/>
    </xf>
    <xf numFmtId="0" fontId="61" fillId="34" borderId="42" xfId="0" applyFont="1" applyFill="1" applyBorder="1" applyAlignment="1">
      <alignment horizontal="left" vertical="center" wrapText="1"/>
    </xf>
    <xf numFmtId="0" fontId="62" fillId="0" borderId="47" xfId="0" applyFont="1" applyBorder="1" applyAlignment="1">
      <alignment horizontal="left" vertical="center" wrapText="1" indent="1"/>
    </xf>
    <xf numFmtId="9" fontId="54" fillId="0" borderId="44" xfId="44" applyFont="1" applyBorder="1" applyAlignment="1">
      <alignment horizontal="center" vertical="center"/>
    </xf>
    <xf numFmtId="0" fontId="57" fillId="0" borderId="47" xfId="0" applyFont="1" applyBorder="1" applyAlignment="1">
      <alignment horizontal="left" vertical="center" wrapText="1" indent="1"/>
    </xf>
    <xf numFmtId="3" fontId="58" fillId="0" borderId="44" xfId="0" applyNumberFormat="1" applyFont="1" applyBorder="1" applyAlignment="1">
      <alignment horizontal="center" vertical="center"/>
    </xf>
    <xf numFmtId="3" fontId="56" fillId="0" borderId="44" xfId="0" applyNumberFormat="1" applyFont="1" applyBorder="1" applyAlignment="1">
      <alignment horizontal="center" vertical="center"/>
    </xf>
    <xf numFmtId="0" fontId="63" fillId="0" borderId="47" xfId="0" applyFont="1" applyBorder="1" applyAlignment="1">
      <alignment horizontal="left" vertical="center" wrapText="1" indent="1"/>
    </xf>
    <xf numFmtId="0" fontId="63" fillId="35" borderId="42" xfId="0" applyFont="1" applyFill="1" applyBorder="1" applyAlignment="1">
      <alignment vertical="center" wrapText="1"/>
    </xf>
    <xf numFmtId="3" fontId="58" fillId="35" borderId="44" xfId="0" applyNumberFormat="1" applyFont="1" applyFill="1" applyBorder="1" applyAlignment="1">
      <alignment horizontal="center" vertical="center"/>
    </xf>
    <xf numFmtId="0" fontId="63" fillId="36" borderId="42" xfId="0" applyFont="1" applyFill="1" applyBorder="1" applyAlignment="1">
      <alignment vertical="center" wrapText="1"/>
    </xf>
    <xf numFmtId="3" fontId="58" fillId="36" borderId="44" xfId="0" applyNumberFormat="1" applyFont="1" applyFill="1" applyBorder="1" applyAlignment="1">
      <alignment horizontal="center" vertical="center"/>
    </xf>
    <xf numFmtId="0" fontId="64" fillId="33" borderId="43" xfId="0" applyFont="1" applyFill="1" applyBorder="1" applyAlignment="1">
      <alignment horizontal="left" vertical="center" wrapText="1"/>
    </xf>
    <xf numFmtId="0" fontId="57" fillId="0" borderId="0" xfId="0" applyFont="1" applyBorder="1" applyAlignment="1">
      <alignment horizontal="left" vertical="center" wrapText="1" indent="1"/>
    </xf>
    <xf numFmtId="3" fontId="52" fillId="0" borderId="0" xfId="0" applyNumberFormat="1" applyFont="1" applyBorder="1" applyAlignment="1">
      <alignment horizontal="center" vertical="center"/>
    </xf>
    <xf numFmtId="0" fontId="12" fillId="0" borderId="1" xfId="0" applyFont="1" applyBorder="1"/>
    <xf numFmtId="0" fontId="57" fillId="0" borderId="0" xfId="0" applyFont="1"/>
    <xf numFmtId="0" fontId="12" fillId="0" borderId="0" xfId="0" applyFont="1" applyBorder="1" applyAlignment="1">
      <alignment horizontal="center" vertical="center" wrapText="1"/>
    </xf>
    <xf numFmtId="0" fontId="12" fillId="0" borderId="0" xfId="0" applyFont="1" applyBorder="1"/>
    <xf numFmtId="0" fontId="12" fillId="0" borderId="3" xfId="0" applyFont="1" applyBorder="1"/>
    <xf numFmtId="0" fontId="12" fillId="0" borderId="4" xfId="0" applyFont="1" applyBorder="1"/>
    <xf numFmtId="0" fontId="12" fillId="0" borderId="5" xfId="0" applyFont="1" applyBorder="1"/>
    <xf numFmtId="0" fontId="12" fillId="0" borderId="6" xfId="0" applyFont="1" applyBorder="1"/>
    <xf numFmtId="0" fontId="12" fillId="0" borderId="7" xfId="0" applyFont="1" applyBorder="1"/>
    <xf numFmtId="0" fontId="64" fillId="33" borderId="0" xfId="0" applyFont="1" applyFill="1" applyBorder="1" applyAlignment="1">
      <alignment horizontal="left" vertical="center" wrapText="1"/>
    </xf>
    <xf numFmtId="0" fontId="51" fillId="33" borderId="0" xfId="0" applyFont="1" applyFill="1" applyBorder="1" applyAlignment="1">
      <alignment horizontal="center" vertical="center" wrapText="1"/>
    </xf>
    <xf numFmtId="0" fontId="52" fillId="33" borderId="42" xfId="0" applyFont="1" applyFill="1" applyBorder="1" applyAlignment="1">
      <alignment vertical="center" wrapText="1"/>
    </xf>
    <xf numFmtId="0" fontId="52" fillId="33" borderId="42" xfId="0" applyFont="1" applyFill="1" applyBorder="1" applyAlignment="1">
      <alignment horizontal="center" vertical="center" wrapText="1"/>
    </xf>
    <xf numFmtId="0" fontId="68" fillId="35" borderId="2" xfId="0" applyFont="1" applyFill="1" applyBorder="1"/>
    <xf numFmtId="0" fontId="52" fillId="34" borderId="43" xfId="0" applyFont="1" applyFill="1" applyBorder="1" applyAlignment="1">
      <alignment horizontal="left" vertical="center" wrapText="1"/>
    </xf>
    <xf numFmtId="0" fontId="57" fillId="34" borderId="43" xfId="0" applyFont="1" applyFill="1" applyBorder="1" applyAlignment="1">
      <alignment vertical="center" wrapText="1"/>
    </xf>
    <xf numFmtId="0" fontId="48" fillId="0" borderId="0" xfId="0" applyFont="1" applyAlignment="1">
      <alignment horizontal="center"/>
    </xf>
    <xf numFmtId="0" fontId="52" fillId="33" borderId="42" xfId="0" applyFont="1" applyFill="1" applyBorder="1" applyAlignment="1">
      <alignment horizontal="center" vertical="center" wrapText="1"/>
    </xf>
    <xf numFmtId="0" fontId="52" fillId="33" borderId="42" xfId="0" applyFont="1" applyFill="1" applyBorder="1" applyAlignment="1">
      <alignment vertical="center" wrapText="1"/>
    </xf>
    <xf numFmtId="0" fontId="48" fillId="0" borderId="0" xfId="0" applyFont="1" applyAlignment="1">
      <alignment horizontal="center"/>
    </xf>
    <xf numFmtId="10" fontId="52" fillId="33" borderId="44" xfId="0" applyNumberFormat="1" applyFont="1" applyFill="1" applyBorder="1" applyAlignment="1">
      <alignment horizontal="center" vertical="center"/>
    </xf>
    <xf numFmtId="0" fontId="52" fillId="33" borderId="49" xfId="0" applyFont="1" applyFill="1" applyBorder="1" applyAlignment="1">
      <alignment horizontal="left" vertical="center" wrapText="1"/>
    </xf>
    <xf numFmtId="1" fontId="52" fillId="33" borderId="1" xfId="0" applyNumberFormat="1" applyFont="1" applyFill="1" applyBorder="1" applyAlignment="1">
      <alignment horizontal="center" vertical="center"/>
    </xf>
    <xf numFmtId="3" fontId="69" fillId="0" borderId="44" xfId="0" applyNumberFormat="1" applyFont="1" applyBorder="1" applyAlignment="1">
      <alignment horizontal="center" vertical="center"/>
    </xf>
    <xf numFmtId="9" fontId="52" fillId="0" borderId="44" xfId="0" applyNumberFormat="1" applyFont="1" applyBorder="1" applyAlignment="1">
      <alignment horizontal="center" vertical="center"/>
    </xf>
    <xf numFmtId="1" fontId="52" fillId="33" borderId="44" xfId="0" applyNumberFormat="1" applyFont="1" applyFill="1" applyBorder="1" applyAlignment="1">
      <alignment horizontal="center" vertical="center"/>
    </xf>
    <xf numFmtId="0" fontId="52" fillId="33" borderId="42" xfId="0" applyFont="1" applyFill="1" applyBorder="1" applyAlignment="1">
      <alignment horizontal="center" vertical="center" wrapText="1"/>
    </xf>
    <xf numFmtId="0" fontId="48" fillId="0" borderId="0" xfId="0" applyFont="1" applyAlignment="1">
      <alignment horizontal="center"/>
    </xf>
    <xf numFmtId="0" fontId="58" fillId="33" borderId="44" xfId="0" applyFont="1" applyFill="1" applyBorder="1" applyAlignment="1">
      <alignment horizontal="center" vertical="center" wrapText="1"/>
    </xf>
    <xf numFmtId="4" fontId="52" fillId="33" borderId="47" xfId="0" applyNumberFormat="1" applyFont="1" applyFill="1" applyBorder="1" applyAlignment="1">
      <alignment horizontal="center" vertical="center" wrapText="1"/>
    </xf>
    <xf numFmtId="4" fontId="52" fillId="33" borderId="42" xfId="0" applyNumberFormat="1" applyFont="1" applyFill="1" applyBorder="1" applyAlignment="1">
      <alignment horizontal="center" vertical="center" wrapText="1"/>
    </xf>
    <xf numFmtId="0" fontId="52" fillId="33" borderId="47" xfId="0" applyFont="1" applyFill="1" applyBorder="1" applyAlignment="1">
      <alignment horizontal="left" vertical="center" wrapText="1"/>
    </xf>
    <xf numFmtId="1" fontId="52" fillId="33" borderId="45" xfId="0" applyNumberFormat="1" applyFont="1" applyFill="1" applyBorder="1" applyAlignment="1">
      <alignment horizontal="center" vertical="center"/>
    </xf>
    <xf numFmtId="0" fontId="58" fillId="33" borderId="44" xfId="0" applyFont="1" applyFill="1" applyBorder="1" applyAlignment="1">
      <alignment horizontal="center" vertical="center" wrapText="1"/>
    </xf>
    <xf numFmtId="9" fontId="52" fillId="33" borderId="48" xfId="0" applyNumberFormat="1" applyFont="1" applyFill="1" applyBorder="1" applyAlignment="1">
      <alignment horizontal="center" vertical="center"/>
    </xf>
    <xf numFmtId="0" fontId="71" fillId="0" borderId="0" xfId="0" applyFont="1" applyAlignment="1"/>
    <xf numFmtId="0" fontId="61" fillId="34" borderId="43" xfId="0" applyFont="1" applyFill="1" applyBorder="1" applyAlignment="1">
      <alignment horizontal="left" vertical="center" wrapText="1"/>
    </xf>
    <xf numFmtId="0" fontId="50" fillId="0" borderId="43" xfId="0" applyFont="1" applyBorder="1" applyAlignment="1">
      <alignment horizontal="left" vertical="center" wrapText="1" indent="1"/>
    </xf>
    <xf numFmtId="3" fontId="54" fillId="0" borderId="50" xfId="0" applyNumberFormat="1" applyFont="1" applyBorder="1" applyAlignment="1">
      <alignment horizontal="center" vertical="center"/>
    </xf>
    <xf numFmtId="3" fontId="52" fillId="0" borderId="50" xfId="0" applyNumberFormat="1" applyFont="1" applyBorder="1" applyAlignment="1">
      <alignment horizontal="center" vertical="center"/>
    </xf>
    <xf numFmtId="0" fontId="53" fillId="0" borderId="43" xfId="0" applyFont="1" applyBorder="1" applyAlignment="1">
      <alignment horizontal="left" vertical="center" wrapText="1" indent="1"/>
    </xf>
    <xf numFmtId="0" fontId="58" fillId="33" borderId="51" xfId="0" applyFont="1" applyFill="1" applyBorder="1" applyAlignment="1">
      <alignment horizontal="center" vertical="center" wrapText="1"/>
    </xf>
    <xf numFmtId="0" fontId="52" fillId="33" borderId="43" xfId="0" applyFont="1" applyFill="1" applyBorder="1" applyAlignment="1">
      <alignment horizontal="left" vertical="center" wrapText="1"/>
    </xf>
    <xf numFmtId="0" fontId="51" fillId="33" borderId="43" xfId="0" quotePrefix="1" applyFont="1" applyFill="1" applyBorder="1" applyAlignment="1">
      <alignment horizontal="center" vertical="center" wrapText="1"/>
    </xf>
    <xf numFmtId="10" fontId="56" fillId="0" borderId="44" xfId="0" applyNumberFormat="1" applyFont="1" applyBorder="1" applyAlignment="1">
      <alignment horizontal="center" vertical="center"/>
    </xf>
    <xf numFmtId="0" fontId="52" fillId="33" borderId="42" xfId="0" applyFont="1" applyFill="1" applyBorder="1" applyAlignment="1">
      <alignment horizontal="center" vertical="center" wrapText="1"/>
    </xf>
    <xf numFmtId="166" fontId="52" fillId="33" borderId="44" xfId="0" applyNumberFormat="1" applyFont="1" applyFill="1" applyBorder="1" applyAlignment="1">
      <alignment horizontal="center" vertical="center"/>
    </xf>
    <xf numFmtId="0" fontId="52" fillId="33" borderId="42" xfId="0" applyFont="1" applyFill="1" applyBorder="1" applyAlignment="1">
      <alignment horizontal="center" vertical="center" wrapText="1"/>
    </xf>
    <xf numFmtId="0" fontId="52" fillId="33" borderId="49" xfId="0" applyFont="1" applyFill="1" applyBorder="1" applyAlignment="1">
      <alignment vertical="center" wrapText="1"/>
    </xf>
    <xf numFmtId="9" fontId="52" fillId="33" borderId="45" xfId="44" applyFont="1" applyFill="1" applyBorder="1" applyAlignment="1">
      <alignment horizontal="center" vertical="center"/>
    </xf>
    <xf numFmtId="0" fontId="52" fillId="33" borderId="1" xfId="0" applyFont="1" applyFill="1" applyBorder="1" applyAlignment="1">
      <alignment horizontal="left" vertical="center" wrapText="1"/>
    </xf>
    <xf numFmtId="9" fontId="52" fillId="33" borderId="1" xfId="44" applyFont="1" applyFill="1" applyBorder="1" applyAlignment="1">
      <alignment horizontal="center" vertical="center"/>
    </xf>
    <xf numFmtId="0" fontId="61" fillId="34" borderId="42" xfId="0" applyFont="1" applyFill="1" applyBorder="1" applyAlignment="1">
      <alignment vertical="center" wrapText="1"/>
    </xf>
    <xf numFmtId="0" fontId="52" fillId="0" borderId="42" xfId="0" applyFont="1" applyFill="1" applyBorder="1" applyAlignment="1">
      <alignment vertical="center" wrapText="1"/>
    </xf>
    <xf numFmtId="9" fontId="52" fillId="0" borderId="44" xfId="0" applyNumberFormat="1" applyFont="1" applyFill="1" applyBorder="1" applyAlignment="1">
      <alignment horizontal="center" vertical="center"/>
    </xf>
    <xf numFmtId="9" fontId="52" fillId="0" borderId="48" xfId="0" applyNumberFormat="1" applyFont="1" applyFill="1" applyBorder="1" applyAlignment="1">
      <alignment horizontal="center" vertical="center"/>
    </xf>
    <xf numFmtId="0" fontId="72" fillId="0" borderId="0" xfId="0" applyFont="1"/>
    <xf numFmtId="164" fontId="52" fillId="0" borderId="44" xfId="0" applyNumberFormat="1" applyFont="1" applyBorder="1" applyAlignment="1">
      <alignment horizontal="center" vertical="center"/>
    </xf>
    <xf numFmtId="0" fontId="52" fillId="33" borderId="42" xfId="0" applyFont="1" applyFill="1" applyBorder="1" applyAlignment="1">
      <alignment horizontal="center" vertical="center" wrapText="1"/>
    </xf>
    <xf numFmtId="0" fontId="52" fillId="33" borderId="42" xfId="0" applyFont="1" applyFill="1" applyBorder="1" applyAlignment="1">
      <alignment vertical="center" wrapText="1"/>
    </xf>
    <xf numFmtId="0" fontId="48" fillId="0" borderId="0" xfId="0" applyFont="1" applyAlignment="1">
      <alignment horizontal="center"/>
    </xf>
    <xf numFmtId="4" fontId="52" fillId="33" borderId="52" xfId="0" applyNumberFormat="1" applyFont="1" applyFill="1" applyBorder="1" applyAlignment="1">
      <alignment horizontal="center" vertical="center" wrapText="1"/>
    </xf>
    <xf numFmtId="167" fontId="52" fillId="33" borderId="52" xfId="0" applyNumberFormat="1" applyFont="1" applyFill="1" applyBorder="1" applyAlignment="1">
      <alignment horizontal="center" vertical="center" wrapText="1"/>
    </xf>
    <xf numFmtId="169" fontId="52" fillId="33" borderId="52" xfId="0" applyNumberFormat="1" applyFont="1" applyFill="1" applyBorder="1" applyAlignment="1">
      <alignment horizontal="center" vertical="center" wrapText="1"/>
    </xf>
    <xf numFmtId="0" fontId="52" fillId="0" borderId="42" xfId="0" applyFont="1" applyFill="1" applyBorder="1" applyAlignment="1">
      <alignment horizontal="left" vertical="center" wrapText="1"/>
    </xf>
    <xf numFmtId="166" fontId="52" fillId="0" borderId="44" xfId="0" applyNumberFormat="1" applyFont="1" applyFill="1" applyBorder="1" applyAlignment="1">
      <alignment horizontal="center" vertical="center"/>
    </xf>
    <xf numFmtId="10" fontId="52" fillId="0" borderId="44" xfId="0" applyNumberFormat="1" applyFont="1" applyBorder="1" applyAlignment="1">
      <alignment horizontal="center" vertical="center"/>
    </xf>
    <xf numFmtId="169" fontId="0" fillId="0" borderId="0" xfId="0" applyNumberFormat="1"/>
    <xf numFmtId="3" fontId="58" fillId="35" borderId="0" xfId="0" applyNumberFormat="1" applyFont="1" applyFill="1" applyBorder="1" applyAlignment="1">
      <alignment horizontal="center" vertical="center"/>
    </xf>
    <xf numFmtId="0" fontId="73" fillId="0" borderId="0" xfId="0" applyFont="1"/>
    <xf numFmtId="9" fontId="52" fillId="33" borderId="45" xfId="0" applyNumberFormat="1" applyFont="1" applyFill="1" applyBorder="1" applyAlignment="1">
      <alignment horizontal="center" vertical="center"/>
    </xf>
    <xf numFmtId="9" fontId="52" fillId="33" borderId="1" xfId="0" applyNumberFormat="1" applyFont="1" applyFill="1" applyBorder="1" applyAlignment="1">
      <alignment horizontal="center" vertical="center"/>
    </xf>
    <xf numFmtId="9" fontId="52" fillId="33" borderId="0" xfId="0" applyNumberFormat="1" applyFont="1" applyFill="1" applyBorder="1" applyAlignment="1">
      <alignment horizontal="center" vertical="center"/>
    </xf>
    <xf numFmtId="0" fontId="52" fillId="33" borderId="42" xfId="0" applyFont="1" applyFill="1" applyBorder="1" applyAlignment="1">
      <alignment vertical="center" wrapText="1"/>
    </xf>
    <xf numFmtId="0" fontId="52" fillId="33" borderId="44" xfId="0" applyFont="1" applyFill="1" applyBorder="1" applyAlignment="1">
      <alignment horizontal="center" vertical="center" wrapText="1"/>
    </xf>
    <xf numFmtId="0" fontId="52" fillId="0" borderId="49" xfId="0" applyFont="1" applyFill="1" applyBorder="1" applyAlignment="1">
      <alignment vertical="center" wrapText="1"/>
    </xf>
    <xf numFmtId="1" fontId="52" fillId="0" borderId="1" xfId="0" applyNumberFormat="1" applyFont="1" applyFill="1" applyBorder="1" applyAlignment="1">
      <alignment horizontal="center" vertical="center"/>
    </xf>
    <xf numFmtId="0" fontId="0" fillId="37" borderId="0" xfId="0" applyFill="1"/>
    <xf numFmtId="2" fontId="0" fillId="0" borderId="0" xfId="0" applyNumberFormat="1"/>
    <xf numFmtId="3" fontId="52" fillId="0" borderId="0" xfId="0" applyNumberFormat="1" applyFont="1" applyFill="1" applyBorder="1" applyAlignment="1">
      <alignment horizontal="center" vertical="center"/>
    </xf>
    <xf numFmtId="0" fontId="52" fillId="33" borderId="42" xfId="0" applyFont="1" applyFill="1" applyBorder="1" applyAlignment="1">
      <alignment horizontal="center" vertical="center" wrapText="1"/>
    </xf>
    <xf numFmtId="0" fontId="48" fillId="0" borderId="0" xfId="0" applyFont="1" applyAlignment="1">
      <alignment horizontal="center"/>
    </xf>
    <xf numFmtId="0" fontId="52" fillId="33" borderId="45" xfId="0" applyFont="1" applyFill="1" applyBorder="1" applyAlignment="1">
      <alignment horizontal="center" vertical="center" wrapText="1"/>
    </xf>
    <xf numFmtId="0" fontId="52" fillId="33" borderId="44" xfId="0" applyFont="1" applyFill="1" applyBorder="1" applyAlignment="1">
      <alignment horizontal="center" vertical="center" wrapText="1"/>
    </xf>
    <xf numFmtId="3" fontId="0" fillId="0" borderId="0" xfId="0" applyNumberFormat="1" applyAlignment="1">
      <alignment wrapText="1"/>
    </xf>
    <xf numFmtId="3" fontId="15" fillId="33" borderId="42" xfId="0" applyNumberFormat="1" applyFont="1" applyFill="1" applyBorder="1" applyAlignment="1">
      <alignment horizontal="center" vertical="center" wrapText="1"/>
    </xf>
    <xf numFmtId="0" fontId="52" fillId="33" borderId="42" xfId="0" applyFont="1" applyFill="1" applyBorder="1" applyAlignment="1">
      <alignment vertical="center" wrapText="1"/>
    </xf>
    <xf numFmtId="9" fontId="56" fillId="33" borderId="44" xfId="39" applyNumberFormat="1" applyFont="1" applyFill="1" applyBorder="1" applyAlignment="1">
      <alignment horizontal="center" vertical="center"/>
    </xf>
    <xf numFmtId="0" fontId="58" fillId="33" borderId="42" xfId="39" applyFont="1" applyFill="1" applyBorder="1" applyAlignment="1">
      <alignment vertical="center" wrapText="1"/>
    </xf>
    <xf numFmtId="3" fontId="52" fillId="33" borderId="42" xfId="39" applyNumberFormat="1" applyFont="1" applyFill="1" applyBorder="1" applyAlignment="1">
      <alignment horizontal="center" vertical="center" wrapText="1"/>
    </xf>
    <xf numFmtId="3" fontId="52" fillId="0" borderId="44" xfId="39" applyNumberFormat="1" applyFont="1" applyBorder="1" applyAlignment="1">
      <alignment horizontal="center" vertical="center"/>
    </xf>
    <xf numFmtId="3" fontId="54" fillId="0" borderId="44" xfId="39" applyNumberFormat="1" applyFont="1" applyBorder="1" applyAlignment="1">
      <alignment horizontal="center" vertical="center"/>
    </xf>
    <xf numFmtId="9" fontId="54" fillId="0" borderId="44" xfId="45" applyFont="1" applyBorder="1" applyAlignment="1">
      <alignment horizontal="center" vertical="center"/>
    </xf>
    <xf numFmtId="164" fontId="54" fillId="0" borderId="44" xfId="39" applyNumberFormat="1" applyFont="1" applyBorder="1" applyAlignment="1">
      <alignment horizontal="center" vertical="center"/>
    </xf>
    <xf numFmtId="9" fontId="52" fillId="0" borderId="44" xfId="39" applyNumberFormat="1" applyFont="1" applyBorder="1" applyAlignment="1">
      <alignment horizontal="center" vertical="center"/>
    </xf>
    <xf numFmtId="3" fontId="54" fillId="0" borderId="50" xfId="39" applyNumberFormat="1" applyFont="1" applyBorder="1" applyAlignment="1">
      <alignment horizontal="center" vertical="center"/>
    </xf>
    <xf numFmtId="3" fontId="52" fillId="0" borderId="50" xfId="39" applyNumberFormat="1" applyFont="1" applyBorder="1" applyAlignment="1">
      <alignment horizontal="center" vertical="center"/>
    </xf>
    <xf numFmtId="3" fontId="52" fillId="33" borderId="43" xfId="39" applyNumberFormat="1" applyFont="1" applyFill="1" applyBorder="1" applyAlignment="1">
      <alignment horizontal="center" vertical="center" wrapText="1"/>
    </xf>
    <xf numFmtId="0" fontId="52" fillId="33" borderId="43" xfId="39" applyFont="1" applyFill="1" applyBorder="1" applyAlignment="1">
      <alignment horizontal="center" vertical="center" wrapText="1"/>
    </xf>
    <xf numFmtId="164" fontId="52" fillId="33" borderId="50" xfId="39" applyNumberFormat="1" applyFont="1" applyFill="1" applyBorder="1" applyAlignment="1">
      <alignment horizontal="center" vertical="center"/>
    </xf>
    <xf numFmtId="0" fontId="52" fillId="33" borderId="42" xfId="39" applyFont="1" applyFill="1" applyBorder="1" applyAlignment="1">
      <alignment horizontal="center" vertical="center" wrapText="1"/>
    </xf>
    <xf numFmtId="164" fontId="52" fillId="33" borderId="44" xfId="39" applyNumberFormat="1" applyFont="1" applyFill="1" applyBorder="1" applyAlignment="1">
      <alignment horizontal="center" vertical="center"/>
    </xf>
    <xf numFmtId="0" fontId="56" fillId="33" borderId="42" xfId="39" applyFont="1" applyFill="1" applyBorder="1" applyAlignment="1">
      <alignment vertical="center" wrapText="1"/>
    </xf>
    <xf numFmtId="3" fontId="52" fillId="33" borderId="50" xfId="39" applyNumberFormat="1" applyFont="1" applyFill="1" applyBorder="1" applyAlignment="1">
      <alignment horizontal="center" vertical="center"/>
    </xf>
    <xf numFmtId="0" fontId="52" fillId="0" borderId="42" xfId="0" applyFont="1" applyFill="1" applyBorder="1" applyAlignment="1">
      <alignment horizontal="center" vertical="center" wrapText="1"/>
    </xf>
    <xf numFmtId="3" fontId="52" fillId="0" borderId="42" xfId="0" applyNumberFormat="1" applyFont="1" applyFill="1" applyBorder="1" applyAlignment="1">
      <alignment horizontal="center" vertical="center" wrapText="1"/>
    </xf>
    <xf numFmtId="0" fontId="52" fillId="33" borderId="42" xfId="0" applyFont="1" applyFill="1" applyBorder="1" applyAlignment="1">
      <alignment vertical="center" wrapText="1"/>
    </xf>
    <xf numFmtId="0" fontId="50" fillId="33" borderId="45" xfId="0" applyFont="1" applyFill="1" applyBorder="1" applyAlignment="1">
      <alignment horizontal="center" vertical="center" wrapText="1"/>
    </xf>
    <xf numFmtId="0" fontId="50" fillId="33" borderId="44" xfId="0" applyFont="1" applyFill="1" applyBorder="1" applyAlignment="1">
      <alignment horizontal="center" vertical="center" wrapText="1"/>
    </xf>
    <xf numFmtId="0" fontId="57" fillId="34" borderId="49" xfId="0" applyFont="1" applyFill="1" applyBorder="1" applyAlignment="1">
      <alignment vertical="center" wrapText="1"/>
    </xf>
    <xf numFmtId="0" fontId="70" fillId="33" borderId="42" xfId="0" applyFont="1" applyFill="1" applyBorder="1" applyAlignment="1">
      <alignment vertical="center" wrapText="1"/>
    </xf>
    <xf numFmtId="0" fontId="70" fillId="33" borderId="42" xfId="39" applyFont="1" applyFill="1" applyBorder="1" applyAlignment="1">
      <alignment horizontal="left" vertical="center" wrapText="1"/>
    </xf>
    <xf numFmtId="0" fontId="63" fillId="0" borderId="42" xfId="0" applyFont="1" applyFill="1" applyBorder="1" applyAlignment="1">
      <alignment vertical="center" wrapText="1"/>
    </xf>
    <xf numFmtId="0" fontId="64" fillId="0" borderId="43" xfId="0" applyFont="1" applyFill="1" applyBorder="1" applyAlignment="1">
      <alignment horizontal="left" vertical="center" wrapText="1"/>
    </xf>
    <xf numFmtId="0" fontId="64" fillId="0" borderId="43" xfId="0" applyFont="1" applyFill="1" applyBorder="1" applyAlignment="1">
      <alignment horizontal="center" vertical="center" wrapText="1"/>
    </xf>
    <xf numFmtId="0" fontId="67" fillId="0" borderId="0" xfId="0" applyFont="1" applyFill="1"/>
    <xf numFmtId="0" fontId="0" fillId="0" borderId="0" xfId="0" applyFill="1"/>
    <xf numFmtId="0" fontId="74" fillId="0" borderId="0" xfId="0" applyFont="1"/>
    <xf numFmtId="0" fontId="75" fillId="34" borderId="42" xfId="0" applyFont="1" applyFill="1" applyBorder="1" applyAlignment="1">
      <alignment vertical="center" wrapText="1"/>
    </xf>
    <xf numFmtId="0" fontId="74" fillId="0" borderId="1" xfId="0" applyFont="1" applyBorder="1"/>
    <xf numFmtId="0" fontId="76" fillId="0" borderId="42" xfId="0" applyFont="1" applyBorder="1" applyAlignment="1">
      <alignment horizontal="left" vertical="center" wrapText="1" indent="1"/>
    </xf>
    <xf numFmtId="0" fontId="77" fillId="0" borderId="42" xfId="0" applyFont="1" applyBorder="1" applyAlignment="1">
      <alignment horizontal="left" vertical="center" wrapText="1" indent="1"/>
    </xf>
    <xf numFmtId="0" fontId="78" fillId="0" borderId="47" xfId="0" applyFont="1" applyBorder="1" applyAlignment="1">
      <alignment horizontal="left" vertical="center" wrapText="1" indent="1"/>
    </xf>
    <xf numFmtId="0" fontId="79" fillId="35" borderId="42" xfId="0" applyFont="1" applyFill="1" applyBorder="1" applyAlignment="1">
      <alignment vertical="center" wrapText="1"/>
    </xf>
    <xf numFmtId="0" fontId="74" fillId="0" borderId="17" xfId="0" applyFont="1" applyBorder="1"/>
    <xf numFmtId="0" fontId="74" fillId="0" borderId="18" xfId="0" applyFont="1" applyBorder="1"/>
    <xf numFmtId="2" fontId="74" fillId="0" borderId="0" xfId="0" applyNumberFormat="1" applyFont="1"/>
    <xf numFmtId="3" fontId="74" fillId="0" borderId="0" xfId="0" applyNumberFormat="1" applyFont="1"/>
    <xf numFmtId="0" fontId="79" fillId="36" borderId="42" xfId="0" applyFont="1" applyFill="1" applyBorder="1" applyAlignment="1">
      <alignment vertical="center" wrapText="1"/>
    </xf>
    <xf numFmtId="0" fontId="80" fillId="33" borderId="42" xfId="0" applyFont="1" applyFill="1" applyBorder="1" applyAlignment="1">
      <alignment vertical="center" wrapText="1"/>
    </xf>
    <xf numFmtId="0" fontId="74" fillId="0" borderId="16" xfId="0" applyFont="1" applyBorder="1"/>
    <xf numFmtId="0" fontId="75" fillId="0" borderId="42" xfId="0" applyFont="1" applyBorder="1" applyAlignment="1">
      <alignment horizontal="left" vertical="center" wrapText="1" indent="1"/>
    </xf>
    <xf numFmtId="0" fontId="75" fillId="0" borderId="0" xfId="0" applyFont="1" applyBorder="1" applyAlignment="1">
      <alignment horizontal="left" vertical="center" wrapText="1" indent="1"/>
    </xf>
    <xf numFmtId="0" fontId="23" fillId="0" borderId="3" xfId="0" applyFont="1" applyBorder="1"/>
    <xf numFmtId="0" fontId="23" fillId="0" borderId="4" xfId="0" applyFont="1" applyBorder="1"/>
    <xf numFmtId="0" fontId="23" fillId="0" borderId="1" xfId="0" applyFont="1" applyBorder="1"/>
    <xf numFmtId="0" fontId="23" fillId="0" borderId="5" xfId="0" applyFont="1" applyBorder="1"/>
    <xf numFmtId="0" fontId="23" fillId="0" borderId="6" xfId="0" applyFont="1" applyBorder="1"/>
    <xf numFmtId="0" fontId="23" fillId="0" borderId="7" xfId="0" applyFont="1" applyBorder="1"/>
    <xf numFmtId="0" fontId="81" fillId="0" borderId="0" xfId="0" applyFont="1"/>
    <xf numFmtId="0" fontId="57" fillId="33" borderId="43" xfId="0" applyFont="1" applyFill="1" applyBorder="1" applyAlignment="1">
      <alignment horizontal="left" vertical="center" wrapText="1"/>
    </xf>
    <xf numFmtId="0" fontId="50" fillId="33" borderId="42" xfId="0" applyFont="1" applyFill="1" applyBorder="1" applyAlignment="1">
      <alignment horizontal="center" vertical="center" wrapText="1"/>
    </xf>
    <xf numFmtId="0" fontId="50" fillId="33" borderId="42" xfId="0" applyFont="1" applyFill="1" applyBorder="1" applyAlignment="1">
      <alignment vertical="center" wrapText="1"/>
    </xf>
    <xf numFmtId="4" fontId="81" fillId="0" borderId="0" xfId="0" applyNumberFormat="1" applyFont="1"/>
    <xf numFmtId="9" fontId="50" fillId="33" borderId="44" xfId="0" applyNumberFormat="1" applyFont="1" applyFill="1" applyBorder="1" applyAlignment="1">
      <alignment horizontal="center" vertical="center"/>
    </xf>
    <xf numFmtId="0" fontId="50" fillId="33" borderId="42" xfId="0" applyFont="1" applyFill="1" applyBorder="1" applyAlignment="1">
      <alignment horizontal="left" vertical="center" wrapText="1"/>
    </xf>
    <xf numFmtId="0" fontId="63" fillId="34" borderId="42" xfId="0" applyFont="1" applyFill="1" applyBorder="1" applyAlignment="1">
      <alignment horizontal="left" vertical="center" wrapText="1"/>
    </xf>
    <xf numFmtId="0" fontId="57" fillId="33" borderId="45" xfId="0" applyFont="1" applyFill="1" applyBorder="1" applyAlignment="1">
      <alignment horizontal="center" vertical="center" wrapText="1"/>
    </xf>
    <xf numFmtId="0" fontId="57" fillId="33" borderId="44" xfId="0" applyFont="1" applyFill="1" applyBorder="1" applyAlignment="1">
      <alignment horizontal="center" vertical="center" wrapText="1"/>
    </xf>
    <xf numFmtId="3" fontId="50" fillId="33" borderId="42" xfId="0" applyNumberFormat="1" applyFont="1" applyFill="1" applyBorder="1" applyAlignment="1">
      <alignment horizontal="center" vertical="center" wrapText="1"/>
    </xf>
    <xf numFmtId="164" fontId="50" fillId="33" borderId="44" xfId="0" applyNumberFormat="1" applyFont="1" applyFill="1" applyBorder="1" applyAlignment="1">
      <alignment horizontal="center" vertical="center"/>
    </xf>
    <xf numFmtId="3" fontId="81" fillId="0" borderId="0" xfId="0" applyNumberFormat="1" applyFont="1"/>
    <xf numFmtId="3" fontId="50" fillId="0" borderId="44" xfId="0" applyNumberFormat="1" applyFont="1" applyBorder="1" applyAlignment="1">
      <alignment horizontal="center" vertical="center"/>
    </xf>
    <xf numFmtId="3" fontId="53" fillId="0" borderId="44" xfId="0" applyNumberFormat="1" applyFont="1" applyBorder="1" applyAlignment="1">
      <alignment horizontal="center" vertical="center"/>
    </xf>
    <xf numFmtId="164" fontId="53" fillId="0" borderId="44" xfId="0" applyNumberFormat="1" applyFont="1" applyBorder="1" applyAlignment="1">
      <alignment horizontal="center" vertical="center"/>
    </xf>
    <xf numFmtId="3" fontId="57" fillId="35" borderId="44" xfId="0" applyNumberFormat="1" applyFont="1" applyFill="1" applyBorder="1" applyAlignment="1">
      <alignment horizontal="center" vertical="center"/>
    </xf>
    <xf numFmtId="0" fontId="76" fillId="34" borderId="53" xfId="0" applyFont="1" applyFill="1" applyBorder="1" applyAlignment="1">
      <alignment horizontal="center" vertical="center"/>
    </xf>
    <xf numFmtId="0" fontId="50" fillId="34" borderId="42" xfId="0" applyFont="1" applyFill="1" applyBorder="1" applyAlignment="1">
      <alignment horizontal="left" vertical="center" wrapText="1"/>
    </xf>
    <xf numFmtId="3" fontId="57" fillId="34" borderId="44" xfId="0" applyNumberFormat="1" applyFont="1" applyFill="1" applyBorder="1" applyAlignment="1">
      <alignment horizontal="center" vertical="center"/>
    </xf>
    <xf numFmtId="3" fontId="55" fillId="33" borderId="44" xfId="0" applyNumberFormat="1" applyFont="1" applyFill="1" applyBorder="1" applyAlignment="1">
      <alignment horizontal="center" vertical="center"/>
    </xf>
    <xf numFmtId="164" fontId="55" fillId="0" borderId="44" xfId="0" applyNumberFormat="1" applyFont="1" applyBorder="1" applyAlignment="1">
      <alignment horizontal="center" vertical="center"/>
    </xf>
    <xf numFmtId="3" fontId="50" fillId="0" borderId="0" xfId="0" applyNumberFormat="1" applyFont="1" applyBorder="1" applyAlignment="1">
      <alignment horizontal="center" vertical="center"/>
    </xf>
    <xf numFmtId="0" fontId="76" fillId="0" borderId="0" xfId="0" applyFont="1"/>
    <xf numFmtId="0" fontId="75" fillId="0" borderId="0" xfId="0" applyFont="1" applyAlignment="1">
      <alignment horizontal="center"/>
    </xf>
    <xf numFmtId="0" fontId="75" fillId="33" borderId="43" xfId="0" applyFont="1" applyFill="1" applyBorder="1" applyAlignment="1">
      <alignment horizontal="left" vertical="center" wrapText="1"/>
    </xf>
    <xf numFmtId="0" fontId="75" fillId="34" borderId="43" xfId="0" applyFont="1" applyFill="1" applyBorder="1" applyAlignment="1">
      <alignment vertical="center" wrapText="1"/>
    </xf>
    <xf numFmtId="0" fontId="76" fillId="33" borderId="45" xfId="0" applyFont="1" applyFill="1" applyBorder="1" applyAlignment="1">
      <alignment horizontal="center" vertical="center" wrapText="1"/>
    </xf>
    <xf numFmtId="0" fontId="76" fillId="33" borderId="44" xfId="0" applyFont="1" applyFill="1" applyBorder="1" applyAlignment="1">
      <alignment horizontal="center" vertical="center" wrapText="1"/>
    </xf>
    <xf numFmtId="0" fontId="76" fillId="33" borderId="42" xfId="0" applyFont="1" applyFill="1" applyBorder="1" applyAlignment="1">
      <alignment horizontal="center" vertical="center" wrapText="1"/>
    </xf>
    <xf numFmtId="0" fontId="76" fillId="33" borderId="42" xfId="0" applyFont="1" applyFill="1" applyBorder="1" applyAlignment="1">
      <alignment vertical="center" wrapText="1"/>
    </xf>
    <xf numFmtId="1" fontId="22" fillId="33" borderId="44" xfId="0" applyNumberFormat="1" applyFont="1" applyFill="1" applyBorder="1" applyAlignment="1">
      <alignment horizontal="center" vertical="center"/>
    </xf>
    <xf numFmtId="9" fontId="22" fillId="33" borderId="44" xfId="0" applyNumberFormat="1" applyFont="1" applyFill="1" applyBorder="1" applyAlignment="1">
      <alignment horizontal="center" vertical="center"/>
    </xf>
    <xf numFmtId="164" fontId="22" fillId="33" borderId="44" xfId="0" applyNumberFormat="1" applyFont="1" applyFill="1" applyBorder="1" applyAlignment="1">
      <alignment horizontal="center" vertical="center"/>
    </xf>
    <xf numFmtId="4" fontId="76" fillId="0" borderId="0" xfId="0" applyNumberFormat="1" applyFont="1"/>
    <xf numFmtId="0" fontId="76" fillId="33" borderId="49" xfId="0" applyFont="1" applyFill="1" applyBorder="1" applyAlignment="1">
      <alignment horizontal="center" vertical="center" wrapText="1"/>
    </xf>
    <xf numFmtId="0" fontId="76" fillId="33" borderId="48" xfId="0" applyFont="1" applyFill="1" applyBorder="1" applyAlignment="1">
      <alignment horizontal="center" vertical="center" wrapText="1"/>
    </xf>
    <xf numFmtId="9" fontId="76" fillId="33" borderId="44" xfId="0" applyNumberFormat="1" applyFont="1" applyFill="1" applyBorder="1" applyAlignment="1">
      <alignment horizontal="center" vertical="center"/>
    </xf>
    <xf numFmtId="0" fontId="76" fillId="33" borderId="42" xfId="0" applyFont="1" applyFill="1" applyBorder="1" applyAlignment="1">
      <alignment horizontal="left" vertical="center" wrapText="1"/>
    </xf>
    <xf numFmtId="1" fontId="76" fillId="33" borderId="44" xfId="0" applyNumberFormat="1" applyFont="1" applyFill="1" applyBorder="1" applyAlignment="1">
      <alignment horizontal="center" vertical="center"/>
    </xf>
    <xf numFmtId="0" fontId="79" fillId="34" borderId="42" xfId="0" applyFont="1" applyFill="1" applyBorder="1" applyAlignment="1">
      <alignment horizontal="left" vertical="center" wrapText="1"/>
    </xf>
    <xf numFmtId="0" fontId="75" fillId="33" borderId="45" xfId="0" applyFont="1" applyFill="1" applyBorder="1" applyAlignment="1">
      <alignment horizontal="center" vertical="center" wrapText="1"/>
    </xf>
    <xf numFmtId="0" fontId="75" fillId="33" borderId="44" xfId="0" applyFont="1" applyFill="1" applyBorder="1" applyAlignment="1">
      <alignment horizontal="center" vertical="center" wrapText="1"/>
    </xf>
    <xf numFmtId="3" fontId="76" fillId="33" borderId="42" xfId="0" applyNumberFormat="1" applyFont="1" applyFill="1" applyBorder="1" applyAlignment="1">
      <alignment horizontal="center" vertical="center" wrapText="1"/>
    </xf>
    <xf numFmtId="4" fontId="76" fillId="33" borderId="42" xfId="0" applyNumberFormat="1" applyFont="1" applyFill="1" applyBorder="1" applyAlignment="1">
      <alignment horizontal="center" vertical="center" wrapText="1"/>
    </xf>
    <xf numFmtId="164" fontId="76" fillId="33" borderId="44" xfId="0" applyNumberFormat="1" applyFont="1" applyFill="1" applyBorder="1" applyAlignment="1">
      <alignment horizontal="center" vertical="center"/>
    </xf>
    <xf numFmtId="3" fontId="76" fillId="0" borderId="0" xfId="0" applyNumberFormat="1" applyFont="1"/>
    <xf numFmtId="3" fontId="76" fillId="0" borderId="44" xfId="0" applyNumberFormat="1" applyFont="1" applyBorder="1" applyAlignment="1">
      <alignment horizontal="center" vertical="center"/>
    </xf>
    <xf numFmtId="3" fontId="77" fillId="0" borderId="44" xfId="0" applyNumberFormat="1" applyFont="1" applyBorder="1" applyAlignment="1">
      <alignment horizontal="center" vertical="center"/>
    </xf>
    <xf numFmtId="9" fontId="77" fillId="0" borderId="44" xfId="44" applyFont="1" applyBorder="1" applyAlignment="1">
      <alignment horizontal="center" vertical="center"/>
    </xf>
    <xf numFmtId="164" fontId="77" fillId="0" borderId="44" xfId="0" applyNumberFormat="1" applyFont="1" applyBorder="1" applyAlignment="1">
      <alignment horizontal="center" vertical="center"/>
    </xf>
    <xf numFmtId="9" fontId="76" fillId="0" borderId="44" xfId="0" applyNumberFormat="1" applyFont="1" applyBorder="1" applyAlignment="1">
      <alignment horizontal="center" vertical="center"/>
    </xf>
    <xf numFmtId="3" fontId="75" fillId="35" borderId="44" xfId="0" applyNumberFormat="1" applyFont="1" applyFill="1" applyBorder="1" applyAlignment="1">
      <alignment horizontal="center" vertical="center"/>
    </xf>
    <xf numFmtId="0" fontId="76" fillId="33" borderId="47" xfId="0" applyFont="1" applyFill="1" applyBorder="1" applyAlignment="1">
      <alignment horizontal="left" vertical="center" wrapText="1"/>
    </xf>
    <xf numFmtId="1" fontId="76" fillId="33" borderId="45" xfId="0" applyNumberFormat="1" applyFont="1" applyFill="1" applyBorder="1" applyAlignment="1">
      <alignment horizontal="center" vertical="center"/>
    </xf>
    <xf numFmtId="0" fontId="76" fillId="33" borderId="54" xfId="0" applyFont="1" applyFill="1" applyBorder="1" applyAlignment="1">
      <alignment horizontal="left" vertical="center" wrapText="1"/>
    </xf>
    <xf numFmtId="9" fontId="22" fillId="33" borderId="54" xfId="0" applyNumberFormat="1" applyFont="1" applyFill="1" applyBorder="1" applyAlignment="1">
      <alignment horizontal="center" vertical="center"/>
    </xf>
    <xf numFmtId="0" fontId="76" fillId="33" borderId="19" xfId="0" applyFont="1" applyFill="1" applyBorder="1" applyAlignment="1">
      <alignment horizontal="left" vertical="center" wrapText="1"/>
    </xf>
    <xf numFmtId="9" fontId="22" fillId="33" borderId="19" xfId="0" applyNumberFormat="1" applyFont="1" applyFill="1" applyBorder="1" applyAlignment="1">
      <alignment horizontal="center" vertical="center"/>
    </xf>
    <xf numFmtId="0" fontId="76" fillId="33" borderId="20" xfId="0" applyFont="1" applyFill="1" applyBorder="1" applyAlignment="1">
      <alignment horizontal="left" vertical="center" wrapText="1"/>
    </xf>
    <xf numFmtId="1" fontId="22" fillId="33" borderId="16" xfId="0" applyNumberFormat="1" applyFont="1" applyFill="1" applyBorder="1" applyAlignment="1">
      <alignment horizontal="center" vertical="center"/>
    </xf>
    <xf numFmtId="1" fontId="76" fillId="33" borderId="11" xfId="0" applyNumberFormat="1" applyFont="1" applyFill="1" applyBorder="1" applyAlignment="1">
      <alignment horizontal="center" vertical="center"/>
    </xf>
    <xf numFmtId="1" fontId="76" fillId="33" borderId="16" xfId="0" applyNumberFormat="1" applyFont="1" applyFill="1" applyBorder="1" applyAlignment="1">
      <alignment horizontal="center" vertical="center"/>
    </xf>
    <xf numFmtId="1" fontId="76" fillId="33" borderId="13" xfId="0" applyNumberFormat="1" applyFont="1" applyFill="1" applyBorder="1" applyAlignment="1">
      <alignment horizontal="center" vertical="center"/>
    </xf>
    <xf numFmtId="0" fontId="76" fillId="33" borderId="49" xfId="0" applyFont="1" applyFill="1" applyBorder="1" applyAlignment="1">
      <alignment horizontal="left" vertical="center" wrapText="1"/>
    </xf>
    <xf numFmtId="9" fontId="76" fillId="0" borderId="16" xfId="0" applyNumberFormat="1" applyFont="1" applyFill="1" applyBorder="1" applyAlignment="1">
      <alignment horizontal="center" vertical="center"/>
    </xf>
    <xf numFmtId="9" fontId="76" fillId="33" borderId="48" xfId="0" applyNumberFormat="1" applyFont="1" applyFill="1" applyBorder="1" applyAlignment="1">
      <alignment horizontal="center" vertical="center"/>
    </xf>
    <xf numFmtId="9" fontId="76" fillId="33" borderId="16" xfId="0" applyNumberFormat="1" applyFont="1" applyFill="1" applyBorder="1" applyAlignment="1">
      <alignment horizontal="center" vertical="center"/>
    </xf>
    <xf numFmtId="9" fontId="76" fillId="0" borderId="0" xfId="0" applyNumberFormat="1" applyFont="1"/>
    <xf numFmtId="0" fontId="75" fillId="34" borderId="53" xfId="0" applyFont="1" applyFill="1" applyBorder="1" applyAlignment="1">
      <alignment horizontal="center" vertical="center"/>
    </xf>
    <xf numFmtId="0" fontId="75" fillId="34" borderId="50" xfId="0" applyFont="1" applyFill="1" applyBorder="1" applyAlignment="1">
      <alignment horizontal="center" vertical="center"/>
    </xf>
    <xf numFmtId="4" fontId="76" fillId="33" borderId="47" xfId="0" applyNumberFormat="1" applyFont="1" applyFill="1" applyBorder="1" applyAlignment="1">
      <alignment horizontal="center" vertical="center" wrapText="1"/>
    </xf>
    <xf numFmtId="0" fontId="76" fillId="34" borderId="42" xfId="0" applyFont="1" applyFill="1" applyBorder="1" applyAlignment="1">
      <alignment horizontal="left" vertical="center" wrapText="1"/>
    </xf>
    <xf numFmtId="3" fontId="75" fillId="36" borderId="44" xfId="0" applyNumberFormat="1" applyFont="1" applyFill="1" applyBorder="1" applyAlignment="1">
      <alignment horizontal="center" vertical="center"/>
    </xf>
    <xf numFmtId="3" fontId="75" fillId="34" borderId="44" xfId="0" applyNumberFormat="1" applyFont="1" applyFill="1" applyBorder="1" applyAlignment="1">
      <alignment horizontal="center" vertical="center"/>
    </xf>
    <xf numFmtId="3" fontId="80" fillId="33" borderId="44" xfId="0" applyNumberFormat="1" applyFont="1" applyFill="1" applyBorder="1" applyAlignment="1">
      <alignment horizontal="center" vertical="center"/>
    </xf>
    <xf numFmtId="164" fontId="80" fillId="0" borderId="44" xfId="0" applyNumberFormat="1" applyFont="1" applyBorder="1" applyAlignment="1">
      <alignment horizontal="center" vertical="center"/>
    </xf>
    <xf numFmtId="3" fontId="76" fillId="0" borderId="0" xfId="0" applyNumberFormat="1" applyFont="1" applyBorder="1" applyAlignment="1">
      <alignment horizontal="center" vertical="center"/>
    </xf>
    <xf numFmtId="0" fontId="82" fillId="0" borderId="0" xfId="0" applyFont="1" applyAlignment="1"/>
    <xf numFmtId="9" fontId="50" fillId="0" borderId="44" xfId="0" applyNumberFormat="1" applyFont="1" applyFill="1" applyBorder="1" applyAlignment="1">
      <alignment horizontal="center" vertical="center"/>
    </xf>
    <xf numFmtId="0" fontId="50" fillId="0" borderId="42" xfId="0" applyFont="1" applyFill="1" applyBorder="1" applyAlignment="1">
      <alignment horizontal="left" vertical="center" wrapText="1"/>
    </xf>
    <xf numFmtId="0" fontId="50" fillId="0" borderId="42" xfId="0" applyFont="1" applyFill="1" applyBorder="1" applyAlignment="1">
      <alignment horizontal="center" vertical="center" wrapText="1"/>
    </xf>
    <xf numFmtId="3" fontId="50" fillId="0" borderId="42" xfId="0" applyNumberFormat="1" applyFont="1" applyFill="1" applyBorder="1" applyAlignment="1">
      <alignment horizontal="center" vertical="center" wrapText="1"/>
    </xf>
    <xf numFmtId="0" fontId="50" fillId="34" borderId="42" xfId="0" applyFont="1" applyFill="1" applyBorder="1" applyAlignment="1">
      <alignment vertical="center" wrapText="1"/>
    </xf>
    <xf numFmtId="0" fontId="50" fillId="34" borderId="43" xfId="0" applyFont="1" applyFill="1" applyBorder="1" applyAlignment="1">
      <alignment horizontal="left" vertical="center" wrapText="1"/>
    </xf>
    <xf numFmtId="3" fontId="50" fillId="33" borderId="44" xfId="0" applyNumberFormat="1" applyFont="1" applyFill="1" applyBorder="1" applyAlignment="1">
      <alignment horizontal="center" vertical="center"/>
    </xf>
    <xf numFmtId="3" fontId="57" fillId="0" borderId="44" xfId="0" applyNumberFormat="1" applyFont="1" applyBorder="1" applyAlignment="1">
      <alignment horizontal="center" vertical="center"/>
    </xf>
    <xf numFmtId="3" fontId="55" fillId="0" borderId="44" xfId="0" applyNumberFormat="1" applyFont="1" applyBorder="1" applyAlignment="1">
      <alignment horizontal="center" vertical="center"/>
    </xf>
    <xf numFmtId="3" fontId="57" fillId="0" borderId="44" xfId="0" applyNumberFormat="1" applyFont="1" applyFill="1" applyBorder="1" applyAlignment="1">
      <alignment horizontal="center" vertical="center"/>
    </xf>
    <xf numFmtId="0" fontId="57" fillId="33" borderId="42" xfId="0" applyFont="1" applyFill="1" applyBorder="1" applyAlignment="1">
      <alignment vertical="center" wrapText="1"/>
    </xf>
    <xf numFmtId="9" fontId="55" fillId="33" borderId="44" xfId="0" applyNumberFormat="1" applyFont="1" applyFill="1" applyBorder="1" applyAlignment="1">
      <alignment horizontal="center" vertical="center"/>
    </xf>
    <xf numFmtId="0" fontId="57" fillId="33" borderId="42" xfId="39" applyFont="1" applyFill="1" applyBorder="1" applyAlignment="1">
      <alignment horizontal="left" vertical="center" wrapText="1"/>
    </xf>
    <xf numFmtId="0" fontId="57" fillId="33" borderId="42" xfId="39" applyFont="1" applyFill="1" applyBorder="1" applyAlignment="1">
      <alignment vertical="center" wrapText="1"/>
    </xf>
    <xf numFmtId="0" fontId="55" fillId="33" borderId="42" xfId="39" applyFont="1" applyFill="1" applyBorder="1" applyAlignment="1">
      <alignment vertical="center" wrapText="1"/>
    </xf>
    <xf numFmtId="0" fontId="83" fillId="0" borderId="0" xfId="0" applyFont="1" applyAlignment="1">
      <alignment horizontal="center"/>
    </xf>
    <xf numFmtId="170" fontId="65" fillId="33" borderId="1" xfId="28" applyNumberFormat="1" applyFont="1" applyFill="1" applyBorder="1"/>
    <xf numFmtId="0" fontId="83" fillId="33" borderId="43" xfId="0" applyFont="1" applyFill="1" applyBorder="1" applyAlignment="1">
      <alignment horizontal="left" vertical="center" wrapText="1"/>
    </xf>
    <xf numFmtId="0" fontId="83" fillId="34" borderId="43" xfId="0" applyFont="1" applyFill="1" applyBorder="1" applyAlignment="1">
      <alignment vertical="center" wrapText="1"/>
    </xf>
    <xf numFmtId="0" fontId="74" fillId="33" borderId="45" xfId="0" applyFont="1" applyFill="1" applyBorder="1" applyAlignment="1">
      <alignment horizontal="center" vertical="center" wrapText="1"/>
    </xf>
    <xf numFmtId="0" fontId="74" fillId="33" borderId="44" xfId="0" applyFont="1" applyFill="1" applyBorder="1" applyAlignment="1">
      <alignment horizontal="center" vertical="center" wrapText="1"/>
    </xf>
    <xf numFmtId="0" fontId="74" fillId="33" borderId="42" xfId="0" applyFont="1" applyFill="1" applyBorder="1" applyAlignment="1">
      <alignment vertical="center" wrapText="1"/>
    </xf>
    <xf numFmtId="10" fontId="74" fillId="33" borderId="44" xfId="0" applyNumberFormat="1" applyFont="1" applyFill="1" applyBorder="1" applyAlignment="1">
      <alignment horizontal="center" vertical="center"/>
    </xf>
    <xf numFmtId="9" fontId="74" fillId="33" borderId="44" xfId="0" applyNumberFormat="1" applyFont="1" applyFill="1" applyBorder="1" applyAlignment="1">
      <alignment horizontal="center" vertical="center"/>
    </xf>
    <xf numFmtId="0" fontId="74" fillId="33" borderId="42" xfId="0" applyFont="1" applyFill="1" applyBorder="1" applyAlignment="1">
      <alignment horizontal="left" vertical="center" wrapText="1"/>
    </xf>
    <xf numFmtId="0" fontId="83" fillId="34" borderId="42" xfId="0" applyFont="1" applyFill="1" applyBorder="1" applyAlignment="1">
      <alignment vertical="center" wrapText="1"/>
    </xf>
    <xf numFmtId="166" fontId="74" fillId="33" borderId="1" xfId="0" applyNumberFormat="1" applyFont="1" applyFill="1" applyBorder="1" applyAlignment="1">
      <alignment horizontal="center" vertical="center"/>
    </xf>
    <xf numFmtId="0" fontId="74" fillId="33" borderId="49" xfId="0" applyFont="1" applyFill="1" applyBorder="1" applyAlignment="1">
      <alignment horizontal="left" vertical="center" wrapText="1"/>
    </xf>
    <xf numFmtId="1" fontId="74" fillId="33" borderId="1" xfId="0" applyNumberFormat="1" applyFont="1" applyFill="1" applyBorder="1" applyAlignment="1">
      <alignment horizontal="center" vertical="center"/>
    </xf>
    <xf numFmtId="0" fontId="74" fillId="0" borderId="1" xfId="0" applyFont="1" applyFill="1" applyBorder="1" applyAlignment="1">
      <alignment horizontal="center" vertical="center"/>
    </xf>
    <xf numFmtId="0" fontId="28" fillId="0" borderId="1" xfId="0" applyFont="1" applyFill="1" applyBorder="1" applyAlignment="1">
      <alignment horizontal="center" vertical="center"/>
    </xf>
    <xf numFmtId="9" fontId="74" fillId="0" borderId="1" xfId="0" applyNumberFormat="1" applyFont="1" applyFill="1" applyBorder="1" applyAlignment="1">
      <alignment horizontal="center" vertical="center"/>
    </xf>
    <xf numFmtId="9" fontId="74" fillId="0" borderId="44" xfId="0" applyNumberFormat="1" applyFont="1" applyFill="1" applyBorder="1" applyAlignment="1">
      <alignment horizontal="center" vertical="center"/>
    </xf>
    <xf numFmtId="0" fontId="28" fillId="0" borderId="1" xfId="0" applyFont="1" applyFill="1" applyBorder="1" applyAlignment="1">
      <alignment horizontal="center" vertical="center" wrapText="1"/>
    </xf>
    <xf numFmtId="0" fontId="74" fillId="0" borderId="1" xfId="0" applyFont="1" applyFill="1" applyBorder="1" applyAlignment="1">
      <alignment horizontal="center" vertical="center" wrapText="1"/>
    </xf>
    <xf numFmtId="0" fontId="83" fillId="34" borderId="55" xfId="0" applyFont="1" applyFill="1" applyBorder="1" applyAlignment="1">
      <alignment horizontal="center" vertical="center"/>
    </xf>
    <xf numFmtId="0" fontId="83" fillId="34" borderId="1" xfId="0" applyFont="1" applyFill="1" applyBorder="1" applyAlignment="1">
      <alignment horizontal="center" vertical="center"/>
    </xf>
    <xf numFmtId="0" fontId="84" fillId="34" borderId="42" xfId="0" applyFont="1" applyFill="1" applyBorder="1" applyAlignment="1">
      <alignment horizontal="left" vertical="center" wrapText="1"/>
    </xf>
    <xf numFmtId="0" fontId="74" fillId="33" borderId="52" xfId="0" applyFont="1" applyFill="1" applyBorder="1" applyAlignment="1">
      <alignment horizontal="left" vertical="center" wrapText="1"/>
    </xf>
    <xf numFmtId="0" fontId="83" fillId="33" borderId="45" xfId="0" applyFont="1" applyFill="1" applyBorder="1" applyAlignment="1">
      <alignment horizontal="center" vertical="center" wrapText="1"/>
    </xf>
    <xf numFmtId="0" fontId="83" fillId="33" borderId="44" xfId="0" applyFont="1" applyFill="1" applyBorder="1" applyAlignment="1">
      <alignment horizontal="center" vertical="center" wrapText="1"/>
    </xf>
    <xf numFmtId="3" fontId="74" fillId="33" borderId="42" xfId="0" applyNumberFormat="1" applyFont="1" applyFill="1" applyBorder="1" applyAlignment="1">
      <alignment horizontal="center" vertical="center" wrapText="1"/>
    </xf>
    <xf numFmtId="1" fontId="74" fillId="33" borderId="42" xfId="0" applyNumberFormat="1" applyFont="1" applyFill="1" applyBorder="1" applyAlignment="1">
      <alignment horizontal="center" vertical="center" wrapText="1"/>
    </xf>
    <xf numFmtId="0" fontId="74" fillId="33" borderId="42" xfId="0" applyFont="1" applyFill="1" applyBorder="1" applyAlignment="1">
      <alignment horizontal="center" vertical="center" wrapText="1"/>
    </xf>
    <xf numFmtId="164" fontId="74" fillId="33" borderId="44" xfId="0" applyNumberFormat="1" applyFont="1" applyFill="1" applyBorder="1" applyAlignment="1">
      <alignment horizontal="center" vertical="center"/>
    </xf>
    <xf numFmtId="0" fontId="74" fillId="33" borderId="47" xfId="0" applyFont="1" applyFill="1" applyBorder="1" applyAlignment="1">
      <alignment horizontal="center" vertical="center" wrapText="1"/>
    </xf>
    <xf numFmtId="164" fontId="74" fillId="33" borderId="45" xfId="0" applyNumberFormat="1" applyFont="1" applyFill="1" applyBorder="1" applyAlignment="1">
      <alignment horizontal="center" vertical="center"/>
    </xf>
    <xf numFmtId="0" fontId="83" fillId="0" borderId="9" xfId="0" applyFont="1" applyFill="1" applyBorder="1" applyAlignment="1">
      <alignment horizontal="center" vertical="center" wrapText="1"/>
    </xf>
    <xf numFmtId="0" fontId="83" fillId="34" borderId="1" xfId="0" applyFont="1" applyFill="1" applyBorder="1" applyAlignment="1">
      <alignment horizontal="center" vertical="center" wrapText="1"/>
    </xf>
    <xf numFmtId="0" fontId="85" fillId="0" borderId="1" xfId="0" applyFont="1" applyFill="1" applyBorder="1" applyAlignment="1">
      <alignment horizontal="center" vertical="center" wrapText="1"/>
    </xf>
    <xf numFmtId="3" fontId="74" fillId="0" borderId="44" xfId="0" applyNumberFormat="1" applyFont="1" applyBorder="1" applyAlignment="1">
      <alignment horizontal="center" vertical="center"/>
    </xf>
    <xf numFmtId="0" fontId="74" fillId="0" borderId="42" xfId="0" applyFont="1" applyBorder="1" applyAlignment="1">
      <alignment horizontal="left" vertical="center" wrapText="1" indent="1"/>
    </xf>
    <xf numFmtId="3" fontId="86" fillId="0" borderId="44" xfId="0" applyNumberFormat="1" applyFont="1" applyBorder="1" applyAlignment="1">
      <alignment horizontal="center" vertical="center"/>
    </xf>
    <xf numFmtId="0" fontId="86" fillId="0" borderId="42" xfId="0" applyFont="1" applyBorder="1" applyAlignment="1">
      <alignment horizontal="left" vertical="center" wrapText="1" indent="1"/>
    </xf>
    <xf numFmtId="164" fontId="86" fillId="0" borderId="44" xfId="0" applyNumberFormat="1" applyFont="1" applyBorder="1" applyAlignment="1">
      <alignment horizontal="center" vertical="center"/>
    </xf>
    <xf numFmtId="9" fontId="74" fillId="0" borderId="44" xfId="0" applyNumberFormat="1" applyFont="1" applyBorder="1" applyAlignment="1">
      <alignment horizontal="center" vertical="center"/>
    </xf>
    <xf numFmtId="0" fontId="87" fillId="0" borderId="47" xfId="0" applyFont="1" applyBorder="1" applyAlignment="1">
      <alignment horizontal="left" vertical="center" wrapText="1" indent="1"/>
    </xf>
    <xf numFmtId="0" fontId="74" fillId="33" borderId="48" xfId="0" applyFont="1" applyFill="1" applyBorder="1" applyAlignment="1">
      <alignment horizontal="center" vertical="center"/>
    </xf>
    <xf numFmtId="0" fontId="74" fillId="33" borderId="44" xfId="0" applyFont="1" applyFill="1" applyBorder="1" applyAlignment="1">
      <alignment horizontal="center" vertical="center"/>
    </xf>
    <xf numFmtId="0" fontId="84" fillId="35" borderId="42" xfId="0" applyFont="1" applyFill="1" applyBorder="1" applyAlignment="1">
      <alignment vertical="center" wrapText="1"/>
    </xf>
    <xf numFmtId="3" fontId="83" fillId="35" borderId="44" xfId="0" applyNumberFormat="1" applyFont="1" applyFill="1" applyBorder="1" applyAlignment="1">
      <alignment horizontal="center" vertical="center"/>
    </xf>
    <xf numFmtId="0" fontId="74" fillId="0" borderId="21" xfId="0" applyFont="1" applyBorder="1"/>
    <xf numFmtId="3" fontId="74" fillId="33" borderId="22" xfId="0" applyNumberFormat="1" applyFont="1" applyFill="1" applyBorder="1" applyAlignment="1">
      <alignment horizontal="center" vertical="center" wrapText="1"/>
    </xf>
    <xf numFmtId="3" fontId="74" fillId="33" borderId="23" xfId="0" applyNumberFormat="1" applyFont="1" applyFill="1" applyBorder="1" applyAlignment="1">
      <alignment horizontal="center" vertical="center" wrapText="1"/>
    </xf>
    <xf numFmtId="3" fontId="74" fillId="33" borderId="24" xfId="0" applyNumberFormat="1" applyFont="1" applyFill="1" applyBorder="1" applyAlignment="1">
      <alignment horizontal="center" vertical="center" wrapText="1"/>
    </xf>
    <xf numFmtId="3" fontId="74" fillId="0" borderId="42" xfId="0" applyNumberFormat="1" applyFont="1" applyFill="1" applyBorder="1" applyAlignment="1">
      <alignment horizontal="center" vertical="center" wrapText="1"/>
    </xf>
    <xf numFmtId="168" fontId="74" fillId="33" borderId="52" xfId="0" applyNumberFormat="1" applyFont="1" applyFill="1" applyBorder="1" applyAlignment="1">
      <alignment horizontal="center" vertical="center" wrapText="1"/>
    </xf>
    <xf numFmtId="4" fontId="74" fillId="0" borderId="42" xfId="0" applyNumberFormat="1" applyFont="1" applyFill="1" applyBorder="1" applyAlignment="1">
      <alignment horizontal="center" vertical="center" wrapText="1"/>
    </xf>
    <xf numFmtId="2" fontId="74" fillId="33" borderId="52" xfId="0" applyNumberFormat="1" applyFont="1" applyFill="1" applyBorder="1" applyAlignment="1">
      <alignment horizontal="center" vertical="center" wrapText="1"/>
    </xf>
    <xf numFmtId="0" fontId="74" fillId="0" borderId="42" xfId="0" applyFont="1" applyFill="1" applyBorder="1" applyAlignment="1">
      <alignment horizontal="center" vertical="center" wrapText="1"/>
    </xf>
    <xf numFmtId="164" fontId="74" fillId="0" borderId="44" xfId="0" applyNumberFormat="1" applyFont="1" applyFill="1" applyBorder="1" applyAlignment="1">
      <alignment horizontal="center" vertical="center"/>
    </xf>
    <xf numFmtId="0" fontId="83" fillId="34" borderId="53" xfId="0" applyFont="1" applyFill="1" applyBorder="1" applyAlignment="1">
      <alignment horizontal="center" vertical="center" wrapText="1"/>
    </xf>
    <xf numFmtId="0" fontId="83" fillId="34" borderId="50" xfId="0" applyFont="1" applyFill="1" applyBorder="1" applyAlignment="1">
      <alignment horizontal="center" vertical="center" wrapText="1"/>
    </xf>
    <xf numFmtId="0" fontId="83" fillId="34" borderId="55" xfId="0" applyFont="1" applyFill="1" applyBorder="1" applyAlignment="1">
      <alignment horizontal="center" vertical="center" wrapText="1"/>
    </xf>
    <xf numFmtId="9" fontId="86" fillId="0" borderId="44" xfId="44" applyFont="1" applyBorder="1" applyAlignment="1">
      <alignment horizontal="center" vertical="center"/>
    </xf>
    <xf numFmtId="3" fontId="74" fillId="0" borderId="44" xfId="0" applyNumberFormat="1" applyFont="1" applyFill="1" applyBorder="1" applyAlignment="1">
      <alignment horizontal="center" vertical="center"/>
    </xf>
    <xf numFmtId="9" fontId="74" fillId="0" borderId="44" xfId="44" applyFont="1" applyBorder="1" applyAlignment="1">
      <alignment horizontal="center" vertical="center"/>
    </xf>
    <xf numFmtId="164" fontId="74" fillId="0" borderId="44" xfId="44" applyNumberFormat="1" applyFont="1" applyBorder="1" applyAlignment="1">
      <alignment horizontal="center" vertical="center"/>
    </xf>
    <xf numFmtId="0" fontId="84" fillId="35" borderId="49" xfId="0" applyFont="1" applyFill="1" applyBorder="1" applyAlignment="1">
      <alignment vertical="center" wrapText="1"/>
    </xf>
    <xf numFmtId="0" fontId="83" fillId="34" borderId="53" xfId="0" applyFont="1" applyFill="1" applyBorder="1" applyAlignment="1">
      <alignment horizontal="center" vertical="center"/>
    </xf>
    <xf numFmtId="0" fontId="83" fillId="34" borderId="50" xfId="0" applyFont="1" applyFill="1" applyBorder="1" applyAlignment="1">
      <alignment horizontal="center" vertical="center"/>
    </xf>
    <xf numFmtId="0" fontId="83" fillId="33" borderId="0" xfId="0" applyFont="1" applyFill="1" applyBorder="1" applyAlignment="1">
      <alignment horizontal="center" vertical="center" wrapText="1"/>
    </xf>
    <xf numFmtId="4" fontId="74" fillId="33" borderId="52" xfId="0" applyNumberFormat="1" applyFont="1" applyFill="1" applyBorder="1" applyAlignment="1">
      <alignment horizontal="center" vertical="center" wrapText="1"/>
    </xf>
    <xf numFmtId="0" fontId="74" fillId="34" borderId="42" xfId="0" applyFont="1" applyFill="1" applyBorder="1" applyAlignment="1">
      <alignment horizontal="left" vertical="center" wrapText="1"/>
    </xf>
    <xf numFmtId="0" fontId="84" fillId="36" borderId="42" xfId="0" applyFont="1" applyFill="1" applyBorder="1" applyAlignment="1">
      <alignment vertical="center" wrapText="1"/>
    </xf>
    <xf numFmtId="3" fontId="83" fillId="36" borderId="44" xfId="0" applyNumberFormat="1" applyFont="1" applyFill="1" applyBorder="1" applyAlignment="1">
      <alignment horizontal="center" vertical="center"/>
    </xf>
    <xf numFmtId="3" fontId="83" fillId="34" borderId="44" xfId="0" applyNumberFormat="1" applyFont="1" applyFill="1" applyBorder="1" applyAlignment="1">
      <alignment horizontal="center" vertical="center"/>
    </xf>
    <xf numFmtId="3" fontId="28" fillId="33" borderId="25" xfId="0" applyNumberFormat="1" applyFont="1" applyFill="1" applyBorder="1"/>
    <xf numFmtId="0" fontId="88" fillId="33" borderId="42" xfId="0" applyFont="1" applyFill="1" applyBorder="1" applyAlignment="1">
      <alignment vertical="center" wrapText="1"/>
    </xf>
    <xf numFmtId="3" fontId="88" fillId="33" borderId="44" xfId="0" applyNumberFormat="1" applyFont="1" applyFill="1" applyBorder="1" applyAlignment="1">
      <alignment horizontal="center" vertical="center"/>
    </xf>
    <xf numFmtId="164" fontId="88" fillId="0" borderId="44" xfId="0" applyNumberFormat="1" applyFont="1" applyBorder="1" applyAlignment="1">
      <alignment horizontal="center" vertical="center"/>
    </xf>
    <xf numFmtId="3" fontId="74" fillId="0" borderId="45" xfId="0" applyNumberFormat="1" applyFont="1" applyBorder="1" applyAlignment="1">
      <alignment horizontal="center" vertical="center"/>
    </xf>
    <xf numFmtId="0" fontId="86" fillId="0" borderId="49" xfId="0" applyFont="1" applyBorder="1" applyAlignment="1">
      <alignment horizontal="left" vertical="center" wrapText="1" indent="1"/>
    </xf>
    <xf numFmtId="0" fontId="83" fillId="0" borderId="42" xfId="0" applyFont="1" applyBorder="1" applyAlignment="1">
      <alignment horizontal="left" vertical="center" wrapText="1" indent="1"/>
    </xf>
    <xf numFmtId="0" fontId="83" fillId="0" borderId="0" xfId="0" applyFont="1" applyBorder="1" applyAlignment="1">
      <alignment horizontal="left" vertical="center" wrapText="1" indent="1"/>
    </xf>
    <xf numFmtId="3" fontId="74" fillId="0" borderId="0" xfId="0" applyNumberFormat="1" applyFont="1" applyBorder="1" applyAlignment="1">
      <alignment horizontal="center" vertical="center"/>
    </xf>
    <xf numFmtId="0" fontId="30" fillId="0" borderId="3" xfId="0" applyFont="1" applyBorder="1"/>
    <xf numFmtId="0" fontId="30" fillId="0" borderId="4" xfId="0" applyFont="1" applyBorder="1"/>
    <xf numFmtId="0" fontId="30" fillId="0" borderId="1" xfId="0" applyFont="1" applyBorder="1"/>
    <xf numFmtId="0" fontId="30" fillId="0" borderId="5" xfId="0" applyFont="1" applyBorder="1"/>
    <xf numFmtId="0" fontId="30" fillId="0" borderId="6" xfId="0" applyFont="1" applyBorder="1"/>
    <xf numFmtId="0" fontId="30" fillId="0" borderId="7" xfId="0" applyFont="1" applyBorder="1"/>
    <xf numFmtId="3" fontId="13" fillId="0" borderId="8" xfId="40" applyNumberFormat="1" applyFont="1" applyBorder="1"/>
    <xf numFmtId="170" fontId="74" fillId="0" borderId="0" xfId="28" applyNumberFormat="1" applyFont="1"/>
    <xf numFmtId="170" fontId="74" fillId="0" borderId="0" xfId="0" applyNumberFormat="1" applyFont="1"/>
    <xf numFmtId="170" fontId="66" fillId="33" borderId="1" xfId="28" applyNumberFormat="1" applyFont="1" applyFill="1" applyBorder="1"/>
    <xf numFmtId="0" fontId="66" fillId="33" borderId="1" xfId="40" applyFont="1" applyFill="1" applyBorder="1"/>
    <xf numFmtId="170" fontId="51" fillId="33" borderId="1" xfId="28" applyNumberFormat="1" applyFont="1" applyFill="1" applyBorder="1"/>
    <xf numFmtId="0" fontId="76" fillId="34" borderId="53" xfId="0" applyFont="1" applyFill="1" applyBorder="1" applyAlignment="1">
      <alignment horizontal="center" vertical="center"/>
    </xf>
    <xf numFmtId="0" fontId="57" fillId="38" borderId="47" xfId="0" applyFont="1" applyFill="1" applyBorder="1" applyAlignment="1">
      <alignment horizontal="left" vertical="center" wrapText="1" indent="1"/>
    </xf>
    <xf numFmtId="3" fontId="58" fillId="38" borderId="0" xfId="0" applyNumberFormat="1" applyFont="1" applyFill="1" applyBorder="1" applyAlignment="1">
      <alignment horizontal="center" vertical="center"/>
    </xf>
    <xf numFmtId="3" fontId="58" fillId="0" borderId="0" xfId="0" applyNumberFormat="1" applyFont="1" applyFill="1" applyBorder="1" applyAlignment="1">
      <alignment horizontal="center" vertical="center"/>
    </xf>
    <xf numFmtId="0" fontId="51" fillId="33" borderId="55" xfId="0" applyFont="1" applyFill="1" applyBorder="1" applyAlignment="1">
      <alignment horizontal="center" vertical="center" wrapText="1"/>
    </xf>
    <xf numFmtId="0" fontId="51" fillId="33" borderId="53" xfId="0" applyFont="1" applyFill="1" applyBorder="1" applyAlignment="1">
      <alignment horizontal="center" vertical="center" wrapText="1"/>
    </xf>
    <xf numFmtId="0" fontId="51" fillId="33" borderId="50" xfId="0" applyFont="1" applyFill="1" applyBorder="1" applyAlignment="1">
      <alignment horizontal="center" vertical="center" wrapText="1"/>
    </xf>
    <xf numFmtId="0" fontId="12" fillId="0" borderId="26"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28" xfId="0" applyFont="1" applyBorder="1" applyAlignment="1">
      <alignment horizontal="center" vertical="center" wrapText="1"/>
    </xf>
    <xf numFmtId="0" fontId="12" fillId="33" borderId="26" xfId="0" applyFont="1" applyFill="1" applyBorder="1" applyAlignment="1">
      <alignment horizontal="center" vertical="center" wrapText="1"/>
    </xf>
    <xf numFmtId="0" fontId="12" fillId="33" borderId="27" xfId="0" applyFont="1" applyFill="1" applyBorder="1" applyAlignment="1">
      <alignment horizontal="center" vertical="center" wrapText="1"/>
    </xf>
    <xf numFmtId="0" fontId="12" fillId="33" borderId="28" xfId="0" applyFont="1" applyFill="1" applyBorder="1" applyAlignment="1">
      <alignment horizontal="center" vertical="center" wrapText="1"/>
    </xf>
    <xf numFmtId="0" fontId="51" fillId="0" borderId="55" xfId="0" applyFont="1" applyFill="1" applyBorder="1" applyAlignment="1">
      <alignment horizontal="center" vertical="center"/>
    </xf>
    <xf numFmtId="0" fontId="51" fillId="0" borderId="53" xfId="0" applyFont="1" applyFill="1" applyBorder="1" applyAlignment="1">
      <alignment horizontal="center" vertical="center"/>
    </xf>
    <xf numFmtId="0" fontId="51" fillId="0" borderId="50" xfId="0" applyFont="1" applyFill="1" applyBorder="1" applyAlignment="1">
      <alignment horizontal="center" vertical="center"/>
    </xf>
    <xf numFmtId="0" fontId="64" fillId="0" borderId="53" xfId="0" applyFont="1" applyFill="1" applyBorder="1" applyAlignment="1">
      <alignment horizontal="center" vertical="center" wrapText="1"/>
    </xf>
    <xf numFmtId="0" fontId="64" fillId="0" borderId="50" xfId="0" applyFont="1" applyFill="1" applyBorder="1" applyAlignment="1">
      <alignment horizontal="center" vertical="center" wrapText="1"/>
    </xf>
    <xf numFmtId="49" fontId="51" fillId="33" borderId="55" xfId="0" applyNumberFormat="1" applyFont="1" applyFill="1" applyBorder="1" applyAlignment="1">
      <alignment horizontal="center" vertical="center"/>
    </xf>
    <xf numFmtId="49" fontId="51" fillId="33" borderId="53" xfId="0" applyNumberFormat="1" applyFont="1" applyFill="1" applyBorder="1" applyAlignment="1">
      <alignment horizontal="center" vertical="center"/>
    </xf>
    <xf numFmtId="49" fontId="51" fillId="33" borderId="50" xfId="0" applyNumberFormat="1" applyFont="1" applyFill="1" applyBorder="1" applyAlignment="1">
      <alignment horizontal="center" vertical="center"/>
    </xf>
    <xf numFmtId="0" fontId="51" fillId="33" borderId="56" xfId="0" applyFont="1" applyFill="1" applyBorder="1" applyAlignment="1">
      <alignment horizontal="center" vertical="center" wrapText="1"/>
    </xf>
    <xf numFmtId="0" fontId="52" fillId="34" borderId="55" xfId="0" applyFont="1" applyFill="1" applyBorder="1" applyAlignment="1">
      <alignment horizontal="center" vertical="center"/>
    </xf>
    <xf numFmtId="0" fontId="52" fillId="34" borderId="53" xfId="0" applyFont="1" applyFill="1" applyBorder="1" applyAlignment="1">
      <alignment horizontal="center" vertical="center"/>
    </xf>
    <xf numFmtId="0" fontId="52" fillId="34" borderId="50" xfId="0" applyFont="1" applyFill="1" applyBorder="1" applyAlignment="1">
      <alignment horizontal="center" vertical="center"/>
    </xf>
    <xf numFmtId="0" fontId="52" fillId="33" borderId="55" xfId="0" applyFont="1" applyFill="1" applyBorder="1" applyAlignment="1">
      <alignment horizontal="center" vertical="center"/>
    </xf>
    <xf numFmtId="0" fontId="52" fillId="33" borderId="53" xfId="0" applyFont="1" applyFill="1" applyBorder="1" applyAlignment="1">
      <alignment horizontal="center" vertical="center"/>
    </xf>
    <xf numFmtId="0" fontId="52" fillId="33" borderId="50" xfId="0" applyFont="1" applyFill="1" applyBorder="1" applyAlignment="1">
      <alignment horizontal="center" vertical="center"/>
    </xf>
    <xf numFmtId="0" fontId="52" fillId="33" borderId="46" xfId="0" applyFont="1" applyFill="1" applyBorder="1" applyAlignment="1">
      <alignment horizontal="center" vertical="center" wrapText="1"/>
    </xf>
    <xf numFmtId="0" fontId="52" fillId="33" borderId="42" xfId="0" applyFont="1" applyFill="1" applyBorder="1" applyAlignment="1">
      <alignment horizontal="center" vertical="center" wrapText="1"/>
    </xf>
    <xf numFmtId="0" fontId="48" fillId="0" borderId="0" xfId="0" applyFont="1" applyAlignment="1">
      <alignment horizontal="center"/>
    </xf>
    <xf numFmtId="0" fontId="73" fillId="35" borderId="0" xfId="0" applyFont="1" applyFill="1" applyAlignment="1">
      <alignment horizontal="center"/>
    </xf>
    <xf numFmtId="0" fontId="51" fillId="33" borderId="43" xfId="0" applyFont="1" applyFill="1" applyBorder="1" applyAlignment="1">
      <alignment horizontal="center" vertical="center"/>
    </xf>
    <xf numFmtId="49" fontId="51" fillId="33" borderId="55" xfId="0" quotePrefix="1" applyNumberFormat="1" applyFont="1" applyFill="1" applyBorder="1" applyAlignment="1">
      <alignment horizontal="center" vertical="center"/>
    </xf>
    <xf numFmtId="0" fontId="60" fillId="0" borderId="55" xfId="0" applyFont="1" applyBorder="1" applyAlignment="1">
      <alignment horizontal="center"/>
    </xf>
    <xf numFmtId="0" fontId="60" fillId="0" borderId="53" xfId="0" applyFont="1" applyBorder="1" applyAlignment="1">
      <alignment horizontal="center"/>
    </xf>
    <xf numFmtId="0" fontId="60" fillId="0" borderId="50" xfId="0" applyFont="1" applyBorder="1" applyAlignment="1">
      <alignment horizontal="center"/>
    </xf>
    <xf numFmtId="0" fontId="51" fillId="34" borderId="53" xfId="0" applyFont="1" applyFill="1" applyBorder="1" applyAlignment="1">
      <alignment horizontal="center" vertical="center" wrapText="1"/>
    </xf>
    <xf numFmtId="0" fontId="51" fillId="34" borderId="53" xfId="0" applyFont="1" applyFill="1" applyBorder="1" applyAlignment="1">
      <alignment horizontal="center" vertical="center"/>
    </xf>
    <xf numFmtId="0" fontId="51" fillId="34" borderId="50" xfId="0" applyFont="1" applyFill="1" applyBorder="1" applyAlignment="1">
      <alignment horizontal="center" vertical="center"/>
    </xf>
    <xf numFmtId="0" fontId="50" fillId="34" borderId="20" xfId="0" applyFont="1" applyFill="1" applyBorder="1" applyAlignment="1">
      <alignment horizontal="center" vertical="center" wrapText="1"/>
    </xf>
    <xf numFmtId="0" fontId="50" fillId="34" borderId="11" xfId="0" applyFont="1" applyFill="1" applyBorder="1" applyAlignment="1">
      <alignment horizontal="center" vertical="center" wrapText="1"/>
    </xf>
    <xf numFmtId="0" fontId="50" fillId="34" borderId="13" xfId="0" applyFont="1" applyFill="1" applyBorder="1" applyAlignment="1">
      <alignment horizontal="center" vertical="center" wrapText="1"/>
    </xf>
    <xf numFmtId="0" fontId="52" fillId="33" borderId="55" xfId="0" applyFont="1" applyFill="1" applyBorder="1" applyAlignment="1">
      <alignment horizontal="center" vertical="center" wrapText="1"/>
    </xf>
    <xf numFmtId="0" fontId="52" fillId="33" borderId="48" xfId="0" applyFont="1" applyFill="1" applyBorder="1" applyAlignment="1">
      <alignment horizontal="center" vertical="center" wrapText="1"/>
    </xf>
    <xf numFmtId="0" fontId="52" fillId="33" borderId="44" xfId="0" applyFont="1" applyFill="1" applyBorder="1" applyAlignment="1">
      <alignment horizontal="center" vertical="center" wrapText="1"/>
    </xf>
    <xf numFmtId="0" fontId="58" fillId="34" borderId="55" xfId="0" applyFont="1" applyFill="1" applyBorder="1" applyAlignment="1">
      <alignment horizontal="center" vertical="center"/>
    </xf>
    <xf numFmtId="0" fontId="58" fillId="34" borderId="53" xfId="0" applyFont="1" applyFill="1" applyBorder="1" applyAlignment="1">
      <alignment horizontal="center" vertical="center"/>
    </xf>
    <xf numFmtId="0" fontId="58" fillId="34" borderId="50" xfId="0" applyFont="1" applyFill="1" applyBorder="1" applyAlignment="1">
      <alignment horizontal="center" vertical="center"/>
    </xf>
    <xf numFmtId="0" fontId="52" fillId="33" borderId="46" xfId="0" applyFont="1" applyFill="1" applyBorder="1" applyAlignment="1">
      <alignment vertical="center" wrapText="1"/>
    </xf>
    <xf numFmtId="0" fontId="52" fillId="33" borderId="47" xfId="0" applyFont="1" applyFill="1" applyBorder="1" applyAlignment="1">
      <alignment vertical="center" wrapText="1"/>
    </xf>
    <xf numFmtId="0" fontId="52" fillId="33" borderId="42" xfId="0" applyFont="1" applyFill="1" applyBorder="1" applyAlignment="1">
      <alignment vertical="center" wrapText="1"/>
    </xf>
    <xf numFmtId="0" fontId="52" fillId="33" borderId="57" xfId="0" applyFont="1" applyFill="1" applyBorder="1" applyAlignment="1">
      <alignment horizontal="center" vertical="center"/>
    </xf>
    <xf numFmtId="0" fontId="52" fillId="33" borderId="51" xfId="0" applyFont="1" applyFill="1" applyBorder="1" applyAlignment="1">
      <alignment horizontal="center" vertical="center"/>
    </xf>
    <xf numFmtId="0" fontId="52" fillId="33" borderId="0" xfId="0" applyFont="1" applyFill="1" applyBorder="1" applyAlignment="1">
      <alignment horizontal="center" vertical="center"/>
    </xf>
    <xf numFmtId="0" fontId="52" fillId="33" borderId="45" xfId="0" applyFont="1" applyFill="1" applyBorder="1" applyAlignment="1">
      <alignment horizontal="center" vertical="center"/>
    </xf>
    <xf numFmtId="0" fontId="52" fillId="33" borderId="48" xfId="0" applyFont="1" applyFill="1" applyBorder="1" applyAlignment="1">
      <alignment horizontal="center" vertical="center"/>
    </xf>
    <xf numFmtId="0" fontId="52" fillId="33" borderId="44" xfId="0" applyFont="1" applyFill="1" applyBorder="1" applyAlignment="1">
      <alignment horizontal="center" vertical="center"/>
    </xf>
    <xf numFmtId="0" fontId="58" fillId="34" borderId="55" xfId="0" applyFont="1" applyFill="1" applyBorder="1" applyAlignment="1">
      <alignment horizontal="center" vertical="center" wrapText="1"/>
    </xf>
    <xf numFmtId="0" fontId="58" fillId="34" borderId="53" xfId="0" applyFont="1" applyFill="1" applyBorder="1" applyAlignment="1">
      <alignment horizontal="center" vertical="center" wrapText="1"/>
    </xf>
    <xf numFmtId="0" fontId="58" fillId="34" borderId="50" xfId="0" applyFont="1" applyFill="1" applyBorder="1" applyAlignment="1">
      <alignment horizontal="center" vertical="center" wrapText="1"/>
    </xf>
    <xf numFmtId="0" fontId="52" fillId="33" borderId="56" xfId="0" applyFont="1" applyFill="1" applyBorder="1" applyAlignment="1">
      <alignment horizontal="center" vertical="center"/>
    </xf>
    <xf numFmtId="0" fontId="52" fillId="33" borderId="52" xfId="0" applyFont="1" applyFill="1" applyBorder="1" applyAlignment="1">
      <alignment horizontal="center" vertical="center"/>
    </xf>
    <xf numFmtId="0" fontId="52" fillId="33" borderId="49" xfId="0" applyFont="1" applyFill="1" applyBorder="1" applyAlignment="1">
      <alignment horizontal="center" vertical="center"/>
    </xf>
    <xf numFmtId="0" fontId="52" fillId="33" borderId="53" xfId="0" applyFont="1" applyFill="1" applyBorder="1" applyAlignment="1">
      <alignment horizontal="center" vertical="center" wrapText="1"/>
    </xf>
    <xf numFmtId="0" fontId="52" fillId="33" borderId="50" xfId="0" applyFont="1" applyFill="1" applyBorder="1" applyAlignment="1">
      <alignment horizontal="center" vertical="center" wrapText="1"/>
    </xf>
    <xf numFmtId="0" fontId="60" fillId="34" borderId="55" xfId="0" applyFont="1" applyFill="1" applyBorder="1" applyAlignment="1">
      <alignment horizontal="center" vertical="center"/>
    </xf>
    <xf numFmtId="0" fontId="60" fillId="34" borderId="53" xfId="0" applyFont="1" applyFill="1" applyBorder="1" applyAlignment="1">
      <alignment horizontal="center" vertical="center"/>
    </xf>
    <xf numFmtId="0" fontId="60" fillId="34" borderId="50" xfId="0" applyFont="1" applyFill="1" applyBorder="1" applyAlignment="1">
      <alignment horizontal="center" vertical="center"/>
    </xf>
    <xf numFmtId="0" fontId="60" fillId="38" borderId="55" xfId="0" applyFont="1" applyFill="1" applyBorder="1" applyAlignment="1">
      <alignment horizontal="center" vertical="center"/>
    </xf>
    <xf numFmtId="0" fontId="60" fillId="38" borderId="53" xfId="0" applyFont="1" applyFill="1" applyBorder="1" applyAlignment="1">
      <alignment horizontal="center" vertical="center"/>
    </xf>
    <xf numFmtId="0" fontId="60" fillId="38" borderId="50" xfId="0" applyFont="1" applyFill="1" applyBorder="1" applyAlignment="1">
      <alignment horizontal="center" vertical="center"/>
    </xf>
    <xf numFmtId="9" fontId="52" fillId="34" borderId="55" xfId="0" applyNumberFormat="1" applyFont="1" applyFill="1" applyBorder="1" applyAlignment="1">
      <alignment horizontal="center" vertical="center"/>
    </xf>
    <xf numFmtId="9" fontId="52" fillId="34" borderId="53" xfId="0" applyNumberFormat="1" applyFont="1" applyFill="1" applyBorder="1" applyAlignment="1">
      <alignment horizontal="center" vertical="center"/>
    </xf>
    <xf numFmtId="9" fontId="52" fillId="34" borderId="50" xfId="0" applyNumberFormat="1" applyFont="1" applyFill="1" applyBorder="1" applyAlignment="1">
      <alignment horizontal="center" vertical="center"/>
    </xf>
    <xf numFmtId="0" fontId="52" fillId="0" borderId="46" xfId="0" applyFont="1" applyBorder="1" applyAlignment="1">
      <alignment vertical="center" wrapText="1"/>
    </xf>
    <xf numFmtId="0" fontId="52" fillId="0" borderId="47" xfId="0" applyFont="1" applyBorder="1" applyAlignment="1">
      <alignment vertical="center" wrapText="1"/>
    </xf>
    <xf numFmtId="0" fontId="52" fillId="0" borderId="42" xfId="0" applyFont="1" applyBorder="1" applyAlignment="1">
      <alignment vertical="center" wrapText="1"/>
    </xf>
    <xf numFmtId="0" fontId="52" fillId="0" borderId="57" xfId="0" applyFont="1" applyBorder="1" applyAlignment="1">
      <alignment horizontal="center" vertical="center"/>
    </xf>
    <xf numFmtId="0" fontId="52" fillId="0" borderId="51" xfId="0" applyFont="1" applyBorder="1" applyAlignment="1">
      <alignment horizontal="center" vertical="center"/>
    </xf>
    <xf numFmtId="0" fontId="52" fillId="0" borderId="0" xfId="0" applyFont="1" applyBorder="1" applyAlignment="1">
      <alignment horizontal="center" vertical="center"/>
    </xf>
    <xf numFmtId="0" fontId="52" fillId="0" borderId="45" xfId="0" applyFont="1" applyBorder="1" applyAlignment="1">
      <alignment horizontal="center" vertical="center"/>
    </xf>
    <xf numFmtId="0" fontId="52" fillId="0" borderId="48" xfId="0" applyFont="1" applyBorder="1" applyAlignment="1">
      <alignment horizontal="center" vertical="center"/>
    </xf>
    <xf numFmtId="0" fontId="52" fillId="0" borderId="44" xfId="0" applyFont="1" applyBorder="1" applyAlignment="1">
      <alignment horizontal="center" vertical="center"/>
    </xf>
    <xf numFmtId="0" fontId="59" fillId="35" borderId="14" xfId="0" applyFont="1" applyFill="1" applyBorder="1" applyAlignment="1">
      <alignment horizontal="left" wrapText="1"/>
    </xf>
    <xf numFmtId="0" fontId="59" fillId="35" borderId="0" xfId="0" applyFont="1" applyFill="1" applyBorder="1" applyAlignment="1">
      <alignment horizontal="left" wrapText="1"/>
    </xf>
    <xf numFmtId="0" fontId="59" fillId="35" borderId="29" xfId="0" applyFont="1" applyFill="1" applyBorder="1" applyAlignment="1">
      <alignment horizontal="left" wrapText="1"/>
    </xf>
    <xf numFmtId="0" fontId="89" fillId="35" borderId="14" xfId="0" applyFont="1" applyFill="1" applyBorder="1" applyAlignment="1">
      <alignment horizontal="left" vertical="top" wrapText="1"/>
    </xf>
    <xf numFmtId="0" fontId="59" fillId="35" borderId="0" xfId="0" applyFont="1" applyFill="1" applyBorder="1" applyAlignment="1">
      <alignment horizontal="left" vertical="top" wrapText="1"/>
    </xf>
    <xf numFmtId="0" fontId="59" fillId="35" borderId="29" xfId="0" applyFont="1" applyFill="1" applyBorder="1" applyAlignment="1">
      <alignment horizontal="left" vertical="top" wrapText="1"/>
    </xf>
    <xf numFmtId="0" fontId="89" fillId="35" borderId="15" xfId="0" applyFont="1" applyFill="1" applyBorder="1" applyAlignment="1">
      <alignment horizontal="left" vertical="top" wrapText="1"/>
    </xf>
    <xf numFmtId="0" fontId="59" fillId="35" borderId="30" xfId="0" applyFont="1" applyFill="1" applyBorder="1" applyAlignment="1">
      <alignment horizontal="left" vertical="top" wrapText="1"/>
    </xf>
    <xf numFmtId="0" fontId="59" fillId="35" borderId="31" xfId="0" applyFont="1" applyFill="1" applyBorder="1" applyAlignment="1">
      <alignment horizontal="left" vertical="top" wrapText="1"/>
    </xf>
    <xf numFmtId="0" fontId="59" fillId="35" borderId="12" xfId="0" applyFont="1" applyFill="1" applyBorder="1" applyAlignment="1">
      <alignment horizontal="left" vertical="top" wrapText="1"/>
    </xf>
    <xf numFmtId="0" fontId="59" fillId="35" borderId="10" xfId="0" applyFont="1" applyFill="1" applyBorder="1" applyAlignment="1">
      <alignment horizontal="left" vertical="top" wrapText="1"/>
    </xf>
    <xf numFmtId="0" fontId="59" fillId="35" borderId="32" xfId="0" applyFont="1" applyFill="1" applyBorder="1" applyAlignment="1">
      <alignment horizontal="left" vertical="top" wrapText="1"/>
    </xf>
    <xf numFmtId="0" fontId="89" fillId="35" borderId="0" xfId="0" applyFont="1" applyFill="1" applyBorder="1" applyAlignment="1">
      <alignment horizontal="left" vertical="top" wrapText="1"/>
    </xf>
    <xf numFmtId="0" fontId="89" fillId="35" borderId="29" xfId="0" applyFont="1" applyFill="1" applyBorder="1" applyAlignment="1">
      <alignment horizontal="left" vertical="top" wrapText="1"/>
    </xf>
    <xf numFmtId="0" fontId="90" fillId="35" borderId="14" xfId="0" applyFont="1" applyFill="1" applyBorder="1" applyAlignment="1">
      <alignment horizontal="left" vertical="top" wrapText="1"/>
    </xf>
    <xf numFmtId="0" fontId="90" fillId="35" borderId="0" xfId="0" applyFont="1" applyFill="1" applyBorder="1" applyAlignment="1">
      <alignment horizontal="left" vertical="top" wrapText="1"/>
    </xf>
    <xf numFmtId="0" fontId="90" fillId="35" borderId="29" xfId="0" applyFont="1" applyFill="1" applyBorder="1" applyAlignment="1">
      <alignment horizontal="left" vertical="top" wrapText="1"/>
    </xf>
    <xf numFmtId="0" fontId="50" fillId="0" borderId="55" xfId="0" applyFont="1" applyBorder="1" applyAlignment="1">
      <alignment horizontal="center" vertical="center" wrapText="1"/>
    </xf>
    <xf numFmtId="0" fontId="50" fillId="0" borderId="53" xfId="0" applyFont="1" applyBorder="1" applyAlignment="1">
      <alignment horizontal="center" vertical="center" wrapText="1"/>
    </xf>
    <xf numFmtId="0" fontId="50" fillId="0" borderId="50" xfId="0" applyFont="1" applyBorder="1" applyAlignment="1">
      <alignment horizontal="center" vertical="center" wrapText="1"/>
    </xf>
    <xf numFmtId="0" fontId="50" fillId="34" borderId="55" xfId="0" applyFont="1" applyFill="1" applyBorder="1" applyAlignment="1">
      <alignment horizontal="center" vertical="center" wrapText="1"/>
    </xf>
    <xf numFmtId="0" fontId="50" fillId="34" borderId="53" xfId="0" applyFont="1" applyFill="1" applyBorder="1" applyAlignment="1">
      <alignment horizontal="center" vertical="center" wrapText="1"/>
    </xf>
    <xf numFmtId="0" fontId="50" fillId="34" borderId="50" xfId="0" applyFont="1" applyFill="1" applyBorder="1" applyAlignment="1">
      <alignment horizontal="center" vertical="center" wrapText="1"/>
    </xf>
    <xf numFmtId="0" fontId="58" fillId="34" borderId="49" xfId="0" applyFont="1" applyFill="1" applyBorder="1" applyAlignment="1">
      <alignment horizontal="center" vertical="center"/>
    </xf>
    <xf numFmtId="0" fontId="58" fillId="34" borderId="48" xfId="0" applyFont="1" applyFill="1" applyBorder="1" applyAlignment="1">
      <alignment horizontal="center" vertical="center"/>
    </xf>
    <xf numFmtId="0" fontId="58" fillId="34" borderId="44" xfId="0" applyFont="1" applyFill="1" applyBorder="1" applyAlignment="1">
      <alignment horizontal="center" vertical="center"/>
    </xf>
    <xf numFmtId="0" fontId="52" fillId="33" borderId="56" xfId="0" applyFont="1" applyFill="1" applyBorder="1" applyAlignment="1">
      <alignment horizontal="center" vertical="center" wrapText="1"/>
    </xf>
    <xf numFmtId="0" fontId="52" fillId="33" borderId="57" xfId="0" applyFont="1" applyFill="1" applyBorder="1" applyAlignment="1">
      <alignment horizontal="center" vertical="center" wrapText="1"/>
    </xf>
    <xf numFmtId="0" fontId="52" fillId="33" borderId="51" xfId="0" applyFont="1" applyFill="1" applyBorder="1" applyAlignment="1">
      <alignment horizontal="center" vertical="center" wrapText="1"/>
    </xf>
    <xf numFmtId="0" fontId="52" fillId="33" borderId="52" xfId="0" applyFont="1" applyFill="1" applyBorder="1" applyAlignment="1">
      <alignment horizontal="center" vertical="center" wrapText="1"/>
    </xf>
    <xf numFmtId="0" fontId="52" fillId="33" borderId="0" xfId="0" applyFont="1" applyFill="1" applyBorder="1" applyAlignment="1">
      <alignment horizontal="center" vertical="center" wrapText="1"/>
    </xf>
    <xf numFmtId="0" fontId="52" fillId="33" borderId="45" xfId="0" applyFont="1" applyFill="1" applyBorder="1" applyAlignment="1">
      <alignment horizontal="center" vertical="center" wrapText="1"/>
    </xf>
    <xf numFmtId="0" fontId="52" fillId="33" borderId="49" xfId="0" applyFont="1" applyFill="1" applyBorder="1" applyAlignment="1">
      <alignment horizontal="center" vertical="center" wrapText="1"/>
    </xf>
    <xf numFmtId="0" fontId="74" fillId="34" borderId="55" xfId="0" applyFont="1" applyFill="1" applyBorder="1" applyAlignment="1">
      <alignment horizontal="center" vertical="center" wrapText="1"/>
    </xf>
    <xf numFmtId="0" fontId="74" fillId="34" borderId="53" xfId="0" applyFont="1" applyFill="1" applyBorder="1" applyAlignment="1">
      <alignment horizontal="center" vertical="center" wrapText="1"/>
    </xf>
    <xf numFmtId="0" fontId="74" fillId="34" borderId="50" xfId="0" applyFont="1" applyFill="1" applyBorder="1" applyAlignment="1">
      <alignment horizontal="center" vertical="center" wrapText="1"/>
    </xf>
    <xf numFmtId="0" fontId="74" fillId="33" borderId="55" xfId="0" applyFont="1" applyFill="1" applyBorder="1" applyAlignment="1">
      <alignment horizontal="center" vertical="center" wrapText="1"/>
    </xf>
    <xf numFmtId="0" fontId="74" fillId="33" borderId="53" xfId="0" applyFont="1" applyFill="1" applyBorder="1" applyAlignment="1">
      <alignment horizontal="center" vertical="center" wrapText="1"/>
    </xf>
    <xf numFmtId="0" fontId="74" fillId="33" borderId="50" xfId="0" applyFont="1" applyFill="1" applyBorder="1" applyAlignment="1">
      <alignment horizontal="center" vertical="center" wrapText="1"/>
    </xf>
    <xf numFmtId="0" fontId="74" fillId="33" borderId="55" xfId="0" applyFont="1" applyFill="1" applyBorder="1" applyAlignment="1">
      <alignment horizontal="center" vertical="center"/>
    </xf>
    <xf numFmtId="0" fontId="74" fillId="33" borderId="53" xfId="0" applyFont="1" applyFill="1" applyBorder="1" applyAlignment="1">
      <alignment horizontal="center" vertical="center"/>
    </xf>
    <xf numFmtId="0" fontId="74" fillId="33" borderId="50" xfId="0" applyFont="1" applyFill="1" applyBorder="1" applyAlignment="1">
      <alignment horizontal="center" vertical="center"/>
    </xf>
    <xf numFmtId="0" fontId="74" fillId="33" borderId="46" xfId="0" applyFont="1" applyFill="1" applyBorder="1" applyAlignment="1">
      <alignment vertical="center" wrapText="1"/>
    </xf>
    <xf numFmtId="0" fontId="74" fillId="33" borderId="47" xfId="0" applyFont="1" applyFill="1" applyBorder="1" applyAlignment="1">
      <alignment vertical="center" wrapText="1"/>
    </xf>
    <xf numFmtId="0" fontId="74" fillId="33" borderId="42" xfId="0" applyFont="1" applyFill="1" applyBorder="1" applyAlignment="1">
      <alignment vertical="center" wrapText="1"/>
    </xf>
    <xf numFmtId="0" fontId="74" fillId="33" borderId="56" xfId="0" applyFont="1" applyFill="1" applyBorder="1" applyAlignment="1">
      <alignment horizontal="center" vertical="center"/>
    </xf>
    <xf numFmtId="0" fontId="74" fillId="33" borderId="57" xfId="0" applyFont="1" applyFill="1" applyBorder="1" applyAlignment="1">
      <alignment horizontal="center" vertical="center"/>
    </xf>
    <xf numFmtId="0" fontId="74" fillId="33" borderId="51" xfId="0" applyFont="1" applyFill="1" applyBorder="1" applyAlignment="1">
      <alignment horizontal="center" vertical="center"/>
    </xf>
    <xf numFmtId="0" fontId="74" fillId="33" borderId="52" xfId="0" applyFont="1" applyFill="1" applyBorder="1" applyAlignment="1">
      <alignment horizontal="center" vertical="center"/>
    </xf>
    <xf numFmtId="0" fontId="74" fillId="33" borderId="0" xfId="0" applyFont="1" applyFill="1" applyBorder="1" applyAlignment="1">
      <alignment horizontal="center" vertical="center"/>
    </xf>
    <xf numFmtId="0" fontId="74" fillId="33" borderId="45" xfId="0" applyFont="1" applyFill="1" applyBorder="1" applyAlignment="1">
      <alignment horizontal="center" vertical="center"/>
    </xf>
    <xf numFmtId="0" fontId="74" fillId="33" borderId="49" xfId="0" applyFont="1" applyFill="1" applyBorder="1" applyAlignment="1">
      <alignment horizontal="center" vertical="center"/>
    </xf>
    <xf numFmtId="0" fontId="74" fillId="33" borderId="48" xfId="0" applyFont="1" applyFill="1" applyBorder="1" applyAlignment="1">
      <alignment horizontal="center" vertical="center"/>
    </xf>
    <xf numFmtId="0" fontId="74" fillId="33" borderId="44" xfId="0" applyFont="1" applyFill="1" applyBorder="1" applyAlignment="1">
      <alignment horizontal="center" vertical="center"/>
    </xf>
    <xf numFmtId="0" fontId="74" fillId="34" borderId="55" xfId="0" applyFont="1" applyFill="1" applyBorder="1" applyAlignment="1">
      <alignment horizontal="center" vertical="center"/>
    </xf>
    <xf numFmtId="0" fontId="74" fillId="34" borderId="53" xfId="0" applyFont="1" applyFill="1" applyBorder="1" applyAlignment="1">
      <alignment horizontal="center" vertical="center"/>
    </xf>
    <xf numFmtId="0" fontId="74" fillId="34" borderId="50" xfId="0" applyFont="1" applyFill="1" applyBorder="1" applyAlignment="1">
      <alignment horizontal="center" vertical="center"/>
    </xf>
    <xf numFmtId="0" fontId="74" fillId="33" borderId="46" xfId="0" applyFont="1" applyFill="1" applyBorder="1" applyAlignment="1">
      <alignment horizontal="center" vertical="center" wrapText="1"/>
    </xf>
    <xf numFmtId="0" fontId="74" fillId="33" borderId="42" xfId="0" applyFont="1" applyFill="1" applyBorder="1" applyAlignment="1">
      <alignment horizontal="center" vertical="center" wrapText="1"/>
    </xf>
    <xf numFmtId="0" fontId="83" fillId="34" borderId="55" xfId="0" applyFont="1" applyFill="1" applyBorder="1" applyAlignment="1">
      <alignment horizontal="center" vertical="center" wrapText="1"/>
    </xf>
    <xf numFmtId="0" fontId="83" fillId="34" borderId="53" xfId="0" applyFont="1" applyFill="1" applyBorder="1" applyAlignment="1">
      <alignment horizontal="center" vertical="center" wrapText="1"/>
    </xf>
    <xf numFmtId="0" fontId="83" fillId="34" borderId="50" xfId="0" applyFont="1" applyFill="1" applyBorder="1" applyAlignment="1">
      <alignment horizontal="center" vertical="center" wrapText="1"/>
    </xf>
    <xf numFmtId="0" fontId="30" fillId="0" borderId="26" xfId="0" applyFont="1" applyBorder="1" applyAlignment="1">
      <alignment horizontal="center" vertical="center" wrapText="1"/>
    </xf>
    <xf numFmtId="0" fontId="30" fillId="0" borderId="27" xfId="0" applyFont="1" applyBorder="1" applyAlignment="1">
      <alignment horizontal="center" vertical="center" wrapText="1"/>
    </xf>
    <xf numFmtId="0" fontId="30" fillId="0" borderId="28" xfId="0" applyFont="1" applyBorder="1" applyAlignment="1">
      <alignment horizontal="center" vertical="center" wrapText="1"/>
    </xf>
    <xf numFmtId="0" fontId="74" fillId="0" borderId="46" xfId="0" applyFont="1" applyBorder="1" applyAlignment="1">
      <alignment vertical="center" wrapText="1"/>
    </xf>
    <xf numFmtId="0" fontId="74" fillId="0" borderId="47" xfId="0" applyFont="1" applyBorder="1" applyAlignment="1">
      <alignment vertical="center" wrapText="1"/>
    </xf>
    <xf numFmtId="0" fontId="74" fillId="0" borderId="42" xfId="0" applyFont="1" applyBorder="1" applyAlignment="1">
      <alignment vertical="center" wrapText="1"/>
    </xf>
    <xf numFmtId="0" fontId="74" fillId="0" borderId="56" xfId="0" applyFont="1" applyBorder="1" applyAlignment="1">
      <alignment horizontal="center" vertical="center" wrapText="1"/>
    </xf>
    <xf numFmtId="0" fontId="74" fillId="0" borderId="57" xfId="0" applyFont="1" applyBorder="1" applyAlignment="1">
      <alignment horizontal="center" vertical="center" wrapText="1"/>
    </xf>
    <xf numFmtId="0" fontId="74" fillId="0" borderId="51" xfId="0" applyFont="1" applyBorder="1" applyAlignment="1">
      <alignment horizontal="center" vertical="center" wrapText="1"/>
    </xf>
    <xf numFmtId="0" fontId="74" fillId="0" borderId="52" xfId="0" applyFont="1" applyBorder="1" applyAlignment="1">
      <alignment horizontal="center" vertical="center" wrapText="1"/>
    </xf>
    <xf numFmtId="0" fontId="74" fillId="0" borderId="0" xfId="0" applyFont="1" applyBorder="1" applyAlignment="1">
      <alignment horizontal="center" vertical="center" wrapText="1"/>
    </xf>
    <xf numFmtId="0" fontId="74" fillId="0" borderId="45" xfId="0" applyFont="1" applyBorder="1" applyAlignment="1">
      <alignment horizontal="center" vertical="center" wrapText="1"/>
    </xf>
    <xf numFmtId="0" fontId="74" fillId="0" borderId="49" xfId="0" applyFont="1" applyBorder="1" applyAlignment="1">
      <alignment horizontal="center" vertical="center" wrapText="1"/>
    </xf>
    <xf numFmtId="0" fontId="74" fillId="0" borderId="48" xfId="0" applyFont="1" applyBorder="1" applyAlignment="1">
      <alignment horizontal="center" vertical="center" wrapText="1"/>
    </xf>
    <xf numFmtId="0" fontId="74" fillId="0" borderId="44" xfId="0" applyFont="1" applyBorder="1" applyAlignment="1">
      <alignment horizontal="center" vertical="center" wrapText="1"/>
    </xf>
    <xf numFmtId="9" fontId="74" fillId="34" borderId="55" xfId="0" applyNumberFormat="1" applyFont="1" applyFill="1" applyBorder="1" applyAlignment="1">
      <alignment horizontal="center" vertical="center"/>
    </xf>
    <xf numFmtId="9" fontId="74" fillId="34" borderId="53" xfId="0" applyNumberFormat="1" applyFont="1" applyFill="1" applyBorder="1" applyAlignment="1">
      <alignment horizontal="center" vertical="center"/>
    </xf>
    <xf numFmtId="9" fontId="74" fillId="34" borderId="50" xfId="0" applyNumberFormat="1" applyFont="1" applyFill="1" applyBorder="1" applyAlignment="1">
      <alignment horizontal="center" vertical="center"/>
    </xf>
    <xf numFmtId="0" fontId="83" fillId="38" borderId="55" xfId="0" applyFont="1" applyFill="1" applyBorder="1" applyAlignment="1">
      <alignment horizontal="center" vertical="center"/>
    </xf>
    <xf numFmtId="0" fontId="83" fillId="38" borderId="53" xfId="0" applyFont="1" applyFill="1" applyBorder="1" applyAlignment="1">
      <alignment horizontal="center" vertical="center"/>
    </xf>
    <xf numFmtId="0" fontId="83" fillId="38" borderId="50" xfId="0" applyFont="1" applyFill="1" applyBorder="1" applyAlignment="1">
      <alignment horizontal="center" vertical="center"/>
    </xf>
    <xf numFmtId="0" fontId="83" fillId="34" borderId="55" xfId="0" applyFont="1" applyFill="1" applyBorder="1" applyAlignment="1">
      <alignment horizontal="center" vertical="center"/>
    </xf>
    <xf numFmtId="0" fontId="83" fillId="34" borderId="53" xfId="0" applyFont="1" applyFill="1" applyBorder="1" applyAlignment="1">
      <alignment horizontal="center" vertical="center"/>
    </xf>
    <xf numFmtId="0" fontId="83" fillId="34" borderId="50" xfId="0" applyFont="1" applyFill="1" applyBorder="1" applyAlignment="1">
      <alignment horizontal="center" vertical="center"/>
    </xf>
    <xf numFmtId="0" fontId="74" fillId="0" borderId="55" xfId="0" applyFont="1" applyBorder="1" applyAlignment="1">
      <alignment horizontal="center" vertical="center" wrapText="1"/>
    </xf>
    <xf numFmtId="0" fontId="74" fillId="0" borderId="53" xfId="0" applyFont="1" applyBorder="1" applyAlignment="1">
      <alignment horizontal="center" vertical="center" wrapText="1"/>
    </xf>
    <xf numFmtId="0" fontId="74" fillId="0" borderId="50" xfId="0" applyFont="1" applyBorder="1" applyAlignment="1">
      <alignment horizontal="center" vertical="center" wrapText="1"/>
    </xf>
    <xf numFmtId="0" fontId="83" fillId="0" borderId="0" xfId="0" applyFont="1" applyAlignment="1">
      <alignment horizontal="center"/>
    </xf>
    <xf numFmtId="0" fontId="84" fillId="35" borderId="0" xfId="0" applyFont="1" applyFill="1" applyAlignment="1">
      <alignment horizontal="center"/>
    </xf>
    <xf numFmtId="0" fontId="74" fillId="33" borderId="43" xfId="0" applyFont="1" applyFill="1" applyBorder="1" applyAlignment="1">
      <alignment horizontal="center" vertical="center"/>
    </xf>
    <xf numFmtId="49" fontId="74" fillId="33" borderId="55" xfId="0" quotePrefix="1" applyNumberFormat="1" applyFont="1" applyFill="1" applyBorder="1" applyAlignment="1">
      <alignment horizontal="center" vertical="center"/>
    </xf>
    <xf numFmtId="49" fontId="74" fillId="33" borderId="53" xfId="0" applyNumberFormat="1" applyFont="1" applyFill="1" applyBorder="1" applyAlignment="1">
      <alignment horizontal="center" vertical="center"/>
    </xf>
    <xf numFmtId="49" fontId="74" fillId="33" borderId="50" xfId="0" applyNumberFormat="1" applyFont="1" applyFill="1" applyBorder="1" applyAlignment="1">
      <alignment horizontal="center" vertical="center"/>
    </xf>
    <xf numFmtId="0" fontId="83" fillId="0" borderId="55" xfId="0" applyFont="1" applyBorder="1" applyAlignment="1">
      <alignment horizontal="center"/>
    </xf>
    <xf numFmtId="0" fontId="83" fillId="0" borderId="53" xfId="0" applyFont="1" applyBorder="1" applyAlignment="1">
      <alignment horizontal="center"/>
    </xf>
    <xf numFmtId="0" fontId="83" fillId="0" borderId="50" xfId="0" applyFont="1" applyBorder="1" applyAlignment="1">
      <alignment horizontal="center"/>
    </xf>
    <xf numFmtId="0" fontId="74" fillId="33" borderId="56" xfId="0" applyFont="1" applyFill="1" applyBorder="1" applyAlignment="1">
      <alignment horizontal="center" vertical="center" wrapText="1"/>
    </xf>
    <xf numFmtId="0" fontId="74" fillId="33" borderId="57" xfId="0" applyFont="1" applyFill="1" applyBorder="1" applyAlignment="1">
      <alignment horizontal="center" vertical="center" wrapText="1"/>
    </xf>
    <xf numFmtId="0" fontId="74" fillId="33" borderId="51" xfId="0" applyFont="1" applyFill="1" applyBorder="1" applyAlignment="1">
      <alignment horizontal="center" vertical="center" wrapText="1"/>
    </xf>
    <xf numFmtId="0" fontId="74" fillId="33" borderId="52" xfId="0" applyFont="1" applyFill="1" applyBorder="1" applyAlignment="1">
      <alignment horizontal="center" vertical="center" wrapText="1"/>
    </xf>
    <xf numFmtId="0" fontId="74" fillId="33" borderId="0" xfId="0" applyFont="1" applyFill="1" applyBorder="1" applyAlignment="1">
      <alignment horizontal="center" vertical="center" wrapText="1"/>
    </xf>
    <xf numFmtId="0" fontId="74" fillId="33" borderId="45" xfId="0" applyFont="1" applyFill="1" applyBorder="1" applyAlignment="1">
      <alignment horizontal="center" vertical="center" wrapText="1"/>
    </xf>
    <xf numFmtId="0" fontId="74" fillId="33" borderId="49" xfId="0" applyFont="1" applyFill="1" applyBorder="1" applyAlignment="1">
      <alignment horizontal="center" vertical="center" wrapText="1"/>
    </xf>
    <xf numFmtId="0" fontId="74" fillId="33" borderId="48" xfId="0" applyFont="1" applyFill="1" applyBorder="1" applyAlignment="1">
      <alignment horizontal="center" vertical="center" wrapText="1"/>
    </xf>
    <xf numFmtId="0" fontId="74" fillId="33" borderId="44" xfId="0" applyFont="1" applyFill="1" applyBorder="1" applyAlignment="1">
      <alignment horizontal="center" vertical="center" wrapText="1"/>
    </xf>
    <xf numFmtId="0" fontId="74" fillId="34" borderId="49" xfId="0" applyFont="1" applyFill="1" applyBorder="1" applyAlignment="1">
      <alignment horizontal="center" vertical="center"/>
    </xf>
    <xf numFmtId="0" fontId="74" fillId="34" borderId="48" xfId="0" applyFont="1" applyFill="1" applyBorder="1" applyAlignment="1">
      <alignment horizontal="center" vertical="center"/>
    </xf>
    <xf numFmtId="0" fontId="74" fillId="34" borderId="44" xfId="0" applyFont="1" applyFill="1" applyBorder="1" applyAlignment="1">
      <alignment horizontal="center" vertical="center"/>
    </xf>
    <xf numFmtId="0" fontId="74" fillId="38" borderId="55" xfId="0" applyFont="1" applyFill="1" applyBorder="1" applyAlignment="1">
      <alignment horizontal="center" vertical="center" wrapText="1"/>
    </xf>
    <xf numFmtId="0" fontId="74" fillId="38" borderId="53" xfId="0" applyFont="1" applyFill="1" applyBorder="1" applyAlignment="1">
      <alignment horizontal="center" vertical="center" wrapText="1"/>
    </xf>
    <xf numFmtId="0" fontId="74" fillId="38" borderId="50" xfId="0" applyFont="1" applyFill="1" applyBorder="1" applyAlignment="1">
      <alignment horizontal="center" vertical="center" wrapText="1"/>
    </xf>
    <xf numFmtId="0" fontId="30" fillId="33" borderId="55" xfId="0" applyFont="1" applyFill="1" applyBorder="1" applyAlignment="1">
      <alignment horizontal="center" vertical="center" wrapText="1"/>
    </xf>
    <xf numFmtId="0" fontId="30" fillId="33" borderId="53" xfId="0" applyFont="1" applyFill="1" applyBorder="1" applyAlignment="1">
      <alignment horizontal="center" vertical="center" wrapText="1"/>
    </xf>
    <xf numFmtId="0" fontId="30" fillId="33" borderId="50" xfId="0" applyFont="1" applyFill="1" applyBorder="1" applyAlignment="1">
      <alignment horizontal="center" vertical="center" wrapText="1"/>
    </xf>
    <xf numFmtId="0" fontId="74" fillId="38" borderId="56" xfId="0" applyFont="1" applyFill="1" applyBorder="1" applyAlignment="1">
      <alignment horizontal="center" vertical="center"/>
    </xf>
    <xf numFmtId="0" fontId="74" fillId="38" borderId="57" xfId="0" applyFont="1" applyFill="1" applyBorder="1" applyAlignment="1">
      <alignment horizontal="center" vertical="center"/>
    </xf>
    <xf numFmtId="0" fontId="74" fillId="38" borderId="51" xfId="0" applyFont="1" applyFill="1" applyBorder="1" applyAlignment="1">
      <alignment horizontal="center" vertical="center"/>
    </xf>
    <xf numFmtId="0" fontId="74" fillId="33" borderId="47" xfId="0" applyFont="1" applyFill="1" applyBorder="1" applyAlignment="1">
      <alignment horizontal="center" vertical="center" wrapText="1"/>
    </xf>
    <xf numFmtId="0" fontId="74" fillId="33" borderId="1" xfId="0" applyFont="1" applyFill="1" applyBorder="1" applyAlignment="1">
      <alignment horizontal="center" vertical="center" wrapText="1"/>
    </xf>
    <xf numFmtId="0" fontId="74" fillId="33" borderId="22" xfId="0" applyFont="1" applyFill="1" applyBorder="1" applyAlignment="1">
      <alignment horizontal="center" vertical="center"/>
    </xf>
    <xf numFmtId="0" fontId="74" fillId="33" borderId="23" xfId="0" applyFont="1" applyFill="1" applyBorder="1" applyAlignment="1">
      <alignment horizontal="center" vertical="center"/>
    </xf>
    <xf numFmtId="0" fontId="74" fillId="33" borderId="24" xfId="0" applyFont="1" applyFill="1" applyBorder="1" applyAlignment="1">
      <alignment horizontal="center" vertical="center"/>
    </xf>
    <xf numFmtId="0" fontId="76" fillId="0" borderId="46" xfId="0" applyFont="1" applyBorder="1" applyAlignment="1">
      <alignment vertical="center" wrapText="1"/>
    </xf>
    <xf numFmtId="0" fontId="76" fillId="0" borderId="47" xfId="0" applyFont="1" applyBorder="1" applyAlignment="1">
      <alignment vertical="center" wrapText="1"/>
    </xf>
    <xf numFmtId="0" fontId="76" fillId="0" borderId="42" xfId="0" applyFont="1" applyBorder="1" applyAlignment="1">
      <alignment vertical="center" wrapText="1"/>
    </xf>
    <xf numFmtId="0" fontId="76" fillId="0" borderId="57" xfId="0" applyFont="1" applyBorder="1" applyAlignment="1">
      <alignment horizontal="center" vertical="center"/>
    </xf>
    <xf numFmtId="0" fontId="76" fillId="0" borderId="51" xfId="0" applyFont="1" applyBorder="1" applyAlignment="1">
      <alignment horizontal="center" vertical="center"/>
    </xf>
    <xf numFmtId="0" fontId="76" fillId="0" borderId="0" xfId="0" applyFont="1" applyBorder="1" applyAlignment="1">
      <alignment horizontal="center" vertical="center"/>
    </xf>
    <xf numFmtId="0" fontId="76" fillId="0" borderId="45" xfId="0" applyFont="1" applyBorder="1" applyAlignment="1">
      <alignment horizontal="center" vertical="center"/>
    </xf>
    <xf numFmtId="0" fontId="76" fillId="0" borderId="48" xfId="0" applyFont="1" applyBorder="1" applyAlignment="1">
      <alignment horizontal="center" vertical="center"/>
    </xf>
    <xf numFmtId="0" fontId="76" fillId="0" borderId="44" xfId="0" applyFont="1" applyBorder="1" applyAlignment="1">
      <alignment horizontal="center" vertical="center"/>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28" xfId="0" applyFont="1" applyBorder="1" applyAlignment="1">
      <alignment horizontal="center" vertical="center" wrapText="1"/>
    </xf>
    <xf numFmtId="0" fontId="76" fillId="34" borderId="49" xfId="0" applyFont="1" applyFill="1" applyBorder="1" applyAlignment="1">
      <alignment horizontal="center" vertical="center" wrapText="1"/>
    </xf>
    <xf numFmtId="0" fontId="76" fillId="34" borderId="48" xfId="0" applyFont="1" applyFill="1" applyBorder="1" applyAlignment="1">
      <alignment horizontal="center" vertical="center" wrapText="1"/>
    </xf>
    <xf numFmtId="0" fontId="76" fillId="34" borderId="44" xfId="0" applyFont="1" applyFill="1" applyBorder="1" applyAlignment="1">
      <alignment horizontal="center" vertical="center" wrapText="1"/>
    </xf>
    <xf numFmtId="0" fontId="76" fillId="33" borderId="55" xfId="0" applyFont="1" applyFill="1" applyBorder="1" applyAlignment="1">
      <alignment horizontal="center" vertical="center" wrapText="1"/>
    </xf>
    <xf numFmtId="0" fontId="76" fillId="33" borderId="53" xfId="0" applyFont="1" applyFill="1" applyBorder="1" applyAlignment="1">
      <alignment horizontal="center" vertical="center" wrapText="1"/>
    </xf>
    <xf numFmtId="0" fontId="76" fillId="33" borderId="50" xfId="0" applyFont="1" applyFill="1" applyBorder="1" applyAlignment="1">
      <alignment horizontal="center" vertical="center" wrapText="1"/>
    </xf>
    <xf numFmtId="0" fontId="75" fillId="34" borderId="49" xfId="0" applyFont="1" applyFill="1" applyBorder="1" applyAlignment="1">
      <alignment horizontal="center" vertical="center"/>
    </xf>
    <xf numFmtId="0" fontId="75" fillId="34" borderId="48" xfId="0" applyFont="1" applyFill="1" applyBorder="1" applyAlignment="1">
      <alignment horizontal="center" vertical="center"/>
    </xf>
    <xf numFmtId="0" fontId="75" fillId="34" borderId="44" xfId="0" applyFont="1" applyFill="1" applyBorder="1" applyAlignment="1">
      <alignment horizontal="center" vertical="center"/>
    </xf>
    <xf numFmtId="0" fontId="75" fillId="34" borderId="55" xfId="0" applyFont="1" applyFill="1" applyBorder="1" applyAlignment="1">
      <alignment horizontal="center" vertical="center"/>
    </xf>
    <xf numFmtId="0" fontId="75" fillId="34" borderId="53" xfId="0" applyFont="1" applyFill="1" applyBorder="1" applyAlignment="1">
      <alignment horizontal="center" vertical="center"/>
    </xf>
    <xf numFmtId="0" fontId="75" fillId="34" borderId="50" xfId="0" applyFont="1" applyFill="1" applyBorder="1" applyAlignment="1">
      <alignment horizontal="center" vertical="center"/>
    </xf>
    <xf numFmtId="0" fontId="76" fillId="34" borderId="55" xfId="0" applyFont="1" applyFill="1" applyBorder="1" applyAlignment="1">
      <alignment horizontal="center" vertical="center"/>
    </xf>
    <xf numFmtId="0" fontId="76" fillId="34" borderId="53" xfId="0" applyFont="1" applyFill="1" applyBorder="1" applyAlignment="1">
      <alignment horizontal="center" vertical="center"/>
    </xf>
    <xf numFmtId="0" fontId="76" fillId="34" borderId="50" xfId="0" applyFont="1" applyFill="1" applyBorder="1" applyAlignment="1">
      <alignment horizontal="center" vertical="center"/>
    </xf>
    <xf numFmtId="0" fontId="76" fillId="33" borderId="55" xfId="0" applyFont="1" applyFill="1" applyBorder="1" applyAlignment="1">
      <alignment horizontal="center" vertical="center"/>
    </xf>
    <xf numFmtId="0" fontId="76" fillId="33" borderId="53" xfId="0" applyFont="1" applyFill="1" applyBorder="1" applyAlignment="1">
      <alignment horizontal="center" vertical="center"/>
    </xf>
    <xf numFmtId="0" fontId="76" fillId="33" borderId="50" xfId="0" applyFont="1" applyFill="1" applyBorder="1" applyAlignment="1">
      <alignment horizontal="center" vertical="center"/>
    </xf>
    <xf numFmtId="0" fontId="75" fillId="34" borderId="55" xfId="0" applyFont="1" applyFill="1" applyBorder="1" applyAlignment="1">
      <alignment horizontal="center" vertical="center" wrapText="1"/>
    </xf>
    <xf numFmtId="0" fontId="75" fillId="34" borderId="53" xfId="0" applyFont="1" applyFill="1" applyBorder="1" applyAlignment="1">
      <alignment horizontal="center" vertical="center" wrapText="1"/>
    </xf>
    <xf numFmtId="0" fontId="75" fillId="34" borderId="50" xfId="0" applyFont="1" applyFill="1" applyBorder="1" applyAlignment="1">
      <alignment horizontal="center" vertical="center" wrapText="1"/>
    </xf>
    <xf numFmtId="0" fontId="76" fillId="33" borderId="56" xfId="0" applyFont="1" applyFill="1" applyBorder="1" applyAlignment="1">
      <alignment horizontal="center" vertical="center" wrapText="1"/>
    </xf>
    <xf numFmtId="0" fontId="76" fillId="33" borderId="57" xfId="0" applyFont="1" applyFill="1" applyBorder="1" applyAlignment="1">
      <alignment horizontal="center" vertical="center" wrapText="1"/>
    </xf>
    <xf numFmtId="0" fontId="76" fillId="33" borderId="51" xfId="0" applyFont="1" applyFill="1" applyBorder="1" applyAlignment="1">
      <alignment horizontal="center" vertical="center" wrapText="1"/>
    </xf>
    <xf numFmtId="0" fontId="76" fillId="33" borderId="52" xfId="0" applyFont="1" applyFill="1" applyBorder="1" applyAlignment="1">
      <alignment horizontal="center" vertical="center" wrapText="1"/>
    </xf>
    <xf numFmtId="0" fontId="76" fillId="33" borderId="0" xfId="0" applyFont="1" applyFill="1" applyBorder="1" applyAlignment="1">
      <alignment horizontal="center" vertical="center" wrapText="1"/>
    </xf>
    <xf numFmtId="0" fontId="76" fillId="33" borderId="45" xfId="0" applyFont="1" applyFill="1" applyBorder="1" applyAlignment="1">
      <alignment horizontal="center" vertical="center" wrapText="1"/>
    </xf>
    <xf numFmtId="0" fontId="76" fillId="33" borderId="49" xfId="0" applyFont="1" applyFill="1" applyBorder="1" applyAlignment="1">
      <alignment horizontal="center" vertical="center" wrapText="1"/>
    </xf>
    <xf numFmtId="0" fontId="76" fillId="33" borderId="48" xfId="0" applyFont="1" applyFill="1" applyBorder="1" applyAlignment="1">
      <alignment horizontal="center" vertical="center" wrapText="1"/>
    </xf>
    <xf numFmtId="0" fontId="76" fillId="33" borderId="44" xfId="0" applyFont="1" applyFill="1" applyBorder="1" applyAlignment="1">
      <alignment horizontal="center" vertical="center" wrapText="1"/>
    </xf>
    <xf numFmtId="0" fontId="76" fillId="33" borderId="46" xfId="0" applyFont="1" applyFill="1" applyBorder="1" applyAlignment="1">
      <alignment horizontal="center" vertical="center" wrapText="1"/>
    </xf>
    <xf numFmtId="0" fontId="76" fillId="33" borderId="42" xfId="0" applyFont="1" applyFill="1" applyBorder="1" applyAlignment="1">
      <alignment horizontal="center" vertical="center" wrapText="1"/>
    </xf>
    <xf numFmtId="0" fontId="76" fillId="33" borderId="46" xfId="0" applyFont="1" applyFill="1" applyBorder="1" applyAlignment="1">
      <alignment vertical="center" wrapText="1"/>
    </xf>
    <xf numFmtId="0" fontId="76" fillId="33" borderId="47" xfId="0" applyFont="1" applyFill="1" applyBorder="1" applyAlignment="1">
      <alignment vertical="center" wrapText="1"/>
    </xf>
    <xf numFmtId="0" fontId="76" fillId="33" borderId="42" xfId="0" applyFont="1" applyFill="1" applyBorder="1" applyAlignment="1">
      <alignment vertical="center" wrapText="1"/>
    </xf>
    <xf numFmtId="0" fontId="76" fillId="33" borderId="56" xfId="0" applyFont="1" applyFill="1" applyBorder="1" applyAlignment="1">
      <alignment horizontal="center" vertical="center"/>
    </xf>
    <xf numFmtId="0" fontId="76" fillId="33" borderId="57" xfId="0" applyFont="1" applyFill="1" applyBorder="1" applyAlignment="1">
      <alignment horizontal="center" vertical="center"/>
    </xf>
    <xf numFmtId="0" fontId="76" fillId="33" borderId="51" xfId="0" applyFont="1" applyFill="1" applyBorder="1" applyAlignment="1">
      <alignment horizontal="center" vertical="center"/>
    </xf>
    <xf numFmtId="0" fontId="76" fillId="33" borderId="52" xfId="0" applyFont="1" applyFill="1" applyBorder="1" applyAlignment="1">
      <alignment horizontal="center" vertical="center"/>
    </xf>
    <xf numFmtId="0" fontId="76" fillId="33" borderId="0" xfId="0" applyFont="1" applyFill="1" applyBorder="1" applyAlignment="1">
      <alignment horizontal="center" vertical="center"/>
    </xf>
    <xf numFmtId="0" fontId="76" fillId="33" borderId="45" xfId="0" applyFont="1" applyFill="1" applyBorder="1" applyAlignment="1">
      <alignment horizontal="center" vertical="center"/>
    </xf>
    <xf numFmtId="0" fontId="76" fillId="33" borderId="49" xfId="0" applyFont="1" applyFill="1" applyBorder="1" applyAlignment="1">
      <alignment horizontal="center" vertical="center"/>
    </xf>
    <xf numFmtId="0" fontId="76" fillId="33" borderId="48" xfId="0" applyFont="1" applyFill="1" applyBorder="1" applyAlignment="1">
      <alignment horizontal="center" vertical="center"/>
    </xf>
    <xf numFmtId="0" fontId="76" fillId="33" borderId="44" xfId="0" applyFont="1" applyFill="1" applyBorder="1" applyAlignment="1">
      <alignment horizontal="center" vertical="center"/>
    </xf>
    <xf numFmtId="0" fontId="76" fillId="0" borderId="55" xfId="0" applyFont="1" applyBorder="1" applyAlignment="1">
      <alignment horizontal="center" vertical="center" wrapText="1"/>
    </xf>
    <xf numFmtId="0" fontId="76" fillId="0" borderId="53" xfId="0" applyFont="1" applyBorder="1" applyAlignment="1">
      <alignment horizontal="center" vertical="center" wrapText="1"/>
    </xf>
    <xf numFmtId="0" fontId="76" fillId="0" borderId="50" xfId="0" applyFont="1" applyBorder="1" applyAlignment="1">
      <alignment horizontal="center" vertical="center" wrapText="1"/>
    </xf>
    <xf numFmtId="0" fontId="76" fillId="34" borderId="53" xfId="0" applyFont="1" applyFill="1" applyBorder="1" applyAlignment="1">
      <alignment horizontal="center" vertical="center" wrapText="1"/>
    </xf>
    <xf numFmtId="0" fontId="75" fillId="0" borderId="0" xfId="0" applyFont="1" applyAlignment="1">
      <alignment horizontal="center"/>
    </xf>
    <xf numFmtId="0" fontId="79" fillId="35" borderId="0" xfId="0" applyFont="1" applyFill="1" applyAlignment="1">
      <alignment horizontal="center"/>
    </xf>
    <xf numFmtId="0" fontId="76" fillId="33" borderId="43" xfId="0" applyFont="1" applyFill="1" applyBorder="1" applyAlignment="1">
      <alignment horizontal="center" vertical="center"/>
    </xf>
    <xf numFmtId="49" fontId="76" fillId="33" borderId="55" xfId="0" quotePrefix="1" applyNumberFormat="1" applyFont="1" applyFill="1" applyBorder="1" applyAlignment="1">
      <alignment horizontal="center" vertical="center"/>
    </xf>
    <xf numFmtId="49" fontId="76" fillId="33" borderId="53" xfId="0" applyNumberFormat="1" applyFont="1" applyFill="1" applyBorder="1" applyAlignment="1">
      <alignment horizontal="center" vertical="center"/>
    </xf>
    <xf numFmtId="49" fontId="76" fillId="33" borderId="50" xfId="0" applyNumberFormat="1" applyFont="1" applyFill="1" applyBorder="1" applyAlignment="1">
      <alignment horizontal="center" vertical="center"/>
    </xf>
    <xf numFmtId="0" fontId="75" fillId="0" borderId="55" xfId="0" applyFont="1" applyBorder="1" applyAlignment="1">
      <alignment horizontal="center"/>
    </xf>
    <xf numFmtId="0" fontId="75" fillId="0" borderId="53" xfId="0" applyFont="1" applyBorder="1" applyAlignment="1">
      <alignment horizontal="center"/>
    </xf>
    <xf numFmtId="0" fontId="75" fillId="0" borderId="50" xfId="0" applyFont="1" applyBorder="1" applyAlignment="1">
      <alignment horizontal="center"/>
    </xf>
    <xf numFmtId="0" fontId="75" fillId="38" borderId="55" xfId="0" applyFont="1" applyFill="1" applyBorder="1" applyAlignment="1">
      <alignment horizontal="center" vertical="center"/>
    </xf>
    <xf numFmtId="0" fontId="75" fillId="38" borderId="53" xfId="0" applyFont="1" applyFill="1" applyBorder="1" applyAlignment="1">
      <alignment horizontal="center" vertical="center"/>
    </xf>
    <xf numFmtId="0" fontId="75" fillId="38" borderId="50" xfId="0" applyFont="1" applyFill="1" applyBorder="1" applyAlignment="1">
      <alignment horizontal="center" vertical="center"/>
    </xf>
    <xf numFmtId="9" fontId="76" fillId="34" borderId="55" xfId="0" applyNumberFormat="1" applyFont="1" applyFill="1" applyBorder="1" applyAlignment="1">
      <alignment horizontal="center" vertical="center"/>
    </xf>
    <xf numFmtId="9" fontId="76" fillId="34" borderId="53" xfId="0" applyNumberFormat="1" applyFont="1" applyFill="1" applyBorder="1" applyAlignment="1">
      <alignment horizontal="center" vertical="center"/>
    </xf>
    <xf numFmtId="9" fontId="76" fillId="34" borderId="50" xfId="0" applyNumberFormat="1" applyFont="1" applyFill="1" applyBorder="1" applyAlignment="1">
      <alignment horizontal="center" vertical="center"/>
    </xf>
    <xf numFmtId="0" fontId="12" fillId="0" borderId="0" xfId="0" applyFont="1" applyBorder="1" applyAlignment="1">
      <alignment horizontal="center" vertical="center" wrapText="1"/>
    </xf>
    <xf numFmtId="0" fontId="52" fillId="38" borderId="55" xfId="0" applyFont="1" applyFill="1" applyBorder="1" applyAlignment="1">
      <alignment horizontal="center" vertical="center" wrapText="1"/>
    </xf>
    <xf numFmtId="0" fontId="52" fillId="38" borderId="53" xfId="0" applyFont="1" applyFill="1" applyBorder="1" applyAlignment="1">
      <alignment horizontal="center" vertical="center" wrapText="1"/>
    </xf>
    <xf numFmtId="0" fontId="52" fillId="38" borderId="50" xfId="0" applyFont="1" applyFill="1" applyBorder="1" applyAlignment="1">
      <alignment horizontal="center" vertical="center" wrapText="1"/>
    </xf>
    <xf numFmtId="0" fontId="50" fillId="33" borderId="56" xfId="0" applyFont="1" applyFill="1" applyBorder="1" applyAlignment="1">
      <alignment horizontal="center" vertical="center" wrapText="1"/>
    </xf>
    <xf numFmtId="0" fontId="50" fillId="33" borderId="57" xfId="0" applyFont="1" applyFill="1" applyBorder="1" applyAlignment="1">
      <alignment horizontal="center" vertical="center" wrapText="1"/>
    </xf>
    <xf numFmtId="0" fontId="50" fillId="33" borderId="51" xfId="0" applyFont="1" applyFill="1" applyBorder="1" applyAlignment="1">
      <alignment horizontal="center" vertical="center" wrapText="1"/>
    </xf>
    <xf numFmtId="0" fontId="50" fillId="33" borderId="52" xfId="0" applyFont="1" applyFill="1" applyBorder="1" applyAlignment="1">
      <alignment horizontal="center" vertical="center" wrapText="1"/>
    </xf>
    <xf numFmtId="0" fontId="50" fillId="33" borderId="0" xfId="0" applyFont="1" applyFill="1" applyBorder="1" applyAlignment="1">
      <alignment horizontal="center" vertical="center" wrapText="1"/>
    </xf>
    <xf numFmtId="0" fontId="50" fillId="33" borderId="45" xfId="0" applyFont="1" applyFill="1" applyBorder="1" applyAlignment="1">
      <alignment horizontal="center" vertical="center" wrapText="1"/>
    </xf>
    <xf numFmtId="0" fontId="50" fillId="33" borderId="49" xfId="0" applyFont="1" applyFill="1" applyBorder="1" applyAlignment="1">
      <alignment horizontal="center" vertical="center" wrapText="1"/>
    </xf>
    <xf numFmtId="0" fontId="50" fillId="33" borderId="48" xfId="0" applyFont="1" applyFill="1" applyBorder="1" applyAlignment="1">
      <alignment horizontal="center" vertical="center" wrapText="1"/>
    </xf>
    <xf numFmtId="0" fontId="50" fillId="33" borderId="44" xfId="0" applyFont="1" applyFill="1" applyBorder="1" applyAlignment="1">
      <alignment horizontal="center" vertical="center" wrapText="1"/>
    </xf>
    <xf numFmtId="0" fontId="52" fillId="0" borderId="55" xfId="0" applyFont="1" applyFill="1" applyBorder="1" applyAlignment="1">
      <alignment horizontal="center" vertical="center" wrapText="1"/>
    </xf>
    <xf numFmtId="0" fontId="52" fillId="0" borderId="53" xfId="0" applyFont="1" applyFill="1" applyBorder="1" applyAlignment="1">
      <alignment horizontal="center" vertical="center" wrapText="1"/>
    </xf>
    <xf numFmtId="0" fontId="52" fillId="0" borderId="50" xfId="0" applyFont="1" applyFill="1" applyBorder="1" applyAlignment="1">
      <alignment horizontal="center" vertical="center" wrapText="1"/>
    </xf>
    <xf numFmtId="0" fontId="50" fillId="34" borderId="55" xfId="0" applyFont="1" applyFill="1" applyBorder="1" applyAlignment="1">
      <alignment horizontal="center" vertical="center"/>
    </xf>
    <xf numFmtId="0" fontId="50" fillId="34" borderId="53" xfId="0" applyFont="1" applyFill="1" applyBorder="1" applyAlignment="1">
      <alignment horizontal="center" vertical="center"/>
    </xf>
    <xf numFmtId="0" fontId="50" fillId="34" borderId="50" xfId="0" applyFont="1" applyFill="1" applyBorder="1" applyAlignment="1">
      <alignment horizontal="center" vertical="center"/>
    </xf>
    <xf numFmtId="0" fontId="58" fillId="33" borderId="55" xfId="0" applyFont="1" applyFill="1" applyBorder="1" applyAlignment="1">
      <alignment horizontal="center" vertical="center" wrapText="1"/>
    </xf>
    <xf numFmtId="0" fontId="58" fillId="33" borderId="53" xfId="0" applyFont="1" applyFill="1" applyBorder="1" applyAlignment="1">
      <alignment horizontal="center" vertical="center" wrapText="1"/>
    </xf>
    <xf numFmtId="0" fontId="58" fillId="33" borderId="50" xfId="0" applyFont="1" applyFill="1" applyBorder="1" applyAlignment="1">
      <alignment horizontal="center" vertical="center" wrapText="1"/>
    </xf>
    <xf numFmtId="0" fontId="14" fillId="34" borderId="55" xfId="0" applyFont="1" applyFill="1" applyBorder="1" applyAlignment="1">
      <alignment horizontal="center" vertical="center" wrapText="1"/>
    </xf>
    <xf numFmtId="0" fontId="14" fillId="34" borderId="53" xfId="0" applyFont="1" applyFill="1" applyBorder="1" applyAlignment="1">
      <alignment horizontal="center" vertical="center" wrapText="1"/>
    </xf>
    <xf numFmtId="0" fontId="14" fillId="34" borderId="50" xfId="0" applyFont="1" applyFill="1" applyBorder="1" applyAlignment="1">
      <alignment horizontal="center" vertical="center" wrapText="1"/>
    </xf>
    <xf numFmtId="0" fontId="56" fillId="34" borderId="55" xfId="0" applyFont="1" applyFill="1" applyBorder="1" applyAlignment="1">
      <alignment horizontal="center" vertical="center"/>
    </xf>
    <xf numFmtId="0" fontId="56" fillId="34" borderId="53" xfId="0" applyFont="1" applyFill="1" applyBorder="1" applyAlignment="1">
      <alignment horizontal="center" vertical="center"/>
    </xf>
    <xf numFmtId="0" fontId="56" fillId="34" borderId="50" xfId="0" applyFont="1" applyFill="1" applyBorder="1" applyAlignment="1">
      <alignment horizontal="center" vertical="center"/>
    </xf>
    <xf numFmtId="0" fontId="56" fillId="33" borderId="55" xfId="0" applyFont="1" applyFill="1" applyBorder="1" applyAlignment="1">
      <alignment horizontal="center" vertical="center" wrapText="1"/>
    </xf>
    <xf numFmtId="0" fontId="56" fillId="33" borderId="53" xfId="0" applyFont="1" applyFill="1" applyBorder="1" applyAlignment="1">
      <alignment horizontal="center" vertical="center" wrapText="1"/>
    </xf>
    <xf numFmtId="0" fontId="56" fillId="33" borderId="50" xfId="0" applyFont="1" applyFill="1" applyBorder="1" applyAlignment="1">
      <alignment horizontal="center" vertical="center" wrapText="1"/>
    </xf>
    <xf numFmtId="0" fontId="56" fillId="33" borderId="55" xfId="0" applyFont="1" applyFill="1" applyBorder="1" applyAlignment="1">
      <alignment horizontal="center" vertical="center"/>
    </xf>
    <xf numFmtId="0" fontId="56" fillId="33" borderId="53" xfId="0" applyFont="1" applyFill="1" applyBorder="1" applyAlignment="1">
      <alignment horizontal="center" vertical="center"/>
    </xf>
    <xf numFmtId="0" fontId="56" fillId="33" borderId="50" xfId="0" applyFont="1" applyFill="1" applyBorder="1" applyAlignment="1">
      <alignment horizontal="center" vertical="center"/>
    </xf>
    <xf numFmtId="0" fontId="70" fillId="33" borderId="55" xfId="0" applyFont="1" applyFill="1" applyBorder="1" applyAlignment="1">
      <alignment horizontal="center" vertical="center" wrapText="1"/>
    </xf>
    <xf numFmtId="0" fontId="70" fillId="33" borderId="53" xfId="0" applyFont="1" applyFill="1" applyBorder="1" applyAlignment="1">
      <alignment horizontal="center" vertical="center" wrapText="1"/>
    </xf>
    <xf numFmtId="0" fontId="70" fillId="33" borderId="50" xfId="0" applyFont="1" applyFill="1" applyBorder="1" applyAlignment="1">
      <alignment horizontal="center" vertical="center" wrapText="1"/>
    </xf>
    <xf numFmtId="9" fontId="56" fillId="34" borderId="55" xfId="0" applyNumberFormat="1" applyFont="1" applyFill="1" applyBorder="1" applyAlignment="1">
      <alignment horizontal="center" vertical="center"/>
    </xf>
    <xf numFmtId="9" fontId="56" fillId="34" borderId="53" xfId="0" applyNumberFormat="1" applyFont="1" applyFill="1" applyBorder="1" applyAlignment="1">
      <alignment horizontal="center" vertical="center"/>
    </xf>
    <xf numFmtId="9" fontId="56" fillId="34" borderId="50" xfId="0" applyNumberFormat="1" applyFont="1" applyFill="1" applyBorder="1" applyAlignment="1">
      <alignment horizontal="center" vertical="center"/>
    </xf>
    <xf numFmtId="0" fontId="91" fillId="33" borderId="43" xfId="0" applyFont="1" applyFill="1" applyBorder="1" applyAlignment="1">
      <alignment horizontal="center" vertical="center"/>
    </xf>
    <xf numFmtId="49" fontId="91" fillId="33" borderId="55" xfId="0" applyNumberFormat="1" applyFont="1" applyFill="1" applyBorder="1" applyAlignment="1">
      <alignment horizontal="center" vertical="center"/>
    </xf>
    <xf numFmtId="49" fontId="91" fillId="33" borderId="53" xfId="0" applyNumberFormat="1" applyFont="1" applyFill="1" applyBorder="1" applyAlignment="1">
      <alignment horizontal="center" vertical="center"/>
    </xf>
    <xf numFmtId="49" fontId="91" fillId="33" borderId="50" xfId="0" applyNumberFormat="1" applyFont="1" applyFill="1" applyBorder="1" applyAlignment="1">
      <alignment horizontal="center" vertical="center"/>
    </xf>
    <xf numFmtId="0" fontId="91" fillId="33" borderId="55" xfId="0" applyFont="1" applyFill="1" applyBorder="1" applyAlignment="1">
      <alignment horizontal="center" vertical="center" wrapText="1"/>
    </xf>
    <xf numFmtId="0" fontId="91" fillId="33" borderId="53" xfId="0" applyFont="1" applyFill="1" applyBorder="1" applyAlignment="1">
      <alignment horizontal="center" vertical="center" wrapText="1"/>
    </xf>
    <xf numFmtId="0" fontId="91" fillId="33" borderId="50" xfId="0" applyFont="1" applyFill="1" applyBorder="1" applyAlignment="1">
      <alignment horizontal="center" vertical="center" wrapText="1"/>
    </xf>
    <xf numFmtId="0" fontId="92" fillId="34" borderId="53" xfId="0" applyFont="1" applyFill="1" applyBorder="1" applyAlignment="1">
      <alignment horizontal="center" vertical="center" wrapText="1"/>
    </xf>
    <xf numFmtId="0" fontId="92" fillId="34" borderId="53" xfId="0" applyFont="1" applyFill="1" applyBorder="1" applyAlignment="1">
      <alignment horizontal="center" vertical="center"/>
    </xf>
    <xf numFmtId="0" fontId="92" fillId="34" borderId="50" xfId="0" applyFont="1" applyFill="1" applyBorder="1" applyAlignment="1">
      <alignment horizontal="center" vertical="center"/>
    </xf>
    <xf numFmtId="0" fontId="92" fillId="0" borderId="55" xfId="0" applyFont="1" applyBorder="1" applyAlignment="1">
      <alignment horizontal="center" vertical="center" wrapText="1"/>
    </xf>
    <xf numFmtId="0" fontId="92" fillId="0" borderId="53" xfId="0" applyFont="1" applyBorder="1" applyAlignment="1">
      <alignment horizontal="center" vertical="center" wrapText="1"/>
    </xf>
    <xf numFmtId="0" fontId="92" fillId="0" borderId="50" xfId="0" applyFont="1" applyBorder="1" applyAlignment="1">
      <alignment horizontal="center" vertical="center" wrapText="1"/>
    </xf>
    <xf numFmtId="0" fontId="58" fillId="33" borderId="55" xfId="0" applyFont="1" applyFill="1" applyBorder="1" applyAlignment="1">
      <alignment horizontal="center" vertical="center"/>
    </xf>
    <xf numFmtId="0" fontId="58" fillId="33" borderId="53" xfId="0" applyFont="1" applyFill="1" applyBorder="1" applyAlignment="1">
      <alignment horizontal="center" vertical="center"/>
    </xf>
    <xf numFmtId="0" fontId="58" fillId="33" borderId="50" xfId="0" applyFont="1" applyFill="1" applyBorder="1" applyAlignment="1">
      <alignment horizontal="center" vertical="center"/>
    </xf>
    <xf numFmtId="0" fontId="70" fillId="34" borderId="55" xfId="0" applyFont="1" applyFill="1" applyBorder="1" applyAlignment="1">
      <alignment horizontal="center" vertical="center"/>
    </xf>
    <xf numFmtId="0" fontId="70" fillId="34" borderId="53" xfId="0" applyFont="1" applyFill="1" applyBorder="1" applyAlignment="1">
      <alignment horizontal="center" vertical="center"/>
    </xf>
    <xf numFmtId="0" fontId="70" fillId="34" borderId="50" xfId="0" applyFont="1" applyFill="1" applyBorder="1" applyAlignment="1">
      <alignment horizontal="center" vertical="center"/>
    </xf>
    <xf numFmtId="0" fontId="91" fillId="34" borderId="53" xfId="0" applyFont="1" applyFill="1" applyBorder="1" applyAlignment="1">
      <alignment horizontal="center" vertical="center" wrapText="1"/>
    </xf>
    <xf numFmtId="0" fontId="91" fillId="34" borderId="53" xfId="0" applyFont="1" applyFill="1" applyBorder="1" applyAlignment="1">
      <alignment horizontal="center" vertical="center"/>
    </xf>
    <xf numFmtId="0" fontId="91" fillId="34" borderId="50" xfId="0" applyFont="1" applyFill="1" applyBorder="1" applyAlignment="1">
      <alignment horizontal="center" vertical="center"/>
    </xf>
    <xf numFmtId="0" fontId="75" fillId="0" borderId="0" xfId="0" applyFont="1" applyAlignment="1">
      <alignment horizontal="left"/>
    </xf>
    <xf numFmtId="0" fontId="57" fillId="0" borderId="55" xfId="0" applyFont="1" applyBorder="1" applyAlignment="1">
      <alignment horizontal="center"/>
    </xf>
    <xf numFmtId="0" fontId="57" fillId="0" borderId="53" xfId="0" applyFont="1" applyBorder="1" applyAlignment="1">
      <alignment horizontal="center"/>
    </xf>
    <xf numFmtId="0" fontId="57" fillId="0" borderId="50" xfId="0" applyFont="1" applyBorder="1" applyAlignment="1">
      <alignment horizontal="center"/>
    </xf>
    <xf numFmtId="0" fontId="50" fillId="33" borderId="46" xfId="0" applyFont="1" applyFill="1" applyBorder="1" applyAlignment="1">
      <alignment horizontal="center" vertical="center" wrapText="1"/>
    </xf>
    <xf numFmtId="0" fontId="50" fillId="33" borderId="42" xfId="0" applyFont="1" applyFill="1" applyBorder="1" applyAlignment="1">
      <alignment horizontal="center" vertical="center" wrapText="1"/>
    </xf>
    <xf numFmtId="0" fontId="57" fillId="34" borderId="55" xfId="0" applyFont="1" applyFill="1" applyBorder="1" applyAlignment="1">
      <alignment horizontal="center" vertical="center" wrapText="1"/>
    </xf>
    <xf numFmtId="0" fontId="57" fillId="34" borderId="53" xfId="0" applyFont="1" applyFill="1" applyBorder="1" applyAlignment="1">
      <alignment horizontal="center" vertical="center" wrapText="1"/>
    </xf>
    <xf numFmtId="0" fontId="57" fillId="34" borderId="50" xfId="0" applyFont="1" applyFill="1" applyBorder="1" applyAlignment="1">
      <alignment horizontal="center" vertical="center" wrapText="1"/>
    </xf>
    <xf numFmtId="0" fontId="50" fillId="33" borderId="55" xfId="0" applyFont="1" applyFill="1" applyBorder="1" applyAlignment="1">
      <alignment horizontal="center" vertical="center"/>
    </xf>
    <xf numFmtId="0" fontId="50" fillId="33" borderId="53" xfId="0" applyFont="1" applyFill="1" applyBorder="1" applyAlignment="1">
      <alignment horizontal="center" vertical="center"/>
    </xf>
    <xf numFmtId="0" fontId="50" fillId="33" borderId="50" xfId="0" applyFont="1" applyFill="1" applyBorder="1" applyAlignment="1">
      <alignment horizontal="center" vertical="center"/>
    </xf>
    <xf numFmtId="0" fontId="50" fillId="33" borderId="55" xfId="0" applyFont="1" applyFill="1" applyBorder="1" applyAlignment="1">
      <alignment horizontal="center" vertical="center" wrapText="1"/>
    </xf>
    <xf numFmtId="0" fontId="50" fillId="33" borderId="53" xfId="0" applyFont="1" applyFill="1" applyBorder="1" applyAlignment="1">
      <alignment horizontal="center" vertical="center" wrapText="1"/>
    </xf>
    <xf numFmtId="0" fontId="50" fillId="33" borderId="50" xfId="0" applyFont="1" applyFill="1" applyBorder="1" applyAlignment="1">
      <alignment horizontal="center" vertical="center" wrapText="1"/>
    </xf>
    <xf numFmtId="9" fontId="50" fillId="34" borderId="55" xfId="0" applyNumberFormat="1" applyFont="1" applyFill="1" applyBorder="1" applyAlignment="1">
      <alignment horizontal="center" vertical="center"/>
    </xf>
    <xf numFmtId="9" fontId="50" fillId="34" borderId="53" xfId="0" applyNumberFormat="1" applyFont="1" applyFill="1" applyBorder="1" applyAlignment="1">
      <alignment horizontal="center" vertical="center"/>
    </xf>
    <xf numFmtId="9" fontId="50" fillId="34" borderId="50" xfId="0" applyNumberFormat="1" applyFont="1" applyFill="1" applyBorder="1" applyAlignment="1">
      <alignment horizontal="center" vertical="center"/>
    </xf>
    <xf numFmtId="0" fontId="57" fillId="34" borderId="55" xfId="0" applyFont="1" applyFill="1" applyBorder="1" applyAlignment="1">
      <alignment horizontal="center" vertical="center"/>
    </xf>
    <xf numFmtId="0" fontId="57" fillId="34" borderId="53" xfId="0" applyFont="1" applyFill="1" applyBorder="1" applyAlignment="1">
      <alignment horizontal="center" vertical="center"/>
    </xf>
    <xf numFmtId="0" fontId="57" fillId="34" borderId="50" xfId="0" applyFont="1" applyFill="1" applyBorder="1" applyAlignment="1">
      <alignment horizontal="center" vertical="center"/>
    </xf>
    <xf numFmtId="0" fontId="82" fillId="0" borderId="0" xfId="0" applyFont="1" applyAlignment="1">
      <alignment horizontal="center"/>
    </xf>
    <xf numFmtId="49" fontId="50" fillId="33" borderId="55" xfId="0" applyNumberFormat="1" applyFont="1" applyFill="1" applyBorder="1" applyAlignment="1">
      <alignment horizontal="center" vertical="center"/>
    </xf>
    <xf numFmtId="49" fontId="50" fillId="33" borderId="53" xfId="0" applyNumberFormat="1" applyFont="1" applyFill="1" applyBorder="1" applyAlignment="1">
      <alignment horizontal="center" vertical="center"/>
    </xf>
    <xf numFmtId="49" fontId="50" fillId="33" borderId="50" xfId="0" applyNumberFormat="1" applyFont="1" applyFill="1" applyBorder="1" applyAlignment="1">
      <alignment horizontal="center" vertical="center"/>
    </xf>
    <xf numFmtId="0" fontId="50" fillId="0" borderId="56" xfId="0" applyFont="1" applyBorder="1" applyAlignment="1">
      <alignment horizontal="center" vertical="center" wrapText="1"/>
    </xf>
    <xf numFmtId="0" fontId="50" fillId="0" borderId="57" xfId="0" applyFont="1" applyBorder="1" applyAlignment="1">
      <alignment horizontal="center" vertical="center" wrapText="1"/>
    </xf>
    <xf numFmtId="0" fontId="50" fillId="0" borderId="51" xfId="0" applyFont="1" applyBorder="1" applyAlignment="1">
      <alignment horizontal="center" vertical="center" wrapText="1"/>
    </xf>
    <xf numFmtId="0" fontId="50" fillId="0" borderId="52"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45" xfId="0" applyFont="1" applyBorder="1" applyAlignment="1">
      <alignment horizontal="center" vertical="center" wrapText="1"/>
    </xf>
    <xf numFmtId="0" fontId="50" fillId="0" borderId="49" xfId="0" applyFont="1" applyBorder="1" applyAlignment="1">
      <alignment horizontal="center" vertical="center" wrapText="1"/>
    </xf>
    <xf numFmtId="0" fontId="50" fillId="0" borderId="48" xfId="0" applyFont="1" applyBorder="1" applyAlignment="1">
      <alignment horizontal="center" vertical="center" wrapText="1"/>
    </xf>
    <xf numFmtId="0" fontId="50" fillId="0" borderId="44" xfId="0" applyFont="1" applyBorder="1" applyAlignment="1">
      <alignment horizontal="center" vertical="center" wrapText="1"/>
    </xf>
    <xf numFmtId="0" fontId="50" fillId="33" borderId="46" xfId="0" applyFont="1" applyFill="1" applyBorder="1" applyAlignment="1">
      <alignment vertical="center" wrapText="1"/>
    </xf>
    <xf numFmtId="0" fontId="50" fillId="33" borderId="47" xfId="0" applyFont="1" applyFill="1" applyBorder="1" applyAlignment="1">
      <alignment vertical="center" wrapText="1"/>
    </xf>
    <xf numFmtId="0" fontId="50" fillId="33" borderId="42" xfId="0" applyFont="1" applyFill="1" applyBorder="1" applyAlignment="1">
      <alignment vertical="center" wrapText="1"/>
    </xf>
    <xf numFmtId="0" fontId="50" fillId="33" borderId="56" xfId="0" applyFont="1" applyFill="1" applyBorder="1" applyAlignment="1">
      <alignment horizontal="center" vertical="center"/>
    </xf>
    <xf numFmtId="0" fontId="50" fillId="33" borderId="57" xfId="0" applyFont="1" applyFill="1" applyBorder="1" applyAlignment="1">
      <alignment horizontal="center" vertical="center"/>
    </xf>
    <xf numFmtId="0" fontId="50" fillId="33" borderId="51" xfId="0" applyFont="1" applyFill="1" applyBorder="1" applyAlignment="1">
      <alignment horizontal="center" vertical="center"/>
    </xf>
    <xf numFmtId="0" fontId="50" fillId="33" borderId="52" xfId="0" applyFont="1" applyFill="1" applyBorder="1" applyAlignment="1">
      <alignment horizontal="center" vertical="center"/>
    </xf>
    <xf numFmtId="0" fontId="50" fillId="33" borderId="0" xfId="0" applyFont="1" applyFill="1" applyBorder="1" applyAlignment="1">
      <alignment horizontal="center" vertical="center"/>
    </xf>
    <xf numFmtId="0" fontId="50" fillId="33" borderId="45" xfId="0" applyFont="1" applyFill="1" applyBorder="1" applyAlignment="1">
      <alignment horizontal="center" vertical="center"/>
    </xf>
    <xf numFmtId="0" fontId="50" fillId="33" borderId="49" xfId="0" applyFont="1" applyFill="1" applyBorder="1" applyAlignment="1">
      <alignment horizontal="center" vertical="center"/>
    </xf>
    <xf numFmtId="0" fontId="50" fillId="33" borderId="48" xfId="0" applyFont="1" applyFill="1" applyBorder="1" applyAlignment="1">
      <alignment horizontal="center" vertical="center"/>
    </xf>
    <xf numFmtId="0" fontId="50" fillId="33" borderId="44" xfId="0" applyFont="1" applyFill="1" applyBorder="1" applyAlignment="1">
      <alignment horizontal="center" vertical="center"/>
    </xf>
    <xf numFmtId="0" fontId="12" fillId="34" borderId="55" xfId="0" applyFont="1" applyFill="1" applyBorder="1" applyAlignment="1">
      <alignment horizontal="center" vertical="center" wrapText="1"/>
    </xf>
    <xf numFmtId="0" fontId="12" fillId="34" borderId="53" xfId="0" applyFont="1" applyFill="1" applyBorder="1" applyAlignment="1">
      <alignment horizontal="center" vertical="center" wrapText="1"/>
    </xf>
    <xf numFmtId="0" fontId="12" fillId="34" borderId="50" xfId="0" applyFont="1" applyFill="1" applyBorder="1" applyAlignment="1">
      <alignment horizontal="center" vertical="center" wrapText="1"/>
    </xf>
    <xf numFmtId="0" fontId="57" fillId="33" borderId="55" xfId="0" applyFont="1" applyFill="1" applyBorder="1" applyAlignment="1">
      <alignment horizontal="center" vertical="center" wrapText="1"/>
    </xf>
    <xf numFmtId="0" fontId="57" fillId="33" borderId="53" xfId="0" applyFont="1" applyFill="1" applyBorder="1" applyAlignment="1">
      <alignment horizontal="center" vertical="center" wrapText="1"/>
    </xf>
    <xf numFmtId="0" fontId="57" fillId="33" borderId="50" xfId="0" applyFont="1" applyFill="1" applyBorder="1" applyAlignment="1">
      <alignment horizontal="center" vertical="center" wrapText="1"/>
    </xf>
    <xf numFmtId="0" fontId="55" fillId="33" borderId="43" xfId="0" applyFont="1" applyFill="1" applyBorder="1" applyAlignment="1">
      <alignment horizontal="center" vertical="center"/>
    </xf>
    <xf numFmtId="49" fontId="55" fillId="33" borderId="55" xfId="0" applyNumberFormat="1" applyFont="1" applyFill="1" applyBorder="1" applyAlignment="1">
      <alignment horizontal="center" vertical="center"/>
    </xf>
    <xf numFmtId="49" fontId="55" fillId="33" borderId="53" xfId="0" applyNumberFormat="1" applyFont="1" applyFill="1" applyBorder="1" applyAlignment="1">
      <alignment horizontal="center" vertical="center"/>
    </xf>
    <xf numFmtId="49" fontId="55" fillId="33" borderId="50" xfId="0" applyNumberFormat="1" applyFont="1" applyFill="1" applyBorder="1" applyAlignment="1">
      <alignment horizontal="center" vertical="center"/>
    </xf>
    <xf numFmtId="0" fontId="55" fillId="33" borderId="55" xfId="0" applyFont="1" applyFill="1" applyBorder="1" applyAlignment="1">
      <alignment horizontal="center" vertical="center" wrapText="1"/>
    </xf>
    <xf numFmtId="0" fontId="55" fillId="33" borderId="53" xfId="0" applyFont="1" applyFill="1" applyBorder="1" applyAlignment="1">
      <alignment horizontal="center" vertical="center" wrapText="1"/>
    </xf>
    <xf numFmtId="0" fontId="55" fillId="33" borderId="50" xfId="0" applyFont="1" applyFill="1" applyBorder="1" applyAlignment="1">
      <alignment horizontal="center" vertical="center" wrapText="1"/>
    </xf>
    <xf numFmtId="0" fontId="57" fillId="33" borderId="55" xfId="0" applyFont="1" applyFill="1" applyBorder="1" applyAlignment="1">
      <alignment horizontal="center" vertical="center"/>
    </xf>
    <xf numFmtId="0" fontId="57" fillId="33" borderId="53" xfId="0" applyFont="1" applyFill="1" applyBorder="1" applyAlignment="1">
      <alignment horizontal="center" vertical="center"/>
    </xf>
    <xf numFmtId="0" fontId="57" fillId="33" borderId="50" xfId="0" applyFont="1" applyFill="1" applyBorder="1" applyAlignment="1">
      <alignment horizontal="center" vertical="center"/>
    </xf>
    <xf numFmtId="0" fontId="55" fillId="34" borderId="55" xfId="0" applyFont="1" applyFill="1" applyBorder="1" applyAlignment="1">
      <alignment horizontal="center" vertical="center"/>
    </xf>
    <xf numFmtId="0" fontId="55" fillId="34" borderId="53" xfId="0" applyFont="1" applyFill="1" applyBorder="1" applyAlignment="1">
      <alignment horizontal="center" vertical="center"/>
    </xf>
    <xf numFmtId="0" fontId="55" fillId="34" borderId="50" xfId="0" applyFont="1" applyFill="1" applyBorder="1" applyAlignment="1">
      <alignment horizontal="center" vertical="center"/>
    </xf>
    <xf numFmtId="0" fontId="55" fillId="34" borderId="53" xfId="0" applyFont="1" applyFill="1" applyBorder="1" applyAlignment="1">
      <alignment horizontal="center" vertical="center" wrapText="1"/>
    </xf>
    <xf numFmtId="0" fontId="121" fillId="0" borderId="0" xfId="0" applyFont="1" applyAlignment="1">
      <alignment horizontal="center"/>
    </xf>
    <xf numFmtId="0" fontId="45" fillId="0" borderId="0" xfId="0" applyFont="1"/>
    <xf numFmtId="0" fontId="66" fillId="33" borderId="43" xfId="0" applyFont="1" applyFill="1" applyBorder="1" applyAlignment="1">
      <alignment horizontal="center" vertical="center"/>
    </xf>
    <xf numFmtId="49" fontId="66" fillId="33" borderId="55" xfId="0" quotePrefix="1" applyNumberFormat="1" applyFont="1" applyFill="1" applyBorder="1" applyAlignment="1">
      <alignment horizontal="center" vertical="center"/>
    </xf>
    <xf numFmtId="49" fontId="66" fillId="33" borderId="53" xfId="0" applyNumberFormat="1" applyFont="1" applyFill="1" applyBorder="1" applyAlignment="1">
      <alignment horizontal="center" vertical="center"/>
    </xf>
    <xf numFmtId="49" fontId="66" fillId="33" borderId="50" xfId="0" applyNumberFormat="1" applyFont="1" applyFill="1" applyBorder="1" applyAlignment="1">
      <alignment horizontal="center" vertical="center"/>
    </xf>
    <xf numFmtId="0" fontId="66" fillId="33" borderId="55" xfId="0" applyFont="1" applyFill="1" applyBorder="1" applyAlignment="1">
      <alignment horizontal="center" vertical="center" wrapText="1"/>
    </xf>
    <xf numFmtId="0" fontId="66" fillId="33" borderId="53" xfId="0" applyFont="1" applyFill="1" applyBorder="1" applyAlignment="1">
      <alignment horizontal="center" vertical="center" wrapText="1"/>
    </xf>
    <xf numFmtId="0" fontId="66" fillId="33" borderId="50" xfId="0" applyFont="1" applyFill="1" applyBorder="1" applyAlignment="1">
      <alignment horizontal="center" vertical="center" wrapText="1"/>
    </xf>
    <xf numFmtId="0" fontId="64" fillId="0" borderId="55" xfId="0" applyFont="1" applyBorder="1" applyAlignment="1">
      <alignment horizontal="center"/>
    </xf>
    <xf numFmtId="0" fontId="64" fillId="0" borderId="53" xfId="0" applyFont="1" applyBorder="1" applyAlignment="1">
      <alignment horizontal="center"/>
    </xf>
    <xf numFmtId="0" fontId="64" fillId="0" borderId="50" xfId="0" applyFont="1" applyBorder="1" applyAlignment="1">
      <alignment horizontal="center"/>
    </xf>
    <xf numFmtId="0" fontId="66" fillId="0" borderId="55"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50" xfId="0" applyFont="1" applyBorder="1" applyAlignment="1">
      <alignment horizontal="center" vertical="center" wrapText="1"/>
    </xf>
    <xf numFmtId="0" fontId="64" fillId="34" borderId="43" xfId="0" applyFont="1" applyFill="1" applyBorder="1" applyAlignment="1">
      <alignment vertical="center" wrapText="1"/>
    </xf>
    <xf numFmtId="0" fontId="66" fillId="34" borderId="53" xfId="0" applyFont="1" applyFill="1" applyBorder="1" applyAlignment="1">
      <alignment horizontal="center" vertical="center" wrapText="1"/>
    </xf>
    <xf numFmtId="0" fontId="66" fillId="34" borderId="53" xfId="0" applyFont="1" applyFill="1" applyBorder="1" applyAlignment="1">
      <alignment horizontal="center" vertical="center"/>
    </xf>
    <xf numFmtId="0" fontId="66" fillId="34" borderId="50" xfId="0" applyFont="1" applyFill="1" applyBorder="1" applyAlignment="1">
      <alignment horizontal="center" vertical="center"/>
    </xf>
    <xf numFmtId="0" fontId="66" fillId="33" borderId="46" xfId="0" applyFont="1" applyFill="1" applyBorder="1" applyAlignment="1">
      <alignment horizontal="center" vertical="center" wrapText="1"/>
    </xf>
    <xf numFmtId="0" fontId="66" fillId="33" borderId="45"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vertical="center" wrapText="1"/>
    </xf>
    <xf numFmtId="1" fontId="66" fillId="33" borderId="44" xfId="0" applyNumberFormat="1" applyFont="1" applyFill="1" applyBorder="1" applyAlignment="1">
      <alignment horizontal="center" vertical="center"/>
    </xf>
    <xf numFmtId="9" fontId="66" fillId="33" borderId="44" xfId="0" applyNumberFormat="1" applyFont="1" applyFill="1" applyBorder="1" applyAlignment="1">
      <alignment horizontal="center" vertical="center"/>
    </xf>
    <xf numFmtId="0" fontId="66" fillId="33" borderId="42" xfId="0" applyFont="1" applyFill="1" applyBorder="1" applyAlignment="1">
      <alignment horizontal="left" vertical="center" wrapText="1"/>
    </xf>
    <xf numFmtId="0" fontId="64" fillId="34" borderId="42" xfId="0" applyFont="1" applyFill="1" applyBorder="1" applyAlignment="1">
      <alignment vertical="center" wrapText="1"/>
    </xf>
    <xf numFmtId="0" fontId="66" fillId="34" borderId="55" xfId="0" applyFont="1" applyFill="1" applyBorder="1" applyAlignment="1">
      <alignment horizontal="center" vertical="center" wrapText="1"/>
    </xf>
    <xf numFmtId="0" fontId="66" fillId="34" borderId="50" xfId="0" applyFont="1" applyFill="1" applyBorder="1" applyAlignment="1">
      <alignment horizontal="center" vertical="center" wrapText="1"/>
    </xf>
    <xf numFmtId="0" fontId="64" fillId="34" borderId="55" xfId="0" applyFont="1" applyFill="1" applyBorder="1" applyAlignment="1">
      <alignment horizontal="center" vertical="center"/>
    </xf>
    <xf numFmtId="0" fontId="64" fillId="34" borderId="53" xfId="0" applyFont="1" applyFill="1" applyBorder="1" applyAlignment="1">
      <alignment horizontal="center" vertical="center"/>
    </xf>
    <xf numFmtId="0" fontId="64" fillId="34" borderId="50" xfId="0" applyFont="1" applyFill="1" applyBorder="1" applyAlignment="1">
      <alignment horizontal="center" vertical="center"/>
    </xf>
    <xf numFmtId="0" fontId="122" fillId="34" borderId="42" xfId="0" applyFont="1" applyFill="1" applyBorder="1" applyAlignment="1">
      <alignment horizontal="left" vertical="center" wrapText="1"/>
    </xf>
    <xf numFmtId="0" fontId="66" fillId="34" borderId="55" xfId="0" applyFont="1" applyFill="1" applyBorder="1" applyAlignment="1">
      <alignment horizontal="center" vertical="center"/>
    </xf>
    <xf numFmtId="0" fontId="66" fillId="33" borderId="55" xfId="0" applyFont="1" applyFill="1" applyBorder="1" applyAlignment="1">
      <alignment horizontal="center" vertical="center"/>
    </xf>
    <xf numFmtId="0" fontId="66" fillId="33" borderId="53" xfId="0" applyFont="1" applyFill="1" applyBorder="1" applyAlignment="1">
      <alignment horizontal="center" vertical="center"/>
    </xf>
    <xf numFmtId="0" fontId="66" fillId="33" borderId="50" xfId="0" applyFont="1" applyFill="1" applyBorder="1" applyAlignment="1">
      <alignment horizontal="center" vertical="center"/>
    </xf>
    <xf numFmtId="0" fontId="64" fillId="33" borderId="45" xfId="0" applyFont="1" applyFill="1" applyBorder="1" applyAlignment="1">
      <alignment horizontal="center" vertical="center" wrapText="1"/>
    </xf>
    <xf numFmtId="0" fontId="64" fillId="33" borderId="44" xfId="0" applyFont="1" applyFill="1" applyBorder="1" applyAlignment="1">
      <alignment horizontal="center" vertical="center" wrapText="1"/>
    </xf>
    <xf numFmtId="3" fontId="66" fillId="33" borderId="42" xfId="0" applyNumberFormat="1" applyFont="1" applyFill="1" applyBorder="1" applyAlignment="1">
      <alignment horizontal="center" vertical="center" wrapText="1"/>
    </xf>
    <xf numFmtId="3" fontId="123" fillId="0" borderId="44" xfId="0" applyNumberFormat="1" applyFont="1" applyBorder="1" applyAlignment="1">
      <alignment horizontal="center" vertical="center"/>
    </xf>
    <xf numFmtId="0" fontId="66" fillId="33" borderId="42" xfId="0" applyFont="1" applyFill="1" applyBorder="1" applyAlignment="1">
      <alignment horizontal="center" vertical="center" wrapText="1"/>
    </xf>
    <xf numFmtId="164" fontId="66" fillId="33" borderId="44" xfId="0" applyNumberFormat="1" applyFont="1" applyFill="1" applyBorder="1" applyAlignment="1">
      <alignment horizontal="center" vertical="center"/>
    </xf>
    <xf numFmtId="0" fontId="64" fillId="34" borderId="55" xfId="0" applyFont="1" applyFill="1" applyBorder="1" applyAlignment="1">
      <alignment horizontal="center" vertical="center" wrapText="1"/>
    </xf>
    <xf numFmtId="0" fontId="64" fillId="34" borderId="53" xfId="0" applyFont="1" applyFill="1" applyBorder="1" applyAlignment="1">
      <alignment horizontal="center" vertical="center" wrapText="1"/>
    </xf>
    <xf numFmtId="0" fontId="64" fillId="34" borderId="50" xfId="0" applyFont="1" applyFill="1" applyBorder="1" applyAlignment="1">
      <alignment horizontal="center" vertical="center" wrapText="1"/>
    </xf>
    <xf numFmtId="0" fontId="66" fillId="0" borderId="42" xfId="0" applyFont="1" applyBorder="1" applyAlignment="1">
      <alignment horizontal="left" vertical="center" wrapText="1" indent="1"/>
    </xf>
    <xf numFmtId="3" fontId="66" fillId="0" borderId="44" xfId="0" applyNumberFormat="1" applyFont="1" applyBorder="1" applyAlignment="1">
      <alignment horizontal="center" vertical="center"/>
    </xf>
    <xf numFmtId="0" fontId="126" fillId="0" borderId="47" xfId="0" applyFont="1" applyBorder="1" applyAlignment="1">
      <alignment horizontal="left" vertical="center" wrapText="1" indent="1"/>
    </xf>
    <xf numFmtId="0" fontId="122" fillId="35" borderId="42" xfId="0" applyFont="1" applyFill="1" applyBorder="1" applyAlignment="1">
      <alignment vertical="center" wrapText="1"/>
    </xf>
    <xf numFmtId="3" fontId="64" fillId="35" borderId="44" xfId="0" applyNumberFormat="1" applyFont="1" applyFill="1" applyBorder="1" applyAlignment="1">
      <alignment horizontal="center" vertical="center"/>
    </xf>
    <xf numFmtId="0" fontId="66" fillId="34" borderId="42" xfId="0" applyFont="1" applyFill="1" applyBorder="1" applyAlignment="1">
      <alignment vertical="center" wrapText="1"/>
    </xf>
    <xf numFmtId="0" fontId="122" fillId="0" borderId="47" xfId="0" applyFont="1" applyBorder="1" applyAlignment="1">
      <alignment horizontal="left" vertical="center" wrapText="1" indent="1"/>
    </xf>
    <xf numFmtId="0" fontId="66" fillId="34" borderId="42" xfId="0" applyFont="1" applyFill="1" applyBorder="1" applyAlignment="1">
      <alignment horizontal="left" vertical="center" wrapText="1"/>
    </xf>
    <xf numFmtId="9" fontId="66" fillId="34" borderId="55" xfId="0" applyNumberFormat="1" applyFont="1" applyFill="1" applyBorder="1" applyAlignment="1">
      <alignment horizontal="center" vertical="center"/>
    </xf>
    <xf numFmtId="9" fontId="66" fillId="34" borderId="53" xfId="0" applyNumberFormat="1" applyFont="1" applyFill="1" applyBorder="1" applyAlignment="1">
      <alignment horizontal="center" vertical="center"/>
    </xf>
    <xf numFmtId="9" fontId="66" fillId="34" borderId="50" xfId="0" applyNumberFormat="1" applyFont="1" applyFill="1" applyBorder="1" applyAlignment="1">
      <alignment horizontal="center" vertical="center"/>
    </xf>
    <xf numFmtId="0" fontId="66" fillId="33" borderId="46" xfId="0" applyFont="1" applyFill="1" applyBorder="1" applyAlignment="1">
      <alignment vertical="center" wrapText="1"/>
    </xf>
    <xf numFmtId="0" fontId="66" fillId="33" borderId="56" xfId="0" applyFont="1" applyFill="1" applyBorder="1" applyAlignment="1">
      <alignment horizontal="center" vertical="center"/>
    </xf>
    <xf numFmtId="0" fontId="66" fillId="33" borderId="57" xfId="0" applyFont="1" applyFill="1" applyBorder="1" applyAlignment="1">
      <alignment horizontal="center" vertical="center"/>
    </xf>
    <xf numFmtId="0" fontId="66" fillId="33" borderId="51" xfId="0" applyFont="1" applyFill="1" applyBorder="1" applyAlignment="1">
      <alignment horizontal="center" vertical="center"/>
    </xf>
    <xf numFmtId="0" fontId="66" fillId="33" borderId="47" xfId="0" applyFont="1" applyFill="1" applyBorder="1" applyAlignment="1">
      <alignment vertical="center" wrapText="1"/>
    </xf>
    <xf numFmtId="0" fontId="66" fillId="33" borderId="52" xfId="0" applyFont="1" applyFill="1" applyBorder="1" applyAlignment="1">
      <alignment horizontal="center" vertical="center"/>
    </xf>
    <xf numFmtId="0" fontId="66" fillId="33" borderId="0" xfId="0" applyFont="1" applyFill="1" applyBorder="1" applyAlignment="1">
      <alignment horizontal="center" vertical="center"/>
    </xf>
    <xf numFmtId="0" fontId="66" fillId="33" borderId="45" xfId="0" applyFont="1" applyFill="1" applyBorder="1" applyAlignment="1">
      <alignment horizontal="center" vertical="center"/>
    </xf>
    <xf numFmtId="0" fontId="66" fillId="33" borderId="42" xfId="0" applyFont="1" applyFill="1" applyBorder="1" applyAlignment="1">
      <alignment vertical="center" wrapText="1"/>
    </xf>
    <xf numFmtId="0" fontId="66" fillId="33" borderId="49" xfId="0" applyFont="1" applyFill="1" applyBorder="1" applyAlignment="1">
      <alignment horizontal="center" vertical="center"/>
    </xf>
    <xf numFmtId="0" fontId="66" fillId="33" borderId="48" xfId="0" applyFont="1" applyFill="1" applyBorder="1" applyAlignment="1">
      <alignment horizontal="center" vertical="center"/>
    </xf>
    <xf numFmtId="0" fontId="66" fillId="33" borderId="44" xfId="0" applyFont="1" applyFill="1" applyBorder="1" applyAlignment="1">
      <alignment horizontal="center" vertical="center"/>
    </xf>
    <xf numFmtId="0" fontId="66" fillId="34" borderId="43" xfId="0" applyFont="1" applyFill="1" applyBorder="1" applyAlignment="1">
      <alignment horizontal="left" vertical="center" wrapText="1"/>
    </xf>
    <xf numFmtId="0" fontId="64" fillId="33" borderId="55" xfId="0" applyFont="1" applyFill="1" applyBorder="1" applyAlignment="1">
      <alignment horizontal="center" vertical="center" wrapText="1"/>
    </xf>
    <xf numFmtId="0" fontId="64" fillId="33" borderId="53" xfId="0" applyFont="1" applyFill="1" applyBorder="1" applyAlignment="1">
      <alignment horizontal="center" vertical="center" wrapText="1"/>
    </xf>
    <xf numFmtId="0" fontId="64" fillId="33" borderId="50" xfId="0" applyFont="1" applyFill="1" applyBorder="1" applyAlignment="1">
      <alignment horizontal="center" vertical="center" wrapText="1"/>
    </xf>
    <xf numFmtId="0" fontId="128" fillId="34" borderId="55" xfId="0" applyFont="1" applyFill="1" applyBorder="1" applyAlignment="1">
      <alignment horizontal="center" vertical="center" wrapText="1"/>
    </xf>
    <xf numFmtId="0" fontId="128" fillId="34" borderId="53" xfId="0" applyFont="1" applyFill="1" applyBorder="1" applyAlignment="1">
      <alignment horizontal="center" vertical="center" wrapText="1"/>
    </xf>
    <xf numFmtId="0" fontId="128" fillId="34" borderId="50" xfId="0" applyFont="1" applyFill="1" applyBorder="1" applyAlignment="1">
      <alignment horizontal="center" vertical="center" wrapText="1"/>
    </xf>
    <xf numFmtId="3" fontId="66" fillId="33" borderId="44" xfId="0" applyNumberFormat="1" applyFont="1" applyFill="1" applyBorder="1" applyAlignment="1">
      <alignment horizontal="center" vertical="center"/>
    </xf>
    <xf numFmtId="0" fontId="64" fillId="0" borderId="47" xfId="0" applyFont="1" applyBorder="1" applyAlignment="1">
      <alignment horizontal="left" vertical="center" wrapText="1" indent="1"/>
    </xf>
    <xf numFmtId="3" fontId="64" fillId="0" borderId="44" xfId="0" applyNumberFormat="1" applyFont="1" applyBorder="1" applyAlignment="1">
      <alignment horizontal="center" vertical="center"/>
    </xf>
    <xf numFmtId="3" fontId="129" fillId="0" borderId="44" xfId="0" applyNumberFormat="1" applyFont="1" applyBorder="1" applyAlignment="1">
      <alignment horizontal="center" vertical="center"/>
    </xf>
    <xf numFmtId="0" fontId="122" fillId="36" borderId="42" xfId="0" applyFont="1" applyFill="1" applyBorder="1" applyAlignment="1">
      <alignment vertical="center" wrapText="1"/>
    </xf>
    <xf numFmtId="3" fontId="64" fillId="36" borderId="44" xfId="0" applyNumberFormat="1" applyFont="1" applyFill="1" applyBorder="1" applyAlignment="1">
      <alignment horizontal="center" vertical="center"/>
    </xf>
    <xf numFmtId="3" fontId="64" fillId="34" borderId="44" xfId="0" applyNumberFormat="1" applyFont="1" applyFill="1" applyBorder="1" applyAlignment="1">
      <alignment horizontal="center" vertical="center"/>
    </xf>
    <xf numFmtId="0" fontId="129" fillId="33" borderId="42" xfId="0" applyFont="1" applyFill="1" applyBorder="1" applyAlignment="1">
      <alignment vertical="center" wrapText="1"/>
    </xf>
    <xf numFmtId="3" fontId="129" fillId="33" borderId="44" xfId="0" applyNumberFormat="1" applyFont="1" applyFill="1" applyBorder="1" applyAlignment="1">
      <alignment horizontal="center" vertical="center"/>
    </xf>
    <xf numFmtId="164" fontId="129" fillId="0" borderId="44" xfId="0" applyNumberFormat="1" applyFont="1" applyBorder="1" applyAlignment="1">
      <alignment horizontal="center" vertical="center"/>
    </xf>
    <xf numFmtId="0" fontId="123" fillId="0" borderId="42" xfId="0" applyFont="1" applyBorder="1" applyAlignment="1">
      <alignment horizontal="left" vertical="center" wrapText="1" indent="1"/>
    </xf>
    <xf numFmtId="164" fontId="123" fillId="0" borderId="44" xfId="0" applyNumberFormat="1" applyFont="1" applyBorder="1" applyAlignment="1">
      <alignment horizontal="center" vertical="center"/>
    </xf>
    <xf numFmtId="0" fontId="64" fillId="0" borderId="42" xfId="0" applyFont="1" applyBorder="1" applyAlignment="1">
      <alignment horizontal="left" vertical="center" wrapText="1" indent="1"/>
    </xf>
    <xf numFmtId="0" fontId="64" fillId="0" borderId="0" xfId="0" applyFont="1" applyBorder="1" applyAlignment="1">
      <alignment horizontal="left" vertical="center" wrapText="1" indent="1"/>
    </xf>
    <xf numFmtId="3" fontId="66" fillId="0" borderId="0" xfId="0" applyNumberFormat="1" applyFont="1" applyBorder="1" applyAlignment="1">
      <alignment horizontal="center" vertical="center"/>
    </xf>
    <xf numFmtId="49" fontId="51" fillId="33" borderId="43" xfId="0" quotePrefix="1" applyNumberFormat="1" applyFont="1" applyFill="1" applyBorder="1" applyAlignment="1">
      <alignment horizontal="center" vertical="center" wrapText="1"/>
    </xf>
    <xf numFmtId="166" fontId="66" fillId="33" borderId="44" xfId="0" applyNumberFormat="1" applyFont="1" applyFill="1" applyBorder="1" applyAlignment="1">
      <alignment horizontal="center" vertical="center"/>
    </xf>
    <xf numFmtId="0" fontId="66" fillId="33" borderId="49" xfId="0" applyFont="1" applyFill="1" applyBorder="1" applyAlignment="1">
      <alignment vertical="center" wrapText="1"/>
    </xf>
    <xf numFmtId="1" fontId="66" fillId="33" borderId="1" xfId="0" applyNumberFormat="1" applyFont="1" applyFill="1" applyBorder="1" applyAlignment="1">
      <alignment horizontal="center" vertical="center"/>
    </xf>
    <xf numFmtId="0" fontId="66" fillId="0" borderId="49" xfId="0" applyFont="1" applyFill="1" applyBorder="1" applyAlignment="1">
      <alignment vertical="center" wrapText="1"/>
    </xf>
    <xf numFmtId="1" fontId="66" fillId="0" borderId="1" xfId="0" applyNumberFormat="1" applyFont="1" applyFill="1" applyBorder="1" applyAlignment="1">
      <alignment horizontal="center" vertical="center"/>
    </xf>
    <xf numFmtId="0" fontId="66" fillId="33" borderId="47" xfId="0" applyFont="1" applyFill="1" applyBorder="1" applyAlignment="1">
      <alignment horizontal="left" vertical="center" wrapText="1"/>
    </xf>
    <xf numFmtId="9" fontId="66" fillId="33" borderId="45" xfId="44" applyFont="1" applyFill="1" applyBorder="1" applyAlignment="1">
      <alignment horizontal="center" vertical="center"/>
    </xf>
    <xf numFmtId="1" fontId="66" fillId="33" borderId="45" xfId="0" applyNumberFormat="1" applyFont="1" applyFill="1" applyBorder="1" applyAlignment="1">
      <alignment horizontal="center" vertical="center"/>
    </xf>
    <xf numFmtId="0" fontId="66" fillId="33" borderId="1" xfId="0" applyFont="1" applyFill="1" applyBorder="1" applyAlignment="1">
      <alignment horizontal="left" vertical="center" wrapText="1"/>
    </xf>
    <xf numFmtId="9" fontId="66" fillId="33" borderId="1" xfId="44" applyFont="1" applyFill="1" applyBorder="1" applyAlignment="1">
      <alignment horizontal="center" vertical="center"/>
    </xf>
    <xf numFmtId="4" fontId="66" fillId="33" borderId="42" xfId="0" applyNumberFormat="1" applyFont="1" applyFill="1" applyBorder="1" applyAlignment="1">
      <alignment horizontal="center" vertical="center" wrapText="1"/>
    </xf>
    <xf numFmtId="0" fontId="122" fillId="34" borderId="42" xfId="0" applyFont="1" applyFill="1" applyBorder="1" applyAlignment="1">
      <alignment vertical="center" wrapText="1"/>
    </xf>
    <xf numFmtId="0" fontId="64" fillId="48" borderId="55" xfId="0" applyFont="1" applyFill="1" applyBorder="1" applyAlignment="1">
      <alignment horizontal="center" vertical="center"/>
    </xf>
    <xf numFmtId="0" fontId="64" fillId="48" borderId="53" xfId="0" applyFont="1" applyFill="1" applyBorder="1" applyAlignment="1">
      <alignment horizontal="center" vertical="center"/>
    </xf>
    <xf numFmtId="0" fontId="64" fillId="48" borderId="50" xfId="0" applyFont="1" applyFill="1" applyBorder="1" applyAlignment="1">
      <alignment horizontal="center" vertical="center"/>
    </xf>
    <xf numFmtId="3" fontId="122" fillId="0" borderId="43" xfId="0" applyNumberFormat="1" applyFont="1" applyBorder="1" applyAlignment="1">
      <alignment horizontal="left" vertical="center" wrapText="1"/>
    </xf>
    <xf numFmtId="0" fontId="122" fillId="36" borderId="43" xfId="0" applyFont="1" applyFill="1" applyBorder="1" applyAlignment="1">
      <alignment vertical="center" wrapText="1"/>
    </xf>
    <xf numFmtId="10" fontId="66" fillId="33" borderId="44" xfId="0" applyNumberFormat="1" applyFont="1" applyFill="1" applyBorder="1" applyAlignment="1">
      <alignment horizontal="center" vertical="center"/>
    </xf>
    <xf numFmtId="166" fontId="66" fillId="33" borderId="1" xfId="0" applyNumberFormat="1" applyFont="1" applyFill="1" applyBorder="1" applyAlignment="1">
      <alignment horizontal="center" vertical="center"/>
    </xf>
    <xf numFmtId="0" fontId="66" fillId="33" borderId="49" xfId="0" applyFont="1" applyFill="1" applyBorder="1" applyAlignment="1">
      <alignment horizontal="left" vertical="center" wrapText="1"/>
    </xf>
    <xf numFmtId="0" fontId="130" fillId="34" borderId="1" xfId="0" applyFont="1" applyFill="1" applyBorder="1" applyAlignment="1">
      <alignment horizontal="center" vertical="center"/>
    </xf>
    <xf numFmtId="0" fontId="66" fillId="34" borderId="1" xfId="0" applyFont="1" applyFill="1" applyBorder="1" applyAlignment="1">
      <alignment horizontal="center" vertical="center"/>
    </xf>
    <xf numFmtId="0" fontId="131" fillId="34" borderId="1" xfId="0" applyFont="1" applyFill="1" applyBorder="1" applyAlignment="1">
      <alignment horizontal="center" vertical="center"/>
    </xf>
    <xf numFmtId="9" fontId="66" fillId="34" borderId="1" xfId="0" applyNumberFormat="1" applyFont="1" applyFill="1" applyBorder="1" applyAlignment="1">
      <alignment horizontal="center" vertical="center"/>
    </xf>
    <xf numFmtId="0" fontId="13" fillId="34" borderId="1" xfId="0" applyFont="1" applyFill="1" applyBorder="1" applyAlignment="1">
      <alignment horizontal="center" vertical="center" wrapText="1"/>
    </xf>
    <xf numFmtId="0" fontId="66" fillId="34" borderId="1" xfId="0" applyFont="1" applyFill="1" applyBorder="1" applyAlignment="1">
      <alignment horizontal="center" vertical="center" wrapText="1"/>
    </xf>
    <xf numFmtId="1" fontId="66" fillId="33" borderId="42" xfId="0" applyNumberFormat="1" applyFont="1" applyFill="1" applyBorder="1" applyAlignment="1">
      <alignment horizontal="center" vertical="center" wrapText="1"/>
    </xf>
    <xf numFmtId="0" fontId="66" fillId="33" borderId="47" xfId="0" applyFont="1" applyFill="1" applyBorder="1" applyAlignment="1">
      <alignment horizontal="center" vertical="center" wrapText="1"/>
    </xf>
    <xf numFmtId="164" fontId="66" fillId="33" borderId="45" xfId="0" applyNumberFormat="1" applyFont="1" applyFill="1" applyBorder="1" applyAlignment="1">
      <alignment horizontal="center" vertical="center"/>
    </xf>
    <xf numFmtId="0" fontId="64" fillId="33" borderId="9" xfId="0" applyFont="1" applyFill="1" applyBorder="1" applyAlignment="1">
      <alignment horizontal="center" vertical="center" wrapText="1"/>
    </xf>
    <xf numFmtId="3" fontId="132" fillId="0" borderId="44" xfId="0" applyNumberFormat="1" applyFont="1" applyBorder="1" applyAlignment="1">
      <alignment horizontal="center" vertical="center"/>
    </xf>
    <xf numFmtId="0" fontId="64" fillId="33" borderId="53" xfId="0" applyFont="1" applyFill="1" applyBorder="1" applyAlignment="1">
      <alignment horizontal="center" vertical="center" wrapText="1"/>
    </xf>
    <xf numFmtId="0" fontId="64" fillId="33" borderId="50" xfId="0" applyFont="1" applyFill="1" applyBorder="1" applyAlignment="1">
      <alignment horizontal="center" vertical="center" wrapText="1"/>
    </xf>
    <xf numFmtId="3" fontId="66" fillId="0" borderId="44" xfId="0" applyNumberFormat="1" applyFont="1" applyFill="1" applyBorder="1" applyAlignment="1">
      <alignment horizontal="center" vertical="center"/>
    </xf>
    <xf numFmtId="9" fontId="130" fillId="34" borderId="55" xfId="0" applyNumberFormat="1" applyFont="1" applyFill="1" applyBorder="1" applyAlignment="1">
      <alignment horizontal="center" vertical="center"/>
    </xf>
    <xf numFmtId="9" fontId="130" fillId="34" borderId="53" xfId="0" applyNumberFormat="1" applyFont="1" applyFill="1" applyBorder="1" applyAlignment="1">
      <alignment horizontal="center" vertical="center"/>
    </xf>
    <xf numFmtId="9" fontId="130" fillId="34" borderId="50" xfId="0" applyNumberFormat="1" applyFont="1" applyFill="1" applyBorder="1" applyAlignment="1">
      <alignment horizontal="center" vertical="center"/>
    </xf>
    <xf numFmtId="0" fontId="130" fillId="34" borderId="55" xfId="0" applyFont="1" applyFill="1" applyBorder="1" applyAlignment="1">
      <alignment horizontal="center" vertical="center"/>
    </xf>
    <xf numFmtId="0" fontId="130" fillId="34" borderId="53" xfId="0" applyFont="1" applyFill="1" applyBorder="1" applyAlignment="1">
      <alignment horizontal="center" vertical="center"/>
    </xf>
    <xf numFmtId="0" fontId="130" fillId="34" borderId="50" xfId="0" applyFont="1" applyFill="1" applyBorder="1" applyAlignment="1">
      <alignment horizontal="center" vertical="center"/>
    </xf>
    <xf numFmtId="0" fontId="130" fillId="33" borderId="55" xfId="0" applyFont="1" applyFill="1" applyBorder="1" applyAlignment="1">
      <alignment horizontal="center" vertical="center" wrapText="1"/>
    </xf>
    <xf numFmtId="0" fontId="130" fillId="33" borderId="53" xfId="0" applyFont="1" applyFill="1" applyBorder="1" applyAlignment="1">
      <alignment horizontal="center" vertical="center" wrapText="1"/>
    </xf>
    <xf numFmtId="0" fontId="130" fillId="33" borderId="50" xfId="0" applyFont="1" applyFill="1" applyBorder="1" applyAlignment="1">
      <alignment horizontal="center" vertical="center" wrapText="1"/>
    </xf>
    <xf numFmtId="3" fontId="130" fillId="33" borderId="42" xfId="0" applyNumberFormat="1" applyFont="1" applyFill="1" applyBorder="1" applyAlignment="1">
      <alignment horizontal="center" vertical="center" wrapText="1"/>
    </xf>
    <xf numFmtId="3" fontId="130" fillId="0" borderId="44" xfId="0" applyNumberFormat="1" applyFont="1" applyBorder="1" applyAlignment="1">
      <alignment horizontal="center" vertical="center"/>
    </xf>
    <xf numFmtId="0" fontId="130" fillId="34" borderId="55" xfId="0" applyFont="1" applyFill="1" applyBorder="1" applyAlignment="1">
      <alignment horizontal="center" vertical="center" wrapText="1"/>
    </xf>
    <xf numFmtId="0" fontId="130" fillId="34" borderId="53" xfId="0" applyFont="1" applyFill="1" applyBorder="1" applyAlignment="1">
      <alignment horizontal="center" vertical="center" wrapText="1"/>
    </xf>
    <xf numFmtId="0" fontId="130" fillId="34" borderId="50" xfId="0" applyFont="1" applyFill="1" applyBorder="1" applyAlignment="1">
      <alignment horizontal="center" vertical="center" wrapText="1"/>
    </xf>
    <xf numFmtId="0" fontId="130" fillId="33" borderId="55" xfId="0" applyFont="1" applyFill="1" applyBorder="1" applyAlignment="1">
      <alignment horizontal="center" vertical="center"/>
    </xf>
    <xf numFmtId="0" fontId="130" fillId="33" borderId="53" xfId="0" applyFont="1" applyFill="1" applyBorder="1" applyAlignment="1">
      <alignment horizontal="center" vertical="center"/>
    </xf>
    <xf numFmtId="0" fontId="130" fillId="33" borderId="50" xfId="0" applyFont="1" applyFill="1" applyBorder="1" applyAlignment="1">
      <alignment horizontal="center" vertical="center"/>
    </xf>
    <xf numFmtId="0" fontId="130" fillId="0" borderId="0" xfId="0" applyFont="1"/>
    <xf numFmtId="3" fontId="77" fillId="0" borderId="45" xfId="0" applyNumberFormat="1" applyFont="1" applyBorder="1" applyAlignment="1">
      <alignment horizontal="center" vertical="center"/>
    </xf>
    <xf numFmtId="170" fontId="51" fillId="33" borderId="9" xfId="28" applyNumberFormat="1" applyFont="1" applyFill="1" applyBorder="1"/>
    <xf numFmtId="0" fontId="79" fillId="36" borderId="43" xfId="0" applyFont="1" applyFill="1" applyBorder="1" applyAlignment="1">
      <alignment vertical="center" wrapText="1"/>
    </xf>
    <xf numFmtId="3" fontId="75" fillId="36" borderId="50" xfId="0" applyNumberFormat="1" applyFont="1" applyFill="1" applyBorder="1" applyAlignment="1">
      <alignment horizontal="center" vertical="center"/>
    </xf>
    <xf numFmtId="3" fontId="13" fillId="33" borderId="42" xfId="0" applyNumberFormat="1" applyFont="1" applyFill="1" applyBorder="1" applyAlignment="1">
      <alignment horizontal="center" vertical="center" wrapText="1"/>
    </xf>
    <xf numFmtId="0" fontId="66" fillId="0" borderId="42" xfId="0" applyFont="1" applyFill="1" applyBorder="1" applyAlignment="1">
      <alignment vertical="center" wrapText="1"/>
    </xf>
    <xf numFmtId="0" fontId="66" fillId="0" borderId="42" xfId="0" applyFont="1" applyFill="1" applyBorder="1" applyAlignment="1">
      <alignment horizontal="left" vertical="center" wrapText="1"/>
    </xf>
    <xf numFmtId="9" fontId="66" fillId="0" borderId="44" xfId="0" applyNumberFormat="1" applyFont="1" applyFill="1" applyBorder="1" applyAlignment="1">
      <alignment horizontal="center" vertical="center"/>
    </xf>
    <xf numFmtId="9" fontId="66" fillId="33" borderId="48" xfId="0" applyNumberFormat="1" applyFont="1" applyFill="1" applyBorder="1" applyAlignment="1">
      <alignment horizontal="center" vertical="center"/>
    </xf>
    <xf numFmtId="166" fontId="66" fillId="0" borderId="44" xfId="0" applyNumberFormat="1" applyFont="1" applyFill="1" applyBorder="1" applyAlignment="1">
      <alignment horizontal="center" vertical="center"/>
    </xf>
    <xf numFmtId="9" fontId="66" fillId="0" borderId="48" xfId="0" applyNumberFormat="1" applyFont="1" applyFill="1" applyBorder="1" applyAlignment="1">
      <alignment horizontal="center" vertical="center"/>
    </xf>
    <xf numFmtId="0" fontId="66" fillId="0" borderId="55" xfId="0" applyFont="1" applyFill="1" applyBorder="1" applyAlignment="1">
      <alignment horizontal="center" vertical="center" wrapText="1"/>
    </xf>
    <xf numFmtId="0" fontId="66" fillId="0" borderId="53" xfId="0" applyFont="1" applyFill="1" applyBorder="1" applyAlignment="1">
      <alignment horizontal="center" vertical="center" wrapText="1"/>
    </xf>
    <xf numFmtId="0" fontId="66" fillId="0" borderId="50" xfId="0" applyFont="1" applyFill="1" applyBorder="1" applyAlignment="1">
      <alignment horizontal="center" vertical="center" wrapText="1"/>
    </xf>
    <xf numFmtId="9" fontId="123" fillId="0" borderId="44" xfId="44" applyFont="1" applyBorder="1" applyAlignment="1">
      <alignment horizontal="center" vertical="center"/>
    </xf>
    <xf numFmtId="10" fontId="66" fillId="0" borderId="44" xfId="0" applyNumberFormat="1" applyFont="1" applyBorder="1" applyAlignment="1">
      <alignment horizontal="center" vertical="center"/>
    </xf>
    <xf numFmtId="0" fontId="66" fillId="33" borderId="56" xfId="0" applyFont="1" applyFill="1" applyBorder="1" applyAlignment="1">
      <alignment horizontal="center" vertical="center" wrapText="1"/>
    </xf>
    <xf numFmtId="0" fontId="66" fillId="33" borderId="57" xfId="0" applyFont="1" applyFill="1" applyBorder="1" applyAlignment="1">
      <alignment horizontal="center" vertical="center" wrapText="1"/>
    </xf>
    <xf numFmtId="0" fontId="66" fillId="33" borderId="51" xfId="0" applyFont="1" applyFill="1" applyBorder="1" applyAlignment="1">
      <alignment horizontal="center" vertical="center" wrapText="1"/>
    </xf>
    <xf numFmtId="0" fontId="66" fillId="33" borderId="52" xfId="0" applyFont="1" applyFill="1" applyBorder="1" applyAlignment="1">
      <alignment horizontal="center" vertical="center" wrapText="1"/>
    </xf>
    <xf numFmtId="0" fontId="66" fillId="33" borderId="0" xfId="0" applyFont="1" applyFill="1" applyBorder="1" applyAlignment="1">
      <alignment horizontal="center" vertical="center" wrapText="1"/>
    </xf>
    <xf numFmtId="0" fontId="66" fillId="33" borderId="45" xfId="0" applyFont="1" applyFill="1" applyBorder="1" applyAlignment="1">
      <alignment horizontal="center" vertical="center" wrapText="1"/>
    </xf>
    <xf numFmtId="0" fontId="66" fillId="33" borderId="49" xfId="0" applyFont="1" applyFill="1" applyBorder="1" applyAlignment="1">
      <alignment horizontal="center" vertical="center" wrapText="1"/>
    </xf>
    <xf numFmtId="0" fontId="66" fillId="33" borderId="48" xfId="0" applyFont="1" applyFill="1" applyBorder="1" applyAlignment="1">
      <alignment horizontal="center" vertical="center" wrapText="1"/>
    </xf>
    <xf numFmtId="0" fontId="66" fillId="33" borderId="44" xfId="0" applyFont="1" applyFill="1" applyBorder="1" applyAlignment="1">
      <alignment horizontal="center" vertical="center" wrapText="1"/>
    </xf>
    <xf numFmtId="9" fontId="66" fillId="0" borderId="44" xfId="0" applyNumberFormat="1" applyFont="1" applyBorder="1" applyAlignment="1">
      <alignment horizontal="center" vertical="center"/>
    </xf>
    <xf numFmtId="164" fontId="66" fillId="0" borderId="44" xfId="0" applyNumberFormat="1" applyFont="1" applyBorder="1" applyAlignment="1">
      <alignment horizontal="center" vertical="center"/>
    </xf>
    <xf numFmtId="0" fontId="66" fillId="0" borderId="46" xfId="0" applyFont="1" applyBorder="1" applyAlignment="1">
      <alignment vertical="center" wrapText="1"/>
    </xf>
    <xf numFmtId="0" fontId="66" fillId="0" borderId="57" xfId="0" applyFont="1" applyBorder="1" applyAlignment="1">
      <alignment horizontal="center" vertical="center"/>
    </xf>
    <xf numFmtId="0" fontId="66" fillId="0" borderId="51" xfId="0" applyFont="1" applyBorder="1" applyAlignment="1">
      <alignment horizontal="center" vertical="center"/>
    </xf>
    <xf numFmtId="0" fontId="66" fillId="0" borderId="47" xfId="0" applyFont="1" applyBorder="1" applyAlignment="1">
      <alignment vertical="center" wrapText="1"/>
    </xf>
    <xf numFmtId="0" fontId="66" fillId="0" borderId="0" xfId="0" applyFont="1" applyBorder="1" applyAlignment="1">
      <alignment horizontal="center" vertical="center"/>
    </xf>
    <xf numFmtId="0" fontId="66" fillId="0" borderId="45" xfId="0" applyFont="1" applyBorder="1" applyAlignment="1">
      <alignment horizontal="center" vertical="center"/>
    </xf>
    <xf numFmtId="0" fontId="66" fillId="0" borderId="42" xfId="0" applyFont="1" applyBorder="1" applyAlignment="1">
      <alignment vertical="center" wrapText="1"/>
    </xf>
    <xf numFmtId="0" fontId="66" fillId="0" borderId="48" xfId="0" applyFont="1" applyBorder="1" applyAlignment="1">
      <alignment horizontal="center" vertical="center"/>
    </xf>
    <xf numFmtId="0" fontId="66" fillId="0" borderId="44" xfId="0" applyFont="1" applyBorder="1" applyAlignment="1">
      <alignment horizontal="center" vertical="center"/>
    </xf>
    <xf numFmtId="0" fontId="57" fillId="36" borderId="47" xfId="0" applyFont="1" applyFill="1" applyBorder="1" applyAlignment="1">
      <alignment horizontal="left" vertical="center" wrapText="1" indent="1"/>
    </xf>
    <xf numFmtId="3" fontId="57" fillId="36" borderId="44" xfId="0" applyNumberFormat="1" applyFont="1" applyFill="1" applyBorder="1" applyAlignment="1">
      <alignment horizontal="center" vertical="center"/>
    </xf>
    <xf numFmtId="0" fontId="57" fillId="36" borderId="42" xfId="0" applyFont="1" applyFill="1" applyBorder="1" applyAlignment="1">
      <alignment vertical="center" wrapText="1"/>
    </xf>
  </cellXfs>
  <cellStyles count="207">
    <cellStyle name="_ALB content sheet" xfId="58"/>
    <cellStyle name="_ALB content sheet_Projekt_Buxhet_2012" xfId="59"/>
    <cellStyle name="_ALB_StructPC tables" xfId="60"/>
    <cellStyle name="_Output to team May 12 2008 10pm" xfId="61"/>
    <cellStyle name="_PC Table Summary fror Gramoz May 13 2008" xfId="62"/>
    <cellStyle name="1 indent" xfId="63"/>
    <cellStyle name="2 indents" xfId="6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3 indents" xfId="65"/>
    <cellStyle name="4 indents" xfId="66"/>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5 indents" xfId="67"/>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oA" xfId="68"/>
    <cellStyle name="BoA 2" xfId="69"/>
    <cellStyle name="Calculation" xfId="26" builtinId="22" customBuiltin="1"/>
    <cellStyle name="Celkem" xfId="70"/>
    <cellStyle name="Check Cell" xfId="27" builtinId="23" customBuiltin="1"/>
    <cellStyle name="Comma" xfId="28" builtinId="3"/>
    <cellStyle name="Comma  - Style1" xfId="71"/>
    <cellStyle name="Comma  - Style1 2" xfId="72"/>
    <cellStyle name="Comma 10" xfId="73"/>
    <cellStyle name="Comma 11" xfId="74"/>
    <cellStyle name="Comma 2" xfId="50"/>
    <cellStyle name="Comma 2 2" xfId="29"/>
    <cellStyle name="Comma 2 2 2" xfId="51"/>
    <cellStyle name="Comma 2 3" xfId="75"/>
    <cellStyle name="Comma 3" xfId="52"/>
    <cellStyle name="Comma 4" xfId="76"/>
    <cellStyle name="Comma 5" xfId="77"/>
    <cellStyle name="Comma 6" xfId="78"/>
    <cellStyle name="Comma 7" xfId="79"/>
    <cellStyle name="Comma 8" xfId="80"/>
    <cellStyle name="Comma 9" xfId="81"/>
    <cellStyle name="Comma(3)" xfId="82"/>
    <cellStyle name="Comma(3) 2" xfId="83"/>
    <cellStyle name="Comma0" xfId="84"/>
    <cellStyle name="Curren - Style3" xfId="85"/>
    <cellStyle name="Curren - Style3 2" xfId="86"/>
    <cellStyle name="Curren - Style4" xfId="87"/>
    <cellStyle name="Curren - Style4 2" xfId="88"/>
    <cellStyle name="Currency0" xfId="89"/>
    <cellStyle name="Date" xfId="90"/>
    <cellStyle name="Datum" xfId="91"/>
    <cellStyle name="Defl/Infl" xfId="92"/>
    <cellStyle name="Defl/Infl 2" xfId="93"/>
    <cellStyle name="Euro" xfId="94"/>
    <cellStyle name="Euro 2" xfId="95"/>
    <cellStyle name="Exogenous" xfId="96"/>
    <cellStyle name="Explanatory Text" xfId="30" builtinId="53" customBuiltin="1"/>
    <cellStyle name="Finanční0" xfId="97"/>
    <cellStyle name="Finanèní0" xfId="98"/>
    <cellStyle name="Fixed" xfId="99"/>
    <cellStyle name="Good" xfId="31" builtinId="26" customBuiltin="1"/>
    <cellStyle name="Grey" xfId="100"/>
    <cellStyle name="Heading 1" xfId="32" builtinId="16" customBuiltin="1"/>
    <cellStyle name="Heading 1 2" xfId="101"/>
    <cellStyle name="Heading 2" xfId="33" builtinId="17" customBuiltin="1"/>
    <cellStyle name="Heading 2 2" xfId="102"/>
    <cellStyle name="Heading 3" xfId="34" builtinId="18" customBuiltin="1"/>
    <cellStyle name="Heading 4" xfId="35" builtinId="19" customBuiltin="1"/>
    <cellStyle name="Hipervínculo_IIF" xfId="103"/>
    <cellStyle name="IMF" xfId="104"/>
    <cellStyle name="IMF 2" xfId="105"/>
    <cellStyle name="imf-one decimal" xfId="106"/>
    <cellStyle name="imf-zero decimal" xfId="107"/>
    <cellStyle name="Input" xfId="36" builtinId="20" customBuiltin="1"/>
    <cellStyle name="Input [yellow]" xfId="108"/>
    <cellStyle name="INSTAT" xfId="109"/>
    <cellStyle name="INSTAT 2" xfId="110"/>
    <cellStyle name="Label" xfId="111"/>
    <cellStyle name="Linked Cell" xfId="37" builtinId="24" customBuiltin="1"/>
    <cellStyle name="Měna0" xfId="112"/>
    <cellStyle name="Millares [0]_BALPROGRAMA2001R" xfId="113"/>
    <cellStyle name="Millares_BALPROGRAMA2001R" xfId="114"/>
    <cellStyle name="Milliers [0]_Encours - Apr rééch" xfId="115"/>
    <cellStyle name="Milliers_Encours - Apr rééch" xfId="116"/>
    <cellStyle name="Mìna0" xfId="117"/>
    <cellStyle name="Model" xfId="118"/>
    <cellStyle name="Model 2" xfId="119"/>
    <cellStyle name="MoF" xfId="120"/>
    <cellStyle name="MoF 2" xfId="121"/>
    <cellStyle name="Moneda [0]_BALPROGRAMA2001R" xfId="122"/>
    <cellStyle name="Moneda_BALPROGRAMA2001R" xfId="123"/>
    <cellStyle name="Monétaire [0]_Encours - Apr rééch" xfId="124"/>
    <cellStyle name="Monétaire_Encours - Apr rééch" xfId="125"/>
    <cellStyle name="Neutral" xfId="38" builtinId="28" customBuiltin="1"/>
    <cellStyle name="Normal" xfId="0" builtinId="0"/>
    <cellStyle name="Normal - Style1" xfId="126"/>
    <cellStyle name="Normal - Style2" xfId="127"/>
    <cellStyle name="Normal - Style5" xfId="128"/>
    <cellStyle name="Normal - Style5 2" xfId="129"/>
    <cellStyle name="Normal - Style6" xfId="130"/>
    <cellStyle name="Normal - Style6 2" xfId="131"/>
    <cellStyle name="Normal - Style7" xfId="132"/>
    <cellStyle name="Normal - Style7 2" xfId="133"/>
    <cellStyle name="Normal - Style8" xfId="134"/>
    <cellStyle name="Normal - Style8 2" xfId="135"/>
    <cellStyle name="Normal 10" xfId="136"/>
    <cellStyle name="Normal 10 2" xfId="137"/>
    <cellStyle name="Normal 11" xfId="138"/>
    <cellStyle name="Normal 12" xfId="139"/>
    <cellStyle name="Normal 13" xfId="140"/>
    <cellStyle name="Normal 14" xfId="141"/>
    <cellStyle name="Normal 15" xfId="142"/>
    <cellStyle name="Normal 16" xfId="143"/>
    <cellStyle name="Normal 17" xfId="144"/>
    <cellStyle name="Normal 18" xfId="145"/>
    <cellStyle name="Normal 19" xfId="146"/>
    <cellStyle name="Normal 2" xfId="39"/>
    <cellStyle name="Normal 2 4" xfId="147"/>
    <cellStyle name="Normal 20" xfId="148"/>
    <cellStyle name="Normal 21" xfId="149"/>
    <cellStyle name="Normal 3" xfId="40"/>
    <cellStyle name="Normal 3 2" xfId="41"/>
    <cellStyle name="Normal 4" xfId="49"/>
    <cellStyle name="Normal 5" xfId="53"/>
    <cellStyle name="Normal 5 3" xfId="150"/>
    <cellStyle name="Normal 6" xfId="151"/>
    <cellStyle name="Normal 7" xfId="152"/>
    <cellStyle name="Normal 8" xfId="153"/>
    <cellStyle name="Normal 9" xfId="154"/>
    <cellStyle name="Normal Table" xfId="155"/>
    <cellStyle name="normálne__1_NDARJA  BUXHETIT Universiteteve _2007-2008 sipas Formulës.xls_Flori_PM" xfId="156"/>
    <cellStyle name="Note" xfId="42" builtinId="10" customBuiltin="1"/>
    <cellStyle name="Note 2" xfId="54"/>
    <cellStyle name="Output" xfId="43" builtinId="21" customBuiltin="1"/>
    <cellStyle name="Output Amounts" xfId="157"/>
    <cellStyle name="Percent" xfId="44" builtinId="5"/>
    <cellStyle name="Percent [2]" xfId="158"/>
    <cellStyle name="Percent [2] 2" xfId="159"/>
    <cellStyle name="Percent 2" xfId="45"/>
    <cellStyle name="Percent 3" xfId="56"/>
    <cellStyle name="Percent 4" xfId="160"/>
    <cellStyle name="Percent 5" xfId="161"/>
    <cellStyle name="Percent 6" xfId="162"/>
    <cellStyle name="Percent 7" xfId="57"/>
    <cellStyle name="percentage difference" xfId="163"/>
    <cellStyle name="percentage difference one decimal" xfId="164"/>
    <cellStyle name="percentage difference zero decimal" xfId="165"/>
    <cellStyle name="Pevný" xfId="166"/>
    <cellStyle name="Presentation" xfId="167"/>
    <cellStyle name="Proj" xfId="168"/>
    <cellStyle name="Proj 2" xfId="169"/>
    <cellStyle name="Publication" xfId="170"/>
    <cellStyle name="STYL1 - Style1" xfId="171"/>
    <cellStyle name="Style 1" xfId="172"/>
    <cellStyle name="Text" xfId="173"/>
    <cellStyle name="Text 2" xfId="174"/>
    <cellStyle name="Title" xfId="46" builtinId="15" customBuiltin="1"/>
    <cellStyle name="Title 2" xfId="55"/>
    <cellStyle name="Total" xfId="47" builtinId="25" customBuiltin="1"/>
    <cellStyle name="Total 2" xfId="175"/>
    <cellStyle name="Warning Text" xfId="48" builtinId="11" customBuiltin="1"/>
    <cellStyle name="WebAnchor1" xfId="176"/>
    <cellStyle name="WebAnchor2" xfId="177"/>
    <cellStyle name="WebAnchor3" xfId="178"/>
    <cellStyle name="WebAnchor4" xfId="179"/>
    <cellStyle name="WebAnchor5" xfId="180"/>
    <cellStyle name="WebAnchor6" xfId="181"/>
    <cellStyle name="WebAnchor7" xfId="182"/>
    <cellStyle name="Webexclude" xfId="183"/>
    <cellStyle name="WebFN" xfId="184"/>
    <cellStyle name="WebFN1" xfId="185"/>
    <cellStyle name="WebFN2" xfId="186"/>
    <cellStyle name="WebFN3" xfId="187"/>
    <cellStyle name="WebFN4" xfId="188"/>
    <cellStyle name="WebHR" xfId="189"/>
    <cellStyle name="WebIndent1" xfId="190"/>
    <cellStyle name="WebIndent1wFN3" xfId="191"/>
    <cellStyle name="WebIndent2" xfId="192"/>
    <cellStyle name="WebNoBR" xfId="193"/>
    <cellStyle name="Záhlaví 1" xfId="194"/>
    <cellStyle name="Záhlaví 2" xfId="195"/>
    <cellStyle name="zero" xfId="196"/>
    <cellStyle name="ДАТА" xfId="197"/>
    <cellStyle name="ДЕНЕЖНЫЙ_BOPENGC" xfId="198"/>
    <cellStyle name="ЗАГОЛОВОК1" xfId="199"/>
    <cellStyle name="ЗАГОЛОВОК2" xfId="200"/>
    <cellStyle name="ИТОГОВЫЙ" xfId="201"/>
    <cellStyle name="Обычный_BOPENGC" xfId="202"/>
    <cellStyle name="ПРОЦЕНТНЫЙ_BOPENGC" xfId="203"/>
    <cellStyle name="ТЕКСТ" xfId="204"/>
    <cellStyle name="ФИКСИРОВАННЫЙ" xfId="205"/>
    <cellStyle name="ФИНАНСОВЫЙ_BOPENGC" xfId="2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externalLink" Target="externalLinks/externalLink3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externalLink" Target="externalLinks/externalLink22.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externalLink" Target="externalLinks/externalLink32.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row r="1">
          <cell r="A1" t="str">
            <v>Tajikistan: Simulation Sheet - MODEL 2</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row>
        <row r="8">
          <cell r="A8" t="str">
            <v>Test of last simulation:</v>
          </cell>
          <cell r="E8">
            <v>3372.7144028952257</v>
          </cell>
          <cell r="F8">
            <v>620.4410522769391</v>
          </cell>
          <cell r="G8">
            <v>9965.005556713757</v>
          </cell>
          <cell r="H8">
            <v>2923.9956528482762</v>
          </cell>
          <cell r="I8">
            <v>2504.4017630601261</v>
          </cell>
          <cell r="J8">
            <v>79230.836951979203</v>
          </cell>
        </row>
        <row r="10">
          <cell r="A10" t="str">
            <v>Simultaneous equations:</v>
          </cell>
          <cell r="N10" t="str">
            <v>Simultaneous equations using variable names:</v>
          </cell>
        </row>
        <row r="12">
          <cell r="A12" t="str">
            <v>GAP_V</v>
          </cell>
          <cell r="B12" t="e">
            <v>#N/A</v>
          </cell>
          <cell r="C12" t="e">
            <v>#N/A</v>
          </cell>
          <cell r="D12" t="e">
            <v>#N/A</v>
          </cell>
          <cell r="E12">
            <v>0.14256084552971515</v>
          </cell>
          <cell r="F12">
            <v>0.13360773346767019</v>
          </cell>
          <cell r="G12">
            <v>628.2547359670217</v>
          </cell>
          <cell r="H12">
            <v>380.59769143481753</v>
          </cell>
          <cell r="I12">
            <v>505.21567790438417</v>
          </cell>
          <cell r="J12">
            <v>0.21067762699135528</v>
          </cell>
          <cell r="N12" t="str">
            <v>(1)</v>
          </cell>
          <cell r="O12" t="str">
            <v>-(CAB_V-CNIR_V+E*(CFCCB_VE+CFCG_VE+CFCP_VE))</v>
          </cell>
          <cell r="P12" t="str">
            <v>=0</v>
          </cell>
        </row>
        <row r="13">
          <cell r="A13" t="str">
            <v>Q</v>
          </cell>
          <cell r="B13" t="e">
            <v>#N/A</v>
          </cell>
          <cell r="C13" t="e">
            <v>#N/A</v>
          </cell>
          <cell r="D13" t="e">
            <v>#N/A</v>
          </cell>
          <cell r="E13">
            <v>4.01406402754656E-5</v>
          </cell>
          <cell r="F13">
            <v>-3.5323876601545123E-9</v>
          </cell>
          <cell r="G13">
            <v>-9069.8243749897592</v>
          </cell>
          <cell r="H13">
            <v>2101.8727551043671</v>
          </cell>
          <cell r="I13">
            <v>-1430.3494112409617</v>
          </cell>
          <cell r="J13">
            <v>-78990.931467466566</v>
          </cell>
          <cell r="N13" t="str">
            <v>(2)</v>
          </cell>
          <cell r="O13" t="str">
            <v>((P-P_-1)/P_-1)-((P_-1-P_-2)/P_-2)-beta71*((Q/QL)-1)</v>
          </cell>
          <cell r="P13" t="str">
            <v>=0</v>
          </cell>
        </row>
        <row r="14">
          <cell r="A14" t="str">
            <v>Q_L</v>
          </cell>
          <cell r="B14" t="e">
            <v>#N/A</v>
          </cell>
          <cell r="C14" t="e">
            <v>#N/A</v>
          </cell>
          <cell r="D14" t="e">
            <v>#N/A</v>
          </cell>
          <cell r="E14">
            <v>7.0960280015892954E-2</v>
          </cell>
          <cell r="F14">
            <v>4.9999999959255753E-3</v>
          </cell>
          <cell r="G14">
            <v>-7.8721941400057248E-3</v>
          </cell>
          <cell r="H14">
            <v>4.8594690948396413E-3</v>
          </cell>
          <cell r="I14">
            <v>1.3207346661449001E-4</v>
          </cell>
          <cell r="J14">
            <v>0.12142201698017187</v>
          </cell>
          <cell r="N14" t="str">
            <v>(3)</v>
          </cell>
          <cell r="O14" t="str">
            <v>LN(1+ZQL)-beta11*LN(K/K_-1)-beta12*lambda-ZQT</v>
          </cell>
          <cell r="P14" t="str">
            <v>=0</v>
          </cell>
        </row>
        <row r="15">
          <cell r="A15" t="str">
            <v>K1</v>
          </cell>
          <cell r="B15" t="e">
            <v>#N/A</v>
          </cell>
          <cell r="C15" t="e">
            <v>#N/A</v>
          </cell>
          <cell r="D15" t="e">
            <v>#N/A</v>
          </cell>
          <cell r="E15">
            <v>-2139.6067441472751</v>
          </cell>
          <cell r="F15">
            <v>-434.71350484695358</v>
          </cell>
          <cell r="G15">
            <v>1556.8416456965824</v>
          </cell>
          <cell r="H15">
            <v>-649.91854089626395</v>
          </cell>
          <cell r="I15">
            <v>-747.95101241313387</v>
          </cell>
          <cell r="J15">
            <v>-5204.420946876151</v>
          </cell>
          <cell r="N15" t="str">
            <v>(4)</v>
          </cell>
          <cell r="O15" t="str">
            <v>IT-(K-(delta*K_-1))</v>
          </cell>
          <cell r="P15" t="str">
            <v>=0</v>
          </cell>
        </row>
        <row r="16">
          <cell r="A16" t="str">
            <v>K2</v>
          </cell>
          <cell r="C16" t="e">
            <v>#N/A</v>
          </cell>
          <cell r="D16" t="e">
            <v>#N/A</v>
          </cell>
          <cell r="E16">
            <v>-2537.3022539771591</v>
          </cell>
          <cell r="F16">
            <v>0</v>
          </cell>
          <cell r="G16">
            <v>-3112.1382671920983</v>
          </cell>
          <cell r="H16">
            <v>-4.170400006842101E-5</v>
          </cell>
          <cell r="I16">
            <v>0</v>
          </cell>
          <cell r="J16">
            <v>1911.2419434704889</v>
          </cell>
        </row>
        <row r="17">
          <cell r="A17" t="str">
            <v>KG</v>
          </cell>
          <cell r="C17" t="e">
            <v>#N/A</v>
          </cell>
          <cell r="D17" t="e">
            <v>#N/A</v>
          </cell>
          <cell r="E17">
            <v>-430.90844339765954</v>
          </cell>
          <cell r="F17">
            <v>-8.1016763532657023</v>
          </cell>
          <cell r="G17">
            <v>-5.9735479830999338</v>
          </cell>
          <cell r="H17">
            <v>-12.548137322548655</v>
          </cell>
          <cell r="I17">
            <v>-16.289976412696888</v>
          </cell>
          <cell r="J17">
            <v>28.37903931407277</v>
          </cell>
        </row>
        <row r="18">
          <cell r="A18" t="str">
            <v>K</v>
          </cell>
          <cell r="C18" t="e">
            <v>#N/A</v>
          </cell>
          <cell r="D18" t="e">
            <v>#N/A</v>
          </cell>
          <cell r="E18">
            <v>0</v>
          </cell>
          <cell r="F18">
            <v>0</v>
          </cell>
          <cell r="G18">
            <v>1497.5007350382839</v>
          </cell>
          <cell r="H18">
            <v>1272.8577918535739</v>
          </cell>
          <cell r="I18">
            <v>1081.9241455235533</v>
          </cell>
          <cell r="J18">
            <v>0</v>
          </cell>
        </row>
        <row r="19">
          <cell r="A19" t="str">
            <v>IT</v>
          </cell>
          <cell r="C19" t="e">
            <v>#N/A</v>
          </cell>
          <cell r="D19" t="e">
            <v>#N/A</v>
          </cell>
          <cell r="E19">
            <v>-8.0247344217468708</v>
          </cell>
          <cell r="F19">
            <v>-8.1016763530947173</v>
          </cell>
          <cell r="G19">
            <v>-4.0357788169690139</v>
          </cell>
          <cell r="H19">
            <v>-3.5282357360888454</v>
          </cell>
          <cell r="I19">
            <v>-3.3419684942764434</v>
          </cell>
          <cell r="J19">
            <v>-2.5784802701309673E-3</v>
          </cell>
        </row>
        <row r="20">
          <cell r="A20" t="str">
            <v>IP</v>
          </cell>
          <cell r="B20" t="e">
            <v>#N/A</v>
          </cell>
          <cell r="C20" t="e">
            <v>#N/A</v>
          </cell>
          <cell r="D20" t="e">
            <v>#N/A</v>
          </cell>
          <cell r="E20">
            <v>8.0247344217468708</v>
          </cell>
          <cell r="F20">
            <v>8.1016763530947173</v>
          </cell>
          <cell r="G20">
            <v>4.0277289784385175</v>
          </cell>
          <cell r="H20">
            <v>3.5199899005997395</v>
          </cell>
          <cell r="I20">
            <v>3.3473182786528923</v>
          </cell>
          <cell r="J20">
            <v>0</v>
          </cell>
          <cell r="N20" t="str">
            <v>(5)</v>
          </cell>
          <cell r="O20" t="str">
            <v>IP-(IT-IG)</v>
          </cell>
          <cell r="P20" t="str">
            <v>=0</v>
          </cell>
        </row>
        <row r="21">
          <cell r="A21" t="str">
            <v>IG</v>
          </cell>
          <cell r="B21" t="e">
            <v>#N/A</v>
          </cell>
          <cell r="C21" t="e">
            <v>#N/A</v>
          </cell>
          <cell r="D21" t="e">
            <v>#N/A</v>
          </cell>
          <cell r="E21">
            <v>8.0247344014663042</v>
          </cell>
          <cell r="F21">
            <v>8.1016763532656739</v>
          </cell>
          <cell r="G21">
            <v>-40.24112260166288</v>
          </cell>
          <cell r="H21">
            <v>12.548091341268673</v>
          </cell>
          <cell r="I21">
            <v>16.289976412696944</v>
          </cell>
          <cell r="J21">
            <v>2.5784802695056896E-3</v>
          </cell>
          <cell r="N21" t="str">
            <v>(6)</v>
          </cell>
          <cell r="O21" t="str">
            <v>IG-(IG_Q*Q*PQ)/PI</v>
          </cell>
          <cell r="P21" t="str">
            <v>=0</v>
          </cell>
        </row>
        <row r="22">
          <cell r="A22" t="str">
            <v>YD</v>
          </cell>
          <cell r="B22" t="e">
            <v>#N/A</v>
          </cell>
          <cell r="C22" t="e">
            <v>#N/A</v>
          </cell>
          <cell r="D22" t="e">
            <v>#N/A</v>
          </cell>
          <cell r="E22">
            <v>-185.51814261860272</v>
          </cell>
          <cell r="F22">
            <v>-186.22310378924885</v>
          </cell>
          <cell r="G22">
            <v>-116.90909303434091</v>
          </cell>
          <cell r="H22">
            <v>-60.047450240877879</v>
          </cell>
          <cell r="I22">
            <v>3.5907432834646897</v>
          </cell>
          <cell r="J22">
            <v>527.20568376399751</v>
          </cell>
          <cell r="N22" t="str">
            <v>(7)</v>
          </cell>
          <cell r="O22" t="str">
            <v>YD-(((Q*PQ)+(E*(FS_VE+G_VE)))/PC)</v>
          </cell>
          <cell r="P22" t="str">
            <v>=0</v>
          </cell>
        </row>
        <row r="23">
          <cell r="A23" t="str">
            <v>YDP</v>
          </cell>
          <cell r="B23" t="e">
            <v>#N/A</v>
          </cell>
          <cell r="C23" t="e">
            <v>#N/A</v>
          </cell>
          <cell r="D23" t="e">
            <v>#N/A</v>
          </cell>
          <cell r="E23">
            <v>-185.51814261870277</v>
          </cell>
          <cell r="F23">
            <v>-186.22310378924158</v>
          </cell>
          <cell r="G23">
            <v>-116.90909303434273</v>
          </cell>
          <cell r="H23">
            <v>-60.047450240878788</v>
          </cell>
          <cell r="I23">
            <v>3.5907432834583233</v>
          </cell>
          <cell r="J23">
            <v>388.84265782328839</v>
          </cell>
          <cell r="N23" t="str">
            <v>(8)</v>
          </cell>
          <cell r="O23" t="str">
            <v>YDP-(((Q*PQ)+(E*(FS_VE+G_VE))-RVN_V)/PC)</v>
          </cell>
          <cell r="P23" t="str">
            <v>=0</v>
          </cell>
        </row>
        <row r="24">
          <cell r="A24" t="str">
            <v>CP</v>
          </cell>
          <cell r="B24" t="e">
            <v>#N/A</v>
          </cell>
          <cell r="C24" t="e">
            <v>#N/A</v>
          </cell>
          <cell r="D24" t="e">
            <v>#N/A</v>
          </cell>
          <cell r="E24">
            <v>6.3103705495295717E-2</v>
          </cell>
          <cell r="F24">
            <v>6.3107939603861719E-3</v>
          </cell>
          <cell r="G24">
            <v>-7.4701869185785936E-3</v>
          </cell>
          <cell r="H24">
            <v>1.4969467942430571E-2</v>
          </cell>
          <cell r="I24">
            <v>9.7776539152818753E-3</v>
          </cell>
          <cell r="J24">
            <v>3.4964478065391214E-2</v>
          </cell>
          <cell r="N24" t="str">
            <v>(9)</v>
          </cell>
          <cell r="O24" t="str">
            <v>LN(CP/CP_-1)-(beta21+beta22*LN(CP_-1/CP_-2)+beta23*LN(YDP/YDP_-1)+gamma21*(LN(CP_-1)+gamma22 *LN(YDP_-1))</v>
          </cell>
          <cell r="P24" t="str">
            <v>=0</v>
          </cell>
        </row>
        <row r="25">
          <cell r="A25" t="str">
            <v>CG</v>
          </cell>
          <cell r="B25" t="e">
            <v>#N/A</v>
          </cell>
          <cell r="C25" t="e">
            <v>#N/A</v>
          </cell>
          <cell r="D25" t="e">
            <v>#N/A</v>
          </cell>
          <cell r="E25">
            <v>10.555159323859698</v>
          </cell>
          <cell r="F25">
            <v>18.94090169761057</v>
          </cell>
          <cell r="G25">
            <v>-35.394125401814108</v>
          </cell>
          <cell r="H25">
            <v>75.561661608614031</v>
          </cell>
          <cell r="I25">
            <v>130.29155102264667</v>
          </cell>
          <cell r="J25">
            <v>110.71618474009574</v>
          </cell>
          <cell r="N25" t="str">
            <v>(10)</v>
          </cell>
          <cell r="O25" t="str">
            <v>CG-(CG_Q*Q*PQ)/PC</v>
          </cell>
          <cell r="P25" t="str">
            <v>=0</v>
          </cell>
        </row>
        <row r="26">
          <cell r="A26" t="str">
            <v>M</v>
          </cell>
          <cell r="B26" t="e">
            <v>#N/A</v>
          </cell>
          <cell r="C26" t="e">
            <v>#N/A</v>
          </cell>
          <cell r="D26" t="e">
            <v>#N/A</v>
          </cell>
          <cell r="E26">
            <v>3.5871817202680845E-2</v>
          </cell>
          <cell r="F26">
            <v>2.6787076182438696E-2</v>
          </cell>
          <cell r="G26">
            <v>0.17010592945358916</v>
          </cell>
          <cell r="H26">
            <v>0.16038630490906236</v>
          </cell>
          <cell r="I26">
            <v>0.15466612023297266</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1.3034551934464067E-4</v>
          </cell>
          <cell r="F27">
            <v>2.5465740627339528E-12</v>
          </cell>
          <cell r="G27">
            <v>0</v>
          </cell>
          <cell r="H27">
            <v>0</v>
          </cell>
          <cell r="I27">
            <v>0</v>
          </cell>
          <cell r="J27">
            <v>-2528.928885911514</v>
          </cell>
          <cell r="N27" t="str">
            <v>(12)</v>
          </cell>
          <cell r="O27" t="str">
            <v>X-X_-1*(1+ZX)</v>
          </cell>
          <cell r="P27" t="str">
            <v>=0</v>
          </cell>
        </row>
        <row r="28">
          <cell r="A28" t="str">
            <v>RVN_V</v>
          </cell>
          <cell r="B28" t="e">
            <v>#N/A</v>
          </cell>
          <cell r="C28" t="e">
            <v>#N/A</v>
          </cell>
          <cell r="D28" t="e">
            <v>#N/A</v>
          </cell>
          <cell r="E28">
            <v>-171.6465869638123</v>
          </cell>
          <cell r="F28">
            <v>-177.98286765273178</v>
          </cell>
          <cell r="G28">
            <v>-800.03647558265311</v>
          </cell>
          <cell r="H28">
            <v>-507.77230969309221</v>
          </cell>
          <cell r="I28">
            <v>-507.07635046318774</v>
          </cell>
          <cell r="J28">
            <v>-200.32197385072504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-10.712659568835079</v>
          </cell>
          <cell r="F29">
            <v>-19.098401695133361</v>
          </cell>
          <cell r="G29">
            <v>-162.23929319279432</v>
          </cell>
          <cell r="H29">
            <v>-141.52822831319372</v>
          </cell>
          <cell r="I29">
            <v>-146.65356241309473</v>
          </cell>
          <cell r="J29">
            <v>-0.15749999999843567</v>
          </cell>
          <cell r="N29" t="str">
            <v>(14)</v>
          </cell>
          <cell r="O29" t="str">
            <v>Q-CG-CP-IT-IS-X+M</v>
          </cell>
          <cell r="P29" t="str">
            <v>=0</v>
          </cell>
        </row>
        <row r="30">
          <cell r="A30" t="str">
            <v>HM_V</v>
          </cell>
          <cell r="B30" t="e">
            <v>#N/A</v>
          </cell>
          <cell r="C30" t="e">
            <v>#N/A</v>
          </cell>
          <cell r="D30" t="e">
            <v>#N/A</v>
          </cell>
          <cell r="E30">
            <v>-0.86783182531803504</v>
          </cell>
          <cell r="F30">
            <v>4.0602687788082221</v>
          </cell>
          <cell r="G30">
            <v>199.99758513633583</v>
          </cell>
          <cell r="H30">
            <v>178.93596843646742</v>
          </cell>
          <cell r="I30">
            <v>143.18424332480026</v>
          </cell>
          <cell r="J30">
            <v>0</v>
          </cell>
          <cell r="N30" t="str">
            <v>(15)</v>
          </cell>
          <cell r="O30" t="str">
            <v>HM_V-(NFACB_V+NDACB_V)</v>
          </cell>
          <cell r="P30" t="str">
            <v>=0</v>
          </cell>
        </row>
        <row r="31">
          <cell r="A31" t="str">
            <v>M1_V</v>
          </cell>
          <cell r="B31" t="e">
            <v>#N/A</v>
          </cell>
          <cell r="C31" t="e">
            <v>#N/A</v>
          </cell>
          <cell r="D31" t="e">
            <v>#N/A</v>
          </cell>
          <cell r="E31">
            <v>1.1114107663856885</v>
          </cell>
          <cell r="F31">
            <v>-5.1998858575352642</v>
          </cell>
          <cell r="G31">
            <v>-257.30057313671068</v>
          </cell>
          <cell r="H31">
            <v>-230.46226719237211</v>
          </cell>
          <cell r="I31">
            <v>-184.84148447551388</v>
          </cell>
          <cell r="J31">
            <v>0</v>
          </cell>
          <cell r="N31" t="str">
            <v>(16)</v>
          </cell>
          <cell r="O31" t="str">
            <v>M1_V-(MU*HM_V)</v>
          </cell>
          <cell r="P31" t="str">
            <v>=0</v>
          </cell>
        </row>
        <row r="32">
          <cell r="A32" t="str">
            <v>MGAP_V</v>
          </cell>
          <cell r="B32" t="e">
            <v>#N/A</v>
          </cell>
          <cell r="C32" t="e">
            <v>#N/A</v>
          </cell>
          <cell r="D32" t="e">
            <v>#N/A</v>
          </cell>
          <cell r="E32">
            <v>-1.619554863130368E-5</v>
          </cell>
          <cell r="F32">
            <v>-7.2676094392265522E-6</v>
          </cell>
          <cell r="G32">
            <v>-5.9296015263730739E-2</v>
          </cell>
          <cell r="H32">
            <v>5.4406969737423538E-2</v>
          </cell>
          <cell r="I32">
            <v>-1.7018733169554268E-3</v>
          </cell>
          <cell r="J32">
            <v>-1.988144504346423E-3</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0</v>
          </cell>
          <cell r="F33">
            <v>0</v>
          </cell>
          <cell r="G33">
            <v>0</v>
          </cell>
          <cell r="H33">
            <v>0</v>
          </cell>
          <cell r="I33">
            <v>0</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-1.3690428422449534</v>
          </cell>
          <cell r="H34">
            <v>-1.4431307283939272</v>
          </cell>
          <cell r="I34">
            <v>-1.5544032923265108</v>
          </cell>
          <cell r="J34">
            <v>0</v>
          </cell>
          <cell r="N34" t="str">
            <v>(19)</v>
          </cell>
          <cell r="O34" t="str">
            <v>PI-(beta61*P+(1-beta61)*PM*E)</v>
          </cell>
          <cell r="P34" t="str">
            <v>=0</v>
          </cell>
        </row>
        <row r="35">
          <cell r="A35" t="str">
            <v>PQ</v>
          </cell>
          <cell r="B35" t="e">
            <v>#N/A</v>
          </cell>
          <cell r="C35" t="e">
            <v>#N/A</v>
          </cell>
          <cell r="D35" t="e">
            <v>#N/A</v>
          </cell>
          <cell r="E35">
            <v>-1.5921450735261189E-3</v>
          </cell>
          <cell r="F35">
            <v>-2.8248062751929925E-3</v>
          </cell>
          <cell r="G35">
            <v>0.55341613263398326</v>
          </cell>
          <cell r="H35">
            <v>0.61987443630036498</v>
          </cell>
          <cell r="I35">
            <v>0.65292436753172123</v>
          </cell>
          <cell r="J35">
            <v>-7.1442857780783298E-2</v>
          </cell>
          <cell r="N35" t="str">
            <v>(20)</v>
          </cell>
          <cell r="O35" t="str">
            <v>PQ-(((PC*(CP+CG))+(PI*IT)+(P*IS)+(PX*X*E)-(PM*M*E))/Q)</v>
          </cell>
          <cell r="P35" t="str">
            <v>=0</v>
          </cell>
        </row>
        <row r="36">
          <cell r="A36" t="str">
            <v>CAB_V</v>
          </cell>
          <cell r="B36" t="e">
            <v>#N/A</v>
          </cell>
          <cell r="C36" t="e">
            <v>#N/A</v>
          </cell>
          <cell r="D36" t="e">
            <v>#N/A</v>
          </cell>
          <cell r="E36">
            <v>-273.21474333404694</v>
          </cell>
          <cell r="F36">
            <v>-270.31243933833184</v>
          </cell>
          <cell r="G36">
            <v>1095.0572402558084</v>
          </cell>
          <cell r="H36">
            <v>1179.0101096826643</v>
          </cell>
          <cell r="I36">
            <v>1269.876232146994</v>
          </cell>
          <cell r="J36">
            <v>6.5990752177949616</v>
          </cell>
          <cell r="N36" t="str">
            <v>(21)</v>
          </cell>
          <cell r="O36" t="str">
            <v>CAB_V-((PX*X*E)-(PM*M*E)+E*(FS_VE+G_VE))</v>
          </cell>
          <cell r="P36" t="str">
            <v>=0</v>
          </cell>
        </row>
        <row r="37">
          <cell r="A37" t="str">
            <v>GOR_VE</v>
          </cell>
          <cell r="B37" t="e">
            <v>#N/A</v>
          </cell>
          <cell r="C37" t="e">
            <v>#N/A</v>
          </cell>
          <cell r="D37" t="e">
            <v>#N/A</v>
          </cell>
          <cell r="E37">
            <v>-10.000853963597365</v>
          </cell>
          <cell r="F37">
            <v>78.206101870440648</v>
          </cell>
          <cell r="G37">
            <v>71.7277174282857</v>
          </cell>
          <cell r="H37">
            <v>153.49284650570269</v>
          </cell>
          <cell r="I37">
            <v>209.19976339336426</v>
          </cell>
          <cell r="J37">
            <v>-6.7286947569300537E-8</v>
          </cell>
          <cell r="N37" t="str">
            <v>(22)</v>
          </cell>
          <cell r="O37" t="str">
            <v>GOR_VE-(GOR_M*((PM*M)-MAE_VE)/12)</v>
          </cell>
          <cell r="P37" t="str">
            <v>=0</v>
          </cell>
        </row>
        <row r="38">
          <cell r="A38" t="str">
            <v>NIR_VE</v>
          </cell>
          <cell r="B38" t="e">
            <v>#N/A</v>
          </cell>
          <cell r="C38" t="e">
            <v>#N/A</v>
          </cell>
          <cell r="D38" t="e">
            <v>#N/A</v>
          </cell>
          <cell r="E38">
            <v>15.374091700184408</v>
          </cell>
          <cell r="F38">
            <v>-121.32858658702798</v>
          </cell>
          <cell r="G38">
            <v>386.36192973985158</v>
          </cell>
          <cell r="H38">
            <v>393.00806824929577</v>
          </cell>
          <cell r="I38">
            <v>482.97185873355124</v>
          </cell>
          <cell r="J38">
            <v>-2.7523412641244249E-2</v>
          </cell>
          <cell r="N38" t="str">
            <v>(23)</v>
          </cell>
          <cell r="O38" t="str">
            <v>NIR_VE-(GOR_VE+GOL_VE)</v>
          </cell>
          <cell r="P38" t="str">
            <v>=0</v>
          </cell>
        </row>
        <row r="39">
          <cell r="A39" t="str">
            <v>CNIR_V</v>
          </cell>
          <cell r="B39" t="e">
            <v>#N/A</v>
          </cell>
          <cell r="C39" t="e">
            <v>#N/A</v>
          </cell>
          <cell r="D39" t="e">
            <v>#N/A</v>
          </cell>
          <cell r="E39">
            <v>-2.4638787892797609E-2</v>
          </cell>
          <cell r="F39">
            <v>-2.9751698699129747E-3</v>
          </cell>
          <cell r="G39">
            <v>-369.88318145338928</v>
          </cell>
          <cell r="H39">
            <v>11.095241347096902</v>
          </cell>
          <cell r="I39">
            <v>20.46111318939046</v>
          </cell>
          <cell r="J39">
            <v>584.43564009918828</v>
          </cell>
          <cell r="N39" t="str">
            <v>(24)</v>
          </cell>
          <cell r="O39" t="str">
            <v>CNIR_V-(E*(NIR_VE-NIR_VE_-1))</v>
          </cell>
          <cell r="P39" t="str">
            <v>=0</v>
          </cell>
        </row>
        <row r="40">
          <cell r="A40" t="str">
            <v>NIR_V</v>
          </cell>
          <cell r="B40" t="e">
            <v>#N/A</v>
          </cell>
          <cell r="C40" t="e">
            <v>#N/A</v>
          </cell>
          <cell r="D40" t="e">
            <v>#N/A</v>
          </cell>
          <cell r="E40">
            <v>0.10826923212994188</v>
          </cell>
          <cell r="F40">
            <v>0.11321281379525772</v>
          </cell>
          <cell r="G40">
            <v>0.17944429230010428</v>
          </cell>
          <cell r="H40">
            <v>0.24361725507060328</v>
          </cell>
          <cell r="I40">
            <v>0.26986096786276903</v>
          </cell>
          <cell r="J40">
            <v>3.4768704436942244E-2</v>
          </cell>
          <cell r="N40" t="str">
            <v>(25)</v>
          </cell>
          <cell r="O40" t="str">
            <v>NIR_V-(EEOP*NIR_VE)</v>
          </cell>
          <cell r="P40" t="str">
            <v>=0</v>
          </cell>
        </row>
        <row r="41">
          <cell r="A41" t="str">
            <v>NFACB_V</v>
          </cell>
          <cell r="B41" t="e">
            <v>#N/A</v>
          </cell>
          <cell r="C41" t="e">
            <v>#N/A</v>
          </cell>
          <cell r="D41" t="e">
            <v>#N/A</v>
          </cell>
          <cell r="E41">
            <v>-0.1653562620861635</v>
          </cell>
          <cell r="F41">
            <v>-0.17761270901280568</v>
          </cell>
          <cell r="G41">
            <v>1.9155457851762776</v>
          </cell>
          <cell r="H41">
            <v>2.3025692782380816</v>
          </cell>
          <cell r="I41">
            <v>2.249356187112312</v>
          </cell>
          <cell r="J41">
            <v>-0.24404657565855814</v>
          </cell>
          <cell r="N41" t="str">
            <v>(26)</v>
          </cell>
          <cell r="O41" t="str">
            <v>NFACB_V-(NIR_V+(EEOP/EEOP_0*FCCB_VE)</v>
          </cell>
          <cell r="P41" t="str">
            <v>=0</v>
          </cell>
        </row>
        <row r="42">
          <cell r="A42" t="str">
            <v>EEOP</v>
          </cell>
          <cell r="B42" t="e">
            <v>#N/A</v>
          </cell>
          <cell r="C42" t="e">
            <v>#N/A</v>
          </cell>
          <cell r="D42" t="e">
            <v>#N/A</v>
          </cell>
          <cell r="E42">
            <v>2.0200023862138039E-4</v>
          </cell>
          <cell r="F42">
            <v>0</v>
          </cell>
          <cell r="G42">
            <v>9.1390631825825741E-2</v>
          </cell>
          <cell r="H42">
            <v>0.17606568378383924</v>
          </cell>
          <cell r="I42">
            <v>0.26414596810868152</v>
          </cell>
          <cell r="J42">
            <v>-0.19235485604034852</v>
          </cell>
          <cell r="N42" t="str">
            <v>(27)</v>
          </cell>
          <cell r="O42" t="str">
            <v>EEOP-(2*E-EEOP_-1)</v>
          </cell>
        </row>
        <row r="43">
          <cell r="A43" t="str">
            <v>RVN</v>
          </cell>
          <cell r="C43" t="e">
            <v>#N/A</v>
          </cell>
          <cell r="D43" t="e">
            <v>#N/A</v>
          </cell>
          <cell r="E43">
            <v>-230.3490794308359</v>
          </cell>
          <cell r="F43">
            <v>-221.46082486187333</v>
          </cell>
          <cell r="G43">
            <v>-1502.8574013809239</v>
          </cell>
          <cell r="H43">
            <v>-2276.2601863786517</v>
          </cell>
          <cell r="I43">
            <v>-2293.5504531009697</v>
          </cell>
        </row>
        <row r="45">
          <cell r="A45" t="str">
            <v>Endogenous variables:</v>
          </cell>
        </row>
        <row r="46">
          <cell r="C46" t="str">
            <v>Starting values:</v>
          </cell>
        </row>
        <row r="47">
          <cell r="A47" t="str">
            <v>Q</v>
          </cell>
          <cell r="B47">
            <v>10930.073202123307</v>
          </cell>
          <cell r="C47">
            <v>11075.262438076932</v>
          </cell>
          <cell r="D47">
            <v>10121.128308888774</v>
          </cell>
          <cell r="E47">
            <v>9909.0285437876555</v>
          </cell>
          <cell r="F47">
            <v>9813.8775905395742</v>
          </cell>
          <cell r="G47">
            <v>10636.056859160421</v>
          </cell>
          <cell r="H47">
            <v>11024.835170801722</v>
          </cell>
          <cell r="I47">
            <v>11603.157607784313</v>
          </cell>
          <cell r="J47">
            <v>11519.378380285283</v>
          </cell>
          <cell r="M47" t="str">
            <v>Q_1</v>
          </cell>
          <cell r="O47" t="str">
            <v>Q</v>
          </cell>
        </row>
        <row r="48">
          <cell r="A48" t="str">
            <v>K</v>
          </cell>
          <cell r="B48">
            <v>3068.8516296402618</v>
          </cell>
          <cell r="C48">
            <v>23817.719382667347</v>
          </cell>
          <cell r="D48">
            <v>23678.03078575401</v>
          </cell>
          <cell r="E48">
            <v>18388.010096939121</v>
          </cell>
          <cell r="F48">
            <v>17117.110373133553</v>
          </cell>
          <cell r="G48">
            <v>19901.936365841269</v>
          </cell>
          <cell r="H48">
            <v>20827.03306882707</v>
          </cell>
          <cell r="I48">
            <v>21810.804681382819</v>
          </cell>
          <cell r="J48">
            <v>16917.115189575226</v>
          </cell>
          <cell r="M48" t="str">
            <v>K_1</v>
          </cell>
          <cell r="O48" t="str">
            <v>K</v>
          </cell>
        </row>
        <row r="49">
          <cell r="A49" t="str">
            <v>IT</v>
          </cell>
          <cell r="B49" t="e">
            <v>#N/A</v>
          </cell>
          <cell r="C49">
            <v>2999.8024679733558</v>
          </cell>
          <cell r="D49">
            <v>3036.7592212900868</v>
          </cell>
          <cell r="E49">
            <v>1700.9382123085484</v>
          </cell>
          <cell r="F49">
            <v>1653.659081896187</v>
          </cell>
          <cell r="G49">
            <v>3626.7853747041827</v>
          </cell>
          <cell r="H49">
            <v>4092.0789502356115</v>
          </cell>
          <cell r="I49">
            <v>4297.5657629488796</v>
          </cell>
          <cell r="J49">
            <v>2679.6733151480898</v>
          </cell>
          <cell r="M49" t="str">
            <v>IT_1</v>
          </cell>
          <cell r="O49" t="str">
            <v>IT</v>
          </cell>
        </row>
        <row r="50">
          <cell r="A50" t="str">
            <v>IP</v>
          </cell>
          <cell r="B50" t="e">
            <v>#N/A</v>
          </cell>
          <cell r="C50">
            <v>2734.9776889397785</v>
          </cell>
          <cell r="D50">
            <v>2830.7592212900868</v>
          </cell>
          <cell r="E50">
            <v>1533.8700969391239</v>
          </cell>
          <cell r="F50">
            <v>1487.3017907352998</v>
          </cell>
          <cell r="G50">
            <v>3451.8328865700064</v>
          </cell>
          <cell r="H50">
            <v>3910.3968071906238</v>
          </cell>
          <cell r="I50">
            <v>4107.8369002161744</v>
          </cell>
          <cell r="J50">
            <v>2476.2798735978745</v>
          </cell>
          <cell r="M50" t="str">
            <v>IP_1</v>
          </cell>
          <cell r="O50" t="str">
            <v>IP</v>
          </cell>
        </row>
        <row r="51">
          <cell r="A51" t="str">
            <v>IG_Q</v>
          </cell>
          <cell r="B51" t="e">
            <v>#N/A</v>
          </cell>
          <cell r="C51">
            <v>2.3145683277926453E-2</v>
          </cell>
          <cell r="D51">
            <v>2.0353461957307931E-2</v>
          </cell>
          <cell r="E51">
            <v>1.687444966439608E-2</v>
          </cell>
          <cell r="F51">
            <v>1.6954734459706938E-2</v>
          </cell>
          <cell r="G51">
            <v>2.1119195867494027E-5</v>
          </cell>
          <cell r="H51">
            <v>4.7450317002169477E-6</v>
          </cell>
          <cell r="I51">
            <v>4.8112129874006504E-6</v>
          </cell>
          <cell r="J51">
            <v>2.0353461957307931E-2</v>
          </cell>
          <cell r="M51" t="str">
            <v>IG_Q_1</v>
          </cell>
          <cell r="O51" t="str">
            <v>IG_Q</v>
          </cell>
        </row>
        <row r="52">
          <cell r="A52" t="str">
            <v>YD</v>
          </cell>
          <cell r="B52" t="e">
            <v>#N/A</v>
          </cell>
          <cell r="C52">
            <v>10759.403843956885</v>
          </cell>
          <cell r="D52">
            <v>10862.779008888774</v>
          </cell>
          <cell r="E52">
            <v>10550.947761605137</v>
          </cell>
          <cell r="F52">
            <v>10375.829817863036</v>
          </cell>
          <cell r="G52">
            <v>12088.401528229078</v>
          </cell>
          <cell r="H52">
            <v>12521.428919573229</v>
          </cell>
          <cell r="I52">
            <v>13102.053059333974</v>
          </cell>
          <cell r="J52">
            <v>12120.550356384014</v>
          </cell>
          <cell r="M52" t="str">
            <v>YD_1</v>
          </cell>
          <cell r="O52" t="str">
            <v>YD</v>
          </cell>
        </row>
        <row r="53">
          <cell r="A53" t="str">
            <v>YDP</v>
          </cell>
          <cell r="B53" t="e">
            <v>#N/A</v>
          </cell>
          <cell r="C53">
            <v>8145.4038439568849</v>
          </cell>
          <cell r="D53">
            <v>8217.7790088887741</v>
          </cell>
          <cell r="E53">
            <v>7776.2532274277573</v>
          </cell>
          <cell r="F53">
            <v>7581.0105220921905</v>
          </cell>
          <cell r="G53">
            <v>7907.1647677261499</v>
          </cell>
          <cell r="H53">
            <v>7434.8705456026555</v>
          </cell>
          <cell r="I53">
            <v>7851.1425034288695</v>
          </cell>
          <cell r="J53">
            <v>8917.42902499308</v>
          </cell>
          <cell r="M53" t="str">
            <v>YDP_1</v>
          </cell>
          <cell r="O53" t="str">
            <v>YDP</v>
          </cell>
        </row>
        <row r="54">
          <cell r="A54" t="str">
            <v>CP</v>
          </cell>
          <cell r="B54">
            <v>5383.9743537843869</v>
          </cell>
          <cell r="C54">
            <v>6283.0980708663801</v>
          </cell>
          <cell r="D54">
            <v>6879.992387598686</v>
          </cell>
          <cell r="E54">
            <v>7036.380292278759</v>
          </cell>
          <cell r="F54">
            <v>6829.3305477310842</v>
          </cell>
          <cell r="G54">
            <v>6917.3152552093743</v>
          </cell>
          <cell r="H54">
            <v>6593.338516198135</v>
          </cell>
          <cell r="I54">
            <v>6879.5866820550473</v>
          </cell>
          <cell r="J54">
            <v>7950.7820387436441</v>
          </cell>
          <cell r="M54" t="str">
            <v>CP_1</v>
          </cell>
          <cell r="O54" t="str">
            <v>CP</v>
          </cell>
        </row>
        <row r="55">
          <cell r="A55" t="str">
            <v>CG_Q</v>
          </cell>
          <cell r="B55" t="e">
            <v>#N/A</v>
          </cell>
          <cell r="C55">
            <v>0.26327967656872786</v>
          </cell>
          <cell r="D55">
            <v>0.226061752224857</v>
          </cell>
          <cell r="E55">
            <v>0.2254221593635313</v>
          </cell>
          <cell r="F55">
            <v>0.22055679494889913</v>
          </cell>
          <cell r="G55">
            <v>0.19978685203365992</v>
          </cell>
          <cell r="H55">
            <v>0.19138897510803829</v>
          </cell>
          <cell r="I55">
            <v>0.1879668470094466</v>
          </cell>
          <cell r="J55">
            <v>0.226061752224857</v>
          </cell>
          <cell r="M55" t="str">
            <v>CG_Q_1</v>
          </cell>
          <cell r="N55" t="str">
            <v>END</v>
          </cell>
          <cell r="O55" t="str">
            <v>CG_Q</v>
          </cell>
        </row>
        <row r="56">
          <cell r="A56" t="str">
            <v>M</v>
          </cell>
          <cell r="B56">
            <v>8338.489653492843</v>
          </cell>
          <cell r="C56">
            <v>7806.4940136000005</v>
          </cell>
          <cell r="D56">
            <v>6631.4666999999999</v>
          </cell>
          <cell r="E56">
            <v>5699.5047562850104</v>
          </cell>
          <cell r="F56">
            <v>5550.7929812616167</v>
          </cell>
          <cell r="G56">
            <v>7391.0610649689197</v>
          </cell>
          <cell r="H56">
            <v>7463.1547450653425</v>
          </cell>
          <cell r="I56">
            <v>7653.1431615196643</v>
          </cell>
          <cell r="J56">
            <v>5538.7251627552969</v>
          </cell>
          <cell r="M56" t="str">
            <v>M_1</v>
          </cell>
          <cell r="O56" t="str">
            <v>M</v>
          </cell>
        </row>
        <row r="57">
          <cell r="A57" t="str">
            <v>X</v>
          </cell>
          <cell r="B57" t="e">
            <v>#N/A</v>
          </cell>
          <cell r="C57">
            <v>5586.098251200001</v>
          </cell>
          <cell r="D57">
            <v>4097.6858999999995</v>
          </cell>
          <cell r="E57">
            <v>4187.7075433601267</v>
          </cell>
          <cell r="F57">
            <v>4267.1991052071544</v>
          </cell>
          <cell r="G57">
            <v>4943.354482077134</v>
          </cell>
          <cell r="H57">
            <v>5153.3964249571645</v>
          </cell>
          <cell r="I57">
            <v>5321.9220936542197</v>
          </cell>
          <cell r="J57">
            <v>3415.2742072975416</v>
          </cell>
          <cell r="M57" t="str">
            <v>X_1</v>
          </cell>
          <cell r="O57" t="str">
            <v>X</v>
          </cell>
        </row>
        <row r="58">
          <cell r="A58" t="str">
            <v>GOR_M</v>
          </cell>
          <cell r="B58" t="e">
            <v>#N/A</v>
          </cell>
          <cell r="C58">
            <v>3.0932913245976295</v>
          </cell>
          <cell r="D58">
            <v>1.3613991242646015</v>
          </cell>
          <cell r="E58">
            <v>1.281750335663586</v>
          </cell>
          <cell r="F58">
            <v>1.2512591131848774</v>
          </cell>
          <cell r="G58">
            <v>1.0729353706888107</v>
          </cell>
          <cell r="H58">
            <v>1.0952896433503931</v>
          </cell>
          <cell r="I58">
            <v>1.0992148245811943</v>
          </cell>
          <cell r="J58">
            <v>0.25580007603548754</v>
          </cell>
          <cell r="M58" t="str">
            <v>GOR_M_1</v>
          </cell>
          <cell r="O58" t="str">
            <v>GOR_M</v>
          </cell>
        </row>
        <row r="59">
          <cell r="A59" t="str">
            <v>CB_V</v>
          </cell>
          <cell r="B59" t="e">
            <v>#N/A</v>
          </cell>
          <cell r="C59">
            <v>76</v>
          </cell>
          <cell r="D59">
            <v>-127</v>
          </cell>
          <cell r="E59">
            <v>-312.16273109680134</v>
          </cell>
          <cell r="F59">
            <v>-383.50735570781336</v>
          </cell>
          <cell r="G59">
            <v>-2674.7357807710473</v>
          </cell>
          <cell r="H59">
            <v>-3521.3482328721279</v>
          </cell>
          <cell r="I59">
            <v>-3848.2628522192058</v>
          </cell>
          <cell r="J59">
            <v>74.725794443622732</v>
          </cell>
          <cell r="M59" t="str">
            <v>CB_V_1</v>
          </cell>
          <cell r="O59" t="str">
            <v>CB_V</v>
          </cell>
        </row>
        <row r="60">
          <cell r="A60" t="str">
            <v>PC</v>
          </cell>
          <cell r="B60">
            <v>0.83050546223442501</v>
          </cell>
          <cell r="C60">
            <v>0.92850510677808729</v>
          </cell>
          <cell r="D60">
            <v>1</v>
          </cell>
          <cell r="E60">
            <v>1.4727117269583214</v>
          </cell>
          <cell r="F60">
            <v>1.4515515736547597</v>
          </cell>
          <cell r="G60">
            <v>1.2894874402263223</v>
          </cell>
          <cell r="H60">
            <v>1.3440725381211172</v>
          </cell>
          <cell r="I60">
            <v>1.4391407296319398</v>
          </cell>
          <cell r="J60">
            <v>1.8116293614825003</v>
          </cell>
          <cell r="M60" t="str">
            <v>PC_1</v>
          </cell>
          <cell r="N60" t="str">
            <v>END</v>
          </cell>
          <cell r="O60" t="str">
            <v>PC</v>
          </cell>
        </row>
        <row r="61">
          <cell r="A61" t="str">
            <v>M1_V</v>
          </cell>
          <cell r="B61" t="e">
            <v>#N/A</v>
          </cell>
          <cell r="C61">
            <v>1739.7</v>
          </cell>
          <cell r="D61">
            <v>1357.9</v>
          </cell>
          <cell r="E61">
            <v>1846.3779126613715</v>
          </cell>
          <cell r="F61">
            <v>2089.7958556952744</v>
          </cell>
          <cell r="G61">
            <v>2061.150302780788</v>
          </cell>
          <cell r="H61">
            <v>2299.2292437327096</v>
          </cell>
          <cell r="I61">
            <v>2591.6184847159743</v>
          </cell>
          <cell r="J61">
            <v>3023.2032630360754</v>
          </cell>
          <cell r="M61" t="str">
            <v>M1_V_1</v>
          </cell>
          <cell r="O61" t="str">
            <v>M1_V</v>
          </cell>
        </row>
        <row r="62">
          <cell r="A62" t="str">
            <v>NDACB_V</v>
          </cell>
          <cell r="B62" t="e">
            <v>#N/A</v>
          </cell>
          <cell r="C62">
            <v>504.63000000000011</v>
          </cell>
          <cell r="D62">
            <v>1364.3</v>
          </cell>
          <cell r="E62">
            <v>1879.7183047620426</v>
          </cell>
          <cell r="F62">
            <v>2125.8957352461543</v>
          </cell>
          <cell r="G62">
            <v>1500.1428038169161</v>
          </cell>
          <cell r="H62">
            <v>1458.8479917785858</v>
          </cell>
          <cell r="I62">
            <v>1450.2576050008893</v>
          </cell>
          <cell r="J62">
            <v>3966.2996316113322</v>
          </cell>
          <cell r="M62" t="str">
            <v>NDACB_V_1</v>
          </cell>
          <cell r="O62" t="str">
            <v>NDACB_V</v>
          </cell>
        </row>
        <row r="63">
          <cell r="A63" t="str">
            <v>P</v>
          </cell>
          <cell r="B63">
            <v>-7.0314772946757929</v>
          </cell>
          <cell r="C63">
            <v>0.94071591667519949</v>
          </cell>
          <cell r="D63">
            <v>1</v>
          </cell>
          <cell r="E63">
            <v>1.4724050848155326</v>
          </cell>
          <cell r="F63">
            <v>1.4514751532068704</v>
          </cell>
          <cell r="G63">
            <v>1.2670894012908087</v>
          </cell>
          <cell r="H63">
            <v>1.3165525495438661</v>
          </cell>
          <cell r="I63">
            <v>1.4071256882189669</v>
          </cell>
          <cell r="J63">
            <v>1.6689983321788497</v>
          </cell>
          <cell r="M63" t="str">
            <v>P_1</v>
          </cell>
          <cell r="O63" t="str">
            <v>P</v>
          </cell>
        </row>
        <row r="64">
          <cell r="A64" t="str">
            <v>PI</v>
          </cell>
          <cell r="B64">
            <v>-2.2353170360498265</v>
          </cell>
          <cell r="C64">
            <v>0.88435833253468199</v>
          </cell>
          <cell r="D64">
            <v>1</v>
          </cell>
          <cell r="E64">
            <v>1.4738203562437893</v>
          </cell>
          <cell r="F64">
            <v>1.4518278629663595</v>
          </cell>
          <cell r="G64">
            <v>1.4221233636136617E-3</v>
          </cell>
          <cell r="H64">
            <v>4.3715304494107134E-4</v>
          </cell>
          <cell r="I64">
            <v>4.8412549079515448E-4</v>
          </cell>
          <cell r="J64">
            <v>1.9661152101953143</v>
          </cell>
          <cell r="M64" t="str">
            <v>PI_1</v>
          </cell>
          <cell r="O64" t="str">
            <v>PI</v>
          </cell>
        </row>
        <row r="65">
          <cell r="A65" t="str">
            <v>PQ</v>
          </cell>
          <cell r="B65">
            <v>0.80775565528997473</v>
          </cell>
          <cell r="C65">
            <v>0.91361423718225032</v>
          </cell>
          <cell r="D65">
            <v>1</v>
          </cell>
          <cell r="E65">
            <v>1.4725750128620738</v>
          </cell>
          <cell r="F65">
            <v>1.4515277331085825</v>
          </cell>
          <cell r="G65">
            <v>1.3879124466617048</v>
          </cell>
          <cell r="H65">
            <v>1.442776412257444</v>
          </cell>
          <cell r="I65">
            <v>1.5331178773844993</v>
          </cell>
          <cell r="J65">
            <v>1.7055838241862293</v>
          </cell>
          <cell r="M65" t="str">
            <v>PQ_1</v>
          </cell>
          <cell r="O65" t="str">
            <v>PQ</v>
          </cell>
        </row>
        <row r="66">
          <cell r="A66" t="str">
            <v>E</v>
          </cell>
          <cell r="B66">
            <v>55.549348230912479</v>
          </cell>
          <cell r="C66">
            <v>0.86033519553072624</v>
          </cell>
          <cell r="D66">
            <v>1</v>
          </cell>
          <cell r="E66">
            <v>1.4444308232412273</v>
          </cell>
          <cell r="F66">
            <v>1.3888641294591113</v>
          </cell>
          <cell r="G66">
            <v>1.3431561526606217</v>
          </cell>
          <cell r="H66">
            <v>1.3912958462057987</v>
          </cell>
          <cell r="I66">
            <v>1.4685183831013688</v>
          </cell>
          <cell r="J66">
            <v>1.8753177037808135</v>
          </cell>
          <cell r="M66" t="str">
            <v>E_1</v>
          </cell>
          <cell r="O66" t="str">
            <v>E</v>
          </cell>
        </row>
        <row r="67">
          <cell r="A67" t="str">
            <v>CAB_V</v>
          </cell>
          <cell r="B67" t="e">
            <v>#N/A</v>
          </cell>
          <cell r="C67">
            <v>-1059.0643316612591</v>
          </cell>
          <cell r="D67">
            <v>-1514.5852682364416</v>
          </cell>
          <cell r="E67">
            <v>-1282.8272446028282</v>
          </cell>
          <cell r="F67">
            <v>-1047.9225699371916</v>
          </cell>
          <cell r="G67">
            <v>-1451.4485252642373</v>
          </cell>
          <cell r="H67">
            <v>-1346.8212173009742</v>
          </cell>
          <cell r="I67">
            <v>-1523.0313271635569</v>
          </cell>
          <cell r="J67">
            <v>-3233.3807154725946</v>
          </cell>
          <cell r="M67" t="str">
            <v>CAB_V_1</v>
          </cell>
          <cell r="O67" t="str">
            <v>CAB_V</v>
          </cell>
        </row>
        <row r="68">
          <cell r="A68" t="str">
            <v>QL</v>
          </cell>
          <cell r="B68" t="e">
            <v>#N/A</v>
          </cell>
          <cell r="C68" t="e">
            <v>#N/A</v>
          </cell>
          <cell r="D68">
            <v>10121.128308888774</v>
          </cell>
          <cell r="E68">
            <v>9909.0244505593055</v>
          </cell>
          <cell r="F68">
            <v>9813.8808787182716</v>
          </cell>
          <cell r="G68">
            <v>10540.457943777152</v>
          </cell>
          <cell r="H68">
            <v>11048.054737066121</v>
          </cell>
          <cell r="I68">
            <v>11586.584381838751</v>
          </cell>
          <cell r="J68">
            <v>10676.064779288325</v>
          </cell>
          <cell r="M68" t="str">
            <v>QL_1</v>
          </cell>
          <cell r="O68" t="str">
            <v>QL</v>
          </cell>
        </row>
        <row r="69">
          <cell r="A69" t="str">
            <v>NIR_VE</v>
          </cell>
          <cell r="B69">
            <v>1458</v>
          </cell>
          <cell r="C69">
            <v>1704</v>
          </cell>
          <cell r="D69">
            <v>1164</v>
          </cell>
          <cell r="E69">
            <v>961.19270454173136</v>
          </cell>
          <cell r="F69">
            <v>935.72364035751912</v>
          </cell>
          <cell r="G69">
            <v>1593.1008515359367</v>
          </cell>
          <cell r="H69">
            <v>1788.5500344676357</v>
          </cell>
          <cell r="I69">
            <v>2028.4688938484894</v>
          </cell>
          <cell r="J69">
            <v>209.14389411906313</v>
          </cell>
          <cell r="M69" t="str">
            <v>NIR_VE_1</v>
          </cell>
          <cell r="O69" t="str">
            <v>NIR_VE</v>
          </cell>
        </row>
        <row r="70">
          <cell r="A70" t="str">
            <v>CNIR_V</v>
          </cell>
          <cell r="B70" t="e">
            <v>#N/A</v>
          </cell>
          <cell r="C70">
            <v>238.20719999999997</v>
          </cell>
          <cell r="D70">
            <v>-1212.5733665476153</v>
          </cell>
          <cell r="E70">
            <v>-189.03934019414459</v>
          </cell>
          <cell r="F70">
            <v>-22.826778314868854</v>
          </cell>
          <cell r="G70">
            <v>199.83019177333503</v>
          </cell>
          <cell r="H70">
            <v>186.55139774511082</v>
          </cell>
          <cell r="I70">
            <v>247.79231038561204</v>
          </cell>
          <cell r="J70">
            <v>-1616.9716707844086</v>
          </cell>
          <cell r="M70" t="str">
            <v>CNIR_V_1</v>
          </cell>
          <cell r="O70" t="str">
            <v>CNIR_V</v>
          </cell>
        </row>
        <row r="71">
          <cell r="A71" t="str">
            <v>NIR_V</v>
          </cell>
          <cell r="B71" t="e">
            <v>#N/A</v>
          </cell>
          <cell r="C71">
            <v>1478.7039106145251</v>
          </cell>
          <cell r="D71">
            <v>1164</v>
          </cell>
          <cell r="E71">
            <v>830.68795000191199</v>
          </cell>
          <cell r="F71">
            <v>868.61722721350736</v>
          </cell>
          <cell r="G71">
            <v>1376.7735152276498</v>
          </cell>
          <cell r="H71">
            <v>1869.1359883038958</v>
          </cell>
          <cell r="I71">
            <v>2070.4890001258577</v>
          </cell>
          <cell r="J71">
            <v>266.76245538479253</v>
          </cell>
          <cell r="M71" t="str">
            <v>NIR_V_1</v>
          </cell>
          <cell r="O71" t="str">
            <v>NIR_V</v>
          </cell>
        </row>
        <row r="72">
          <cell r="A72" t="str">
            <v>NFACB_V</v>
          </cell>
          <cell r="B72" t="e">
            <v>#N/A</v>
          </cell>
          <cell r="C72">
            <v>536.29050279329613</v>
          </cell>
          <cell r="D72">
            <v>-304</v>
          </cell>
          <cell r="E72">
            <v>-437.99615968887639</v>
          </cell>
          <cell r="F72">
            <v>-494.10359606528664</v>
          </cell>
          <cell r="G72">
            <v>110.19429234531469</v>
          </cell>
          <cell r="H72">
            <v>337.49544845558813</v>
          </cell>
          <cell r="I72">
            <v>574.52376426267085</v>
          </cell>
          <cell r="J72">
            <v>-1605.6674644435352</v>
          </cell>
          <cell r="M72" t="str">
            <v>NFACB_V_1</v>
          </cell>
          <cell r="O72" t="str">
            <v>NFACB_V</v>
          </cell>
        </row>
        <row r="73">
          <cell r="A73" t="str">
            <v>EEOP</v>
          </cell>
          <cell r="B73">
            <v>0</v>
          </cell>
          <cell r="C73">
            <v>0.86778398510242083</v>
          </cell>
          <cell r="D73">
            <v>1.5498324022346368</v>
          </cell>
          <cell r="E73">
            <v>1.3392312444864392</v>
          </cell>
          <cell r="F73">
            <v>1.4384970144317837</v>
          </cell>
          <cell r="G73">
            <v>1.3392059227152855</v>
          </cell>
          <cell r="H73">
            <v>1.6194514534801512</v>
          </cell>
          <cell r="I73">
            <v>1.581731280831268</v>
          </cell>
          <cell r="J73">
            <v>1.9765492706900105</v>
          </cell>
        </row>
        <row r="74">
          <cell r="A74" t="str">
            <v>I1</v>
          </cell>
          <cell r="B74">
            <v>0</v>
          </cell>
          <cell r="C74">
            <v>2734.9776889397785</v>
          </cell>
          <cell r="D74">
            <v>2830.7592212900868</v>
          </cell>
          <cell r="E74">
            <v>1533.8700969391239</v>
          </cell>
          <cell r="F74">
            <v>1487.3017907352998</v>
          </cell>
          <cell r="G74">
            <v>3451.8409364085369</v>
          </cell>
          <cell r="H74">
            <v>3910.4050530261129</v>
          </cell>
          <cell r="I74">
            <v>4107.831550431798</v>
          </cell>
          <cell r="J74">
            <v>2679.6733151480903</v>
          </cell>
        </row>
        <row r="75">
          <cell r="A75" t="str">
            <v>K1</v>
          </cell>
          <cell r="B75">
            <v>0</v>
          </cell>
          <cell r="C75">
            <v>8336.2017839335713</v>
          </cell>
          <cell r="D75">
            <v>10333.340826830301</v>
          </cell>
          <cell r="E75">
            <v>8694.2700969391208</v>
          </cell>
          <cell r="F75">
            <v>8877.4313731335551</v>
          </cell>
          <cell r="G75">
            <v>12998.370817925319</v>
          </cell>
          <cell r="H75">
            <v>14959.020248262636</v>
          </cell>
          <cell r="I75">
            <v>16822.998761455034</v>
          </cell>
          <cell r="J75">
            <v>12615.951253581468</v>
          </cell>
        </row>
        <row r="76">
          <cell r="A76" t="str">
            <v>K2</v>
          </cell>
          <cell r="B76">
            <v>0</v>
          </cell>
          <cell r="C76">
            <v>23817.719382667347</v>
          </cell>
          <cell r="D76">
            <v>20245.061475267245</v>
          </cell>
          <cell r="E76">
            <v>14671</v>
          </cell>
          <cell r="F76">
            <v>12470.35</v>
          </cell>
          <cell r="G76">
            <v>7487.6592328079023</v>
          </cell>
          <cell r="H76">
            <v>6364.5103061827167</v>
          </cell>
          <cell r="I76">
            <v>5409.8337602553092</v>
          </cell>
          <cell r="J76">
            <v>6509.6006396875018</v>
          </cell>
        </row>
        <row r="77">
          <cell r="A77" t="str">
            <v>KG</v>
          </cell>
          <cell r="B77">
            <v>0</v>
          </cell>
          <cell r="C77">
            <v>3969.6198971112244</v>
          </cell>
          <cell r="D77">
            <v>3580.1769125445408</v>
          </cell>
          <cell r="E77">
            <v>2620.2666666666664</v>
          </cell>
          <cell r="F77">
            <v>2227.2266666666665</v>
          </cell>
          <cell r="G77">
            <v>1846.9279960819035</v>
          </cell>
          <cell r="H77">
            <v>1569.888750688338</v>
          </cell>
          <cell r="I77">
            <v>1334.4054380850873</v>
          </cell>
          <cell r="J77">
            <v>1162.6262401666663</v>
          </cell>
        </row>
        <row r="78">
          <cell r="A78" t="str">
            <v>RVN_V</v>
          </cell>
          <cell r="B78" t="e">
            <v>#N/A</v>
          </cell>
          <cell r="C78">
            <v>2614</v>
          </cell>
          <cell r="D78">
            <v>2645</v>
          </cell>
          <cell r="E78">
            <v>4086.3251792100364</v>
          </cell>
          <cell r="F78">
            <v>4056.8243468568676</v>
          </cell>
          <cell r="G78">
            <v>5391.6522872811192</v>
          </cell>
          <cell r="H78">
            <v>6836.7034240038492</v>
          </cell>
          <cell r="I78">
            <v>7556.7992486573175</v>
          </cell>
          <cell r="J78">
            <v>5552.2061320009816</v>
          </cell>
          <cell r="M78" t="str">
            <v>RVN_V_1</v>
          </cell>
          <cell r="O78" t="str">
            <v>RVN_V</v>
          </cell>
        </row>
        <row r="80">
          <cell r="A80" t="str">
            <v>Endogenous wariables outside simultaneous bloc:</v>
          </cell>
          <cell r="B80">
            <v>0</v>
          </cell>
        </row>
        <row r="81">
          <cell r="B81">
            <v>0</v>
          </cell>
        </row>
        <row r="82">
          <cell r="A82" t="str">
            <v>M_V</v>
          </cell>
          <cell r="B82">
            <v>445653.19067138364</v>
          </cell>
          <cell r="C82">
            <v>6610.4346000000005</v>
          </cell>
          <cell r="D82">
            <v>6631.4666999999999</v>
          </cell>
          <cell r="E82">
            <v>8405.4236944789955</v>
          </cell>
          <cell r="F82">
            <v>8060.1011243253151</v>
          </cell>
          <cell r="G82">
            <v>10638.560320545568</v>
          </cell>
          <cell r="H82">
            <v>11405.527202136567</v>
          </cell>
          <cell r="I82">
            <v>12653.67045554138</v>
          </cell>
          <cell r="J82">
            <v>11986.87093995077</v>
          </cell>
          <cell r="K82">
            <v>935.02944430480329</v>
          </cell>
        </row>
        <row r="83">
          <cell r="A83" t="str">
            <v>MP_V</v>
          </cell>
          <cell r="B83" t="e">
            <v>#N/A</v>
          </cell>
          <cell r="C83">
            <v>115.39217060288807</v>
          </cell>
          <cell r="D83">
            <v>392.84235000000001</v>
          </cell>
          <cell r="E83">
            <v>548.58507675896135</v>
          </cell>
          <cell r="F83">
            <v>604.11423039082968</v>
          </cell>
          <cell r="G83">
            <v>513.90833345986209</v>
          </cell>
          <cell r="H83">
            <v>521.12029391522856</v>
          </cell>
          <cell r="I83">
            <v>538.2156587026094</v>
          </cell>
          <cell r="J83">
            <v>687.3086267299276</v>
          </cell>
          <cell r="K83">
            <v>-56.397226799055602</v>
          </cell>
        </row>
        <row r="84">
          <cell r="A84" t="str">
            <v>CP_V</v>
          </cell>
          <cell r="B84">
            <v>4471.4201093479924</v>
          </cell>
          <cell r="C84">
            <v>5833.8886451869821</v>
          </cell>
          <cell r="D84">
            <v>6879.992387598686</v>
          </cell>
          <cell r="E84">
            <v>10362.559771777349</v>
          </cell>
          <cell r="F84">
            <v>9913.1255035675767</v>
          </cell>
          <cell r="G84">
            <v>8919.7911416784264</v>
          </cell>
          <cell r="H84">
            <v>8861.9252341581487</v>
          </cell>
          <cell r="I84">
            <v>9900.6933971788767</v>
          </cell>
          <cell r="J84">
            <v>14403.870188135679</v>
          </cell>
          <cell r="K84">
            <v>795.27895571368754</v>
          </cell>
        </row>
        <row r="85">
          <cell r="A85" t="str">
            <v>CG_V</v>
          </cell>
          <cell r="B85" t="e">
            <v>#N/A</v>
          </cell>
          <cell r="C85">
            <v>2664</v>
          </cell>
          <cell r="D85">
            <v>2288</v>
          </cell>
          <cell r="E85">
            <v>3304.8570297282254</v>
          </cell>
          <cell r="F85">
            <v>3169.3507122582637</v>
          </cell>
          <cell r="G85">
            <v>2903.5963871722734</v>
          </cell>
          <cell r="H85">
            <v>3145.8646146127162</v>
          </cell>
          <cell r="I85">
            <v>3531.2516911469779</v>
          </cell>
          <cell r="J85">
            <v>4642.0719406206454</v>
          </cell>
          <cell r="K85">
            <v>361.05933847227107</v>
          </cell>
        </row>
        <row r="86">
          <cell r="A86" t="str">
            <v>IP_V</v>
          </cell>
          <cell r="B86" t="e">
            <v>#N/A</v>
          </cell>
          <cell r="C86">
            <v>2418.7003085103406</v>
          </cell>
          <cell r="D86">
            <v>2830.7592212900868</v>
          </cell>
          <cell r="E86">
            <v>2260.648972702515</v>
          </cell>
          <cell r="F86">
            <v>2159.3061804292697</v>
          </cell>
          <cell r="G86">
            <v>4.9089321952811931</v>
          </cell>
          <cell r="H86">
            <v>1.7094418711912247</v>
          </cell>
          <cell r="I86">
            <v>1.9887085554236015</v>
          </cell>
          <cell r="J86">
            <v>4868.6515241813113</v>
          </cell>
          <cell r="K86">
            <v>138.94273110189715</v>
          </cell>
        </row>
        <row r="87">
          <cell r="A87" t="str">
            <v>IG_V</v>
          </cell>
          <cell r="B87" t="e">
            <v>#N/A</v>
          </cell>
          <cell r="C87">
            <v>234.20000000000002</v>
          </cell>
          <cell r="D87">
            <v>206</v>
          </cell>
          <cell r="E87">
            <v>258.0554062549644</v>
          </cell>
          <cell r="F87">
            <v>253.28438998114174</v>
          </cell>
          <cell r="G87">
            <v>0.25453194838049492</v>
          </cell>
          <cell r="H87">
            <v>8.0961676346744685E-2</v>
          </cell>
          <cell r="I87">
            <v>9.3473100892977973E-2</v>
          </cell>
          <cell r="J87">
            <v>399.89493908584984</v>
          </cell>
          <cell r="K87">
            <v>-5.8310724416585344</v>
          </cell>
        </row>
        <row r="88">
          <cell r="A88" t="str">
            <v>IS_V</v>
          </cell>
          <cell r="B88" t="e">
            <v>#N/A</v>
          </cell>
          <cell r="C88">
            <v>412.73910844124384</v>
          </cell>
          <cell r="D88">
            <v>450.15750000000008</v>
          </cell>
          <cell r="E88">
            <v>662.81419196784827</v>
          </cell>
          <cell r="F88">
            <v>653.39242627972192</v>
          </cell>
          <cell r="G88">
            <v>570.38979716156734</v>
          </cell>
          <cell r="H88">
            <v>592.65600432129304</v>
          </cell>
          <cell r="I88">
            <v>633.42818199442968</v>
          </cell>
          <cell r="J88">
            <v>751.31211671780068</v>
          </cell>
          <cell r="K88">
            <v>64.895847796421094</v>
          </cell>
        </row>
        <row r="89">
          <cell r="A89" t="str">
            <v>X_V</v>
          </cell>
          <cell r="B89" t="e">
            <v>#N/A</v>
          </cell>
          <cell r="C89">
            <v>4730.2332000000006</v>
          </cell>
          <cell r="D89">
            <v>4097.6858999999995</v>
          </cell>
          <cell r="E89">
            <v>6175.8797852904972</v>
          </cell>
          <cell r="F89">
            <v>6196.2419462782564</v>
          </cell>
          <cell r="G89">
            <v>7115.3755030757593</v>
          </cell>
          <cell r="H89">
            <v>7875.6511309250182</v>
          </cell>
          <cell r="I89">
            <v>8799.2406442575193</v>
          </cell>
          <cell r="J89">
            <v>7391.3129726503785</v>
          </cell>
          <cell r="K89">
            <v>1180.1680678722605</v>
          </cell>
        </row>
        <row r="90">
          <cell r="A90" t="str">
            <v>Q_V</v>
          </cell>
          <cell r="B90">
            <v>8828.8284417485047</v>
          </cell>
          <cell r="C90">
            <v>10118.517443956885</v>
          </cell>
          <cell r="D90">
            <v>10121.128308888774</v>
          </cell>
          <cell r="E90">
            <v>14591.787835318763</v>
          </cell>
          <cell r="F90">
            <v>14245.115492001027</v>
          </cell>
          <cell r="G90">
            <v>14761.915698230347</v>
          </cell>
          <cell r="H90">
            <v>15906.372133458994</v>
          </cell>
          <cell r="I90">
            <v>17789.008362604091</v>
          </cell>
          <cell r="J90">
            <v>19647.265430095147</v>
          </cell>
          <cell r="K90">
            <v>1626.7633164424533</v>
          </cell>
        </row>
        <row r="91">
          <cell r="A91" t="str">
            <v>YD_V</v>
          </cell>
          <cell r="B91" t="e">
            <v>#N/A</v>
          </cell>
          <cell r="C91">
            <v>10121.542449946566</v>
          </cell>
          <cell r="D91">
            <v>10862.779008888774</v>
          </cell>
          <cell r="E91">
            <v>15535.269133810465</v>
          </cell>
          <cell r="F91">
            <v>15060.259174531164</v>
          </cell>
          <cell r="G91">
            <v>15317.08545496668</v>
          </cell>
          <cell r="H91">
            <v>16485.119167996432</v>
          </cell>
          <cell r="I91">
            <v>18436.235428196738</v>
          </cell>
          <cell r="J91">
            <v>20229.178329894683</v>
          </cell>
          <cell r="K91">
            <v>1923.3887154487657</v>
          </cell>
        </row>
        <row r="92">
          <cell r="A92" t="str">
            <v>YDP_V</v>
          </cell>
          <cell r="B92" t="e">
            <v>#N/A</v>
          </cell>
          <cell r="C92">
            <v>7563.0490658838298</v>
          </cell>
          <cell r="D92">
            <v>8217.7790088887741</v>
          </cell>
          <cell r="E92">
            <v>11452.179319830353</v>
          </cell>
          <cell r="F92">
            <v>11004.227753236211</v>
          </cell>
          <cell r="G92">
            <v>10196.189655782955</v>
          </cell>
          <cell r="H92">
            <v>9993.0053248300956</v>
          </cell>
          <cell r="I92">
            <v>11298.898950828958</v>
          </cell>
          <cell r="J92">
            <v>16155.076250613729</v>
          </cell>
          <cell r="K92">
            <v>890.34219474678139</v>
          </cell>
        </row>
        <row r="93">
          <cell r="A93" t="str">
            <v>COR</v>
          </cell>
          <cell r="B93">
            <v>0.28077137022687992</v>
          </cell>
          <cell r="C93">
            <v>2.1505331829231999</v>
          </cell>
          <cell r="D93">
            <v>2.3394655282612149</v>
          </cell>
          <cell r="E93">
            <v>1.8556824229219986</v>
          </cell>
          <cell r="F93">
            <v>1.7441740245093522</v>
          </cell>
          <cell r="G93">
            <v>1.8711761914567528</v>
          </cell>
          <cell r="H93">
            <v>1.8891015372262057</v>
          </cell>
          <cell r="I93">
            <v>1.8797301061178735</v>
          </cell>
          <cell r="J93">
            <v>1.4685788270075268</v>
          </cell>
          <cell r="K93">
            <v>-0.11895576150937681</v>
          </cell>
        </row>
        <row r="94">
          <cell r="A94" t="str">
            <v>FS_V</v>
          </cell>
          <cell r="B94" t="e">
            <v>#N/A</v>
          </cell>
          <cell r="C94">
            <v>247.54734301675975</v>
          </cell>
          <cell r="D94">
            <v>217.86090000000007</v>
          </cell>
          <cell r="E94">
            <v>488.48463890776856</v>
          </cell>
          <cell r="F94">
            <v>280.76340692709272</v>
          </cell>
          <cell r="G94">
            <v>291.46794066994778</v>
          </cell>
          <cell r="H94">
            <v>309.21768567427415</v>
          </cell>
          <cell r="I94">
            <v>343.90137370316177</v>
          </cell>
          <cell r="J94">
            <v>439.16667430343153</v>
          </cell>
          <cell r="K94">
            <v>-50.218608080075171</v>
          </cell>
        </row>
        <row r="95">
          <cell r="A95" t="str">
            <v>G_V</v>
          </cell>
          <cell r="B95" t="e">
            <v>#N/A</v>
          </cell>
          <cell r="C95">
            <v>303.82978324022349</v>
          </cell>
          <cell r="D95">
            <v>523.78980000000001</v>
          </cell>
          <cell r="E95">
            <v>731.44676901194839</v>
          </cell>
          <cell r="F95">
            <v>805.48564052110623</v>
          </cell>
          <cell r="G95">
            <v>685.21111127981624</v>
          </cell>
          <cell r="H95">
            <v>694.82705855363804</v>
          </cell>
          <cell r="I95">
            <v>717.62087827014591</v>
          </cell>
          <cell r="J95">
            <v>916.41150230657013</v>
          </cell>
          <cell r="K95">
            <v>-75.196302398740954</v>
          </cell>
        </row>
        <row r="96">
          <cell r="A96" t="str">
            <v>GG_V</v>
          </cell>
          <cell r="B96" t="e">
            <v>#N/A</v>
          </cell>
          <cell r="C96">
            <v>0</v>
          </cell>
          <cell r="D96">
            <v>0</v>
          </cell>
          <cell r="E96">
            <v>0</v>
          </cell>
          <cell r="F96">
            <v>0</v>
          </cell>
          <cell r="G96">
            <v>0</v>
          </cell>
          <cell r="H96">
            <v>0</v>
          </cell>
          <cell r="I96">
            <v>0</v>
          </cell>
          <cell r="J96">
            <v>0</v>
          </cell>
          <cell r="K96">
            <v>0</v>
          </cell>
        </row>
        <row r="97">
          <cell r="A97" t="str">
            <v>CFCG_V</v>
          </cell>
          <cell r="B97" t="e">
            <v>#N/A</v>
          </cell>
          <cell r="C97">
            <v>230.78434120577614</v>
          </cell>
          <cell r="D97">
            <v>-404.5448317635587</v>
          </cell>
          <cell r="E97">
            <v>167.01935010321668</v>
          </cell>
          <cell r="F97">
            <v>285.75987646955406</v>
          </cell>
          <cell r="G97">
            <v>144.18036853593733</v>
          </cell>
          <cell r="H97">
            <v>97.211165326039335</v>
          </cell>
          <cell r="I97">
            <v>95.324754207085022</v>
          </cell>
          <cell r="J97">
            <v>121.73099174663952</v>
          </cell>
          <cell r="K97">
            <v>-17.170405405943484</v>
          </cell>
        </row>
        <row r="98">
          <cell r="A98" t="str">
            <v>CFCCB_V</v>
          </cell>
          <cell r="B98" t="e">
            <v>#N/A</v>
          </cell>
          <cell r="C98">
            <v>0</v>
          </cell>
          <cell r="D98">
            <v>0</v>
          </cell>
          <cell r="E98">
            <v>0</v>
          </cell>
          <cell r="F98">
            <v>0</v>
          </cell>
          <cell r="G98">
            <v>0</v>
          </cell>
          <cell r="H98">
            <v>0</v>
          </cell>
          <cell r="I98">
            <v>0</v>
          </cell>
          <cell r="J98">
            <v>0</v>
          </cell>
          <cell r="K98">
            <v>0</v>
          </cell>
        </row>
        <row r="99">
          <cell r="A99" t="str">
            <v>CFCP_V</v>
          </cell>
          <cell r="B99" t="e">
            <v>#N/A</v>
          </cell>
          <cell r="C99">
            <v>885.30401564245801</v>
          </cell>
          <cell r="D99">
            <v>706.55673345238506</v>
          </cell>
          <cell r="E99">
            <v>926.62599345993715</v>
          </cell>
          <cell r="F99">
            <v>739.20230741930118</v>
          </cell>
          <cell r="G99">
            <v>878.84361253461316</v>
          </cell>
          <cell r="H99">
            <v>1055.563758285228</v>
          </cell>
          <cell r="I99">
            <v>1170.2832054376997</v>
          </cell>
          <cell r="J99">
            <v>1494.4673753145551</v>
          </cell>
          <cell r="K99">
            <v>-95.261680503245088</v>
          </cell>
        </row>
        <row r="100">
          <cell r="A100" t="str">
            <v>INTGF_V</v>
          </cell>
          <cell r="B100" t="e">
            <v>#N/A</v>
          </cell>
          <cell r="C100">
            <v>141.52513966480447</v>
          </cell>
          <cell r="D100">
            <v>177</v>
          </cell>
          <cell r="E100">
            <v>363.85851004260383</v>
          </cell>
          <cell r="F100">
            <v>415.55719387746433</v>
          </cell>
          <cell r="G100">
            <v>444.96449235353941</v>
          </cell>
          <cell r="H100">
            <v>447.95212570732025</v>
          </cell>
          <cell r="I100">
            <v>438.32219645604289</v>
          </cell>
          <cell r="J100">
            <v>550.17723686850331</v>
          </cell>
          <cell r="K100">
            <v>-37.406432990986389</v>
          </cell>
        </row>
        <row r="101">
          <cell r="A101" t="str">
            <v>GOR_V</v>
          </cell>
          <cell r="B101" t="e">
            <v>#N/A</v>
          </cell>
          <cell r="C101">
            <v>1704</v>
          </cell>
          <cell r="D101">
            <v>1166</v>
          </cell>
          <cell r="E101">
            <v>819.02294634760278</v>
          </cell>
          <cell r="F101">
            <v>982.97303914311965</v>
          </cell>
          <cell r="G101">
            <v>1044.4679829585436</v>
          </cell>
          <cell r="H101">
            <v>1460.3200741115711</v>
          </cell>
          <cell r="I101">
            <v>1579.3478468418082</v>
          </cell>
          <cell r="J101">
            <v>269.3134500937316</v>
          </cell>
          <cell r="K101">
            <v>-181.62724668156443</v>
          </cell>
        </row>
        <row r="102">
          <cell r="A102" t="str">
            <v>GOL_V</v>
          </cell>
          <cell r="B102" t="e">
            <v>#N/A</v>
          </cell>
          <cell r="C102">
            <v>0</v>
          </cell>
          <cell r="D102">
            <v>-2</v>
          </cell>
          <cell r="E102">
            <v>-1.7282271845077688</v>
          </cell>
          <cell r="F102">
            <v>-1.8563258999588299</v>
          </cell>
          <cell r="G102">
            <v>-1.7281945077214051</v>
          </cell>
          <cell r="H102">
            <v>-2.0898407481288088</v>
          </cell>
          <cell r="I102">
            <v>-2.0411642943464567</v>
          </cell>
          <cell r="J102">
            <v>-2.5506619526603123</v>
          </cell>
          <cell r="K102">
            <v>0.38325317570425965</v>
          </cell>
        </row>
        <row r="103">
          <cell r="A103" t="str">
            <v>FCCB_V</v>
          </cell>
          <cell r="B103" t="e">
            <v>#N/A</v>
          </cell>
          <cell r="C103">
            <v>-1086</v>
          </cell>
          <cell r="D103">
            <v>-1468</v>
          </cell>
          <cell r="E103">
            <v>-1268.5187534287022</v>
          </cell>
          <cell r="F103">
            <v>-1362.5432105697812</v>
          </cell>
          <cell r="G103">
            <v>-1268.4947686675114</v>
          </cell>
          <cell r="H103">
            <v>-1533.9431091265458</v>
          </cell>
          <cell r="I103">
            <v>-1498.2145920502992</v>
          </cell>
          <cell r="J103">
            <v>-1872.1858732526691</v>
          </cell>
          <cell r="K103">
            <v>281.30783096692676</v>
          </cell>
        </row>
        <row r="104">
          <cell r="A104" t="str">
            <v>DCPCB_V</v>
          </cell>
          <cell r="B104" t="e">
            <v>#N/A</v>
          </cell>
          <cell r="C104">
            <v>270</v>
          </cell>
          <cell r="D104">
            <v>229.5</v>
          </cell>
          <cell r="E104">
            <v>712.9276729718199</v>
          </cell>
          <cell r="F104">
            <v>933.39815185760358</v>
          </cell>
          <cell r="G104">
            <v>448.00934563411784</v>
          </cell>
          <cell r="H104">
            <v>417.49264639435478</v>
          </cell>
          <cell r="I104">
            <v>370.22830680267111</v>
          </cell>
          <cell r="J104">
            <v>2484.8523699577754</v>
          </cell>
          <cell r="K104">
            <v>-15.49964754753637</v>
          </cell>
        </row>
        <row r="105">
          <cell r="A105" t="str">
            <v>ZQ</v>
          </cell>
          <cell r="B105" t="e">
            <v>#N/A</v>
          </cell>
          <cell r="C105">
            <v>1.3283464188091676E-2</v>
          </cell>
          <cell r="D105">
            <v>-8.6150024392002589E-2</v>
          </cell>
          <cell r="E105">
            <v>-2.0956138350192055E-2</v>
          </cell>
          <cell r="F105">
            <v>-9.6024502127138867E-3</v>
          </cell>
          <cell r="G105">
            <v>8.3777208451572216E-2</v>
          </cell>
          <cell r="H105">
            <v>3.6552861346022425E-2</v>
          </cell>
          <cell r="I105">
            <v>5.2456334087807921E-2</v>
          </cell>
          <cell r="J105">
            <v>4.9953927961158495E-2</v>
          </cell>
          <cell r="K105">
            <v>2.8210501796879006E-2</v>
          </cell>
        </row>
        <row r="106">
          <cell r="A106" t="str">
            <v>EEOP_N</v>
          </cell>
          <cell r="C106">
            <v>0.55992117847787948</v>
          </cell>
          <cell r="D106">
            <v>1</v>
          </cell>
          <cell r="E106">
            <v>0.8641135922538844</v>
          </cell>
          <cell r="F106">
            <v>0.92816294997941495</v>
          </cell>
          <cell r="G106">
            <v>0.86409725386070257</v>
          </cell>
          <cell r="H106">
            <v>1.0449203740644044</v>
          </cell>
          <cell r="I106">
            <v>1.0205821471732284</v>
          </cell>
          <cell r="J106">
            <v>1.2753309763301561</v>
          </cell>
          <cell r="K106">
            <v>-0.19162658785212983</v>
          </cell>
        </row>
        <row r="107">
          <cell r="A107" t="str">
            <v>CDCGCBCF_V</v>
          </cell>
          <cell r="D107">
            <v>0</v>
          </cell>
          <cell r="E107">
            <v>0</v>
          </cell>
          <cell r="F107">
            <v>0</v>
          </cell>
          <cell r="G107">
            <v>0</v>
          </cell>
          <cell r="H107">
            <v>0</v>
          </cell>
          <cell r="I107">
            <v>0</v>
          </cell>
          <cell r="J107">
            <v>0</v>
          </cell>
          <cell r="K107">
            <v>0</v>
          </cell>
        </row>
        <row r="108">
          <cell r="A108" t="str">
            <v>DCGCBCF_V</v>
          </cell>
          <cell r="C108">
            <v>0</v>
          </cell>
          <cell r="D108">
            <v>0</v>
          </cell>
          <cell r="E108">
            <v>0</v>
          </cell>
          <cell r="F108">
            <v>0</v>
          </cell>
          <cell r="G108">
            <v>0</v>
          </cell>
          <cell r="H108">
            <v>0</v>
          </cell>
          <cell r="I108">
            <v>0</v>
          </cell>
          <cell r="J108">
            <v>0</v>
          </cell>
          <cell r="K108">
            <v>0</v>
          </cell>
        </row>
        <row r="109">
          <cell r="A109" t="str">
            <v>OANCB</v>
          </cell>
          <cell r="C109">
            <v>-282.36999999999989</v>
          </cell>
          <cell r="D109">
            <v>-206.20000000000005</v>
          </cell>
          <cell r="E109">
            <v>-274.20936820977727</v>
          </cell>
          <cell r="F109">
            <v>-248.50241661144923</v>
          </cell>
          <cell r="G109">
            <v>-388.86654181720178</v>
          </cell>
          <cell r="H109">
            <v>-399.64465461576901</v>
          </cell>
          <cell r="I109">
            <v>-360.97070180178184</v>
          </cell>
          <cell r="J109">
            <v>140.44726165355678</v>
          </cell>
          <cell r="K109">
            <v>-97.126533717611437</v>
          </cell>
        </row>
        <row r="110">
          <cell r="A110" t="str">
            <v>PCEOP</v>
          </cell>
          <cell r="C110">
            <v>0.98667982239763186</v>
          </cell>
          <cell r="D110">
            <v>1.0133201776023681</v>
          </cell>
          <cell r="E110">
            <v>1.4621316503065405</v>
          </cell>
          <cell r="F110">
            <v>1.3705195069405409</v>
          </cell>
          <cell r="G110">
            <v>1.3167799891737197</v>
          </cell>
          <cell r="H110">
            <v>1.3916066338765285</v>
          </cell>
          <cell r="I110">
            <v>1.6253850455572201</v>
          </cell>
          <cell r="J110">
            <v>0.90581468074125016</v>
          </cell>
          <cell r="K110">
            <v>-1.3843349693459572E-2</v>
          </cell>
        </row>
        <row r="111">
          <cell r="A111" t="str">
            <v>ZX</v>
          </cell>
          <cell r="B111" t="e">
            <v>#N/A</v>
          </cell>
          <cell r="C111">
            <v>6.8426197458455684E-2</v>
          </cell>
          <cell r="D111">
            <v>-0.26644936846219303</v>
          </cell>
          <cell r="E111">
            <v>2.1968897948016819E-2</v>
          </cell>
          <cell r="F111">
            <v>1.8982118742524534E-2</v>
          </cell>
          <cell r="G111">
            <v>0.158454142916576</v>
          </cell>
          <cell r="H111">
            <v>4.248975946223732E-2</v>
          </cell>
          <cell r="I111">
            <v>3.2701863935968412E-2</v>
          </cell>
          <cell r="J111">
            <v>0.11692786715101189</v>
          </cell>
          <cell r="M111" t="str">
            <v>ZX_1</v>
          </cell>
          <cell r="O111" t="str">
            <v>ZX</v>
          </cell>
        </row>
        <row r="112">
          <cell r="A112" t="str">
            <v>ZQL</v>
          </cell>
          <cell r="B112" t="e">
            <v>#N/A</v>
          </cell>
          <cell r="C112">
            <v>0</v>
          </cell>
          <cell r="D112">
            <v>0</v>
          </cell>
          <cell r="E112">
            <v>-2.0956542774306142E-2</v>
          </cell>
          <cell r="F112">
            <v>-9.6017092616683675E-3</v>
          </cell>
          <cell r="G112">
            <v>7.4035651546829673E-2</v>
          </cell>
          <cell r="H112">
            <v>4.8156996213683634E-2</v>
          </cell>
          <cell r="I112">
            <v>4.8744295497185508E-2</v>
          </cell>
          <cell r="J112">
            <v>0.05</v>
          </cell>
          <cell r="M112" t="str">
            <v>ZQL_1</v>
          </cell>
          <cell r="O112" t="str">
            <v>ZQL</v>
          </cell>
        </row>
        <row r="113">
          <cell r="B113">
            <v>0</v>
          </cell>
        </row>
        <row r="114">
          <cell r="A114" t="str">
            <v>Exogenous variable:</v>
          </cell>
          <cell r="B114">
            <v>0</v>
          </cell>
        </row>
        <row r="115">
          <cell r="B115">
            <v>0</v>
          </cell>
        </row>
        <row r="116">
          <cell r="A116" t="str">
            <v>CDCGB_V</v>
          </cell>
          <cell r="B116" t="e">
            <v>#N/A</v>
          </cell>
          <cell r="C116">
            <v>189</v>
          </cell>
          <cell r="D116">
            <v>-93</v>
          </cell>
          <cell r="E116">
            <v>0</v>
          </cell>
          <cell r="F116">
            <v>0</v>
          </cell>
          <cell r="G116">
            <v>0</v>
          </cell>
          <cell r="H116">
            <v>0</v>
          </cell>
          <cell r="I116">
            <v>0</v>
          </cell>
          <cell r="J116">
            <v>0</v>
          </cell>
          <cell r="M116" t="str">
            <v>CDCGB_V_1</v>
          </cell>
          <cell r="O116" t="str">
            <v>CDCGB_V</v>
          </cell>
        </row>
        <row r="117">
          <cell r="A117" t="str">
            <v>CDCGCB_V</v>
          </cell>
          <cell r="B117" t="e">
            <v>#N/A</v>
          </cell>
          <cell r="C117">
            <v>142</v>
          </cell>
          <cell r="D117">
            <v>824</v>
          </cell>
          <cell r="E117">
            <v>100</v>
          </cell>
          <cell r="F117">
            <v>0</v>
          </cell>
          <cell r="G117">
            <v>0</v>
          </cell>
          <cell r="H117">
            <v>0</v>
          </cell>
          <cell r="I117">
            <v>0</v>
          </cell>
          <cell r="J117">
            <v>0</v>
          </cell>
          <cell r="M117" t="str">
            <v>CDCGCB_V_1</v>
          </cell>
          <cell r="O117" t="str">
            <v>CDCGCB_V</v>
          </cell>
        </row>
        <row r="118">
          <cell r="A118" t="str">
            <v>CFCCB_VE</v>
          </cell>
          <cell r="B118" t="e">
            <v>#N/A</v>
          </cell>
          <cell r="C118">
            <v>0</v>
          </cell>
          <cell r="D118">
            <v>0</v>
          </cell>
          <cell r="E118">
            <v>0</v>
          </cell>
          <cell r="F118">
            <v>0</v>
          </cell>
          <cell r="G118">
            <v>0</v>
          </cell>
          <cell r="H118">
            <v>0</v>
          </cell>
          <cell r="I118">
            <v>0</v>
          </cell>
          <cell r="J118">
            <v>0</v>
          </cell>
          <cell r="M118" t="str">
            <v>CFCCB_VE_1</v>
          </cell>
          <cell r="O118" t="str">
            <v>CFCCB_VE</v>
          </cell>
        </row>
        <row r="119">
          <cell r="A119" t="str">
            <v>CFCG_VE</v>
          </cell>
          <cell r="B119" t="e">
            <v>#N/A</v>
          </cell>
          <cell r="C119">
            <v>268.2493316612593</v>
          </cell>
          <cell r="D119">
            <v>-404.5448317635587</v>
          </cell>
          <cell r="E119">
            <v>115.62987123774747</v>
          </cell>
          <cell r="F119">
            <v>205.75077893389206</v>
          </cell>
          <cell r="G119">
            <v>107.34445749314727</v>
          </cell>
          <cell r="H119">
            <v>69.870952027308775</v>
          </cell>
          <cell r="I119">
            <v>64.912196744700168</v>
          </cell>
          <cell r="J119">
            <v>64.912196744700168</v>
          </cell>
          <cell r="M119" t="str">
            <v>CFCG_VE_1</v>
          </cell>
          <cell r="O119" t="str">
            <v>CFCG_VE</v>
          </cell>
        </row>
        <row r="120">
          <cell r="A120" t="e">
            <v>#REF!</v>
          </cell>
          <cell r="B120" t="e">
            <v>#REF!</v>
          </cell>
          <cell r="C120" t="e">
            <v>#REF!</v>
          </cell>
          <cell r="D120" t="e">
            <v>#REF!</v>
          </cell>
          <cell r="E120" t="e">
            <v>#REF!</v>
          </cell>
          <cell r="F120" t="e">
            <v>#REF!</v>
          </cell>
          <cell r="G120" t="e">
            <v>#REF!</v>
          </cell>
          <cell r="H120" t="e">
            <v>#REF!</v>
          </cell>
          <cell r="I120" t="e">
            <v>#REF!</v>
          </cell>
          <cell r="J120" t="e">
            <v>#REF!</v>
          </cell>
        </row>
        <row r="121">
          <cell r="A121" t="str">
            <v>CFCP_VE</v>
          </cell>
          <cell r="B121" t="e">
            <v>#N/A</v>
          </cell>
          <cell r="C121">
            <v>1029.0221999999999</v>
          </cell>
          <cell r="D121">
            <v>706.55673345238506</v>
          </cell>
          <cell r="E121">
            <v>641.51635270468466</v>
          </cell>
          <cell r="F121">
            <v>532.23514938583742</v>
          </cell>
          <cell r="G121">
            <v>654.31231565573046</v>
          </cell>
          <cell r="H121">
            <v>758.69108727942717</v>
          </cell>
          <cell r="I121">
            <v>796.91423607934325</v>
          </cell>
          <cell r="J121">
            <v>796.91423607934325</v>
          </cell>
          <cell r="M121" t="str">
            <v>CFCP_VE_1</v>
          </cell>
          <cell r="O121" t="str">
            <v>CFCP_VE</v>
          </cell>
        </row>
        <row r="122">
          <cell r="A122" t="str">
            <v>DCGCB_V</v>
          </cell>
          <cell r="B122" t="e">
            <v>#N/A</v>
          </cell>
          <cell r="C122">
            <v>517</v>
          </cell>
          <cell r="D122">
            <v>1341</v>
          </cell>
          <cell r="E122">
            <v>1441</v>
          </cell>
          <cell r="F122">
            <v>1441</v>
          </cell>
          <cell r="G122">
            <v>1441</v>
          </cell>
          <cell r="H122">
            <v>1441</v>
          </cell>
          <cell r="I122">
            <v>1441</v>
          </cell>
          <cell r="J122">
            <v>1341</v>
          </cell>
          <cell r="M122" t="str">
            <v>DCGCB_V_1</v>
          </cell>
          <cell r="O122" t="str">
            <v>DCGCB_V</v>
          </cell>
        </row>
        <row r="123">
          <cell r="A123" t="str">
            <v>FCCB_VE</v>
          </cell>
          <cell r="B123" t="e">
            <v>#N/A</v>
          </cell>
          <cell r="C123">
            <v>-1086</v>
          </cell>
          <cell r="D123">
            <v>-1468</v>
          </cell>
          <cell r="E123">
            <v>-1468</v>
          </cell>
          <cell r="F123">
            <v>-1468</v>
          </cell>
          <cell r="G123">
            <v>-1468</v>
          </cell>
          <cell r="H123">
            <v>-1468</v>
          </cell>
          <cell r="I123">
            <v>-1468</v>
          </cell>
          <cell r="J123">
            <v>-1468</v>
          </cell>
          <cell r="M123" t="str">
            <v>FCCB_VE_1</v>
          </cell>
          <cell r="O123" t="str">
            <v>FCCB_VE</v>
          </cell>
        </row>
        <row r="124">
          <cell r="A124" t="str">
            <v>FS_VE</v>
          </cell>
          <cell r="B124" t="e">
            <v>#N/A</v>
          </cell>
          <cell r="C124">
            <v>287.73359999999997</v>
          </cell>
          <cell r="D124">
            <v>217.86090000000007</v>
          </cell>
          <cell r="E124">
            <v>338.18486219480872</v>
          </cell>
          <cell r="F124">
            <v>202.15325673104908</v>
          </cell>
          <cell r="G124">
            <v>217.00227489751421</v>
          </cell>
          <cell r="H124">
            <v>222.25156965539813</v>
          </cell>
          <cell r="I124">
            <v>234.18254593236708</v>
          </cell>
          <cell r="J124">
            <v>234.18254593236708</v>
          </cell>
          <cell r="M124" t="str">
            <v>FS_VE_1</v>
          </cell>
          <cell r="O124" t="str">
            <v>FS_VE</v>
          </cell>
        </row>
        <row r="125">
          <cell r="A125" t="str">
            <v>G_VE</v>
          </cell>
          <cell r="B125" t="e">
            <v>#N/A</v>
          </cell>
          <cell r="C125">
            <v>353.15280000000001</v>
          </cell>
          <cell r="D125">
            <v>523.78980000000001</v>
          </cell>
          <cell r="E125">
            <v>506.39100000000008</v>
          </cell>
          <cell r="F125">
            <v>579.96</v>
          </cell>
          <cell r="G125">
            <v>510.15000000000003</v>
          </cell>
          <cell r="H125">
            <v>499.41000000000008</v>
          </cell>
          <cell r="I125">
            <v>488.67</v>
          </cell>
          <cell r="J125">
            <v>488.67</v>
          </cell>
          <cell r="M125" t="str">
            <v>G_VE_1</v>
          </cell>
          <cell r="O125" t="str">
            <v>G_VE</v>
          </cell>
        </row>
        <row r="126">
          <cell r="A126" t="str">
            <v>GG_VE</v>
          </cell>
          <cell r="B126" t="e">
            <v>#N/A</v>
          </cell>
          <cell r="C126">
            <v>0</v>
          </cell>
          <cell r="D126">
            <v>0</v>
          </cell>
          <cell r="E126">
            <v>0</v>
          </cell>
          <cell r="F126">
            <v>0</v>
          </cell>
          <cell r="G126">
            <v>0</v>
          </cell>
          <cell r="H126">
            <v>0</v>
          </cell>
          <cell r="I126">
            <v>0</v>
          </cell>
          <cell r="J126">
            <v>0</v>
          </cell>
          <cell r="M126" t="str">
            <v>GG_VE_1</v>
          </cell>
          <cell r="O126" t="str">
            <v>GG_VE</v>
          </cell>
        </row>
        <row r="127">
          <cell r="A127" t="str">
            <v>GOL_VE</v>
          </cell>
          <cell r="B127" t="e">
            <v>#N/A</v>
          </cell>
          <cell r="C127">
            <v>0</v>
          </cell>
          <cell r="D127">
            <v>-2</v>
          </cell>
          <cell r="E127">
            <v>-2</v>
          </cell>
          <cell r="F127">
            <v>-2</v>
          </cell>
          <cell r="G127">
            <v>-2</v>
          </cell>
          <cell r="H127">
            <v>-2</v>
          </cell>
          <cell r="I127">
            <v>-2</v>
          </cell>
          <cell r="J127">
            <v>-2</v>
          </cell>
          <cell r="M127" t="str">
            <v>GOL_VE_1</v>
          </cell>
          <cell r="O127" t="str">
            <v>GOL_VE</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3" refreshError="1">
        <row r="1">
          <cell r="A1" t="str">
            <v>Moldova: Financinal Programming Model - Policy Experiments</v>
          </cell>
        </row>
        <row r="3">
          <cell r="K3" t="str">
            <v>Total</v>
          </cell>
        </row>
        <row r="4">
          <cell r="E4" t="str">
            <v>1999</v>
          </cell>
          <cell r="F4" t="str">
            <v>2000</v>
          </cell>
          <cell r="G4" t="str">
            <v>2001</v>
          </cell>
          <cell r="H4" t="str">
            <v>2002</v>
          </cell>
          <cell r="I4" t="str">
            <v>2003</v>
          </cell>
          <cell r="J4">
            <v>2004</v>
          </cell>
          <cell r="K4" t="str">
            <v>for all</v>
          </cell>
        </row>
        <row r="5">
          <cell r="K5" t="str">
            <v>years</v>
          </cell>
        </row>
        <row r="7">
          <cell r="A7" t="str">
            <v>Exogenous shock compared to latest simulation:</v>
          </cell>
        </row>
        <row r="9">
          <cell r="A9" t="str">
            <v>Real government consumption</v>
          </cell>
          <cell r="E9">
            <v>100</v>
          </cell>
          <cell r="F9">
            <v>0</v>
          </cell>
          <cell r="G9">
            <v>0</v>
          </cell>
          <cell r="H9">
            <v>0</v>
          </cell>
          <cell r="I9">
            <v>0</v>
          </cell>
          <cell r="J9">
            <v>0</v>
          </cell>
          <cell r="K9" t="str">
            <v>...</v>
          </cell>
        </row>
        <row r="10">
          <cell r="A10" t="str">
            <v xml:space="preserve">   In percent</v>
          </cell>
          <cell r="E10">
            <v>4.6640433344936065</v>
          </cell>
          <cell r="F10">
            <v>0</v>
          </cell>
          <cell r="G10">
            <v>0</v>
          </cell>
          <cell r="H10">
            <v>0</v>
          </cell>
          <cell r="I10">
            <v>0</v>
          </cell>
          <cell r="J10">
            <v>0</v>
          </cell>
          <cell r="K10" t="str">
            <v>...</v>
          </cell>
        </row>
        <row r="11">
          <cell r="A11" t="str">
            <v xml:space="preserve">   In percent of GDP</v>
          </cell>
          <cell r="E11">
            <v>0.36721360354066979</v>
          </cell>
          <cell r="F11">
            <v>-9.591258389220203E-2</v>
          </cell>
          <cell r="G11">
            <v>-1.2014888663253593</v>
          </cell>
          <cell r="H11">
            <v>-1.1439957606934614</v>
          </cell>
          <cell r="I11">
            <v>-1.2178597986021082</v>
          </cell>
          <cell r="K11" t="str">
            <v>...</v>
          </cell>
        </row>
        <row r="12">
          <cell r="A12" t="str">
            <v>Reserve money</v>
          </cell>
          <cell r="E12">
            <v>100</v>
          </cell>
          <cell r="F12">
            <v>0</v>
          </cell>
          <cell r="G12">
            <v>0</v>
          </cell>
          <cell r="H12">
            <v>0</v>
          </cell>
          <cell r="I12">
            <v>0</v>
          </cell>
          <cell r="J12">
            <v>0</v>
          </cell>
          <cell r="K12" t="str">
            <v>...</v>
          </cell>
        </row>
        <row r="13">
          <cell r="A13" t="str">
            <v xml:space="preserve">   In percent</v>
          </cell>
          <cell r="E13">
            <v>7.4579317836385739</v>
          </cell>
          <cell r="F13">
            <v>0</v>
          </cell>
          <cell r="G13">
            <v>0</v>
          </cell>
          <cell r="H13">
            <v>0</v>
          </cell>
          <cell r="I13">
            <v>0</v>
          </cell>
          <cell r="J13">
            <v>0</v>
          </cell>
          <cell r="K13" t="str">
            <v>...</v>
          </cell>
        </row>
        <row r="14">
          <cell r="A14" t="str">
            <v xml:space="preserve">   Of which: Net credit to government</v>
          </cell>
          <cell r="E14">
            <v>100</v>
          </cell>
          <cell r="F14">
            <v>0</v>
          </cell>
          <cell r="G14">
            <v>0</v>
          </cell>
          <cell r="H14">
            <v>0</v>
          </cell>
          <cell r="I14">
            <v>0</v>
          </cell>
          <cell r="K14" t="str">
            <v>...</v>
          </cell>
        </row>
        <row r="15">
          <cell r="A15" t="str">
            <v xml:space="preserve">                        In percent</v>
          </cell>
          <cell r="E15">
            <v>7.4571215510812827</v>
          </cell>
          <cell r="F15">
            <v>0</v>
          </cell>
          <cell r="G15">
            <v>0</v>
          </cell>
          <cell r="H15">
            <v>0</v>
          </cell>
          <cell r="I15">
            <v>0</v>
          </cell>
          <cell r="K15" t="str">
            <v>...</v>
          </cell>
        </row>
        <row r="16">
          <cell r="A16" t="str">
            <v>Terms of Trade in percent</v>
          </cell>
          <cell r="E16">
            <v>0</v>
          </cell>
          <cell r="F16">
            <v>0</v>
          </cell>
          <cell r="G16">
            <v>0</v>
          </cell>
          <cell r="H16">
            <v>0</v>
          </cell>
          <cell r="I16">
            <v>0</v>
          </cell>
          <cell r="J16">
            <v>0</v>
          </cell>
          <cell r="K16" t="str">
            <v>...</v>
          </cell>
        </row>
        <row r="18">
          <cell r="A18" t="str">
            <v>Effects compared to latest simulation:</v>
          </cell>
        </row>
        <row r="20">
          <cell r="A20" t="str">
            <v>Real GDP</v>
          </cell>
          <cell r="E20">
            <v>285.52210834435027</v>
          </cell>
          <cell r="F20">
            <v>42.126057337653037</v>
          </cell>
          <cell r="G20">
            <v>571.20083908815104</v>
          </cell>
          <cell r="H20">
            <v>563.71228973187863</v>
          </cell>
          <cell r="I20">
            <v>631.83965419175729</v>
          </cell>
          <cell r="J20">
            <v>0</v>
          </cell>
          <cell r="K20">
            <v>2094.4009486937903</v>
          </cell>
        </row>
        <row r="21">
          <cell r="A21" t="str">
            <v xml:space="preserve">   In percent</v>
          </cell>
          <cell r="E21">
            <v>2.9669238573247521</v>
          </cell>
          <cell r="F21">
            <v>0.43110037330072742</v>
          </cell>
          <cell r="G21">
            <v>5.6752012939778709</v>
          </cell>
          <cell r="H21">
            <v>5.3886403605100242</v>
          </cell>
          <cell r="I21">
            <v>5.7590132458503902</v>
          </cell>
          <cell r="J21">
            <v>0</v>
          </cell>
          <cell r="K21">
            <v>4.1153385911992544</v>
          </cell>
        </row>
        <row r="22">
          <cell r="A22" t="str">
            <v>Real private consumption</v>
          </cell>
          <cell r="E22">
            <v>68.22237817558198</v>
          </cell>
          <cell r="F22">
            <v>-57.681134767604817</v>
          </cell>
          <cell r="G22">
            <v>-90.035099943241221</v>
          </cell>
          <cell r="H22">
            <v>-672.09499721237898</v>
          </cell>
          <cell r="I22">
            <v>-749.04366323398335</v>
          </cell>
          <cell r="J22">
            <v>0</v>
          </cell>
          <cell r="K22">
            <v>-1500.6325169816264</v>
          </cell>
        </row>
        <row r="23">
          <cell r="A23" t="str">
            <v xml:space="preserve">   In percent</v>
          </cell>
          <cell r="E23">
            <v>0.97905901411194418</v>
          </cell>
          <cell r="F23">
            <v>-0.83753502138212466</v>
          </cell>
          <cell r="G23">
            <v>-1.2848665384204314</v>
          </cell>
          <cell r="H23">
            <v>-9.2505835470358129</v>
          </cell>
          <cell r="I23">
            <v>-9.818848591825482</v>
          </cell>
          <cell r="J23">
            <v>0</v>
          </cell>
          <cell r="K23">
            <v>-4.1968005806608737</v>
          </cell>
        </row>
        <row r="24">
          <cell r="A24" t="str">
            <v>Real investments</v>
          </cell>
          <cell r="E24">
            <v>118.05973402878249</v>
          </cell>
          <cell r="F24">
            <v>203.11597364475438</v>
          </cell>
          <cell r="G24">
            <v>2076.5129305177079</v>
          </cell>
          <cell r="H24">
            <v>2439.2488075490892</v>
          </cell>
          <cell r="I24">
            <v>2533.8262818369253</v>
          </cell>
          <cell r="J24">
            <v>0</v>
          </cell>
          <cell r="K24">
            <v>7370.7637275772595</v>
          </cell>
        </row>
        <row r="25">
          <cell r="A25" t="str">
            <v xml:space="preserve">   In percent</v>
          </cell>
          <cell r="E25">
            <v>7.4585469225083498</v>
          </cell>
          <cell r="F25">
            <v>14.002753347303271</v>
          </cell>
          <cell r="G25">
            <v>133.94503258473284</v>
          </cell>
          <cell r="H25">
            <v>147.5801260245845</v>
          </cell>
          <cell r="I25">
            <v>143.66216263637006</v>
          </cell>
          <cell r="J25">
            <v>0</v>
          </cell>
          <cell r="K25">
            <v>92.131510233621654</v>
          </cell>
        </row>
        <row r="26">
          <cell r="A26" t="str">
            <v>Consumer price level</v>
          </cell>
          <cell r="E26">
            <v>9.9711726958321423E-2</v>
          </cell>
          <cell r="F26">
            <v>-0.12739842634524012</v>
          </cell>
          <cell r="G26">
            <v>-0.36841005977367769</v>
          </cell>
          <cell r="H26">
            <v>-0.36356188687888302</v>
          </cell>
          <cell r="I26">
            <v>-0.31972272811806035</v>
          </cell>
          <cell r="J26">
            <v>0</v>
          </cell>
          <cell r="K26">
            <v>-1.0793813741575398</v>
          </cell>
        </row>
        <row r="27">
          <cell r="A27" t="str">
            <v xml:space="preserve">   In percent</v>
          </cell>
          <cell r="E27">
            <v>7.2623253429221712</v>
          </cell>
          <cell r="F27">
            <v>-8.0685535542759528</v>
          </cell>
          <cell r="G27">
            <v>-22.22152212508178</v>
          </cell>
          <cell r="H27">
            <v>-21.29038168569851</v>
          </cell>
          <cell r="I27">
            <v>-18.177802643478696</v>
          </cell>
          <cell r="J27">
            <v>0</v>
          </cell>
          <cell r="K27">
            <v>-18.177802643478703</v>
          </cell>
        </row>
        <row r="28">
          <cell r="A28" t="str">
            <v>Exchange rate</v>
          </cell>
          <cell r="E28">
            <v>-0.14849454749144608</v>
          </cell>
          <cell r="F28">
            <v>-0.39510281557175397</v>
          </cell>
          <cell r="G28">
            <v>-0.47415919603176371</v>
          </cell>
          <cell r="H28">
            <v>-0.45770096504097024</v>
          </cell>
          <cell r="I28">
            <v>-0.4160629231850228</v>
          </cell>
          <cell r="J28">
            <v>0</v>
          </cell>
          <cell r="K28">
            <v>-1.8915204473209568</v>
          </cell>
        </row>
        <row r="29">
          <cell r="A29" t="str">
            <v xml:space="preserve">   In percent</v>
          </cell>
          <cell r="E29">
            <v>-9.3221283444776404</v>
          </cell>
          <cell r="F29">
            <v>-22.147429170270758</v>
          </cell>
          <cell r="G29">
            <v>-26.091189752672033</v>
          </cell>
          <cell r="H29">
            <v>-24.754015921333302</v>
          </cell>
          <cell r="I29">
            <v>-22.077207377424529</v>
          </cell>
          <cell r="J29">
            <v>0</v>
          </cell>
          <cell r="K29">
            <v>-22.077207377424525</v>
          </cell>
        </row>
        <row r="30">
          <cell r="A30" t="str">
            <v>Overall fiscal balance</v>
          </cell>
          <cell r="E30">
            <v>275.11703680354327</v>
          </cell>
          <cell r="F30">
            <v>433.66515754647708</v>
          </cell>
          <cell r="G30">
            <v>2254.5232706261349</v>
          </cell>
          <cell r="H30">
            <v>3376.9477086778129</v>
          </cell>
          <cell r="I30">
            <v>3633.7987665855426</v>
          </cell>
          <cell r="K30">
            <v>9974.0519402395112</v>
          </cell>
        </row>
        <row r="31">
          <cell r="A31" t="str">
            <v xml:space="preserve">   In percent of GDP</v>
          </cell>
          <cell r="E31">
            <v>2.2308952908821702</v>
          </cell>
          <cell r="F31">
            <v>2.9591634918286638</v>
          </cell>
          <cell r="G31">
            <v>15.087750304383174</v>
          </cell>
          <cell r="H31">
            <v>21.083757179934302</v>
          </cell>
          <cell r="I31">
            <v>20.380537391897956</v>
          </cell>
          <cell r="K31">
            <v>61.742103658926268</v>
          </cell>
        </row>
        <row r="32">
          <cell r="A32" t="str">
            <v>Real central bank credit to private sector</v>
          </cell>
          <cell r="E32">
            <v>-56.550625176133167</v>
          </cell>
          <cell r="F32">
            <v>32.07159163200231</v>
          </cell>
          <cell r="G32">
            <v>-282.80321595595819</v>
          </cell>
          <cell r="H32">
            <v>-280.81545281977805</v>
          </cell>
          <cell r="I32">
            <v>-335.42343059179274</v>
          </cell>
          <cell r="J32">
            <v>0</v>
          </cell>
          <cell r="K32">
            <v>-923.52113291165983</v>
          </cell>
        </row>
        <row r="33">
          <cell r="A33" t="str">
            <v xml:space="preserve">   In percent</v>
          </cell>
          <cell r="E33">
            <v>-10.45902462913037</v>
          </cell>
          <cell r="F33">
            <v>5.2492584922416778</v>
          </cell>
          <cell r="G33">
            <v>-46.698261625178539</v>
          </cell>
          <cell r="H33">
            <v>-49.250058561006952</v>
          </cell>
          <cell r="I33">
            <v>-58.141318033417576</v>
          </cell>
          <cell r="J33">
            <v>0</v>
          </cell>
          <cell r="K33" t="str">
            <v>...</v>
          </cell>
        </row>
        <row r="34">
          <cell r="A34" t="str">
            <v>External current account (in US$ millions)</v>
          </cell>
          <cell r="E34">
            <v>1.8623564206970684</v>
          </cell>
          <cell r="F34">
            <v>-16.425876321845664</v>
          </cell>
          <cell r="G34">
            <v>-77.365316579464249</v>
          </cell>
          <cell r="H34">
            <v>-48.637841282744972</v>
          </cell>
          <cell r="I34">
            <v>-50.640212726809438</v>
          </cell>
          <cell r="J34">
            <v>0</v>
          </cell>
          <cell r="K34">
            <v>-191.20689049016724</v>
          </cell>
        </row>
        <row r="36">
          <cell r="A36" t="str">
            <v>Memorandum items:</v>
          </cell>
        </row>
        <row r="38">
          <cell r="A38" t="str">
            <v>Check latest Model 1 simulation (must = 0)</v>
          </cell>
          <cell r="E38">
            <v>2954.5194724888038</v>
          </cell>
          <cell r="F38">
            <v>488.95458196945782</v>
          </cell>
          <cell r="G38">
            <v>699.27602879955759</v>
          </cell>
          <cell r="H38">
            <v>719.06766984415935</v>
          </cell>
          <cell r="I38">
            <v>765.2589335960173</v>
          </cell>
          <cell r="J38">
            <v>722.43294750499126</v>
          </cell>
          <cell r="K38" t="str">
            <v>...</v>
          </cell>
        </row>
        <row r="39">
          <cell r="A39" t="str">
            <v>Check latest Model 2 simulation (must = 0)</v>
          </cell>
          <cell r="E39">
            <v>3372.7144028952257</v>
          </cell>
          <cell r="F39">
            <v>620.4410522769391</v>
          </cell>
          <cell r="G39">
            <v>9965.005556713757</v>
          </cell>
          <cell r="H39">
            <v>2923.9956528482762</v>
          </cell>
          <cell r="I39">
            <v>2504.4017630601261</v>
          </cell>
          <cell r="J39">
            <v>79230.836951979203</v>
          </cell>
          <cell r="K39" t="str">
            <v>...</v>
          </cell>
        </row>
      </sheetData>
      <sheetData sheetId="24" refreshError="1">
        <row r="1">
          <cell r="A1" t="str">
            <v>Model Definitions</v>
          </cell>
        </row>
        <row r="3">
          <cell r="B3">
            <v>1996</v>
          </cell>
          <cell r="C3">
            <v>1997</v>
          </cell>
          <cell r="D3">
            <v>1998</v>
          </cell>
          <cell r="E3">
            <v>1999</v>
          </cell>
          <cell r="F3">
            <v>2000</v>
          </cell>
          <cell r="G3">
            <v>2001</v>
          </cell>
          <cell r="H3">
            <v>2002</v>
          </cell>
          <cell r="I3">
            <v>2003</v>
          </cell>
          <cell r="J3">
            <v>2004</v>
          </cell>
        </row>
        <row r="5">
          <cell r="A5" t="str">
            <v>Definitions:</v>
          </cell>
        </row>
        <row r="8">
          <cell r="A8" t="str">
            <v>Model 1</v>
          </cell>
          <cell r="B8" t="e">
            <v>#N/A</v>
          </cell>
          <cell r="C8" t="e">
            <v>#N/A</v>
          </cell>
          <cell r="D8" t="b">
            <v>1</v>
          </cell>
          <cell r="E8" t="b">
            <v>1</v>
          </cell>
          <cell r="F8" t="b">
            <v>1</v>
          </cell>
          <cell r="G8" t="b">
            <v>1</v>
          </cell>
          <cell r="H8" t="b">
            <v>1</v>
          </cell>
          <cell r="I8" t="b">
            <v>1</v>
          </cell>
          <cell r="J8" t="b">
            <v>1</v>
          </cell>
        </row>
        <row r="9">
          <cell r="B9" t="e">
            <v>#N/A</v>
          </cell>
          <cell r="C9" t="e">
            <v>#N/A</v>
          </cell>
          <cell r="D9">
            <v>0</v>
          </cell>
          <cell r="E9">
            <v>0</v>
          </cell>
          <cell r="F9">
            <v>0</v>
          </cell>
          <cell r="G9">
            <v>0</v>
          </cell>
          <cell r="H9">
            <v>0</v>
          </cell>
          <cell r="I9">
            <v>0</v>
          </cell>
          <cell r="J9">
            <v>0</v>
          </cell>
        </row>
        <row r="10">
          <cell r="B10" t="e">
            <v>#N/A</v>
          </cell>
          <cell r="C10" t="e">
            <v>#N/A</v>
          </cell>
          <cell r="D10" t="b">
            <v>1</v>
          </cell>
          <cell r="E10" t="b">
            <v>1</v>
          </cell>
          <cell r="F10" t="b">
            <v>1</v>
          </cell>
          <cell r="G10" t="b">
            <v>1</v>
          </cell>
          <cell r="H10" t="b">
            <v>1</v>
          </cell>
          <cell r="I10" t="b">
            <v>1</v>
          </cell>
          <cell r="J10" t="b">
            <v>1</v>
          </cell>
        </row>
        <row r="11">
          <cell r="B11" t="e">
            <v>#N/A</v>
          </cell>
          <cell r="C11" t="e">
            <v>#N/A</v>
          </cell>
          <cell r="D11">
            <v>100</v>
          </cell>
          <cell r="E11">
            <v>100</v>
          </cell>
          <cell r="F11">
            <v>100</v>
          </cell>
          <cell r="G11">
            <v>100</v>
          </cell>
          <cell r="H11">
            <v>100</v>
          </cell>
          <cell r="I11">
            <v>100</v>
          </cell>
          <cell r="J11">
            <v>100</v>
          </cell>
        </row>
        <row r="15">
          <cell r="A15" t="str">
            <v>Model 2</v>
          </cell>
          <cell r="E15" t="b">
            <v>1</v>
          </cell>
          <cell r="F15" t="b">
            <v>1</v>
          </cell>
        </row>
        <row r="16">
          <cell r="E16">
            <v>0</v>
          </cell>
          <cell r="F16">
            <v>0</v>
          </cell>
        </row>
        <row r="17">
          <cell r="E17" t="b">
            <v>1</v>
          </cell>
          <cell r="F17" t="b">
            <v>1</v>
          </cell>
        </row>
        <row r="18">
          <cell r="E18">
            <v>100</v>
          </cell>
          <cell r="F18">
            <v>100</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xml:space="preserve"> </v>
          </cell>
          <cell r="AF37" t="str">
            <v xml:space="preserve"> </v>
          </cell>
          <cell r="AG37">
            <v>25</v>
          </cell>
        </row>
        <row r="38">
          <cell r="D38">
            <v>15</v>
          </cell>
          <cell r="AE38" t="str">
            <v xml:space="preserve"> </v>
          </cell>
          <cell r="AF38" t="str">
            <v xml:space="preserve"> </v>
          </cell>
          <cell r="AG38">
            <v>15</v>
          </cell>
        </row>
        <row r="39">
          <cell r="D39">
            <v>40</v>
          </cell>
          <cell r="AG39">
            <v>40</v>
          </cell>
        </row>
        <row r="40">
          <cell r="D40">
            <v>25</v>
          </cell>
          <cell r="AG40">
            <v>25</v>
          </cell>
          <cell r="AH40" t="str">
            <v xml:space="preserve"> </v>
          </cell>
        </row>
        <row r="41">
          <cell r="D41">
            <v>7.6</v>
          </cell>
          <cell r="AG41">
            <v>7.6</v>
          </cell>
          <cell r="AI41" t="str">
            <v xml:space="preserve"> </v>
          </cell>
        </row>
        <row r="42">
          <cell r="D42">
            <v>15</v>
          </cell>
          <cell r="AG42" t="str">
            <v xml:space="preserve"> </v>
          </cell>
          <cell r="AH42">
            <v>15</v>
          </cell>
        </row>
        <row r="43">
          <cell r="D43">
            <v>15</v>
          </cell>
          <cell r="AG43" t="str">
            <v xml:space="preserve">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xml:space="preserve">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xml:space="preserve"> </v>
          </cell>
          <cell r="AQ133">
            <v>1</v>
          </cell>
        </row>
        <row r="134">
          <cell r="D134" t="str">
            <v>ok</v>
          </cell>
          <cell r="AP134" t="str">
            <v xml:space="preserve">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xml:space="preserve">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xml:space="preserve">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xml:space="preserve">                              </v>
          </cell>
          <cell r="AE7">
            <v>1994</v>
          </cell>
          <cell r="AI7">
            <v>1995</v>
          </cell>
          <cell r="AM7">
            <v>1996</v>
          </cell>
          <cell r="AQ7">
            <v>1997</v>
          </cell>
          <cell r="AU7">
            <v>1998</v>
          </cell>
          <cell r="BC7" t="str">
            <v>(Percent of total)</v>
          </cell>
        </row>
        <row r="8">
          <cell r="G8" t="str">
            <v>(In millions of U.S. dollars)</v>
          </cell>
          <cell r="AD8" t="str">
            <v xml:space="preserve">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xml:space="preserve"> </v>
          </cell>
          <cell r="AV34" t="str">
            <v xml:space="preserve">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xml:space="preserve"> </v>
          </cell>
          <cell r="AV35" t="str">
            <v xml:space="preserve">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xml:space="preserve">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xml:space="preserve"> </v>
          </cell>
          <cell r="BS12" t="str">
            <v xml:space="preserve"> </v>
          </cell>
          <cell r="BT12" t="str">
            <v xml:space="preserve"> </v>
          </cell>
          <cell r="BV12" t="str">
            <v xml:space="preserve"> </v>
          </cell>
          <cell r="CE12" t="str">
            <v xml:space="preserve">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xml:space="preserve"> </v>
          </cell>
          <cell r="BS15" t="str">
            <v xml:space="preserve"> </v>
          </cell>
          <cell r="BT15" t="str">
            <v xml:space="preserve"> </v>
          </cell>
          <cell r="BV15" t="str">
            <v xml:space="preserve">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xml:space="preserve">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xml:space="preserve">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xml:space="preserve">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xml:space="preserve">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
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
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
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xml:space="preserve">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ow r="5">
          <cell r="C5" t="str">
            <v>Table.  Georgia: Projected Fund Position</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ow r="14">
          <cell r="D14">
            <v>184.46999999999997</v>
          </cell>
        </row>
      </sheetData>
      <sheetData sheetId="11">
        <row r="102">
          <cell r="G102">
            <v>0</v>
          </cell>
        </row>
      </sheetData>
      <sheetData sheetId="12">
        <row r="249">
          <cell r="G249" t="str">
            <v>Table 9. Georgia:  External Debt Service Payments Capacity, 1998-2007</v>
          </cell>
        </row>
      </sheetData>
      <sheetData sheetId="13">
        <row r="13">
          <cell r="G13" t="e">
            <v>#REF!</v>
          </cell>
        </row>
      </sheetData>
      <sheetData sheetId="14" refreshError="1"/>
      <sheetData sheetId="15" refreshError="1"/>
      <sheetData sheetId="16" refreshError="1"/>
      <sheetData sheetId="17">
        <row r="7">
          <cell r="G7" t="str">
            <v>Table 4.  Georgia: Key Indicators of External Indebtedness</v>
          </cell>
        </row>
      </sheetData>
      <sheetData sheetId="18">
        <row r="5">
          <cell r="C5" t="str">
            <v>Table 3.  Georgia: External financing requirements and sources</v>
          </cell>
        </row>
      </sheetData>
      <sheetData sheetId="19">
        <row r="2">
          <cell r="C2" t="str">
            <v>Table 33.  Georgia:  Balance of Payments</v>
          </cell>
        </row>
      </sheetData>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57"/>
  <sheetViews>
    <sheetView topLeftCell="A10" zoomScale="87" zoomScaleNormal="87" workbookViewId="0">
      <selection activeCell="D14" sqref="D14"/>
    </sheetView>
  </sheetViews>
  <sheetFormatPr defaultRowHeight="15"/>
  <cols>
    <col min="1" max="1" width="11.7109375" customWidth="1"/>
    <col min="3" max="3" width="44.140625" customWidth="1"/>
    <col min="4" max="4" width="21.5703125" customWidth="1"/>
    <col min="5" max="5" width="15.42578125" customWidth="1"/>
    <col min="7" max="7" width="36.5703125" customWidth="1"/>
    <col min="8" max="8" width="12.5703125" customWidth="1"/>
    <col min="9" max="9" width="15.85546875" customWidth="1"/>
  </cols>
  <sheetData>
    <row r="2" spans="3:9">
      <c r="C2" s="160" t="s">
        <v>92</v>
      </c>
      <c r="D2" s="161"/>
      <c r="E2" s="161"/>
      <c r="F2" s="161"/>
    </row>
    <row r="4" spans="3:9" ht="15.75" thickBot="1"/>
    <row r="5" spans="3:9" ht="45" customHeight="1" thickBot="1">
      <c r="C5" s="158" t="s">
        <v>90</v>
      </c>
      <c r="D5" s="384" t="s">
        <v>219</v>
      </c>
      <c r="E5" s="385"/>
      <c r="F5" s="385"/>
      <c r="G5" s="385"/>
      <c r="H5" s="385"/>
      <c r="I5" s="386"/>
    </row>
    <row r="6" spans="3:9" ht="38.25" customHeight="1" thickBot="1">
      <c r="C6" s="42" t="s">
        <v>91</v>
      </c>
      <c r="D6" s="389" t="s">
        <v>220</v>
      </c>
      <c r="E6" s="390"/>
      <c r="F6" s="390"/>
      <c r="G6" s="390"/>
      <c r="H6" s="390"/>
      <c r="I6" s="391"/>
    </row>
    <row r="7" spans="3:9" ht="99" customHeight="1" thickBot="1">
      <c r="C7" s="42" t="s">
        <v>364</v>
      </c>
      <c r="D7" s="392" t="s">
        <v>218</v>
      </c>
      <c r="E7" s="376"/>
      <c r="F7" s="376"/>
      <c r="G7" s="376"/>
      <c r="H7" s="376"/>
      <c r="I7" s="377"/>
    </row>
    <row r="8" spans="3:9" ht="25.5" customHeight="1" thickBot="1">
      <c r="C8" s="42" t="s">
        <v>89</v>
      </c>
      <c r="D8" s="159" t="s">
        <v>4</v>
      </c>
      <c r="E8" s="387" t="s">
        <v>8</v>
      </c>
      <c r="F8" s="387"/>
      <c r="G8" s="387"/>
      <c r="H8" s="387"/>
      <c r="I8" s="388"/>
    </row>
    <row r="9" spans="3:9" ht="31.5" customHeight="1" thickBot="1">
      <c r="C9" s="42" t="s">
        <v>221</v>
      </c>
      <c r="D9" s="88" t="s">
        <v>133</v>
      </c>
      <c r="E9" s="375" t="s">
        <v>372</v>
      </c>
      <c r="F9" s="376"/>
      <c r="G9" s="376"/>
      <c r="H9" s="376"/>
      <c r="I9" s="377"/>
    </row>
    <row r="10" spans="3:9" ht="52.5" customHeight="1" thickBot="1">
      <c r="C10" s="42" t="s">
        <v>266</v>
      </c>
      <c r="D10" s="88" t="s">
        <v>135</v>
      </c>
      <c r="E10" s="375" t="s">
        <v>357</v>
      </c>
      <c r="F10" s="376"/>
      <c r="G10" s="376"/>
      <c r="H10" s="376"/>
      <c r="I10" s="377"/>
    </row>
    <row r="11" spans="3:9" ht="34.5" customHeight="1" thickBot="1">
      <c r="C11" s="42" t="s">
        <v>358</v>
      </c>
      <c r="D11" s="88" t="s">
        <v>147</v>
      </c>
      <c r="E11" s="375" t="s">
        <v>373</v>
      </c>
      <c r="F11" s="376"/>
      <c r="G11" s="376"/>
      <c r="H11" s="376"/>
      <c r="I11" s="377"/>
    </row>
    <row r="12" spans="3:9" ht="63" customHeight="1" thickBot="1">
      <c r="C12" s="42" t="s">
        <v>359</v>
      </c>
      <c r="D12" s="88" t="s">
        <v>165</v>
      </c>
      <c r="E12" s="375" t="s">
        <v>402</v>
      </c>
      <c r="F12" s="376"/>
      <c r="G12" s="376"/>
      <c r="H12" s="376"/>
      <c r="I12" s="377"/>
    </row>
    <row r="13" spans="3:9" ht="43.5" customHeight="1" thickBot="1">
      <c r="C13" s="42" t="s">
        <v>360</v>
      </c>
      <c r="D13" s="88" t="s">
        <v>222</v>
      </c>
      <c r="E13" s="375" t="s">
        <v>374</v>
      </c>
      <c r="F13" s="376"/>
      <c r="G13" s="376"/>
      <c r="H13" s="376"/>
      <c r="I13" s="377"/>
    </row>
    <row r="14" spans="3:9" ht="58.5" customHeight="1" thickBot="1">
      <c r="C14" s="42" t="s">
        <v>320</v>
      </c>
      <c r="D14" s="2">
        <v>10430</v>
      </c>
      <c r="E14" s="375" t="s">
        <v>223</v>
      </c>
      <c r="F14" s="376"/>
      <c r="G14" s="376"/>
      <c r="H14" s="376"/>
      <c r="I14" s="377"/>
    </row>
    <row r="15" spans="3:9" ht="66.75" customHeight="1" thickBot="1">
      <c r="C15" s="42" t="s">
        <v>336</v>
      </c>
      <c r="D15" s="2">
        <v>10460</v>
      </c>
      <c r="E15" s="375" t="s">
        <v>375</v>
      </c>
      <c r="F15" s="376"/>
      <c r="G15" s="376"/>
      <c r="H15" s="376"/>
      <c r="I15" s="377"/>
    </row>
    <row r="16" spans="3:9" ht="24.75" customHeight="1" thickBot="1">
      <c r="C16" s="42" t="s">
        <v>376</v>
      </c>
      <c r="D16" s="88" t="s">
        <v>201</v>
      </c>
      <c r="E16" s="375" t="s">
        <v>365</v>
      </c>
      <c r="F16" s="376"/>
      <c r="G16" s="376"/>
      <c r="H16" s="376"/>
      <c r="I16" s="377"/>
    </row>
    <row r="17" spans="3:9" ht="15.75">
      <c r="C17" s="54"/>
      <c r="D17" s="55"/>
      <c r="E17" s="55"/>
      <c r="F17" s="55"/>
      <c r="G17" s="55"/>
      <c r="H17" s="55"/>
      <c r="I17" s="55"/>
    </row>
    <row r="18" spans="3:9" ht="15.75" thickBot="1"/>
    <row r="19" spans="3:9" ht="24" customHeight="1">
      <c r="C19" s="378" t="s">
        <v>86</v>
      </c>
      <c r="D19" s="49" t="s">
        <v>83</v>
      </c>
      <c r="E19" s="50" t="s">
        <v>352</v>
      </c>
      <c r="G19" s="381" t="s">
        <v>121</v>
      </c>
      <c r="H19" s="49" t="s">
        <v>83</v>
      </c>
      <c r="I19" s="50" t="s">
        <v>217</v>
      </c>
    </row>
    <row r="20" spans="3:9" ht="24.75" customHeight="1">
      <c r="C20" s="379"/>
      <c r="D20" s="45" t="s">
        <v>84</v>
      </c>
      <c r="E20" s="51"/>
      <c r="G20" s="382"/>
      <c r="H20" s="45" t="s">
        <v>84</v>
      </c>
      <c r="I20" s="51"/>
    </row>
    <row r="21" spans="3:9" ht="29.25" customHeight="1" thickBot="1">
      <c r="C21" s="380"/>
      <c r="D21" s="52" t="s">
        <v>85</v>
      </c>
      <c r="E21" s="53"/>
      <c r="G21" s="383"/>
      <c r="H21" s="52" t="s">
        <v>85</v>
      </c>
      <c r="I21" s="53"/>
    </row>
    <row r="33" ht="15" customHeight="1"/>
    <row r="37" ht="15" customHeight="1"/>
    <row r="41" ht="15" customHeight="1"/>
    <row r="45" ht="15" customHeight="1"/>
    <row r="49" ht="15" customHeight="1"/>
    <row r="53" ht="15" customHeight="1"/>
    <row r="57" ht="15" customHeight="1"/>
  </sheetData>
  <mergeCells count="14">
    <mergeCell ref="E11:I11"/>
    <mergeCell ref="E12:I12"/>
    <mergeCell ref="D5:I5"/>
    <mergeCell ref="E8:I8"/>
    <mergeCell ref="E9:I9"/>
    <mergeCell ref="D6:I6"/>
    <mergeCell ref="D7:I7"/>
    <mergeCell ref="E10:I10"/>
    <mergeCell ref="E13:I13"/>
    <mergeCell ref="E14:I14"/>
    <mergeCell ref="E15:I15"/>
    <mergeCell ref="E16:I16"/>
    <mergeCell ref="C19:C21"/>
    <mergeCell ref="G19:G2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48"/>
  <sheetViews>
    <sheetView topLeftCell="A613" zoomScale="120" zoomScaleNormal="120" workbookViewId="0">
      <selection activeCell="D612" sqref="D612"/>
    </sheetView>
  </sheetViews>
  <sheetFormatPr defaultRowHeight="15"/>
  <cols>
    <col min="1" max="1" width="11" customWidth="1"/>
    <col min="2" max="2" width="12" customWidth="1"/>
    <col min="3" max="7" width="21.42578125" customWidth="1"/>
    <col min="9" max="9" width="18.42578125" customWidth="1"/>
    <col min="10" max="10" width="11" customWidth="1"/>
    <col min="11" max="11" width="11" bestFit="1" customWidth="1"/>
  </cols>
  <sheetData>
    <row r="2" spans="2:8" ht="18" customHeight="1">
      <c r="C2" s="401" t="s">
        <v>131</v>
      </c>
      <c r="D2" s="401"/>
      <c r="E2" s="401"/>
      <c r="F2" s="401"/>
      <c r="G2" s="401"/>
      <c r="H2" s="19"/>
    </row>
    <row r="3" spans="2:8" ht="18" customHeight="1">
      <c r="B3" s="61"/>
      <c r="C3" s="402" t="s">
        <v>130</v>
      </c>
      <c r="D3" s="402"/>
      <c r="E3" s="402"/>
      <c r="F3" s="402"/>
      <c r="G3" s="402"/>
      <c r="H3" s="61"/>
    </row>
    <row r="4" spans="2:8" ht="15.75" thickBot="1"/>
    <row r="5" spans="2:8" ht="26.25" thickBot="1">
      <c r="C5" s="27" t="s">
        <v>22</v>
      </c>
      <c r="D5" s="403" t="s">
        <v>132</v>
      </c>
      <c r="E5" s="403"/>
      <c r="F5" s="403"/>
      <c r="G5" s="403"/>
    </row>
    <row r="6" spans="2:8" ht="15.75" thickBot="1">
      <c r="C6" s="27" t="s">
        <v>4</v>
      </c>
      <c r="D6" s="404" t="s">
        <v>133</v>
      </c>
      <c r="E6" s="390"/>
      <c r="F6" s="390"/>
      <c r="G6" s="391"/>
    </row>
    <row r="7" spans="2:8" ht="26.25" customHeight="1" thickBot="1">
      <c r="C7" s="27" t="s">
        <v>38</v>
      </c>
      <c r="D7" s="375" t="s">
        <v>5</v>
      </c>
      <c r="E7" s="376"/>
      <c r="F7" s="376"/>
      <c r="G7" s="377"/>
    </row>
    <row r="8" spans="2:8" ht="15.75" thickBot="1">
      <c r="C8" s="405" t="s">
        <v>8</v>
      </c>
      <c r="D8" s="406"/>
      <c r="E8" s="406"/>
      <c r="F8" s="406"/>
      <c r="G8" s="407"/>
    </row>
    <row r="9" spans="2:8" ht="15.75" thickBot="1">
      <c r="C9" s="472" t="s">
        <v>241</v>
      </c>
      <c r="D9" s="473"/>
      <c r="E9" s="473"/>
      <c r="F9" s="473"/>
      <c r="G9" s="474"/>
    </row>
    <row r="10" spans="2:8" ht="36.75" customHeight="1" thickBot="1">
      <c r="C10" s="472"/>
      <c r="D10" s="473"/>
      <c r="E10" s="473"/>
      <c r="F10" s="473"/>
      <c r="G10" s="474"/>
    </row>
    <row r="11" spans="2:8" ht="15.75" thickBot="1">
      <c r="C11" s="472"/>
      <c r="D11" s="473"/>
      <c r="E11" s="473"/>
      <c r="F11" s="473"/>
      <c r="G11" s="474"/>
    </row>
    <row r="12" spans="2:8" ht="36.75" customHeight="1" thickBot="1">
      <c r="C12" s="26" t="s">
        <v>11</v>
      </c>
      <c r="D12" s="408" t="s">
        <v>242</v>
      </c>
      <c r="E12" s="409"/>
      <c r="F12" s="409"/>
      <c r="G12" s="410"/>
    </row>
    <row r="13" spans="2:8" ht="23.25" customHeight="1">
      <c r="C13" s="399" t="s">
        <v>122</v>
      </c>
      <c r="D13" s="3">
        <v>2018</v>
      </c>
      <c r="E13" s="3">
        <v>2019</v>
      </c>
      <c r="F13" s="3">
        <v>2020</v>
      </c>
      <c r="G13" s="3">
        <v>2021</v>
      </c>
    </row>
    <row r="14" spans="2:8" ht="15.75" thickBot="1">
      <c r="C14" s="400"/>
      <c r="D14" s="4" t="s">
        <v>6</v>
      </c>
      <c r="E14" s="4" t="s">
        <v>7</v>
      </c>
      <c r="F14" s="4" t="s">
        <v>7</v>
      </c>
      <c r="G14" s="4" t="s">
        <v>7</v>
      </c>
    </row>
    <row r="15" spans="2:8" ht="23.25" thickBot="1">
      <c r="C15" s="104" t="s">
        <v>138</v>
      </c>
      <c r="D15" s="70">
        <v>21</v>
      </c>
      <c r="E15" s="10" t="s">
        <v>137</v>
      </c>
      <c r="F15" s="10" t="s">
        <v>137</v>
      </c>
      <c r="G15" s="10" t="s">
        <v>137</v>
      </c>
    </row>
    <row r="16" spans="2:8" ht="15.75" thickBot="1">
      <c r="C16" s="5"/>
      <c r="D16" s="10"/>
      <c r="E16" s="10"/>
      <c r="F16" s="10"/>
      <c r="G16" s="10"/>
    </row>
    <row r="17" spans="3:12" ht="23.25" thickBot="1">
      <c r="C17" s="5" t="s">
        <v>139</v>
      </c>
      <c r="D17" s="10" t="s">
        <v>47</v>
      </c>
      <c r="E17" s="10" t="s">
        <v>40</v>
      </c>
      <c r="F17" s="10" t="s">
        <v>40</v>
      </c>
      <c r="G17" s="10" t="s">
        <v>40</v>
      </c>
    </row>
    <row r="18" spans="3:12" ht="24.75" thickBot="1">
      <c r="C18" s="20" t="s">
        <v>13</v>
      </c>
      <c r="D18" s="475" t="s">
        <v>140</v>
      </c>
      <c r="E18" s="476"/>
      <c r="F18" s="476"/>
      <c r="G18" s="477"/>
    </row>
    <row r="19" spans="3:12" ht="23.25" customHeight="1" thickBot="1">
      <c r="C19" s="414" t="s">
        <v>123</v>
      </c>
      <c r="D19" s="435"/>
      <c r="E19" s="435"/>
      <c r="F19" s="435"/>
      <c r="G19" s="436"/>
      <c r="J19" s="6"/>
      <c r="L19" s="6"/>
    </row>
    <row r="20" spans="3:12" ht="34.5" thickBot="1">
      <c r="C20" s="104" t="s">
        <v>142</v>
      </c>
      <c r="D20" s="10">
        <v>0.04</v>
      </c>
      <c r="E20" s="10" t="s">
        <v>137</v>
      </c>
      <c r="F20" s="10" t="s">
        <v>137</v>
      </c>
      <c r="G20" s="10" t="s">
        <v>137</v>
      </c>
    </row>
    <row r="21" spans="3:12" ht="23.25" thickBot="1">
      <c r="C21" s="5" t="s">
        <v>141</v>
      </c>
      <c r="D21" s="10"/>
      <c r="E21" s="10"/>
      <c r="F21" s="10"/>
      <c r="G21" s="10"/>
    </row>
    <row r="22" spans="3:12" ht="23.25" thickBot="1">
      <c r="C22" s="5" t="s">
        <v>49</v>
      </c>
      <c r="D22" s="10"/>
      <c r="E22" s="10"/>
      <c r="F22" s="10"/>
      <c r="G22" s="10"/>
    </row>
    <row r="23" spans="3:12" ht="15.75" thickBot="1">
      <c r="C23" s="417" t="s">
        <v>70</v>
      </c>
      <c r="D23" s="418"/>
      <c r="E23" s="418"/>
      <c r="F23" s="418"/>
      <c r="G23" s="419"/>
    </row>
    <row r="24" spans="3:12" ht="15.75" thickBot="1">
      <c r="C24" s="437" t="s">
        <v>124</v>
      </c>
      <c r="D24" s="438"/>
      <c r="E24" s="438"/>
      <c r="F24" s="438"/>
      <c r="G24" s="439"/>
    </row>
    <row r="25" spans="3:12" ht="15.75" thickBot="1">
      <c r="C25" s="31" t="s">
        <v>43</v>
      </c>
      <c r="D25" s="393" t="s">
        <v>39</v>
      </c>
      <c r="E25" s="394"/>
      <c r="F25" s="394"/>
      <c r="G25" s="395"/>
    </row>
    <row r="26" spans="3:12" ht="17.25" customHeight="1" thickBot="1">
      <c r="C26" s="5" t="s">
        <v>10</v>
      </c>
      <c r="D26" s="414" t="s">
        <v>143</v>
      </c>
      <c r="E26" s="435"/>
      <c r="F26" s="435"/>
      <c r="G26" s="436"/>
    </row>
    <row r="27" spans="3:12" ht="15.75" thickBot="1">
      <c r="C27" s="5" t="s">
        <v>15</v>
      </c>
      <c r="D27" s="396" t="s">
        <v>238</v>
      </c>
      <c r="E27" s="397"/>
      <c r="F27" s="397"/>
      <c r="G27" s="398"/>
    </row>
    <row r="28" spans="3:12" ht="12.75" customHeight="1">
      <c r="C28" s="399"/>
      <c r="D28" s="29">
        <v>2018</v>
      </c>
      <c r="E28" s="29">
        <v>2019</v>
      </c>
      <c r="F28" s="29">
        <v>2020</v>
      </c>
      <c r="G28" s="29">
        <v>2021</v>
      </c>
    </row>
    <row r="29" spans="3:12" ht="9" customHeight="1" thickBot="1">
      <c r="C29" s="400"/>
      <c r="D29" s="30" t="s">
        <v>6</v>
      </c>
      <c r="E29" s="30" t="s">
        <v>7</v>
      </c>
      <c r="F29" s="30" t="s">
        <v>7</v>
      </c>
      <c r="G29" s="30" t="s">
        <v>7</v>
      </c>
    </row>
    <row r="30" spans="3:12" ht="15.75" thickBot="1">
      <c r="C30" s="5" t="s">
        <v>9</v>
      </c>
      <c r="D30" s="7">
        <v>50</v>
      </c>
      <c r="E30" s="7">
        <v>50</v>
      </c>
      <c r="F30" s="7">
        <v>50</v>
      </c>
      <c r="G30" s="7">
        <v>50</v>
      </c>
    </row>
    <row r="31" spans="3:12" ht="15.75" thickBot="1">
      <c r="C31" s="5" t="s">
        <v>16</v>
      </c>
      <c r="D31" s="14">
        <v>454940</v>
      </c>
      <c r="E31" s="7">
        <v>460940</v>
      </c>
      <c r="F31" s="7">
        <v>470000</v>
      </c>
      <c r="G31" s="7">
        <v>471000</v>
      </c>
    </row>
    <row r="32" spans="3:12" ht="15.75" thickBot="1">
      <c r="C32" s="5" t="s">
        <v>26</v>
      </c>
      <c r="D32" s="7">
        <f>D31/D30</f>
        <v>9098.7999999999993</v>
      </c>
      <c r="E32" s="7">
        <f>E31/E30</f>
        <v>9218.7999999999993</v>
      </c>
      <c r="F32" s="7">
        <f>F31/F30</f>
        <v>9400</v>
      </c>
      <c r="G32" s="7">
        <f>G31/G30</f>
        <v>9420</v>
      </c>
    </row>
    <row r="33" spans="3:13" ht="15.75" thickBot="1">
      <c r="C33" s="5" t="s">
        <v>17</v>
      </c>
      <c r="D33" s="57" t="s">
        <v>23</v>
      </c>
      <c r="E33" s="9">
        <f t="shared" ref="E33:G35" si="0">E30/D30-1</f>
        <v>0</v>
      </c>
      <c r="F33" s="9">
        <f t="shared" si="0"/>
        <v>0</v>
      </c>
      <c r="G33" s="9">
        <f t="shared" si="0"/>
        <v>0</v>
      </c>
      <c r="I33" s="12"/>
      <c r="J33" s="12"/>
      <c r="K33" s="12"/>
      <c r="L33" s="12"/>
      <c r="M33" s="12"/>
    </row>
    <row r="34" spans="3:13" ht="15.75" thickBot="1">
      <c r="C34" s="5" t="s">
        <v>18</v>
      </c>
      <c r="D34" s="57" t="s">
        <v>23</v>
      </c>
      <c r="E34" s="9">
        <f t="shared" si="0"/>
        <v>1.318855233657179E-2</v>
      </c>
      <c r="F34" s="9">
        <f t="shared" si="0"/>
        <v>1.9655486614309936E-2</v>
      </c>
      <c r="G34" s="9">
        <f t="shared" si="0"/>
        <v>2.1276595744681437E-3</v>
      </c>
    </row>
    <row r="35" spans="3:13" ht="23.25" thickBot="1">
      <c r="C35" s="5" t="s">
        <v>19</v>
      </c>
      <c r="D35" s="57" t="s">
        <v>23</v>
      </c>
      <c r="E35" s="9">
        <f t="shared" si="0"/>
        <v>1.318855233657179E-2</v>
      </c>
      <c r="F35" s="9">
        <f t="shared" si="0"/>
        <v>1.9655486614309936E-2</v>
      </c>
      <c r="G35" s="9">
        <f t="shared" si="0"/>
        <v>2.1276595744681437E-3</v>
      </c>
    </row>
    <row r="36" spans="3:13" ht="15.75" thickBot="1">
      <c r="C36" s="429" t="s">
        <v>73</v>
      </c>
      <c r="D36" s="430"/>
      <c r="E36" s="430"/>
      <c r="F36" s="430"/>
      <c r="G36" s="431"/>
    </row>
    <row r="37" spans="3:13" ht="12.75" customHeight="1">
      <c r="C37" s="399"/>
      <c r="D37" s="29">
        <v>2018</v>
      </c>
      <c r="E37" s="29">
        <v>2019</v>
      </c>
      <c r="F37" s="29">
        <v>2020</v>
      </c>
      <c r="G37" s="29">
        <v>2021</v>
      </c>
    </row>
    <row r="38" spans="3:13" ht="19.5" customHeight="1" thickBot="1">
      <c r="C38" s="400"/>
      <c r="D38" s="30" t="s">
        <v>6</v>
      </c>
      <c r="E38" s="30" t="s">
        <v>7</v>
      </c>
      <c r="F38" s="30" t="s">
        <v>7</v>
      </c>
      <c r="G38" s="30" t="s">
        <v>7</v>
      </c>
    </row>
    <row r="39" spans="3:13" ht="15.75" thickBot="1">
      <c r="C39" s="1" t="s">
        <v>0</v>
      </c>
      <c r="D39" s="11">
        <v>230400</v>
      </c>
      <c r="E39" s="11">
        <v>236400</v>
      </c>
      <c r="F39" s="11">
        <v>236400</v>
      </c>
      <c r="G39" s="11">
        <v>236400</v>
      </c>
    </row>
    <row r="40" spans="3:13" ht="24.75" thickBot="1">
      <c r="C40" s="1" t="s">
        <v>52</v>
      </c>
      <c r="D40" s="11">
        <v>39350</v>
      </c>
      <c r="E40" s="11">
        <v>39350</v>
      </c>
      <c r="F40" s="11">
        <v>39350</v>
      </c>
      <c r="G40" s="11">
        <v>39350</v>
      </c>
    </row>
    <row r="41" spans="3:13" ht="15.75" thickBot="1">
      <c r="C41" s="1" t="s">
        <v>1</v>
      </c>
      <c r="D41" s="14">
        <v>171000</v>
      </c>
      <c r="E41" s="11">
        <v>171000</v>
      </c>
      <c r="F41" s="11">
        <v>171000</v>
      </c>
      <c r="G41" s="11">
        <v>171000</v>
      </c>
    </row>
    <row r="42" spans="3:13" ht="15.75" thickBot="1">
      <c r="C42" s="1" t="s">
        <v>2</v>
      </c>
      <c r="D42" s="14"/>
      <c r="E42" s="11"/>
      <c r="F42" s="11"/>
      <c r="G42" s="11"/>
    </row>
    <row r="43" spans="3:13" ht="24.75" thickBot="1">
      <c r="C43" s="1" t="s">
        <v>31</v>
      </c>
      <c r="D43" s="14"/>
      <c r="E43" s="11"/>
      <c r="F43" s="11"/>
      <c r="G43" s="11"/>
    </row>
    <row r="44" spans="3:13" ht="15.75" thickBot="1">
      <c r="C44" s="1" t="s">
        <v>33</v>
      </c>
      <c r="D44" s="14">
        <v>13800</v>
      </c>
      <c r="E44" s="11">
        <v>13800</v>
      </c>
      <c r="F44" s="11">
        <v>22860</v>
      </c>
      <c r="G44" s="11">
        <v>23860</v>
      </c>
    </row>
    <row r="45" spans="3:13" ht="24.75" thickBot="1">
      <c r="C45" s="1" t="s">
        <v>3</v>
      </c>
      <c r="D45" s="14">
        <v>390</v>
      </c>
      <c r="E45" s="11">
        <v>390</v>
      </c>
      <c r="F45" s="11">
        <v>390</v>
      </c>
      <c r="G45" s="11">
        <v>390</v>
      </c>
    </row>
    <row r="46" spans="3:13" ht="24.75" thickBot="1">
      <c r="C46" s="32" t="s">
        <v>72</v>
      </c>
      <c r="D46" s="14">
        <f>D45+D44+D43+D42+D41+D40+D39</f>
        <v>454940</v>
      </c>
      <c r="E46" s="14">
        <f>E45+E44+E43+E42+E41+E40+E39</f>
        <v>460940</v>
      </c>
      <c r="F46" s="14">
        <f>F45+F44+F43+F42+F41+F40+F39</f>
        <v>470000</v>
      </c>
      <c r="G46" s="14">
        <f>G45+G44+G43+G42+G41+G40+G39</f>
        <v>471000</v>
      </c>
    </row>
    <row r="47" spans="3:13" ht="15.75" thickBot="1">
      <c r="C47" s="38" t="s">
        <v>74</v>
      </c>
      <c r="D47" s="39">
        <f>IF(D46-D31=0,0,"Error")</f>
        <v>0</v>
      </c>
      <c r="E47" s="39">
        <f>IF(E46-E31=0,0,"Error")</f>
        <v>0</v>
      </c>
      <c r="F47" s="39">
        <f>IF(F46-F31=0,0,"Error")</f>
        <v>0</v>
      </c>
      <c r="G47" s="39">
        <f>IF(G46-G31=0,0,"Error")</f>
        <v>0</v>
      </c>
    </row>
    <row r="48" spans="3:13" ht="23.25" thickBot="1">
      <c r="C48" s="23" t="s">
        <v>77</v>
      </c>
      <c r="D48" s="393" t="s">
        <v>39</v>
      </c>
      <c r="E48" s="394"/>
      <c r="F48" s="394"/>
      <c r="G48" s="395"/>
    </row>
    <row r="49" spans="3:7" ht="15.75" thickBot="1">
      <c r="C49" s="5" t="s">
        <v>10</v>
      </c>
      <c r="D49" s="414" t="s">
        <v>39</v>
      </c>
      <c r="E49" s="435"/>
      <c r="F49" s="435"/>
      <c r="G49" s="436"/>
    </row>
    <row r="50" spans="3:7" ht="15.75" thickBot="1">
      <c r="C50" s="5" t="s">
        <v>15</v>
      </c>
      <c r="D50" s="396" t="s">
        <v>39</v>
      </c>
      <c r="E50" s="397"/>
      <c r="F50" s="397"/>
      <c r="G50" s="398"/>
    </row>
    <row r="51" spans="3:7" ht="15.75" thickBot="1">
      <c r="C51" s="5" t="s">
        <v>9</v>
      </c>
      <c r="D51" s="7"/>
      <c r="E51" s="7"/>
      <c r="F51" s="7"/>
      <c r="G51" s="7"/>
    </row>
    <row r="52" spans="3:7" ht="12.75" customHeight="1">
      <c r="C52" s="399"/>
      <c r="D52" s="29">
        <v>2018</v>
      </c>
      <c r="E52" s="29">
        <v>2019</v>
      </c>
      <c r="F52" s="29">
        <v>2020</v>
      </c>
      <c r="G52" s="29">
        <v>2021</v>
      </c>
    </row>
    <row r="53" spans="3:7" ht="9" customHeight="1" thickBot="1">
      <c r="C53" s="400"/>
      <c r="D53" s="30" t="s">
        <v>6</v>
      </c>
      <c r="E53" s="30" t="s">
        <v>7</v>
      </c>
      <c r="F53" s="30" t="s">
        <v>7</v>
      </c>
      <c r="G53" s="30" t="s">
        <v>7</v>
      </c>
    </row>
    <row r="54" spans="3:7" ht="15.75" thickBot="1">
      <c r="C54" s="5" t="s">
        <v>16</v>
      </c>
      <c r="D54" s="7"/>
      <c r="E54" s="7"/>
      <c r="F54" s="7"/>
      <c r="G54" s="7"/>
    </row>
    <row r="55" spans="3:7" ht="15.75" thickBot="1">
      <c r="C55" s="5" t="s">
        <v>26</v>
      </c>
      <c r="D55" s="7" t="e">
        <f>D54/D51</f>
        <v>#DIV/0!</v>
      </c>
      <c r="E55" s="7" t="e">
        <f>E54/E51</f>
        <v>#DIV/0!</v>
      </c>
      <c r="F55" s="7" t="e">
        <f>F54/F51</f>
        <v>#DIV/0!</v>
      </c>
      <c r="G55" s="7" t="e">
        <f>G54/G51</f>
        <v>#DIV/0!</v>
      </c>
    </row>
    <row r="56" spans="3:7" ht="15.75" thickBot="1">
      <c r="C56" s="5" t="s">
        <v>17</v>
      </c>
      <c r="D56" s="57"/>
      <c r="E56" s="9" t="e">
        <f>E51/D51-1</f>
        <v>#DIV/0!</v>
      </c>
      <c r="F56" s="9" t="e">
        <f>F51/E51-1</f>
        <v>#DIV/0!</v>
      </c>
      <c r="G56" s="9" t="e">
        <f>G51/F51-1</f>
        <v>#DIV/0!</v>
      </c>
    </row>
    <row r="57" spans="3:7" ht="15.75" thickBot="1">
      <c r="C57" s="5" t="s">
        <v>18</v>
      </c>
      <c r="D57" s="57"/>
      <c r="E57" s="9" t="e">
        <f t="shared" ref="E57:G58" si="1">E54/D54-1</f>
        <v>#DIV/0!</v>
      </c>
      <c r="F57" s="9" t="e">
        <f t="shared" si="1"/>
        <v>#DIV/0!</v>
      </c>
      <c r="G57" s="9" t="e">
        <f t="shared" si="1"/>
        <v>#DIV/0!</v>
      </c>
    </row>
    <row r="58" spans="3:7" ht="23.25" thickBot="1">
      <c r="C58" s="5" t="s">
        <v>19</v>
      </c>
      <c r="D58" s="57"/>
      <c r="E58" s="9" t="e">
        <f t="shared" si="1"/>
        <v>#DIV/0!</v>
      </c>
      <c r="F58" s="9" t="e">
        <f t="shared" si="1"/>
        <v>#DIV/0!</v>
      </c>
      <c r="G58" s="9" t="e">
        <f t="shared" si="1"/>
        <v>#DIV/0!</v>
      </c>
    </row>
    <row r="59" spans="3:7" ht="24.75" customHeight="1" thickBot="1">
      <c r="C59" s="429" t="s">
        <v>78</v>
      </c>
      <c r="D59" s="430"/>
      <c r="E59" s="430"/>
      <c r="F59" s="430"/>
      <c r="G59" s="431"/>
    </row>
    <row r="60" spans="3:7" ht="12.75" customHeight="1">
      <c r="C60" s="399"/>
      <c r="D60" s="29">
        <v>2018</v>
      </c>
      <c r="E60" s="29">
        <v>2019</v>
      </c>
      <c r="F60" s="29">
        <v>2020</v>
      </c>
      <c r="G60" s="29">
        <v>2021</v>
      </c>
    </row>
    <row r="61" spans="3:7" ht="9" customHeight="1" thickBot="1">
      <c r="C61" s="400"/>
      <c r="D61" s="30" t="s">
        <v>6</v>
      </c>
      <c r="E61" s="30" t="s">
        <v>7</v>
      </c>
      <c r="F61" s="30" t="s">
        <v>7</v>
      </c>
      <c r="G61" s="30" t="s">
        <v>7</v>
      </c>
    </row>
    <row r="62" spans="3:7" ht="24.75" customHeight="1" thickBot="1">
      <c r="C62" s="1" t="s">
        <v>0</v>
      </c>
      <c r="D62" s="11"/>
      <c r="E62" s="11"/>
      <c r="F62" s="11"/>
      <c r="G62" s="11"/>
    </row>
    <row r="63" spans="3:7" ht="24.75" customHeight="1" thickBot="1">
      <c r="C63" s="1" t="s">
        <v>52</v>
      </c>
      <c r="D63" s="11"/>
      <c r="E63" s="11"/>
      <c r="F63" s="11"/>
      <c r="G63" s="11"/>
    </row>
    <row r="64" spans="3:7" ht="24.75" customHeight="1" thickBot="1">
      <c r="C64" s="1" t="s">
        <v>1</v>
      </c>
      <c r="D64" s="14"/>
      <c r="E64" s="11"/>
      <c r="F64" s="11"/>
      <c r="G64" s="11"/>
    </row>
    <row r="65" spans="3:7" ht="15.75" thickBot="1">
      <c r="C65" s="1" t="s">
        <v>2</v>
      </c>
      <c r="D65" s="14"/>
      <c r="E65" s="11"/>
      <c r="F65" s="11"/>
      <c r="G65" s="11"/>
    </row>
    <row r="66" spans="3:7" ht="24.75" thickBot="1">
      <c r="C66" s="1" t="s">
        <v>31</v>
      </c>
      <c r="D66" s="14"/>
      <c r="E66" s="11"/>
      <c r="F66" s="11"/>
      <c r="G66" s="11"/>
    </row>
    <row r="67" spans="3:7" ht="15.75" thickBot="1">
      <c r="C67" s="1" t="s">
        <v>33</v>
      </c>
      <c r="D67" s="14"/>
      <c r="E67" s="11"/>
      <c r="F67" s="11"/>
      <c r="G67" s="11"/>
    </row>
    <row r="68" spans="3:7" ht="24.75" thickBot="1">
      <c r="C68" s="1" t="s">
        <v>3</v>
      </c>
      <c r="D68" s="14"/>
      <c r="E68" s="11"/>
      <c r="F68" s="11"/>
      <c r="G68" s="11"/>
    </row>
    <row r="69" spans="3:7" ht="24.75" thickBot="1">
      <c r="C69" s="37" t="s">
        <v>75</v>
      </c>
      <c r="D69" s="14">
        <f>D68+D67+D66+D65+D64+D63+D62</f>
        <v>0</v>
      </c>
      <c r="E69" s="14">
        <f>E68+E67+E66+E65+E64+E63+E62</f>
        <v>0</v>
      </c>
      <c r="F69" s="14">
        <f>F68+F67+F66+F65+F64+F63+F62</f>
        <v>0</v>
      </c>
      <c r="G69" s="14">
        <f>G68+G67+G66+G65+G64+G63+G62</f>
        <v>0</v>
      </c>
    </row>
    <row r="70" spans="3:7" ht="17.25" customHeight="1" thickBot="1">
      <c r="C70" s="38" t="s">
        <v>74</v>
      </c>
      <c r="D70" s="39">
        <f>IF(D69-D54=0,0,"Error")</f>
        <v>0</v>
      </c>
      <c r="E70" s="39">
        <f>IF(E69-E54=0,0,"Error")</f>
        <v>0</v>
      </c>
      <c r="F70" s="39">
        <f>IF(F69-F54=0,0,"Error")</f>
        <v>0</v>
      </c>
      <c r="G70" s="39">
        <f>IF(G69-G54=0,0,"Error")</f>
        <v>0</v>
      </c>
    </row>
    <row r="71" spans="3:7" ht="15.75" thickBot="1">
      <c r="C71" s="437" t="s">
        <v>94</v>
      </c>
      <c r="D71" s="438"/>
      <c r="E71" s="438"/>
      <c r="F71" s="438"/>
      <c r="G71" s="439"/>
    </row>
    <row r="72" spans="3:7" ht="15.75" thickBot="1">
      <c r="C72" s="437" t="s">
        <v>95</v>
      </c>
      <c r="D72" s="438"/>
      <c r="E72" s="438"/>
      <c r="F72" s="438"/>
      <c r="G72" s="439"/>
    </row>
    <row r="73" spans="3:7" ht="23.25" thickBot="1">
      <c r="C73" s="22" t="s">
        <v>111</v>
      </c>
      <c r="D73" s="443" t="s">
        <v>44</v>
      </c>
      <c r="E73" s="444"/>
      <c r="F73" s="444"/>
      <c r="G73" s="445"/>
    </row>
    <row r="74" spans="3:7" ht="15.75" thickBot="1">
      <c r="C74" s="31" t="s">
        <v>42</v>
      </c>
      <c r="D74" s="393" t="s">
        <v>39</v>
      </c>
      <c r="E74" s="394"/>
      <c r="F74" s="394"/>
      <c r="G74" s="395"/>
    </row>
    <row r="75" spans="3:7" ht="17.25" customHeight="1" thickBot="1">
      <c r="C75" s="5" t="s">
        <v>10</v>
      </c>
      <c r="D75" s="414" t="s">
        <v>39</v>
      </c>
      <c r="E75" s="435"/>
      <c r="F75" s="435"/>
      <c r="G75" s="436"/>
    </row>
    <row r="76" spans="3:7" ht="15.75" thickBot="1">
      <c r="C76" s="5" t="s">
        <v>15</v>
      </c>
      <c r="D76" s="396" t="s">
        <v>39</v>
      </c>
      <c r="E76" s="397"/>
      <c r="F76" s="397"/>
      <c r="G76" s="398"/>
    </row>
    <row r="77" spans="3:7" ht="12.75" customHeight="1">
      <c r="C77" s="399"/>
      <c r="D77" s="29">
        <v>2018</v>
      </c>
      <c r="E77" s="29">
        <v>2019</v>
      </c>
      <c r="F77" s="29">
        <v>2020</v>
      </c>
      <c r="G77" s="29">
        <v>2021</v>
      </c>
    </row>
    <row r="78" spans="3:7" ht="9" customHeight="1" thickBot="1">
      <c r="C78" s="400"/>
      <c r="D78" s="30" t="s">
        <v>6</v>
      </c>
      <c r="E78" s="30" t="s">
        <v>7</v>
      </c>
      <c r="F78" s="30" t="s">
        <v>7</v>
      </c>
      <c r="G78" s="30" t="s">
        <v>7</v>
      </c>
    </row>
    <row r="79" spans="3:7" ht="15.75" thickBot="1">
      <c r="C79" s="5" t="s">
        <v>9</v>
      </c>
      <c r="D79" s="7"/>
      <c r="E79" s="7"/>
      <c r="F79" s="7"/>
      <c r="G79" s="7"/>
    </row>
    <row r="80" spans="3:7" ht="15.75" thickBot="1">
      <c r="C80" s="5" t="s">
        <v>16</v>
      </c>
      <c r="D80" s="7"/>
      <c r="E80" s="7"/>
      <c r="F80" s="7"/>
      <c r="G80" s="7"/>
    </row>
    <row r="81" spans="3:13" ht="15.75" thickBot="1">
      <c r="C81" s="5" t="s">
        <v>26</v>
      </c>
      <c r="D81" s="7" t="e">
        <f>D80/D79</f>
        <v>#DIV/0!</v>
      </c>
      <c r="E81" s="7" t="e">
        <f>E80/E79</f>
        <v>#DIV/0!</v>
      </c>
      <c r="F81" s="7" t="e">
        <f>F80/F79</f>
        <v>#DIV/0!</v>
      </c>
      <c r="G81" s="7" t="e">
        <f>G80/G79</f>
        <v>#DIV/0!</v>
      </c>
    </row>
    <row r="82" spans="3:13" ht="15.75" thickBot="1">
      <c r="C82" s="5" t="s">
        <v>17</v>
      </c>
      <c r="D82" s="57" t="s">
        <v>23</v>
      </c>
      <c r="E82" s="9" t="e">
        <f t="shared" ref="E82:G84" si="2">E79/D79-1</f>
        <v>#DIV/0!</v>
      </c>
      <c r="F82" s="9" t="e">
        <f t="shared" si="2"/>
        <v>#DIV/0!</v>
      </c>
      <c r="G82" s="9" t="e">
        <f t="shared" si="2"/>
        <v>#DIV/0!</v>
      </c>
      <c r="I82" s="12"/>
      <c r="J82" s="12"/>
      <c r="K82" s="12"/>
      <c r="L82" s="12"/>
      <c r="M82" s="12"/>
    </row>
    <row r="83" spans="3:13" ht="15.75" thickBot="1">
      <c r="C83" s="5" t="s">
        <v>18</v>
      </c>
      <c r="D83" s="57" t="s">
        <v>23</v>
      </c>
      <c r="E83" s="9" t="e">
        <f t="shared" si="2"/>
        <v>#DIV/0!</v>
      </c>
      <c r="F83" s="9" t="e">
        <f t="shared" si="2"/>
        <v>#DIV/0!</v>
      </c>
      <c r="G83" s="9" t="e">
        <f t="shared" si="2"/>
        <v>#DIV/0!</v>
      </c>
    </row>
    <row r="84" spans="3:13" ht="23.25" thickBot="1">
      <c r="C84" s="5" t="s">
        <v>19</v>
      </c>
      <c r="D84" s="57" t="s">
        <v>23</v>
      </c>
      <c r="E84" s="9" t="e">
        <f t="shared" si="2"/>
        <v>#DIV/0!</v>
      </c>
      <c r="F84" s="9" t="e">
        <f t="shared" si="2"/>
        <v>#DIV/0!</v>
      </c>
      <c r="G84" s="9" t="e">
        <f t="shared" si="2"/>
        <v>#DIV/0!</v>
      </c>
    </row>
    <row r="85" spans="3:13" ht="15.75" thickBot="1">
      <c r="C85" s="429" t="s">
        <v>73</v>
      </c>
      <c r="D85" s="430"/>
      <c r="E85" s="430"/>
      <c r="F85" s="430"/>
      <c r="G85" s="431"/>
    </row>
    <row r="86" spans="3:13" ht="12.75" customHeight="1">
      <c r="C86" s="399"/>
      <c r="D86" s="29">
        <v>2018</v>
      </c>
      <c r="E86" s="29">
        <v>2019</v>
      </c>
      <c r="F86" s="29">
        <v>2020</v>
      </c>
      <c r="G86" s="29">
        <v>2021</v>
      </c>
    </row>
    <row r="87" spans="3:13" ht="9" customHeight="1" thickBot="1">
      <c r="C87" s="400"/>
      <c r="D87" s="30" t="s">
        <v>6</v>
      </c>
      <c r="E87" s="30" t="s">
        <v>7</v>
      </c>
      <c r="F87" s="30" t="s">
        <v>7</v>
      </c>
      <c r="G87" s="30" t="s">
        <v>7</v>
      </c>
    </row>
    <row r="88" spans="3:13" ht="15.75" thickBot="1">
      <c r="C88" s="1" t="s">
        <v>99</v>
      </c>
      <c r="D88" s="11"/>
      <c r="E88" s="11"/>
      <c r="F88" s="11"/>
      <c r="G88" s="11"/>
    </row>
    <row r="89" spans="3:13" ht="15.75" thickBot="1">
      <c r="C89" s="1" t="s">
        <v>100</v>
      </c>
      <c r="D89" s="14"/>
      <c r="E89" s="11"/>
      <c r="F89" s="11"/>
      <c r="G89" s="11"/>
    </row>
    <row r="90" spans="3:13" ht="24.75" thickBot="1">
      <c r="C90" s="32" t="s">
        <v>72</v>
      </c>
      <c r="D90" s="14">
        <f>D89+D88</f>
        <v>0</v>
      </c>
      <c r="E90" s="14">
        <f>E89+E88</f>
        <v>0</v>
      </c>
      <c r="F90" s="14">
        <f>F89+F88</f>
        <v>0</v>
      </c>
      <c r="G90" s="14">
        <f>G89+G88</f>
        <v>0</v>
      </c>
    </row>
    <row r="91" spans="3:13">
      <c r="C91" s="420" t="s">
        <v>96</v>
      </c>
      <c r="D91" s="432"/>
      <c r="E91" s="423"/>
      <c r="F91" s="423"/>
      <c r="G91" s="424"/>
    </row>
    <row r="92" spans="3:13">
      <c r="C92" s="421"/>
      <c r="D92" s="433"/>
      <c r="E92" s="425"/>
      <c r="F92" s="425"/>
      <c r="G92" s="426"/>
    </row>
    <row r="93" spans="3:13" ht="15.75" thickBot="1">
      <c r="C93" s="422"/>
      <c r="D93" s="434"/>
      <c r="E93" s="427"/>
      <c r="F93" s="427"/>
      <c r="G93" s="428"/>
    </row>
    <row r="94" spans="3:13" ht="15.75" thickBot="1">
      <c r="C94" s="22" t="s">
        <v>45</v>
      </c>
      <c r="D94" s="443" t="s">
        <v>44</v>
      </c>
      <c r="E94" s="444"/>
      <c r="F94" s="444"/>
      <c r="G94" s="445"/>
    </row>
    <row r="95" spans="3:13" ht="23.25" thickBot="1">
      <c r="C95" s="31" t="s">
        <v>97</v>
      </c>
      <c r="D95" s="393" t="s">
        <v>39</v>
      </c>
      <c r="E95" s="394"/>
      <c r="F95" s="394"/>
      <c r="G95" s="395"/>
    </row>
    <row r="96" spans="3:13" ht="17.25" customHeight="1" thickBot="1">
      <c r="C96" s="5" t="s">
        <v>10</v>
      </c>
      <c r="D96" s="414" t="s">
        <v>39</v>
      </c>
      <c r="E96" s="435"/>
      <c r="F96" s="435"/>
      <c r="G96" s="436"/>
    </row>
    <row r="97" spans="3:13" ht="15.75" thickBot="1">
      <c r="C97" s="5" t="s">
        <v>15</v>
      </c>
      <c r="D97" s="396" t="s">
        <v>39</v>
      </c>
      <c r="E97" s="397"/>
      <c r="F97" s="397"/>
      <c r="G97" s="398"/>
    </row>
    <row r="98" spans="3:13" ht="12.75" customHeight="1">
      <c r="C98" s="399"/>
      <c r="D98" s="29">
        <v>2018</v>
      </c>
      <c r="E98" s="29">
        <v>2019</v>
      </c>
      <c r="F98" s="29">
        <v>2020</v>
      </c>
      <c r="G98" s="29">
        <v>2021</v>
      </c>
    </row>
    <row r="99" spans="3:13" ht="9" customHeight="1" thickBot="1">
      <c r="C99" s="400"/>
      <c r="D99" s="30" t="s">
        <v>6</v>
      </c>
      <c r="E99" s="30" t="s">
        <v>7</v>
      </c>
      <c r="F99" s="30" t="s">
        <v>7</v>
      </c>
      <c r="G99" s="30" t="s">
        <v>7</v>
      </c>
    </row>
    <row r="100" spans="3:13" ht="15.75" thickBot="1">
      <c r="C100" s="5" t="s">
        <v>9</v>
      </c>
      <c r="D100" s="7"/>
      <c r="E100" s="7"/>
      <c r="F100" s="7"/>
      <c r="G100" s="7"/>
    </row>
    <row r="101" spans="3:13" ht="15.75" thickBot="1">
      <c r="C101" s="5" t="s">
        <v>16</v>
      </c>
      <c r="D101" s="7"/>
      <c r="E101" s="7"/>
      <c r="F101" s="7"/>
      <c r="G101" s="7"/>
    </row>
    <row r="102" spans="3:13" ht="15.75" thickBot="1">
      <c r="C102" s="5" t="s">
        <v>26</v>
      </c>
      <c r="D102" s="7" t="e">
        <f>D101/D100</f>
        <v>#DIV/0!</v>
      </c>
      <c r="E102" s="7" t="e">
        <f>E101/E100</f>
        <v>#DIV/0!</v>
      </c>
      <c r="F102" s="7" t="e">
        <f>F101/F100</f>
        <v>#DIV/0!</v>
      </c>
      <c r="G102" s="7" t="e">
        <f>G101/G100</f>
        <v>#DIV/0!</v>
      </c>
    </row>
    <row r="103" spans="3:13" ht="15.75" thickBot="1">
      <c r="C103" s="5" t="s">
        <v>17</v>
      </c>
      <c r="D103" s="57" t="s">
        <v>23</v>
      </c>
      <c r="E103" s="9" t="e">
        <f t="shared" ref="E103:G105" si="3">E100/D100-1</f>
        <v>#DIV/0!</v>
      </c>
      <c r="F103" s="9" t="e">
        <f t="shared" si="3"/>
        <v>#DIV/0!</v>
      </c>
      <c r="G103" s="9" t="e">
        <f t="shared" si="3"/>
        <v>#DIV/0!</v>
      </c>
      <c r="I103" s="12"/>
      <c r="J103" s="12"/>
      <c r="K103" s="12"/>
      <c r="L103" s="12"/>
      <c r="M103" s="12"/>
    </row>
    <row r="104" spans="3:13" ht="15.75" thickBot="1">
      <c r="C104" s="5" t="s">
        <v>18</v>
      </c>
      <c r="D104" s="57" t="s">
        <v>23</v>
      </c>
      <c r="E104" s="9" t="e">
        <f t="shared" si="3"/>
        <v>#DIV/0!</v>
      </c>
      <c r="F104" s="9" t="e">
        <f t="shared" si="3"/>
        <v>#DIV/0!</v>
      </c>
      <c r="G104" s="9" t="e">
        <f t="shared" si="3"/>
        <v>#DIV/0!</v>
      </c>
    </row>
    <row r="105" spans="3:13" ht="23.25" thickBot="1">
      <c r="C105" s="5" t="s">
        <v>19</v>
      </c>
      <c r="D105" s="57" t="s">
        <v>23</v>
      </c>
      <c r="E105" s="9" t="e">
        <f t="shared" si="3"/>
        <v>#DIV/0!</v>
      </c>
      <c r="F105" s="9" t="e">
        <f t="shared" si="3"/>
        <v>#DIV/0!</v>
      </c>
      <c r="G105" s="9" t="e">
        <f t="shared" si="3"/>
        <v>#DIV/0!</v>
      </c>
    </row>
    <row r="106" spans="3:13" ht="15.75" thickBot="1">
      <c r="C106" s="429" t="s">
        <v>80</v>
      </c>
      <c r="D106" s="430"/>
      <c r="E106" s="430"/>
      <c r="F106" s="430"/>
      <c r="G106" s="431"/>
    </row>
    <row r="107" spans="3:13" ht="12.75" customHeight="1">
      <c r="C107" s="399"/>
      <c r="D107" s="29">
        <v>2018</v>
      </c>
      <c r="E107" s="29">
        <v>2019</v>
      </c>
      <c r="F107" s="29">
        <v>2020</v>
      </c>
      <c r="G107" s="29">
        <v>2021</v>
      </c>
    </row>
    <row r="108" spans="3:13" ht="9" customHeight="1" thickBot="1">
      <c r="C108" s="400"/>
      <c r="D108" s="30" t="s">
        <v>6</v>
      </c>
      <c r="E108" s="30" t="s">
        <v>7</v>
      </c>
      <c r="F108" s="30" t="s">
        <v>7</v>
      </c>
      <c r="G108" s="30" t="s">
        <v>7</v>
      </c>
    </row>
    <row r="109" spans="3:13" ht="15.75" thickBot="1">
      <c r="C109" s="1" t="s">
        <v>99</v>
      </c>
      <c r="D109" s="11"/>
      <c r="E109" s="11"/>
      <c r="F109" s="11"/>
      <c r="G109" s="11"/>
    </row>
    <row r="110" spans="3:13" ht="15.75" thickBot="1">
      <c r="C110" s="1" t="s">
        <v>100</v>
      </c>
      <c r="D110" s="14"/>
      <c r="E110" s="11"/>
      <c r="F110" s="11"/>
      <c r="G110" s="11"/>
    </row>
    <row r="111" spans="3:13" ht="24.75" thickBot="1">
      <c r="C111" s="32" t="s">
        <v>75</v>
      </c>
      <c r="D111" s="14">
        <f>D110+D109</f>
        <v>0</v>
      </c>
      <c r="E111" s="14">
        <f>E110+E109</f>
        <v>0</v>
      </c>
      <c r="F111" s="14">
        <f>F110+F109</f>
        <v>0</v>
      </c>
      <c r="G111" s="14">
        <f>G110+G109</f>
        <v>0</v>
      </c>
    </row>
    <row r="112" spans="3:13" ht="15.75" thickBot="1">
      <c r="C112" s="437" t="s">
        <v>94</v>
      </c>
      <c r="D112" s="438"/>
      <c r="E112" s="438"/>
      <c r="F112" s="438"/>
      <c r="G112" s="439"/>
    </row>
    <row r="113" spans="3:13" ht="15.75" thickBot="1">
      <c r="C113" s="437" t="s">
        <v>101</v>
      </c>
      <c r="D113" s="438"/>
      <c r="E113" s="438"/>
      <c r="F113" s="438"/>
      <c r="G113" s="439"/>
    </row>
    <row r="114" spans="3:13" ht="15.75" thickBot="1">
      <c r="C114" s="22" t="s">
        <v>45</v>
      </c>
      <c r="D114" s="443" t="s">
        <v>44</v>
      </c>
      <c r="E114" s="444"/>
      <c r="F114" s="444"/>
      <c r="G114" s="445"/>
    </row>
    <row r="115" spans="3:13" ht="15.75" thickBot="1">
      <c r="C115" s="31" t="s">
        <v>42</v>
      </c>
      <c r="D115" s="393" t="s">
        <v>39</v>
      </c>
      <c r="E115" s="394"/>
      <c r="F115" s="394"/>
      <c r="G115" s="395"/>
    </row>
    <row r="116" spans="3:13" ht="17.25" customHeight="1" thickBot="1">
      <c r="C116" s="5" t="s">
        <v>10</v>
      </c>
      <c r="D116" s="414" t="s">
        <v>39</v>
      </c>
      <c r="E116" s="435"/>
      <c r="F116" s="435"/>
      <c r="G116" s="436"/>
    </row>
    <row r="117" spans="3:13" ht="15.75" thickBot="1">
      <c r="C117" s="5" t="s">
        <v>15</v>
      </c>
      <c r="D117" s="396" t="s">
        <v>39</v>
      </c>
      <c r="E117" s="397"/>
      <c r="F117" s="397"/>
      <c r="G117" s="398"/>
    </row>
    <row r="118" spans="3:13" ht="12.75" customHeight="1">
      <c r="C118" s="399"/>
      <c r="D118" s="29">
        <v>2018</v>
      </c>
      <c r="E118" s="29">
        <v>2019</v>
      </c>
      <c r="F118" s="29">
        <v>2020</v>
      </c>
      <c r="G118" s="29">
        <v>2021</v>
      </c>
    </row>
    <row r="119" spans="3:13" ht="9" customHeight="1" thickBot="1">
      <c r="C119" s="400"/>
      <c r="D119" s="30" t="s">
        <v>6</v>
      </c>
      <c r="E119" s="30" t="s">
        <v>7</v>
      </c>
      <c r="F119" s="30" t="s">
        <v>7</v>
      </c>
      <c r="G119" s="30" t="s">
        <v>7</v>
      </c>
    </row>
    <row r="120" spans="3:13" ht="15.75" thickBot="1">
      <c r="C120" s="5" t="s">
        <v>9</v>
      </c>
      <c r="D120" s="7"/>
      <c r="E120" s="7"/>
      <c r="F120" s="7"/>
      <c r="G120" s="7"/>
    </row>
    <row r="121" spans="3:13" ht="15.75" thickBot="1">
      <c r="C121" s="5" t="s">
        <v>16</v>
      </c>
      <c r="D121" s="7"/>
      <c r="E121" s="7"/>
      <c r="F121" s="7"/>
      <c r="G121" s="7"/>
    </row>
    <row r="122" spans="3:13" ht="15.75" thickBot="1">
      <c r="C122" s="5" t="s">
        <v>26</v>
      </c>
      <c r="D122" s="7" t="e">
        <f>D121/D120</f>
        <v>#DIV/0!</v>
      </c>
      <c r="E122" s="7" t="e">
        <f>E121/E120</f>
        <v>#DIV/0!</v>
      </c>
      <c r="F122" s="7" t="e">
        <f>F121/F120</f>
        <v>#DIV/0!</v>
      </c>
      <c r="G122" s="7" t="e">
        <f>G121/G120</f>
        <v>#DIV/0!</v>
      </c>
    </row>
    <row r="123" spans="3:13" ht="15.75" thickBot="1">
      <c r="C123" s="5" t="s">
        <v>17</v>
      </c>
      <c r="D123" s="57" t="s">
        <v>23</v>
      </c>
      <c r="E123" s="9" t="e">
        <f t="shared" ref="E123:G125" si="4">E120/D120-1</f>
        <v>#DIV/0!</v>
      </c>
      <c r="F123" s="9" t="e">
        <f t="shared" si="4"/>
        <v>#DIV/0!</v>
      </c>
      <c r="G123" s="9" t="e">
        <f t="shared" si="4"/>
        <v>#DIV/0!</v>
      </c>
      <c r="I123" s="12"/>
      <c r="J123" s="12"/>
      <c r="K123" s="12"/>
      <c r="L123" s="12"/>
      <c r="M123" s="12"/>
    </row>
    <row r="124" spans="3:13" ht="15.75" thickBot="1">
      <c r="C124" s="5" t="s">
        <v>18</v>
      </c>
      <c r="D124" s="57" t="s">
        <v>23</v>
      </c>
      <c r="E124" s="9" t="e">
        <f t="shared" si="4"/>
        <v>#DIV/0!</v>
      </c>
      <c r="F124" s="9" t="e">
        <f t="shared" si="4"/>
        <v>#DIV/0!</v>
      </c>
      <c r="G124" s="9" t="e">
        <f t="shared" si="4"/>
        <v>#DIV/0!</v>
      </c>
    </row>
    <row r="125" spans="3:13" ht="23.25" thickBot="1">
      <c r="C125" s="5" t="s">
        <v>19</v>
      </c>
      <c r="D125" s="57" t="s">
        <v>23</v>
      </c>
      <c r="E125" s="9" t="e">
        <f t="shared" si="4"/>
        <v>#DIV/0!</v>
      </c>
      <c r="F125" s="9" t="e">
        <f t="shared" si="4"/>
        <v>#DIV/0!</v>
      </c>
      <c r="G125" s="9" t="e">
        <f t="shared" si="4"/>
        <v>#DIV/0!</v>
      </c>
    </row>
    <row r="126" spans="3:13" ht="15.75" thickBot="1">
      <c r="C126" s="429" t="s">
        <v>73</v>
      </c>
      <c r="D126" s="430"/>
      <c r="E126" s="430"/>
      <c r="F126" s="430"/>
      <c r="G126" s="431"/>
    </row>
    <row r="127" spans="3:13" ht="12.75" customHeight="1">
      <c r="C127" s="399"/>
      <c r="D127" s="29">
        <v>2018</v>
      </c>
      <c r="E127" s="29">
        <v>2019</v>
      </c>
      <c r="F127" s="29">
        <v>2020</v>
      </c>
      <c r="G127" s="29">
        <v>2021</v>
      </c>
    </row>
    <row r="128" spans="3:13" ht="9" customHeight="1" thickBot="1">
      <c r="C128" s="400"/>
      <c r="D128" s="30" t="s">
        <v>6</v>
      </c>
      <c r="E128" s="30" t="s">
        <v>7</v>
      </c>
      <c r="F128" s="30" t="s">
        <v>7</v>
      </c>
      <c r="G128" s="30" t="s">
        <v>7</v>
      </c>
    </row>
    <row r="129" spans="3:13" ht="15.75" thickBot="1">
      <c r="C129" s="1" t="s">
        <v>99</v>
      </c>
      <c r="D129" s="11"/>
      <c r="E129" s="11"/>
      <c r="F129" s="11"/>
      <c r="G129" s="11"/>
    </row>
    <row r="130" spans="3:13" ht="15.75" thickBot="1">
      <c r="C130" s="1" t="s">
        <v>100</v>
      </c>
      <c r="D130" s="14"/>
      <c r="E130" s="11"/>
      <c r="F130" s="11"/>
      <c r="G130" s="11"/>
    </row>
    <row r="131" spans="3:13" ht="24.75" thickBot="1">
      <c r="C131" s="32" t="s">
        <v>72</v>
      </c>
      <c r="D131" s="14">
        <f>D130+D129</f>
        <v>0</v>
      </c>
      <c r="E131" s="14">
        <f>E130+E129</f>
        <v>0</v>
      </c>
      <c r="F131" s="14">
        <f>F130+F129</f>
        <v>0</v>
      </c>
      <c r="G131" s="14">
        <f>G130+G129</f>
        <v>0</v>
      </c>
    </row>
    <row r="132" spans="3:13" ht="15.75" thickBot="1">
      <c r="C132" s="59" t="s">
        <v>45</v>
      </c>
      <c r="D132" s="443" t="s">
        <v>44</v>
      </c>
      <c r="E132" s="444"/>
      <c r="F132" s="444"/>
      <c r="G132" s="445"/>
    </row>
    <row r="133" spans="3:13" ht="23.25" thickBot="1">
      <c r="C133" s="31" t="s">
        <v>97</v>
      </c>
      <c r="D133" s="393" t="s">
        <v>39</v>
      </c>
      <c r="E133" s="394"/>
      <c r="F133" s="394"/>
      <c r="G133" s="395"/>
    </row>
    <row r="134" spans="3:13" ht="17.25" customHeight="1" thickBot="1">
      <c r="C134" s="5" t="s">
        <v>10</v>
      </c>
      <c r="D134" s="414" t="s">
        <v>39</v>
      </c>
      <c r="E134" s="435"/>
      <c r="F134" s="435"/>
      <c r="G134" s="436"/>
    </row>
    <row r="135" spans="3:13" ht="15.75" thickBot="1">
      <c r="C135" s="5" t="s">
        <v>15</v>
      </c>
      <c r="D135" s="396" t="s">
        <v>39</v>
      </c>
      <c r="E135" s="397"/>
      <c r="F135" s="397"/>
      <c r="G135" s="398"/>
    </row>
    <row r="136" spans="3:13" ht="12.75" customHeight="1">
      <c r="C136" s="399"/>
      <c r="D136" s="29">
        <v>2018</v>
      </c>
      <c r="E136" s="29">
        <v>2019</v>
      </c>
      <c r="F136" s="29">
        <v>2020</v>
      </c>
      <c r="G136" s="29">
        <v>2021</v>
      </c>
    </row>
    <row r="137" spans="3:13" ht="9" customHeight="1" thickBot="1">
      <c r="C137" s="400"/>
      <c r="D137" s="30" t="s">
        <v>6</v>
      </c>
      <c r="E137" s="30" t="s">
        <v>7</v>
      </c>
      <c r="F137" s="30" t="s">
        <v>7</v>
      </c>
      <c r="G137" s="30" t="s">
        <v>7</v>
      </c>
    </row>
    <row r="138" spans="3:13" ht="15.75" thickBot="1">
      <c r="C138" s="5" t="s">
        <v>9</v>
      </c>
      <c r="D138" s="7"/>
      <c r="E138" s="7"/>
      <c r="F138" s="7"/>
      <c r="G138" s="7"/>
    </row>
    <row r="139" spans="3:13" ht="15.75" thickBot="1">
      <c r="C139" s="5" t="s">
        <v>16</v>
      </c>
      <c r="D139" s="7"/>
      <c r="E139" s="7"/>
      <c r="F139" s="7"/>
      <c r="G139" s="7"/>
    </row>
    <row r="140" spans="3:13" ht="15.75" thickBot="1">
      <c r="C140" s="5" t="s">
        <v>26</v>
      </c>
      <c r="D140" s="7" t="e">
        <f>D139/D138</f>
        <v>#DIV/0!</v>
      </c>
      <c r="E140" s="7" t="e">
        <f>E139/E138</f>
        <v>#DIV/0!</v>
      </c>
      <c r="F140" s="7" t="e">
        <f>F139/F138</f>
        <v>#DIV/0!</v>
      </c>
      <c r="G140" s="7" t="e">
        <f>G139/G138</f>
        <v>#DIV/0!</v>
      </c>
    </row>
    <row r="141" spans="3:13" ht="15.75" thickBot="1">
      <c r="C141" s="5" t="s">
        <v>17</v>
      </c>
      <c r="D141" s="57" t="s">
        <v>23</v>
      </c>
      <c r="E141" s="9" t="e">
        <f t="shared" ref="E141:G143" si="5">E138/D138-1</f>
        <v>#DIV/0!</v>
      </c>
      <c r="F141" s="9" t="e">
        <f t="shared" si="5"/>
        <v>#DIV/0!</v>
      </c>
      <c r="G141" s="9" t="e">
        <f t="shared" si="5"/>
        <v>#DIV/0!</v>
      </c>
      <c r="I141" s="12"/>
      <c r="J141" s="12"/>
      <c r="K141" s="12"/>
      <c r="L141" s="12"/>
      <c r="M141" s="12"/>
    </row>
    <row r="142" spans="3:13" ht="15.75" thickBot="1">
      <c r="C142" s="5" t="s">
        <v>18</v>
      </c>
      <c r="D142" s="57" t="s">
        <v>23</v>
      </c>
      <c r="E142" s="9" t="e">
        <f t="shared" si="5"/>
        <v>#DIV/0!</v>
      </c>
      <c r="F142" s="9" t="e">
        <f t="shared" si="5"/>
        <v>#DIV/0!</v>
      </c>
      <c r="G142" s="9" t="e">
        <f t="shared" si="5"/>
        <v>#DIV/0!</v>
      </c>
    </row>
    <row r="143" spans="3:13" ht="23.25" thickBot="1">
      <c r="C143" s="5" t="s">
        <v>19</v>
      </c>
      <c r="D143" s="57" t="s">
        <v>23</v>
      </c>
      <c r="E143" s="9" t="e">
        <f t="shared" si="5"/>
        <v>#DIV/0!</v>
      </c>
      <c r="F143" s="9" t="e">
        <f t="shared" si="5"/>
        <v>#DIV/0!</v>
      </c>
      <c r="G143" s="9" t="e">
        <f t="shared" si="5"/>
        <v>#DIV/0!</v>
      </c>
    </row>
    <row r="144" spans="3:13" ht="15.75" thickBot="1">
      <c r="C144" s="429" t="s">
        <v>80</v>
      </c>
      <c r="D144" s="430"/>
      <c r="E144" s="430"/>
      <c r="F144" s="430"/>
      <c r="G144" s="431"/>
    </row>
    <row r="145" spans="3:7" ht="12.75" customHeight="1">
      <c r="C145" s="399"/>
      <c r="D145" s="29">
        <v>2018</v>
      </c>
      <c r="E145" s="29">
        <v>2019</v>
      </c>
      <c r="F145" s="29">
        <v>2020</v>
      </c>
      <c r="G145" s="29">
        <v>2021</v>
      </c>
    </row>
    <row r="146" spans="3:7" ht="9" customHeight="1" thickBot="1">
      <c r="C146" s="400"/>
      <c r="D146" s="30" t="s">
        <v>6</v>
      </c>
      <c r="E146" s="30" t="s">
        <v>7</v>
      </c>
      <c r="F146" s="30" t="s">
        <v>7</v>
      </c>
      <c r="G146" s="30" t="s">
        <v>7</v>
      </c>
    </row>
    <row r="147" spans="3:7" ht="15.75" thickBot="1">
      <c r="C147" s="1" t="s">
        <v>99</v>
      </c>
      <c r="D147" s="11"/>
      <c r="E147" s="11"/>
      <c r="F147" s="11"/>
      <c r="G147" s="11"/>
    </row>
    <row r="148" spans="3:7" ht="15.75" thickBot="1">
      <c r="C148" s="1" t="s">
        <v>100</v>
      </c>
      <c r="D148" s="14"/>
      <c r="E148" s="11"/>
      <c r="F148" s="11"/>
      <c r="G148" s="11"/>
    </row>
    <row r="149" spans="3:7" ht="24.75" thickBot="1">
      <c r="C149" s="32" t="s">
        <v>75</v>
      </c>
      <c r="D149" s="14">
        <f>D148+D147</f>
        <v>0</v>
      </c>
      <c r="E149" s="14">
        <f>E148+E147</f>
        <v>0</v>
      </c>
      <c r="F149" s="14">
        <f>F148+F147</f>
        <v>0</v>
      </c>
      <c r="G149" s="14">
        <f>G148+G147</f>
        <v>0</v>
      </c>
    </row>
    <row r="150" spans="3:7" ht="15.75" customHeight="1" thickBot="1">
      <c r="C150" s="60" t="s">
        <v>24</v>
      </c>
      <c r="D150" s="670" t="s">
        <v>39</v>
      </c>
      <c r="E150" s="671"/>
      <c r="F150" s="671"/>
      <c r="G150" s="672"/>
    </row>
    <row r="151" spans="3:7" ht="15.75" customHeight="1" thickBot="1">
      <c r="C151" s="414" t="s">
        <v>25</v>
      </c>
      <c r="D151" s="435"/>
      <c r="E151" s="435"/>
      <c r="F151" s="435"/>
      <c r="G151" s="436"/>
    </row>
    <row r="152" spans="3:7" ht="15.75" thickBot="1">
      <c r="C152" s="56" t="s">
        <v>46</v>
      </c>
      <c r="D152" s="10" t="s">
        <v>47</v>
      </c>
      <c r="E152" s="10" t="s">
        <v>40</v>
      </c>
      <c r="F152" s="10" t="s">
        <v>40</v>
      </c>
      <c r="G152" s="10" t="s">
        <v>40</v>
      </c>
    </row>
    <row r="153" spans="3:7" ht="15.75" customHeight="1" thickBot="1">
      <c r="C153" s="5" t="s">
        <v>48</v>
      </c>
      <c r="D153" s="10" t="s">
        <v>47</v>
      </c>
      <c r="E153" s="10" t="s">
        <v>40</v>
      </c>
      <c r="F153" s="10" t="s">
        <v>40</v>
      </c>
      <c r="G153" s="10" t="s">
        <v>40</v>
      </c>
    </row>
    <row r="154" spans="3:7" ht="23.25" customHeight="1" thickBot="1">
      <c r="C154" s="5" t="s">
        <v>49</v>
      </c>
      <c r="D154" s="10" t="s">
        <v>47</v>
      </c>
      <c r="E154" s="10" t="s">
        <v>40</v>
      </c>
      <c r="F154" s="10" t="s">
        <v>40</v>
      </c>
      <c r="G154" s="10" t="s">
        <v>40</v>
      </c>
    </row>
    <row r="155" spans="3:7" ht="23.25" customHeight="1" thickBot="1">
      <c r="C155" s="673" t="s">
        <v>71</v>
      </c>
      <c r="D155" s="674"/>
      <c r="E155" s="674"/>
      <c r="F155" s="674"/>
      <c r="G155" s="675"/>
    </row>
    <row r="156" spans="3:7" ht="23.25" customHeight="1" thickBot="1">
      <c r="C156" s="676" t="s">
        <v>93</v>
      </c>
      <c r="D156" s="677"/>
      <c r="E156" s="677"/>
      <c r="F156" s="677"/>
      <c r="G156" s="678"/>
    </row>
    <row r="157" spans="3:7" ht="12.75" customHeight="1">
      <c r="C157" s="399"/>
      <c r="D157" s="29">
        <v>2018</v>
      </c>
      <c r="E157" s="29">
        <v>2019</v>
      </c>
      <c r="F157" s="29">
        <v>2020</v>
      </c>
      <c r="G157" s="29">
        <v>2021</v>
      </c>
    </row>
    <row r="158" spans="3:7" ht="9" customHeight="1" thickBot="1">
      <c r="C158" s="400"/>
      <c r="D158" s="30" t="s">
        <v>6</v>
      </c>
      <c r="E158" s="30" t="s">
        <v>7</v>
      </c>
      <c r="F158" s="30" t="s">
        <v>7</v>
      </c>
      <c r="G158" s="30" t="s">
        <v>7</v>
      </c>
    </row>
    <row r="159" spans="3:7" ht="26.25" customHeight="1" thickBot="1">
      <c r="C159" s="31" t="s">
        <v>42</v>
      </c>
      <c r="D159" s="393" t="s">
        <v>39</v>
      </c>
      <c r="E159" s="394"/>
      <c r="F159" s="394"/>
      <c r="G159" s="395"/>
    </row>
    <row r="160" spans="3:7" ht="16.5" customHeight="1" thickBot="1">
      <c r="C160" s="5" t="s">
        <v>10</v>
      </c>
      <c r="D160" s="414" t="s">
        <v>39</v>
      </c>
      <c r="E160" s="435"/>
      <c r="F160" s="435"/>
      <c r="G160" s="436"/>
    </row>
    <row r="161" spans="3:7" ht="15.75" customHeight="1" thickBot="1">
      <c r="C161" s="5" t="s">
        <v>15</v>
      </c>
      <c r="D161" s="396" t="s">
        <v>39</v>
      </c>
      <c r="E161" s="397"/>
      <c r="F161" s="397"/>
      <c r="G161" s="398"/>
    </row>
    <row r="162" spans="3:7" ht="12.75" customHeight="1">
      <c r="C162" s="399"/>
      <c r="D162" s="29">
        <v>2018</v>
      </c>
      <c r="E162" s="29">
        <v>2019</v>
      </c>
      <c r="F162" s="29">
        <v>2020</v>
      </c>
      <c r="G162" s="29">
        <v>2021</v>
      </c>
    </row>
    <row r="163" spans="3:7" ht="17.25" customHeight="1" thickBot="1">
      <c r="C163" s="400"/>
      <c r="D163" s="30" t="s">
        <v>6</v>
      </c>
      <c r="E163" s="30" t="s">
        <v>7</v>
      </c>
      <c r="F163" s="30" t="s">
        <v>7</v>
      </c>
      <c r="G163" s="30" t="s">
        <v>7</v>
      </c>
    </row>
    <row r="164" spans="3:7" ht="15.75" customHeight="1" thickBot="1">
      <c r="C164" s="5" t="s">
        <v>9</v>
      </c>
      <c r="D164" s="7"/>
      <c r="E164" s="8"/>
      <c r="F164" s="8"/>
      <c r="G164" s="8"/>
    </row>
    <row r="165" spans="3:7" ht="15.75" thickBot="1">
      <c r="C165" s="5" t="s">
        <v>16</v>
      </c>
      <c r="D165" s="7"/>
      <c r="E165" s="7"/>
      <c r="F165" s="7"/>
      <c r="G165" s="7"/>
    </row>
    <row r="166" spans="3:7" ht="15.75" thickBot="1">
      <c r="C166" s="5" t="s">
        <v>26</v>
      </c>
      <c r="D166" s="7" t="e">
        <f>D165/D164</f>
        <v>#DIV/0!</v>
      </c>
      <c r="E166" s="7" t="e">
        <f>E165/E164</f>
        <v>#DIV/0!</v>
      </c>
      <c r="F166" s="7" t="e">
        <f>F165/F164</f>
        <v>#DIV/0!</v>
      </c>
      <c r="G166" s="7" t="e">
        <f>G165/G164</f>
        <v>#DIV/0!</v>
      </c>
    </row>
    <row r="167" spans="3:7" ht="15.75" thickBot="1">
      <c r="C167" s="5" t="s">
        <v>17</v>
      </c>
      <c r="D167" s="57"/>
      <c r="E167" s="9" t="e">
        <f t="shared" ref="E167:G169" si="6">E164/D164-1</f>
        <v>#DIV/0!</v>
      </c>
      <c r="F167" s="9" t="e">
        <f t="shared" si="6"/>
        <v>#DIV/0!</v>
      </c>
      <c r="G167" s="9" t="e">
        <f t="shared" si="6"/>
        <v>#DIV/0!</v>
      </c>
    </row>
    <row r="168" spans="3:7" ht="15.75" thickBot="1">
      <c r="C168" s="5" t="s">
        <v>18</v>
      </c>
      <c r="D168" s="57"/>
      <c r="E168" s="9" t="e">
        <f t="shared" si="6"/>
        <v>#DIV/0!</v>
      </c>
      <c r="F168" s="9" t="e">
        <f t="shared" si="6"/>
        <v>#DIV/0!</v>
      </c>
      <c r="G168" s="9" t="e">
        <f t="shared" si="6"/>
        <v>#DIV/0!</v>
      </c>
    </row>
    <row r="169" spans="3:7" ht="23.25" thickBot="1">
      <c r="C169" s="5" t="s">
        <v>19</v>
      </c>
      <c r="D169" s="57"/>
      <c r="E169" s="9" t="e">
        <f t="shared" si="6"/>
        <v>#DIV/0!</v>
      </c>
      <c r="F169" s="9" t="e">
        <f t="shared" si="6"/>
        <v>#DIV/0!</v>
      </c>
      <c r="G169" s="9" t="e">
        <f t="shared" si="6"/>
        <v>#DIV/0!</v>
      </c>
    </row>
    <row r="170" spans="3:7" ht="12.75" customHeight="1">
      <c r="C170" s="399"/>
      <c r="D170" s="29">
        <v>2018</v>
      </c>
      <c r="E170" s="29">
        <v>2019</v>
      </c>
      <c r="F170" s="29">
        <v>2020</v>
      </c>
      <c r="G170" s="29">
        <v>2021</v>
      </c>
    </row>
    <row r="171" spans="3:7" ht="9" customHeight="1" thickBot="1">
      <c r="C171" s="400"/>
      <c r="D171" s="30" t="s">
        <v>6</v>
      </c>
      <c r="E171" s="30" t="s">
        <v>7</v>
      </c>
      <c r="F171" s="30" t="s">
        <v>7</v>
      </c>
      <c r="G171" s="30" t="s">
        <v>7</v>
      </c>
    </row>
    <row r="172" spans="3:7" ht="15.75" thickBot="1">
      <c r="C172" s="429" t="s">
        <v>79</v>
      </c>
      <c r="D172" s="430"/>
      <c r="E172" s="430"/>
      <c r="F172" s="430"/>
      <c r="G172" s="431"/>
    </row>
    <row r="173" spans="3:7" ht="12.75" customHeight="1">
      <c r="C173" s="399"/>
      <c r="D173" s="29">
        <v>2018</v>
      </c>
      <c r="E173" s="29">
        <v>2019</v>
      </c>
      <c r="F173" s="29">
        <v>2020</v>
      </c>
      <c r="G173" s="29">
        <v>2021</v>
      </c>
    </row>
    <row r="174" spans="3:7" ht="17.25" customHeight="1" thickBot="1">
      <c r="C174" s="400"/>
      <c r="D174" s="30" t="s">
        <v>6</v>
      </c>
      <c r="E174" s="30" t="s">
        <v>7</v>
      </c>
      <c r="F174" s="30" t="s">
        <v>7</v>
      </c>
      <c r="G174" s="30" t="s">
        <v>7</v>
      </c>
    </row>
    <row r="175" spans="3:7" ht="15.75" thickBot="1">
      <c r="C175" s="1" t="s">
        <v>0</v>
      </c>
      <c r="D175" s="11"/>
      <c r="E175" s="11"/>
      <c r="F175" s="11"/>
      <c r="G175" s="11"/>
    </row>
    <row r="176" spans="3:7" ht="24.75" thickBot="1">
      <c r="C176" s="1" t="s">
        <v>52</v>
      </c>
      <c r="D176" s="11"/>
      <c r="E176" s="11"/>
      <c r="F176" s="11"/>
      <c r="G176" s="11"/>
    </row>
    <row r="177" spans="3:7" ht="15.75" thickBot="1">
      <c r="C177" s="1" t="s">
        <v>1</v>
      </c>
      <c r="D177" s="14"/>
      <c r="E177" s="11"/>
      <c r="F177" s="11"/>
      <c r="G177" s="11"/>
    </row>
    <row r="178" spans="3:7" ht="15.75" thickBot="1">
      <c r="C178" s="1" t="s">
        <v>2</v>
      </c>
      <c r="D178" s="14"/>
      <c r="E178" s="11"/>
      <c r="F178" s="11"/>
      <c r="G178" s="11"/>
    </row>
    <row r="179" spans="3:7" ht="24.75" thickBot="1">
      <c r="C179" s="1" t="s">
        <v>31</v>
      </c>
      <c r="D179" s="14"/>
      <c r="E179" s="11"/>
      <c r="F179" s="11"/>
      <c r="G179" s="11"/>
    </row>
    <row r="180" spans="3:7" ht="15.75" thickBot="1">
      <c r="C180" s="1" t="s">
        <v>33</v>
      </c>
      <c r="D180" s="14"/>
      <c r="E180" s="11"/>
      <c r="F180" s="11"/>
      <c r="G180" s="11"/>
    </row>
    <row r="181" spans="3:7" ht="24.75" thickBot="1">
      <c r="C181" s="1" t="s">
        <v>3</v>
      </c>
      <c r="D181" s="14"/>
      <c r="E181" s="11"/>
      <c r="F181" s="11"/>
      <c r="G181" s="11"/>
    </row>
    <row r="182" spans="3:7" ht="36.75" thickBot="1">
      <c r="C182" s="34" t="s">
        <v>76</v>
      </c>
      <c r="D182" s="35">
        <f>D181+D180+D179+D178+D177+D176+D175</f>
        <v>0</v>
      </c>
      <c r="E182" s="35">
        <f>E181+E180+E179+E178+E177+E176+E175</f>
        <v>0</v>
      </c>
      <c r="F182" s="35">
        <f>F181+F180+F179+F178+F177+F176+F175</f>
        <v>0</v>
      </c>
      <c r="G182" s="35">
        <f>G181+G180+G179+G178+G177+G176+G175</f>
        <v>0</v>
      </c>
    </row>
    <row r="183" spans="3:7" ht="15.75" thickBot="1">
      <c r="C183" s="38" t="s">
        <v>74</v>
      </c>
      <c r="D183" s="39">
        <f>IF(D182-D165=0,0,"Error")</f>
        <v>0</v>
      </c>
      <c r="E183" s="39">
        <f>IF(E182-E165=0,0,"Error")</f>
        <v>0</v>
      </c>
      <c r="F183" s="39">
        <f>IF(F182-F165=0,0,"Error")</f>
        <v>0</v>
      </c>
      <c r="G183" s="39">
        <f>IF(G182-G165=0,0,"Error")</f>
        <v>0</v>
      </c>
    </row>
    <row r="184" spans="3:7" ht="23.25" thickBot="1">
      <c r="C184" s="23" t="s">
        <v>77</v>
      </c>
      <c r="D184" s="393" t="s">
        <v>39</v>
      </c>
      <c r="E184" s="394"/>
      <c r="F184" s="394"/>
      <c r="G184" s="395"/>
    </row>
    <row r="185" spans="3:7" ht="15.75" thickBot="1">
      <c r="C185" s="5" t="s">
        <v>10</v>
      </c>
      <c r="D185" s="414" t="s">
        <v>39</v>
      </c>
      <c r="E185" s="435"/>
      <c r="F185" s="435"/>
      <c r="G185" s="436"/>
    </row>
    <row r="186" spans="3:7" ht="15.75" thickBot="1">
      <c r="C186" s="5" t="s">
        <v>15</v>
      </c>
      <c r="D186" s="396" t="s">
        <v>39</v>
      </c>
      <c r="E186" s="397"/>
      <c r="F186" s="397"/>
      <c r="G186" s="398"/>
    </row>
    <row r="187" spans="3:7" ht="12.75" customHeight="1">
      <c r="C187" s="399"/>
      <c r="D187" s="29">
        <v>2018</v>
      </c>
      <c r="E187" s="29">
        <v>2019</v>
      </c>
      <c r="F187" s="29">
        <v>2020</v>
      </c>
      <c r="G187" s="29">
        <v>2021</v>
      </c>
    </row>
    <row r="188" spans="3:7" ht="17.25" customHeight="1" thickBot="1">
      <c r="C188" s="400"/>
      <c r="D188" s="30" t="s">
        <v>6</v>
      </c>
      <c r="E188" s="30" t="s">
        <v>7</v>
      </c>
      <c r="F188" s="30" t="s">
        <v>7</v>
      </c>
      <c r="G188" s="30" t="s">
        <v>7</v>
      </c>
    </row>
    <row r="189" spans="3:7" ht="15.75" thickBot="1">
      <c r="C189" s="5" t="s">
        <v>9</v>
      </c>
      <c r="D189" s="7"/>
      <c r="E189" s="7"/>
      <c r="F189" s="7"/>
      <c r="G189" s="7"/>
    </row>
    <row r="190" spans="3:7" ht="15.75" thickBot="1">
      <c r="C190" s="5" t="s">
        <v>16</v>
      </c>
      <c r="D190" s="7"/>
      <c r="E190" s="7"/>
      <c r="F190" s="7"/>
      <c r="G190" s="7"/>
    </row>
    <row r="191" spans="3:7" ht="15.75" thickBot="1">
      <c r="C191" s="5" t="s">
        <v>26</v>
      </c>
      <c r="D191" s="7" t="e">
        <f>D190/D189</f>
        <v>#DIV/0!</v>
      </c>
      <c r="E191" s="7" t="e">
        <f>E190/E189</f>
        <v>#DIV/0!</v>
      </c>
      <c r="F191" s="7" t="e">
        <f>F190/F189</f>
        <v>#DIV/0!</v>
      </c>
      <c r="G191" s="7" t="e">
        <f>G190/G189</f>
        <v>#DIV/0!</v>
      </c>
    </row>
    <row r="192" spans="3:7" ht="15.75" thickBot="1">
      <c r="C192" s="5" t="s">
        <v>17</v>
      </c>
      <c r="D192" s="57"/>
      <c r="E192" s="9" t="e">
        <f t="shared" ref="E192:G194" si="7">E189/D189-1</f>
        <v>#DIV/0!</v>
      </c>
      <c r="F192" s="9" t="e">
        <f t="shared" si="7"/>
        <v>#DIV/0!</v>
      </c>
      <c r="G192" s="9" t="e">
        <f t="shared" si="7"/>
        <v>#DIV/0!</v>
      </c>
    </row>
    <row r="193" spans="3:7" ht="15.75" thickBot="1">
      <c r="C193" s="5" t="s">
        <v>18</v>
      </c>
      <c r="D193" s="57"/>
      <c r="E193" s="9" t="e">
        <f t="shared" si="7"/>
        <v>#DIV/0!</v>
      </c>
      <c r="F193" s="9" t="e">
        <f t="shared" si="7"/>
        <v>#DIV/0!</v>
      </c>
      <c r="G193" s="9" t="e">
        <f t="shared" si="7"/>
        <v>#DIV/0!</v>
      </c>
    </row>
    <row r="194" spans="3:7" ht="23.25" thickBot="1">
      <c r="C194" s="5" t="s">
        <v>19</v>
      </c>
      <c r="D194" s="57"/>
      <c r="E194" s="9" t="e">
        <f t="shared" si="7"/>
        <v>#DIV/0!</v>
      </c>
      <c r="F194" s="9" t="e">
        <f t="shared" si="7"/>
        <v>#DIV/0!</v>
      </c>
      <c r="G194" s="9" t="e">
        <f t="shared" si="7"/>
        <v>#DIV/0!</v>
      </c>
    </row>
    <row r="195" spans="3:7" ht="15.75" thickBot="1">
      <c r="C195" s="429" t="s">
        <v>80</v>
      </c>
      <c r="D195" s="430"/>
      <c r="E195" s="430"/>
      <c r="F195" s="430"/>
      <c r="G195" s="431"/>
    </row>
    <row r="196" spans="3:7" ht="12.75" customHeight="1">
      <c r="C196" s="399"/>
      <c r="D196" s="29">
        <v>2018</v>
      </c>
      <c r="E196" s="29">
        <v>2019</v>
      </c>
      <c r="F196" s="29">
        <v>2020</v>
      </c>
      <c r="G196" s="29">
        <v>2021</v>
      </c>
    </row>
    <row r="197" spans="3:7" ht="9" customHeight="1" thickBot="1">
      <c r="C197" s="400"/>
      <c r="D197" s="30" t="s">
        <v>6</v>
      </c>
      <c r="E197" s="30" t="s">
        <v>7</v>
      </c>
      <c r="F197" s="30" t="s">
        <v>7</v>
      </c>
      <c r="G197" s="30" t="s">
        <v>7</v>
      </c>
    </row>
    <row r="198" spans="3:7" ht="15.75" thickBot="1">
      <c r="C198" s="1" t="s">
        <v>0</v>
      </c>
      <c r="D198" s="11"/>
      <c r="E198" s="11"/>
      <c r="F198" s="11"/>
      <c r="G198" s="11"/>
    </row>
    <row r="199" spans="3:7" ht="24.75" thickBot="1">
      <c r="C199" s="1" t="s">
        <v>52</v>
      </c>
      <c r="D199" s="11"/>
      <c r="E199" s="11"/>
      <c r="F199" s="11"/>
      <c r="G199" s="11"/>
    </row>
    <row r="200" spans="3:7" ht="15.75" thickBot="1">
      <c r="C200" s="1" t="s">
        <v>1</v>
      </c>
      <c r="D200" s="14"/>
      <c r="E200" s="11"/>
      <c r="F200" s="11"/>
      <c r="G200" s="11"/>
    </row>
    <row r="201" spans="3:7" ht="15.75" thickBot="1">
      <c r="C201" s="1" t="s">
        <v>2</v>
      </c>
      <c r="D201" s="14"/>
      <c r="E201" s="11"/>
      <c r="F201" s="11"/>
      <c r="G201" s="11"/>
    </row>
    <row r="202" spans="3:7" ht="24.75" thickBot="1">
      <c r="C202" s="1" t="s">
        <v>31</v>
      </c>
      <c r="D202" s="14"/>
      <c r="E202" s="11"/>
      <c r="F202" s="11"/>
      <c r="G202" s="11"/>
    </row>
    <row r="203" spans="3:7" ht="15.75" thickBot="1">
      <c r="C203" s="1" t="s">
        <v>33</v>
      </c>
      <c r="D203" s="14"/>
      <c r="E203" s="11"/>
      <c r="F203" s="11"/>
      <c r="G203" s="11"/>
    </row>
    <row r="204" spans="3:7" ht="24.75" thickBot="1">
      <c r="C204" s="1" t="s">
        <v>3</v>
      </c>
      <c r="D204" s="14"/>
      <c r="E204" s="11"/>
      <c r="F204" s="11"/>
      <c r="G204" s="11"/>
    </row>
    <row r="205" spans="3:7" ht="36.75" thickBot="1">
      <c r="C205" s="34" t="s">
        <v>76</v>
      </c>
      <c r="D205" s="36">
        <f>D204+D202+D203+D201+D200+D199+D198</f>
        <v>0</v>
      </c>
      <c r="E205" s="36">
        <f>E204+E202+E203+E201+E200+E199+E198</f>
        <v>0</v>
      </c>
      <c r="F205" s="36">
        <f>F204+F202+F203+F201+F200+F199+F198</f>
        <v>0</v>
      </c>
      <c r="G205" s="36">
        <f>G204+G202+G203+G201+G200+G199+G198</f>
        <v>0</v>
      </c>
    </row>
    <row r="206" spans="3:7" ht="15.75" thickBot="1">
      <c r="C206" s="38" t="s">
        <v>74</v>
      </c>
      <c r="D206" s="39">
        <f>IF(D205-D190=0,0,"Error")</f>
        <v>0</v>
      </c>
      <c r="E206" s="39">
        <f>IF(E205-E190=0,0,"Error")</f>
        <v>0</v>
      </c>
      <c r="F206" s="39">
        <f>IF(F205-F190=0,0,"Error")</f>
        <v>0</v>
      </c>
      <c r="G206" s="39">
        <f>IF(G205-G190=0,0,"Error")</f>
        <v>0</v>
      </c>
    </row>
    <row r="207" spans="3:7" ht="15.75" thickBot="1">
      <c r="C207" s="437" t="s">
        <v>94</v>
      </c>
      <c r="D207" s="438"/>
      <c r="E207" s="438"/>
      <c r="F207" s="438"/>
      <c r="G207" s="439"/>
    </row>
    <row r="208" spans="3:7" ht="15.75" thickBot="1">
      <c r="C208" s="437" t="s">
        <v>95</v>
      </c>
      <c r="D208" s="438"/>
      <c r="E208" s="438"/>
      <c r="F208" s="438"/>
      <c r="G208" s="439"/>
    </row>
    <row r="209" spans="3:13" ht="15.75" thickBot="1">
      <c r="C209" s="22" t="s">
        <v>45</v>
      </c>
      <c r="D209" s="443" t="s">
        <v>44</v>
      </c>
      <c r="E209" s="444"/>
      <c r="F209" s="444"/>
      <c r="G209" s="445"/>
    </row>
    <row r="210" spans="3:13" ht="15.75" thickBot="1">
      <c r="C210" s="31" t="s">
        <v>42</v>
      </c>
      <c r="D210" s="393" t="s">
        <v>39</v>
      </c>
      <c r="E210" s="394"/>
      <c r="F210" s="394"/>
      <c r="G210" s="395"/>
    </row>
    <row r="211" spans="3:13" ht="17.25" customHeight="1" thickBot="1">
      <c r="C211" s="5" t="s">
        <v>10</v>
      </c>
      <c r="D211" s="414" t="s">
        <v>39</v>
      </c>
      <c r="E211" s="435"/>
      <c r="F211" s="435"/>
      <c r="G211" s="436"/>
    </row>
    <row r="212" spans="3:13" ht="15.75" thickBot="1">
      <c r="C212" s="5" t="s">
        <v>15</v>
      </c>
      <c r="D212" s="396" t="s">
        <v>39</v>
      </c>
      <c r="E212" s="397"/>
      <c r="F212" s="397"/>
      <c r="G212" s="398"/>
    </row>
    <row r="213" spans="3:13" ht="12.75" customHeight="1">
      <c r="C213" s="399"/>
      <c r="D213" s="29">
        <v>2018</v>
      </c>
      <c r="E213" s="29">
        <v>2019</v>
      </c>
      <c r="F213" s="29">
        <v>2020</v>
      </c>
      <c r="G213" s="29">
        <v>2021</v>
      </c>
    </row>
    <row r="214" spans="3:13" ht="9" customHeight="1" thickBot="1">
      <c r="C214" s="400"/>
      <c r="D214" s="30" t="s">
        <v>6</v>
      </c>
      <c r="E214" s="30" t="s">
        <v>7</v>
      </c>
      <c r="F214" s="30" t="s">
        <v>7</v>
      </c>
      <c r="G214" s="30" t="s">
        <v>7</v>
      </c>
    </row>
    <row r="215" spans="3:13" ht="15.75" thickBot="1">
      <c r="C215" s="5" t="s">
        <v>9</v>
      </c>
      <c r="D215" s="7"/>
      <c r="E215" s="7"/>
      <c r="F215" s="7"/>
      <c r="G215" s="7"/>
    </row>
    <row r="216" spans="3:13" ht="15.75" thickBot="1">
      <c r="C216" s="5" t="s">
        <v>16</v>
      </c>
      <c r="D216" s="7"/>
      <c r="E216" s="7"/>
      <c r="F216" s="7"/>
      <c r="G216" s="7"/>
    </row>
    <row r="217" spans="3:13" ht="15.75" thickBot="1">
      <c r="C217" s="5" t="s">
        <v>26</v>
      </c>
      <c r="D217" s="7" t="e">
        <f>D216/D215</f>
        <v>#DIV/0!</v>
      </c>
      <c r="E217" s="7" t="e">
        <f>E216/E215</f>
        <v>#DIV/0!</v>
      </c>
      <c r="F217" s="7" t="e">
        <f>F216/F215</f>
        <v>#DIV/0!</v>
      </c>
      <c r="G217" s="7" t="e">
        <f>G216/G215</f>
        <v>#DIV/0!</v>
      </c>
    </row>
    <row r="218" spans="3:13" ht="15.75" thickBot="1">
      <c r="C218" s="5" t="s">
        <v>17</v>
      </c>
      <c r="D218" s="57" t="s">
        <v>23</v>
      </c>
      <c r="E218" s="9" t="e">
        <f t="shared" ref="E218:G220" si="8">E215/D215-1</f>
        <v>#DIV/0!</v>
      </c>
      <c r="F218" s="9" t="e">
        <f t="shared" si="8"/>
        <v>#DIV/0!</v>
      </c>
      <c r="G218" s="9" t="e">
        <f t="shared" si="8"/>
        <v>#DIV/0!</v>
      </c>
      <c r="I218" s="12"/>
      <c r="J218" s="12"/>
      <c r="K218" s="12"/>
      <c r="L218" s="12"/>
      <c r="M218" s="12"/>
    </row>
    <row r="219" spans="3:13" ht="15.75" thickBot="1">
      <c r="C219" s="5" t="s">
        <v>18</v>
      </c>
      <c r="D219" s="57" t="s">
        <v>23</v>
      </c>
      <c r="E219" s="9" t="e">
        <f t="shared" si="8"/>
        <v>#DIV/0!</v>
      </c>
      <c r="F219" s="9" t="e">
        <f t="shared" si="8"/>
        <v>#DIV/0!</v>
      </c>
      <c r="G219" s="9" t="e">
        <f t="shared" si="8"/>
        <v>#DIV/0!</v>
      </c>
    </row>
    <row r="220" spans="3:13" ht="23.25" thickBot="1">
      <c r="C220" s="5" t="s">
        <v>19</v>
      </c>
      <c r="D220" s="57" t="s">
        <v>23</v>
      </c>
      <c r="E220" s="9" t="e">
        <f t="shared" si="8"/>
        <v>#DIV/0!</v>
      </c>
      <c r="F220" s="9" t="e">
        <f t="shared" si="8"/>
        <v>#DIV/0!</v>
      </c>
      <c r="G220" s="9" t="e">
        <f t="shared" si="8"/>
        <v>#DIV/0!</v>
      </c>
    </row>
    <row r="221" spans="3:13" ht="15.75" thickBot="1">
      <c r="C221" s="429" t="s">
        <v>73</v>
      </c>
      <c r="D221" s="430"/>
      <c r="E221" s="430"/>
      <c r="F221" s="430"/>
      <c r="G221" s="431"/>
    </row>
    <row r="222" spans="3:13" ht="12.75" customHeight="1">
      <c r="C222" s="399"/>
      <c r="D222" s="29">
        <v>2018</v>
      </c>
      <c r="E222" s="29">
        <v>2019</v>
      </c>
      <c r="F222" s="29">
        <v>2020</v>
      </c>
      <c r="G222" s="29">
        <v>2021</v>
      </c>
    </row>
    <row r="223" spans="3:13" ht="17.25" customHeight="1" thickBot="1">
      <c r="C223" s="400"/>
      <c r="D223" s="30" t="s">
        <v>6</v>
      </c>
      <c r="E223" s="30" t="s">
        <v>7</v>
      </c>
      <c r="F223" s="30" t="s">
        <v>7</v>
      </c>
      <c r="G223" s="30" t="s">
        <v>7</v>
      </c>
    </row>
    <row r="224" spans="3:13" ht="15.75" thickBot="1">
      <c r="C224" s="1" t="s">
        <v>99</v>
      </c>
      <c r="D224" s="11"/>
      <c r="E224" s="11"/>
      <c r="F224" s="11"/>
      <c r="G224" s="11"/>
    </row>
    <row r="225" spans="3:13" ht="15.75" thickBot="1">
      <c r="C225" s="1" t="s">
        <v>100</v>
      </c>
      <c r="D225" s="14"/>
      <c r="E225" s="11"/>
      <c r="F225" s="11"/>
      <c r="G225" s="11"/>
    </row>
    <row r="226" spans="3:13" ht="24.75" thickBot="1">
      <c r="C226" s="32" t="s">
        <v>72</v>
      </c>
      <c r="D226" s="14">
        <f>D225+D224</f>
        <v>0</v>
      </c>
      <c r="E226" s="14">
        <f>E225+E224</f>
        <v>0</v>
      </c>
      <c r="F226" s="14">
        <f>F225+F224</f>
        <v>0</v>
      </c>
      <c r="G226" s="14">
        <f>G225+G224</f>
        <v>0</v>
      </c>
    </row>
    <row r="227" spans="3:13" ht="15.75" thickBot="1">
      <c r="C227" s="22" t="s">
        <v>45</v>
      </c>
      <c r="D227" s="443" t="s">
        <v>44</v>
      </c>
      <c r="E227" s="444"/>
      <c r="F227" s="444"/>
      <c r="G227" s="445"/>
    </row>
    <row r="228" spans="3:13" ht="23.25" thickBot="1">
      <c r="C228" s="31" t="s">
        <v>97</v>
      </c>
      <c r="D228" s="393" t="s">
        <v>39</v>
      </c>
      <c r="E228" s="394"/>
      <c r="F228" s="394"/>
      <c r="G228" s="395"/>
    </row>
    <row r="229" spans="3:13" ht="17.25" customHeight="1" thickBot="1">
      <c r="C229" s="5" t="s">
        <v>10</v>
      </c>
      <c r="D229" s="414" t="s">
        <v>39</v>
      </c>
      <c r="E229" s="435"/>
      <c r="F229" s="435"/>
      <c r="G229" s="436"/>
    </row>
    <row r="230" spans="3:13" ht="15.75" thickBot="1">
      <c r="C230" s="5" t="s">
        <v>15</v>
      </c>
      <c r="D230" s="396" t="s">
        <v>39</v>
      </c>
      <c r="E230" s="397"/>
      <c r="F230" s="397"/>
      <c r="G230" s="398"/>
    </row>
    <row r="231" spans="3:13" ht="12.75" customHeight="1">
      <c r="C231" s="399"/>
      <c r="D231" s="29">
        <v>2018</v>
      </c>
      <c r="E231" s="29">
        <v>2019</v>
      </c>
      <c r="F231" s="29">
        <v>2020</v>
      </c>
      <c r="G231" s="29">
        <v>2021</v>
      </c>
    </row>
    <row r="232" spans="3:13" ht="9" customHeight="1" thickBot="1">
      <c r="C232" s="400"/>
      <c r="D232" s="30" t="s">
        <v>6</v>
      </c>
      <c r="E232" s="30" t="s">
        <v>7</v>
      </c>
      <c r="F232" s="30" t="s">
        <v>7</v>
      </c>
      <c r="G232" s="30" t="s">
        <v>7</v>
      </c>
    </row>
    <row r="233" spans="3:13" ht="15.75" thickBot="1">
      <c r="C233" s="5" t="s">
        <v>9</v>
      </c>
      <c r="D233" s="7"/>
      <c r="E233" s="7"/>
      <c r="F233" s="7"/>
      <c r="G233" s="7"/>
    </row>
    <row r="234" spans="3:13" ht="15.75" thickBot="1">
      <c r="C234" s="5" t="s">
        <v>16</v>
      </c>
      <c r="D234" s="7"/>
      <c r="E234" s="7"/>
      <c r="F234" s="7"/>
      <c r="G234" s="7"/>
    </row>
    <row r="235" spans="3:13" ht="15.75" thickBot="1">
      <c r="C235" s="5" t="s">
        <v>26</v>
      </c>
      <c r="D235" s="7" t="e">
        <f>D234/D233</f>
        <v>#DIV/0!</v>
      </c>
      <c r="E235" s="7" t="e">
        <f>E234/E233</f>
        <v>#DIV/0!</v>
      </c>
      <c r="F235" s="7" t="e">
        <f>F234/F233</f>
        <v>#DIV/0!</v>
      </c>
      <c r="G235" s="7" t="e">
        <f>G234/G233</f>
        <v>#DIV/0!</v>
      </c>
    </row>
    <row r="236" spans="3:13" ht="15.75" thickBot="1">
      <c r="C236" s="5" t="s">
        <v>17</v>
      </c>
      <c r="D236" s="57" t="s">
        <v>23</v>
      </c>
      <c r="E236" s="9" t="e">
        <f t="shared" ref="E236:G238" si="9">E233/D233-1</f>
        <v>#DIV/0!</v>
      </c>
      <c r="F236" s="9" t="e">
        <f t="shared" si="9"/>
        <v>#DIV/0!</v>
      </c>
      <c r="G236" s="9" t="e">
        <f t="shared" si="9"/>
        <v>#DIV/0!</v>
      </c>
      <c r="I236" s="12"/>
      <c r="J236" s="12"/>
      <c r="K236" s="12"/>
      <c r="L236" s="12"/>
      <c r="M236" s="12"/>
    </row>
    <row r="237" spans="3:13" ht="15.75" thickBot="1">
      <c r="C237" s="5" t="s">
        <v>18</v>
      </c>
      <c r="D237" s="57" t="s">
        <v>23</v>
      </c>
      <c r="E237" s="9" t="e">
        <f t="shared" si="9"/>
        <v>#DIV/0!</v>
      </c>
      <c r="F237" s="9" t="e">
        <f t="shared" si="9"/>
        <v>#DIV/0!</v>
      </c>
      <c r="G237" s="9" t="e">
        <f t="shared" si="9"/>
        <v>#DIV/0!</v>
      </c>
    </row>
    <row r="238" spans="3:13" ht="23.25" thickBot="1">
      <c r="C238" s="5" t="s">
        <v>19</v>
      </c>
      <c r="D238" s="57" t="s">
        <v>23</v>
      </c>
      <c r="E238" s="9" t="e">
        <f t="shared" si="9"/>
        <v>#DIV/0!</v>
      </c>
      <c r="F238" s="9" t="e">
        <f t="shared" si="9"/>
        <v>#DIV/0!</v>
      </c>
      <c r="G238" s="9" t="e">
        <f t="shared" si="9"/>
        <v>#DIV/0!</v>
      </c>
    </row>
    <row r="239" spans="3:13" ht="15.75" thickBot="1">
      <c r="C239" s="429" t="s">
        <v>80</v>
      </c>
      <c r="D239" s="430"/>
      <c r="E239" s="430"/>
      <c r="F239" s="430"/>
      <c r="G239" s="431"/>
    </row>
    <row r="240" spans="3:13" ht="12.75" customHeight="1">
      <c r="C240" s="399"/>
      <c r="D240" s="29">
        <v>2018</v>
      </c>
      <c r="E240" s="29">
        <v>2019</v>
      </c>
      <c r="F240" s="29">
        <v>2020</v>
      </c>
      <c r="G240" s="29">
        <v>2021</v>
      </c>
    </row>
    <row r="241" spans="3:13" ht="9" customHeight="1" thickBot="1">
      <c r="C241" s="400"/>
      <c r="D241" s="30" t="s">
        <v>6</v>
      </c>
      <c r="E241" s="30" t="s">
        <v>7</v>
      </c>
      <c r="F241" s="30" t="s">
        <v>7</v>
      </c>
      <c r="G241" s="30" t="s">
        <v>7</v>
      </c>
    </row>
    <row r="242" spans="3:13" ht="15.75" thickBot="1">
      <c r="C242" s="1" t="s">
        <v>99</v>
      </c>
      <c r="D242" s="11"/>
      <c r="E242" s="11"/>
      <c r="F242" s="11"/>
      <c r="G242" s="11"/>
    </row>
    <row r="243" spans="3:13" ht="15.75" thickBot="1">
      <c r="C243" s="1" t="s">
        <v>100</v>
      </c>
      <c r="D243" s="14"/>
      <c r="E243" s="11"/>
      <c r="F243" s="11"/>
      <c r="G243" s="11"/>
    </row>
    <row r="244" spans="3:13" ht="24.75" thickBot="1">
      <c r="C244" s="32" t="s">
        <v>75</v>
      </c>
      <c r="D244" s="14">
        <f>D243+D242</f>
        <v>0</v>
      </c>
      <c r="E244" s="14">
        <f>E243+E242</f>
        <v>0</v>
      </c>
      <c r="F244" s="14">
        <f>F243+F242</f>
        <v>0</v>
      </c>
      <c r="G244" s="14">
        <f>G243+G242</f>
        <v>0</v>
      </c>
    </row>
    <row r="245" spans="3:13" ht="15.75" thickBot="1">
      <c r="C245" s="437" t="s">
        <v>94</v>
      </c>
      <c r="D245" s="438"/>
      <c r="E245" s="438"/>
      <c r="F245" s="438"/>
      <c r="G245" s="439"/>
    </row>
    <row r="246" spans="3:13" ht="15.75" thickBot="1">
      <c r="C246" s="437" t="s">
        <v>101</v>
      </c>
      <c r="D246" s="438"/>
      <c r="E246" s="438"/>
      <c r="F246" s="438"/>
      <c r="G246" s="439"/>
    </row>
    <row r="247" spans="3:13" ht="15.75" thickBot="1">
      <c r="C247" s="22" t="s">
        <v>45</v>
      </c>
      <c r="D247" s="443" t="s">
        <v>44</v>
      </c>
      <c r="E247" s="444"/>
      <c r="F247" s="444"/>
      <c r="G247" s="445"/>
    </row>
    <row r="248" spans="3:13" ht="15.75" thickBot="1">
      <c r="C248" s="31" t="s">
        <v>42</v>
      </c>
      <c r="D248" s="393" t="s">
        <v>39</v>
      </c>
      <c r="E248" s="394"/>
      <c r="F248" s="394"/>
      <c r="G248" s="395"/>
    </row>
    <row r="249" spans="3:13" ht="17.25" customHeight="1" thickBot="1">
      <c r="C249" s="5" t="s">
        <v>10</v>
      </c>
      <c r="D249" s="414" t="s">
        <v>39</v>
      </c>
      <c r="E249" s="435"/>
      <c r="F249" s="435"/>
      <c r="G249" s="436"/>
    </row>
    <row r="250" spans="3:13" ht="15.75" thickBot="1">
      <c r="C250" s="5" t="s">
        <v>15</v>
      </c>
      <c r="D250" s="396" t="s">
        <v>39</v>
      </c>
      <c r="E250" s="397"/>
      <c r="F250" s="397"/>
      <c r="G250" s="398"/>
    </row>
    <row r="251" spans="3:13" ht="12.75" customHeight="1">
      <c r="C251" s="399"/>
      <c r="D251" s="29">
        <v>2018</v>
      </c>
      <c r="E251" s="29">
        <v>2019</v>
      </c>
      <c r="F251" s="29">
        <v>2020</v>
      </c>
      <c r="G251" s="29">
        <v>2021</v>
      </c>
    </row>
    <row r="252" spans="3:13" ht="9" customHeight="1" thickBot="1">
      <c r="C252" s="400"/>
      <c r="D252" s="30" t="s">
        <v>6</v>
      </c>
      <c r="E252" s="30" t="s">
        <v>7</v>
      </c>
      <c r="F252" s="30" t="s">
        <v>7</v>
      </c>
      <c r="G252" s="30" t="s">
        <v>7</v>
      </c>
    </row>
    <row r="253" spans="3:13" ht="15.75" thickBot="1">
      <c r="C253" s="5" t="s">
        <v>9</v>
      </c>
      <c r="D253" s="7"/>
      <c r="E253" s="7"/>
      <c r="F253" s="7"/>
      <c r="G253" s="7"/>
    </row>
    <row r="254" spans="3:13" ht="15.75" thickBot="1">
      <c r="C254" s="5" t="s">
        <v>16</v>
      </c>
      <c r="D254" s="7"/>
      <c r="E254" s="7"/>
      <c r="F254" s="7"/>
      <c r="G254" s="7"/>
    </row>
    <row r="255" spans="3:13" ht="15.75" thickBot="1">
      <c r="C255" s="5" t="s">
        <v>26</v>
      </c>
      <c r="D255" s="7" t="e">
        <f>D254/D253</f>
        <v>#DIV/0!</v>
      </c>
      <c r="E255" s="7" t="e">
        <f>E254/E253</f>
        <v>#DIV/0!</v>
      </c>
      <c r="F255" s="7" t="e">
        <f>F254/F253</f>
        <v>#DIV/0!</v>
      </c>
      <c r="G255" s="7" t="e">
        <f>G254/G253</f>
        <v>#DIV/0!</v>
      </c>
    </row>
    <row r="256" spans="3:13" ht="15.75" thickBot="1">
      <c r="C256" s="5" t="s">
        <v>17</v>
      </c>
      <c r="D256" s="57" t="s">
        <v>23</v>
      </c>
      <c r="E256" s="9" t="e">
        <f t="shared" ref="E256:G258" si="10">E253/D253-1</f>
        <v>#DIV/0!</v>
      </c>
      <c r="F256" s="9" t="e">
        <f t="shared" si="10"/>
        <v>#DIV/0!</v>
      </c>
      <c r="G256" s="9" t="e">
        <f t="shared" si="10"/>
        <v>#DIV/0!</v>
      </c>
      <c r="I256" s="12"/>
      <c r="J256" s="12"/>
      <c r="K256" s="12"/>
      <c r="L256" s="12"/>
      <c r="M256" s="12"/>
    </row>
    <row r="257" spans="3:7" ht="15.75" thickBot="1">
      <c r="C257" s="5" t="s">
        <v>18</v>
      </c>
      <c r="D257" s="57" t="s">
        <v>23</v>
      </c>
      <c r="E257" s="9" t="e">
        <f t="shared" si="10"/>
        <v>#DIV/0!</v>
      </c>
      <c r="F257" s="9" t="e">
        <f t="shared" si="10"/>
        <v>#DIV/0!</v>
      </c>
      <c r="G257" s="9" t="e">
        <f t="shared" si="10"/>
        <v>#DIV/0!</v>
      </c>
    </row>
    <row r="258" spans="3:7" ht="23.25" thickBot="1">
      <c r="C258" s="5" t="s">
        <v>19</v>
      </c>
      <c r="D258" s="57" t="s">
        <v>23</v>
      </c>
      <c r="E258" s="9" t="e">
        <f t="shared" si="10"/>
        <v>#DIV/0!</v>
      </c>
      <c r="F258" s="9" t="e">
        <f t="shared" si="10"/>
        <v>#DIV/0!</v>
      </c>
      <c r="G258" s="9" t="e">
        <f t="shared" si="10"/>
        <v>#DIV/0!</v>
      </c>
    </row>
    <row r="259" spans="3:7" ht="15.75" thickBot="1">
      <c r="C259" s="429" t="s">
        <v>73</v>
      </c>
      <c r="D259" s="430"/>
      <c r="E259" s="430"/>
      <c r="F259" s="430"/>
      <c r="G259" s="431"/>
    </row>
    <row r="260" spans="3:7" ht="12.75" customHeight="1">
      <c r="C260" s="399"/>
      <c r="D260" s="29">
        <v>2018</v>
      </c>
      <c r="E260" s="29">
        <v>2019</v>
      </c>
      <c r="F260" s="29">
        <v>2020</v>
      </c>
      <c r="G260" s="29">
        <v>2021</v>
      </c>
    </row>
    <row r="261" spans="3:7" ht="9" customHeight="1" thickBot="1">
      <c r="C261" s="400"/>
      <c r="D261" s="30" t="s">
        <v>6</v>
      </c>
      <c r="E261" s="30" t="s">
        <v>7</v>
      </c>
      <c r="F261" s="30" t="s">
        <v>7</v>
      </c>
      <c r="G261" s="30" t="s">
        <v>7</v>
      </c>
    </row>
    <row r="262" spans="3:7" ht="15.75" thickBot="1">
      <c r="C262" s="1" t="s">
        <v>99</v>
      </c>
      <c r="D262" s="11"/>
      <c r="E262" s="11"/>
      <c r="F262" s="11"/>
      <c r="G262" s="11"/>
    </row>
    <row r="263" spans="3:7" ht="15.75" thickBot="1">
      <c r="C263" s="1" t="s">
        <v>100</v>
      </c>
      <c r="D263" s="14"/>
      <c r="E263" s="11"/>
      <c r="F263" s="11"/>
      <c r="G263" s="11"/>
    </row>
    <row r="264" spans="3:7" ht="24.75" thickBot="1">
      <c r="C264" s="32" t="s">
        <v>72</v>
      </c>
      <c r="D264" s="14">
        <f>D263+D262</f>
        <v>0</v>
      </c>
      <c r="E264" s="14">
        <f>E263+E262</f>
        <v>0</v>
      </c>
      <c r="F264" s="14">
        <f>F263+F262</f>
        <v>0</v>
      </c>
      <c r="G264" s="14">
        <f>G263+G262</f>
        <v>0</v>
      </c>
    </row>
    <row r="265" spans="3:7" ht="15.75" thickBot="1">
      <c r="C265" s="22" t="s">
        <v>45</v>
      </c>
      <c r="D265" s="443" t="s">
        <v>44</v>
      </c>
      <c r="E265" s="444"/>
      <c r="F265" s="444"/>
      <c r="G265" s="445"/>
    </row>
    <row r="266" spans="3:7" ht="23.25" thickBot="1">
      <c r="C266" s="31" t="s">
        <v>97</v>
      </c>
      <c r="D266" s="393" t="s">
        <v>39</v>
      </c>
      <c r="E266" s="394"/>
      <c r="F266" s="394"/>
      <c r="G266" s="395"/>
    </row>
    <row r="267" spans="3:7" ht="17.25" customHeight="1" thickBot="1">
      <c r="C267" s="5" t="s">
        <v>10</v>
      </c>
      <c r="D267" s="414" t="s">
        <v>39</v>
      </c>
      <c r="E267" s="435"/>
      <c r="F267" s="435"/>
      <c r="G267" s="436"/>
    </row>
    <row r="268" spans="3:7" ht="15.75" thickBot="1">
      <c r="C268" s="5" t="s">
        <v>15</v>
      </c>
      <c r="D268" s="396" t="s">
        <v>39</v>
      </c>
      <c r="E268" s="397"/>
      <c r="F268" s="397"/>
      <c r="G268" s="398"/>
    </row>
    <row r="269" spans="3:7" ht="12.75" customHeight="1">
      <c r="C269" s="399"/>
      <c r="D269" s="29">
        <v>2018</v>
      </c>
      <c r="E269" s="29">
        <v>2019</v>
      </c>
      <c r="F269" s="29">
        <v>2020</v>
      </c>
      <c r="G269" s="29">
        <v>2021</v>
      </c>
    </row>
    <row r="270" spans="3:7" ht="9" customHeight="1" thickBot="1">
      <c r="C270" s="400"/>
      <c r="D270" s="30" t="s">
        <v>6</v>
      </c>
      <c r="E270" s="30" t="s">
        <v>7</v>
      </c>
      <c r="F270" s="30" t="s">
        <v>7</v>
      </c>
      <c r="G270" s="30" t="s">
        <v>7</v>
      </c>
    </row>
    <row r="271" spans="3:7" ht="15.75" thickBot="1">
      <c r="C271" s="5" t="s">
        <v>9</v>
      </c>
      <c r="D271" s="7"/>
      <c r="E271" s="7"/>
      <c r="F271" s="7"/>
      <c r="G271" s="7"/>
    </row>
    <row r="272" spans="3:7" ht="15.75" thickBot="1">
      <c r="C272" s="5" t="s">
        <v>16</v>
      </c>
      <c r="D272" s="7"/>
      <c r="E272" s="7"/>
      <c r="F272" s="7"/>
      <c r="G272" s="7"/>
    </row>
    <row r="273" spans="3:13" ht="15.75" thickBot="1">
      <c r="C273" s="5" t="s">
        <v>26</v>
      </c>
      <c r="D273" s="7" t="e">
        <f>D272/D271</f>
        <v>#DIV/0!</v>
      </c>
      <c r="E273" s="7" t="e">
        <f>E272/E271</f>
        <v>#DIV/0!</v>
      </c>
      <c r="F273" s="7" t="e">
        <f>F272/F271</f>
        <v>#DIV/0!</v>
      </c>
      <c r="G273" s="7" t="e">
        <f>G272/G271</f>
        <v>#DIV/0!</v>
      </c>
    </row>
    <row r="274" spans="3:13" ht="15.75" thickBot="1">
      <c r="C274" s="5" t="s">
        <v>17</v>
      </c>
      <c r="D274" s="57" t="s">
        <v>23</v>
      </c>
      <c r="E274" s="9" t="e">
        <f t="shared" ref="E274:G276" si="11">E271/D271-1</f>
        <v>#DIV/0!</v>
      </c>
      <c r="F274" s="9" t="e">
        <f t="shared" si="11"/>
        <v>#DIV/0!</v>
      </c>
      <c r="G274" s="9" t="e">
        <f t="shared" si="11"/>
        <v>#DIV/0!</v>
      </c>
      <c r="I274" s="12"/>
      <c r="J274" s="12"/>
      <c r="K274" s="12"/>
      <c r="L274" s="12"/>
      <c r="M274" s="12"/>
    </row>
    <row r="275" spans="3:13" ht="15.75" thickBot="1">
      <c r="C275" s="5" t="s">
        <v>18</v>
      </c>
      <c r="D275" s="57" t="s">
        <v>23</v>
      </c>
      <c r="E275" s="9" t="e">
        <f t="shared" si="11"/>
        <v>#DIV/0!</v>
      </c>
      <c r="F275" s="9" t="e">
        <f t="shared" si="11"/>
        <v>#DIV/0!</v>
      </c>
      <c r="G275" s="9" t="e">
        <f t="shared" si="11"/>
        <v>#DIV/0!</v>
      </c>
    </row>
    <row r="276" spans="3:13" ht="23.25" thickBot="1">
      <c r="C276" s="5" t="s">
        <v>19</v>
      </c>
      <c r="D276" s="57" t="s">
        <v>23</v>
      </c>
      <c r="E276" s="9" t="e">
        <f t="shared" si="11"/>
        <v>#DIV/0!</v>
      </c>
      <c r="F276" s="9" t="e">
        <f t="shared" si="11"/>
        <v>#DIV/0!</v>
      </c>
      <c r="G276" s="9" t="e">
        <f t="shared" si="11"/>
        <v>#DIV/0!</v>
      </c>
    </row>
    <row r="277" spans="3:13" ht="15.75" thickBot="1">
      <c r="C277" s="429" t="s">
        <v>80</v>
      </c>
      <c r="D277" s="430"/>
      <c r="E277" s="430"/>
      <c r="F277" s="430"/>
      <c r="G277" s="431"/>
    </row>
    <row r="278" spans="3:13" ht="12.75" customHeight="1">
      <c r="C278" s="399"/>
      <c r="D278" s="29">
        <v>2018</v>
      </c>
      <c r="E278" s="29">
        <v>2019</v>
      </c>
      <c r="F278" s="29">
        <v>2020</v>
      </c>
      <c r="G278" s="29">
        <v>2021</v>
      </c>
    </row>
    <row r="279" spans="3:13" ht="9" customHeight="1" thickBot="1">
      <c r="C279" s="400"/>
      <c r="D279" s="30" t="s">
        <v>6</v>
      </c>
      <c r="E279" s="30" t="s">
        <v>7</v>
      </c>
      <c r="F279" s="30" t="s">
        <v>7</v>
      </c>
      <c r="G279" s="30" t="s">
        <v>7</v>
      </c>
    </row>
    <row r="280" spans="3:13" ht="15.75" thickBot="1">
      <c r="C280" s="1" t="s">
        <v>99</v>
      </c>
      <c r="D280" s="11"/>
      <c r="E280" s="11"/>
      <c r="F280" s="11"/>
      <c r="G280" s="11"/>
    </row>
    <row r="281" spans="3:13" ht="15.75" thickBot="1">
      <c r="C281" s="1" t="s">
        <v>100</v>
      </c>
      <c r="D281" s="14"/>
      <c r="E281" s="11"/>
      <c r="F281" s="11"/>
      <c r="G281" s="11"/>
    </row>
    <row r="282" spans="3:13" ht="24.75" thickBot="1">
      <c r="C282" s="32" t="s">
        <v>75</v>
      </c>
      <c r="D282" s="14">
        <f>D281+D280</f>
        <v>0</v>
      </c>
      <c r="E282" s="14">
        <f>E281+E280</f>
        <v>0</v>
      </c>
      <c r="F282" s="14">
        <f>F281+F280</f>
        <v>0</v>
      </c>
      <c r="G282" s="14">
        <f>G281+G280</f>
        <v>0</v>
      </c>
    </row>
    <row r="283" spans="3:13" ht="15.75" thickBot="1">
      <c r="C283" s="40"/>
      <c r="D283" s="41"/>
      <c r="E283" s="41"/>
      <c r="F283" s="41"/>
      <c r="G283" s="41"/>
    </row>
    <row r="284" spans="3:13" ht="38.25" customHeight="1" thickBot="1">
      <c r="C284" s="20" t="s">
        <v>116</v>
      </c>
      <c r="D284" s="21">
        <f>D272+D254+D234+D216+D190+D165+D139+D121+D101+D80+D54+D31</f>
        <v>454940</v>
      </c>
      <c r="E284" s="21">
        <f>E272+E254+E234+E216+E190+E165+E139+E121+E101+E80+E54+E31</f>
        <v>460940</v>
      </c>
      <c r="F284" s="21">
        <f>F272+F254+F234+F216+F190+F165+F139+F121+F101+F80+F54+F31</f>
        <v>470000</v>
      </c>
      <c r="G284" s="21">
        <f>G272+G254+G234+G216+G190+G165+G139+G121+G101+G80+G54+G31</f>
        <v>471000</v>
      </c>
    </row>
    <row r="285" spans="3:13" ht="36.75" thickBot="1">
      <c r="C285" s="20" t="s">
        <v>117</v>
      </c>
      <c r="D285" s="21">
        <f>D287+D289+D291+D293+D295+D297+D299+D301+D303</f>
        <v>454940</v>
      </c>
      <c r="E285" s="21">
        <f>E287+E289+E291+E293+E295+E297+E299+E301+E303</f>
        <v>460940</v>
      </c>
      <c r="F285" s="21">
        <f>F287+F289+F291+F293+F295+F297+F299+F301+F303</f>
        <v>470000</v>
      </c>
      <c r="G285" s="21">
        <f>G287+G289+G291+G293+G295+G297+G299+G301+G303</f>
        <v>471000</v>
      </c>
    </row>
    <row r="286" spans="3:13" ht="36.75" thickBot="1">
      <c r="C286" s="16" t="s">
        <v>27</v>
      </c>
      <c r="D286" s="17"/>
      <c r="E286" s="18">
        <f>E285/D285-1</f>
        <v>1.318855233657179E-2</v>
      </c>
      <c r="F286" s="18">
        <f>F285/E285-1</f>
        <v>1.9655486614309936E-2</v>
      </c>
      <c r="G286" s="18">
        <f>G285/F285-1</f>
        <v>2.1276595744681437E-3</v>
      </c>
    </row>
    <row r="287" spans="3:13" ht="15.75" thickBot="1">
      <c r="C287" s="1" t="s">
        <v>0</v>
      </c>
      <c r="D287" s="11">
        <f>D198+D175+D62+D39</f>
        <v>230400</v>
      </c>
      <c r="E287" s="11">
        <f>E198+E175+E62+E39</f>
        <v>236400</v>
      </c>
      <c r="F287" s="11">
        <f>F198+F175+F62+F39</f>
        <v>236400</v>
      </c>
      <c r="G287" s="11">
        <f>G198+G175+G62+G39</f>
        <v>236400</v>
      </c>
    </row>
    <row r="288" spans="3:13" ht="15.75" thickBot="1">
      <c r="C288" s="13" t="s">
        <v>28</v>
      </c>
      <c r="D288" s="14"/>
      <c r="E288" s="15">
        <f>E287/D287-1</f>
        <v>2.6041666666666741E-2</v>
      </c>
      <c r="F288" s="15">
        <f>F287/E287-1</f>
        <v>0</v>
      </c>
      <c r="G288" s="15">
        <f>G287/F287-1</f>
        <v>0</v>
      </c>
    </row>
    <row r="289" spans="3:7" ht="24.75" thickBot="1">
      <c r="C289" s="1" t="s">
        <v>52</v>
      </c>
      <c r="D289" s="11">
        <f>D199+D176+D63+D40</f>
        <v>39350</v>
      </c>
      <c r="E289" s="11">
        <f>E199+E176+E63+E40</f>
        <v>39350</v>
      </c>
      <c r="F289" s="11">
        <f>F199+F176+F63+F40</f>
        <v>39350</v>
      </c>
      <c r="G289" s="11">
        <f>G199+G176+G63+G40</f>
        <v>39350</v>
      </c>
    </row>
    <row r="290" spans="3:7" ht="24.75" thickBot="1">
      <c r="C290" s="13" t="s">
        <v>53</v>
      </c>
      <c r="D290" s="14"/>
      <c r="E290" s="15">
        <f>E289/D289-1</f>
        <v>0</v>
      </c>
      <c r="F290" s="15">
        <f>F289/E289-1</f>
        <v>0</v>
      </c>
      <c r="G290" s="15">
        <f>G289/F289-1</f>
        <v>0</v>
      </c>
    </row>
    <row r="291" spans="3:7" ht="15.75" thickBot="1">
      <c r="C291" s="1" t="s">
        <v>1</v>
      </c>
      <c r="D291" s="11">
        <f>D200+D177+D64+D41</f>
        <v>171000</v>
      </c>
      <c r="E291" s="11">
        <f>E200+E177+E64+E41</f>
        <v>171000</v>
      </c>
      <c r="F291" s="11">
        <f>F200+F177+F64+F41</f>
        <v>171000</v>
      </c>
      <c r="G291" s="11">
        <f>G200+G177+G64+G41</f>
        <v>171000</v>
      </c>
    </row>
    <row r="292" spans="3:7" ht="24.75" thickBot="1">
      <c r="C292" s="13" t="s">
        <v>29</v>
      </c>
      <c r="D292" s="14"/>
      <c r="E292" s="15">
        <f>E291/D291-1</f>
        <v>0</v>
      </c>
      <c r="F292" s="15">
        <f>F291/E291-1</f>
        <v>0</v>
      </c>
      <c r="G292" s="15">
        <f>G291/F291-1</f>
        <v>0</v>
      </c>
    </row>
    <row r="293" spans="3:7" ht="15.75" thickBot="1">
      <c r="C293" s="1" t="s">
        <v>2</v>
      </c>
      <c r="D293" s="11">
        <f>D201+D178+D65+D42</f>
        <v>0</v>
      </c>
      <c r="E293" s="11">
        <f>E201+E178+E65+E42</f>
        <v>0</v>
      </c>
      <c r="F293" s="11">
        <f>F201+F178+F65+F42</f>
        <v>0</v>
      </c>
      <c r="G293" s="11">
        <f>G201+G178+G65+G42</f>
        <v>0</v>
      </c>
    </row>
    <row r="294" spans="3:7" ht="24.75" thickBot="1">
      <c r="C294" s="13" t="s">
        <v>30</v>
      </c>
      <c r="D294" s="14"/>
      <c r="E294" s="15" t="e">
        <f>E293/D293-1</f>
        <v>#DIV/0!</v>
      </c>
      <c r="F294" s="15" t="e">
        <f>F293/E293-1</f>
        <v>#DIV/0!</v>
      </c>
      <c r="G294" s="15" t="e">
        <f>G293/F293-1</f>
        <v>#DIV/0!</v>
      </c>
    </row>
    <row r="295" spans="3:7" ht="24.75" thickBot="1">
      <c r="C295" s="1" t="s">
        <v>31</v>
      </c>
      <c r="D295" s="11">
        <f>D202+D179+D66+D43</f>
        <v>0</v>
      </c>
      <c r="E295" s="11">
        <f>E202+E179+E66+E43</f>
        <v>0</v>
      </c>
      <c r="F295" s="11">
        <f>F202+F179+F66+F43</f>
        <v>0</v>
      </c>
      <c r="G295" s="11">
        <f>G202+G179+G66+G43</f>
        <v>0</v>
      </c>
    </row>
    <row r="296" spans="3:7" ht="24.75" thickBot="1">
      <c r="C296" s="13" t="s">
        <v>32</v>
      </c>
      <c r="D296" s="14"/>
      <c r="E296" s="15" t="e">
        <f>E295/D295-1</f>
        <v>#DIV/0!</v>
      </c>
      <c r="F296" s="15" t="e">
        <f>F295/E295-1</f>
        <v>#DIV/0!</v>
      </c>
      <c r="G296" s="15" t="e">
        <f>G295/F295-1</f>
        <v>#DIV/0!</v>
      </c>
    </row>
    <row r="297" spans="3:7" ht="15.75" thickBot="1">
      <c r="C297" s="1" t="s">
        <v>33</v>
      </c>
      <c r="D297" s="11">
        <f>D203+D180+D67+D44</f>
        <v>13800</v>
      </c>
      <c r="E297" s="11">
        <f>E203+E180+E67+E44</f>
        <v>13800</v>
      </c>
      <c r="F297" s="11">
        <f>F203+F180+F67+F44</f>
        <v>22860</v>
      </c>
      <c r="G297" s="11">
        <f>G203+G180+G67+G44</f>
        <v>23860</v>
      </c>
    </row>
    <row r="298" spans="3:7" ht="24.75" thickBot="1">
      <c r="C298" s="13" t="s">
        <v>34</v>
      </c>
      <c r="D298" s="14"/>
      <c r="E298" s="15">
        <f>E297/D297-1</f>
        <v>0</v>
      </c>
      <c r="F298" s="15">
        <f>F297/E297-1</f>
        <v>0.65652173913043477</v>
      </c>
      <c r="G298" s="15">
        <f>G297/F297-1</f>
        <v>4.3744531933508357E-2</v>
      </c>
    </row>
    <row r="299" spans="3:7" ht="24.75" thickBot="1">
      <c r="C299" s="1" t="s">
        <v>3</v>
      </c>
      <c r="D299" s="11">
        <f>D204+D181+D68+D45</f>
        <v>390</v>
      </c>
      <c r="E299" s="11">
        <f>E204+E181+E68+E45</f>
        <v>390</v>
      </c>
      <c r="F299" s="11">
        <f>F204+F181+F68+F45</f>
        <v>390</v>
      </c>
      <c r="G299" s="11">
        <f>G204+G181+G68+G45</f>
        <v>390</v>
      </c>
    </row>
    <row r="300" spans="3:7" ht="24.75" thickBot="1">
      <c r="C300" s="13" t="s">
        <v>35</v>
      </c>
      <c r="D300" s="14"/>
      <c r="E300" s="15">
        <f>E299/D299-1</f>
        <v>0</v>
      </c>
      <c r="F300" s="15">
        <f>F299/E299-1</f>
        <v>0</v>
      </c>
      <c r="G300" s="15">
        <f>G299/F299-1</f>
        <v>0</v>
      </c>
    </row>
    <row r="301" spans="3:7" ht="15.75" thickBot="1">
      <c r="C301" s="1" t="s">
        <v>20</v>
      </c>
      <c r="D301" s="11">
        <f>D88+D109+D129+D147+D224+D242+D262+D280</f>
        <v>0</v>
      </c>
      <c r="E301" s="11">
        <f>E88+E109+E129+E147+E224+E242+E262+E280</f>
        <v>0</v>
      </c>
      <c r="F301" s="11">
        <f>F88+F109+F129+F147+F224+F242+F262+F280</f>
        <v>0</v>
      </c>
      <c r="G301" s="11">
        <f>G88+G109+G129+G147+G224+G242+G262+G280</f>
        <v>0</v>
      </c>
    </row>
    <row r="302" spans="3:7" ht="24.75" thickBot="1">
      <c r="C302" s="13" t="s">
        <v>36</v>
      </c>
      <c r="D302" s="14"/>
      <c r="E302" s="15" t="e">
        <f>E301/D301-1</f>
        <v>#DIV/0!</v>
      </c>
      <c r="F302" s="15" t="e">
        <f>F301/E301-1</f>
        <v>#DIV/0!</v>
      </c>
      <c r="G302" s="15" t="e">
        <f>G301/F301-1</f>
        <v>#DIV/0!</v>
      </c>
    </row>
    <row r="303" spans="3:7" ht="15.75" thickBot="1">
      <c r="C303" s="1" t="s">
        <v>21</v>
      </c>
      <c r="D303" s="11">
        <f>D89+D110+D130+D148+D225+D243+D263+D281</f>
        <v>0</v>
      </c>
      <c r="E303" s="11">
        <f>E89+E110+E130+E148+E225+E243+E263+E281</f>
        <v>0</v>
      </c>
      <c r="F303" s="11">
        <f>F89+F110+F130+F148+F225+F243+F263+F281</f>
        <v>0</v>
      </c>
      <c r="G303" s="11">
        <f>G89+G110+G130+G148+G225+G243+G263+G281</f>
        <v>0</v>
      </c>
    </row>
    <row r="304" spans="3:7" ht="24.75" thickBot="1">
      <c r="C304" s="13" t="s">
        <v>37</v>
      </c>
      <c r="D304" s="14"/>
      <c r="E304" s="15" t="e">
        <f>E303/D303-1</f>
        <v>#DIV/0!</v>
      </c>
      <c r="F304" s="15" t="e">
        <f>F303/E303-1</f>
        <v>#DIV/0!</v>
      </c>
      <c r="G304" s="15" t="e">
        <f>G303/F303-1</f>
        <v>#DIV/0!</v>
      </c>
    </row>
    <row r="305" spans="1:9" ht="15.75" thickBot="1">
      <c r="C305" s="38" t="s">
        <v>74</v>
      </c>
      <c r="D305" s="39">
        <f>IF(D285-D284=0,0,"Error")</f>
        <v>0</v>
      </c>
      <c r="E305" s="39">
        <f>IF(E285-E284=0,0,"Error")</f>
        <v>0</v>
      </c>
      <c r="F305" s="39">
        <f>IF(F285-F284=0,0,"Error")</f>
        <v>0</v>
      </c>
      <c r="G305" s="39">
        <f>IF(G285-G284=0,0,"Error")</f>
        <v>0</v>
      </c>
    </row>
    <row r="306" spans="1:9" ht="36.75" thickBot="1">
      <c r="C306" s="28" t="s">
        <v>58</v>
      </c>
      <c r="D306" s="11">
        <v>183</v>
      </c>
      <c r="E306" s="11">
        <v>183</v>
      </c>
      <c r="F306" s="11">
        <v>183</v>
      </c>
      <c r="G306" s="11">
        <v>183</v>
      </c>
    </row>
    <row r="307" spans="1:9" ht="36.75" thickBot="1">
      <c r="C307" s="28" t="s">
        <v>69</v>
      </c>
      <c r="D307" s="11">
        <v>9</v>
      </c>
      <c r="E307" s="11">
        <v>9</v>
      </c>
      <c r="F307" s="11">
        <v>9</v>
      </c>
      <c r="G307" s="11">
        <v>9</v>
      </c>
    </row>
    <row r="308" spans="1:9" ht="15.75" thickBot="1">
      <c r="C308" s="43"/>
      <c r="D308" s="44"/>
      <c r="E308" s="44"/>
      <c r="F308" s="44"/>
      <c r="G308" s="44"/>
    </row>
    <row r="309" spans="1:9" ht="19.5" customHeight="1">
      <c r="A309" s="378" t="s">
        <v>125</v>
      </c>
      <c r="B309" s="49" t="s">
        <v>83</v>
      </c>
      <c r="C309" s="50" t="s">
        <v>356</v>
      </c>
      <c r="D309" s="378" t="s">
        <v>86</v>
      </c>
      <c r="E309" s="49" t="s">
        <v>83</v>
      </c>
      <c r="F309" s="50" t="s">
        <v>352</v>
      </c>
      <c r="G309" s="378" t="s">
        <v>121</v>
      </c>
      <c r="H309" s="49" t="s">
        <v>83</v>
      </c>
      <c r="I309" s="50" t="s">
        <v>217</v>
      </c>
    </row>
    <row r="310" spans="1:9" ht="21" customHeight="1">
      <c r="A310" s="379"/>
      <c r="B310" s="45" t="s">
        <v>84</v>
      </c>
      <c r="C310" s="51"/>
      <c r="D310" s="379"/>
      <c r="E310" s="45" t="s">
        <v>84</v>
      </c>
      <c r="F310" s="51"/>
      <c r="G310" s="379"/>
      <c r="H310" s="45" t="s">
        <v>84</v>
      </c>
      <c r="I310" s="51"/>
    </row>
    <row r="311" spans="1:9" ht="21.75" customHeight="1" thickBot="1">
      <c r="A311" s="380"/>
      <c r="B311" s="52" t="s">
        <v>85</v>
      </c>
      <c r="C311" s="53"/>
      <c r="D311" s="380"/>
      <c r="E311" s="52" t="s">
        <v>85</v>
      </c>
      <c r="F311" s="53"/>
      <c r="G311" s="380"/>
      <c r="H311" s="52" t="s">
        <v>85</v>
      </c>
      <c r="I311" s="53"/>
    </row>
    <row r="312" spans="1:9" ht="15.75" thickBot="1">
      <c r="A312" s="47"/>
      <c r="B312" s="48"/>
      <c r="C312" s="48"/>
      <c r="D312" s="46"/>
      <c r="E312" s="47"/>
      <c r="F312" s="48"/>
      <c r="G312" s="48"/>
    </row>
    <row r="313" spans="1:9" ht="15.75" thickBot="1">
      <c r="A313" s="47"/>
      <c r="B313" s="48"/>
      <c r="C313" s="58" t="s">
        <v>88</v>
      </c>
      <c r="D313" s="46"/>
      <c r="E313" s="47"/>
      <c r="F313" s="48"/>
      <c r="G313" s="48"/>
    </row>
    <row r="314" spans="1:9" ht="39.75" customHeight="1">
      <c r="A314" s="47"/>
      <c r="B314" s="48"/>
      <c r="C314" s="464" t="s">
        <v>126</v>
      </c>
      <c r="D314" s="465"/>
      <c r="E314" s="465"/>
      <c r="F314" s="465"/>
      <c r="G314" s="466"/>
    </row>
    <row r="315" spans="1:9" ht="40.5" customHeight="1">
      <c r="A315" s="47"/>
      <c r="B315" s="48"/>
      <c r="C315" s="469" t="s">
        <v>127</v>
      </c>
      <c r="D315" s="467"/>
      <c r="E315" s="467"/>
      <c r="F315" s="467"/>
      <c r="G315" s="468"/>
    </row>
    <row r="316" spans="1:9" ht="28.5" customHeight="1">
      <c r="C316" s="455" t="s">
        <v>128</v>
      </c>
      <c r="D316" s="456"/>
      <c r="E316" s="456"/>
      <c r="F316" s="456"/>
      <c r="G316" s="457"/>
      <c r="H316" s="24"/>
    </row>
    <row r="317" spans="1:9" ht="18" customHeight="1">
      <c r="C317" s="455" t="s">
        <v>129</v>
      </c>
      <c r="D317" s="456"/>
      <c r="E317" s="456"/>
      <c r="F317" s="456"/>
      <c r="G317" s="457"/>
      <c r="H317" s="24"/>
    </row>
    <row r="318" spans="1:9" ht="36" customHeight="1">
      <c r="C318" s="455" t="s">
        <v>114</v>
      </c>
      <c r="D318" s="456"/>
      <c r="E318" s="456"/>
      <c r="F318" s="456"/>
      <c r="G318" s="457"/>
      <c r="H318" s="25"/>
    </row>
    <row r="319" spans="1:9" ht="27" customHeight="1">
      <c r="C319" s="458" t="s">
        <v>81</v>
      </c>
      <c r="D319" s="459"/>
      <c r="E319" s="459"/>
      <c r="F319" s="459"/>
      <c r="G319" s="460"/>
    </row>
    <row r="320" spans="1:9" ht="47.25" customHeight="1" thickBot="1">
      <c r="C320" s="461" t="s">
        <v>82</v>
      </c>
      <c r="D320" s="462"/>
      <c r="E320" s="462"/>
      <c r="F320" s="462"/>
      <c r="G320" s="463"/>
    </row>
    <row r="325" spans="2:8">
      <c r="C325" s="401" t="s">
        <v>131</v>
      </c>
      <c r="D325" s="401"/>
      <c r="E325" s="401"/>
      <c r="F325" s="401"/>
      <c r="G325" s="401"/>
      <c r="H325" s="19"/>
    </row>
    <row r="326" spans="2:8">
      <c r="B326" s="105"/>
      <c r="C326" s="402" t="s">
        <v>130</v>
      </c>
      <c r="D326" s="402"/>
      <c r="E326" s="402"/>
      <c r="F326" s="402"/>
      <c r="G326" s="402"/>
      <c r="H326" s="105"/>
    </row>
    <row r="327" spans="2:8" ht="15.75" thickBot="1"/>
    <row r="328" spans="2:8" ht="26.25" thickBot="1">
      <c r="C328" s="27" t="s">
        <v>22</v>
      </c>
      <c r="D328" s="403" t="s">
        <v>134</v>
      </c>
      <c r="E328" s="403"/>
      <c r="F328" s="403"/>
      <c r="G328" s="403"/>
    </row>
    <row r="329" spans="2:8" ht="15.75" thickBot="1">
      <c r="C329" s="27" t="s">
        <v>4</v>
      </c>
      <c r="D329" s="404" t="s">
        <v>135</v>
      </c>
      <c r="E329" s="390"/>
      <c r="F329" s="390"/>
      <c r="G329" s="391"/>
    </row>
    <row r="330" spans="2:8" ht="26.25" thickBot="1">
      <c r="C330" s="27" t="s">
        <v>38</v>
      </c>
      <c r="D330" s="375" t="s">
        <v>5</v>
      </c>
      <c r="E330" s="376"/>
      <c r="F330" s="376"/>
      <c r="G330" s="377"/>
    </row>
    <row r="331" spans="2:8" ht="15.75" thickBot="1">
      <c r="C331" s="405" t="s">
        <v>8</v>
      </c>
      <c r="D331" s="406"/>
      <c r="E331" s="406"/>
      <c r="F331" s="406"/>
      <c r="G331" s="407"/>
    </row>
    <row r="332" spans="2:8" ht="15.75" thickBot="1">
      <c r="C332" s="472" t="s">
        <v>226</v>
      </c>
      <c r="D332" s="473"/>
      <c r="E332" s="473"/>
      <c r="F332" s="473"/>
      <c r="G332" s="474"/>
    </row>
    <row r="333" spans="2:8" ht="15.75" thickBot="1">
      <c r="C333" s="472"/>
      <c r="D333" s="473"/>
      <c r="E333" s="473"/>
      <c r="F333" s="473"/>
      <c r="G333" s="474"/>
    </row>
    <row r="334" spans="2:8" ht="15.75" thickBot="1">
      <c r="C334" s="472"/>
      <c r="D334" s="473"/>
      <c r="E334" s="473"/>
      <c r="F334" s="473"/>
      <c r="G334" s="474"/>
    </row>
    <row r="335" spans="2:8" ht="26.25" thickBot="1">
      <c r="C335" s="26" t="s">
        <v>11</v>
      </c>
      <c r="D335" s="408" t="s">
        <v>227</v>
      </c>
      <c r="E335" s="409"/>
      <c r="F335" s="409"/>
      <c r="G335" s="410"/>
    </row>
    <row r="336" spans="2:8">
      <c r="C336" s="399" t="s">
        <v>122</v>
      </c>
      <c r="D336" s="3">
        <v>2018</v>
      </c>
      <c r="E336" s="3">
        <v>2019</v>
      </c>
      <c r="F336" s="3">
        <v>2020</v>
      </c>
      <c r="G336" s="3">
        <v>2021</v>
      </c>
    </row>
    <row r="337" spans="3:7" ht="15.75" thickBot="1">
      <c r="C337" s="400"/>
      <c r="D337" s="4" t="s">
        <v>6</v>
      </c>
      <c r="E337" s="4" t="s">
        <v>7</v>
      </c>
      <c r="F337" s="4" t="s">
        <v>7</v>
      </c>
      <c r="G337" s="4" t="s">
        <v>7</v>
      </c>
    </row>
    <row r="338" spans="3:7" ht="15.75" thickBot="1">
      <c r="C338" s="104" t="s">
        <v>148</v>
      </c>
      <c r="D338" s="91">
        <v>77</v>
      </c>
      <c r="E338" s="10" t="s">
        <v>137</v>
      </c>
      <c r="F338" s="10" t="s">
        <v>137</v>
      </c>
      <c r="G338" s="10" t="s">
        <v>137</v>
      </c>
    </row>
    <row r="339" spans="3:7" ht="15.75" thickBot="1">
      <c r="C339" s="104" t="s">
        <v>149</v>
      </c>
      <c r="D339" s="91">
        <v>80</v>
      </c>
      <c r="E339" s="10" t="s">
        <v>137</v>
      </c>
      <c r="F339" s="10" t="s">
        <v>137</v>
      </c>
      <c r="G339" s="10" t="s">
        <v>137</v>
      </c>
    </row>
    <row r="340" spans="3:7" ht="23.25" thickBot="1">
      <c r="C340" s="5" t="s">
        <v>228</v>
      </c>
      <c r="D340" s="10">
        <v>0.05</v>
      </c>
      <c r="E340" s="10" t="s">
        <v>137</v>
      </c>
      <c r="F340" s="10" t="s">
        <v>137</v>
      </c>
      <c r="G340" s="10" t="s">
        <v>137</v>
      </c>
    </row>
    <row r="341" spans="3:7" ht="24.75" thickBot="1">
      <c r="C341" s="20" t="s">
        <v>13</v>
      </c>
      <c r="D341" s="475" t="s">
        <v>229</v>
      </c>
      <c r="E341" s="476"/>
      <c r="F341" s="476"/>
      <c r="G341" s="477"/>
    </row>
    <row r="342" spans="3:7" ht="15.75" thickBot="1">
      <c r="C342" s="414" t="s">
        <v>123</v>
      </c>
      <c r="D342" s="435"/>
      <c r="E342" s="435"/>
      <c r="F342" s="435"/>
      <c r="G342" s="436"/>
    </row>
    <row r="343" spans="3:7" ht="23.25" thickBot="1">
      <c r="C343" s="93" t="s">
        <v>230</v>
      </c>
      <c r="D343" s="67">
        <v>11.3</v>
      </c>
      <c r="E343" s="67">
        <v>11.3</v>
      </c>
      <c r="F343" s="67">
        <v>11.3</v>
      </c>
      <c r="G343" s="67">
        <v>11.3</v>
      </c>
    </row>
    <row r="344" spans="3:7" ht="23.25" thickBot="1">
      <c r="C344" s="5" t="s">
        <v>232</v>
      </c>
      <c r="D344" s="67">
        <v>568</v>
      </c>
      <c r="E344" s="67" t="s">
        <v>137</v>
      </c>
      <c r="F344" s="67" t="s">
        <v>137</v>
      </c>
      <c r="G344" s="67" t="s">
        <v>137</v>
      </c>
    </row>
    <row r="345" spans="3:7" ht="33.75">
      <c r="C345" s="76" t="s">
        <v>231</v>
      </c>
      <c r="D345" s="94">
        <v>0.4</v>
      </c>
      <c r="E345" s="77" t="s">
        <v>137</v>
      </c>
      <c r="F345" s="77" t="s">
        <v>137</v>
      </c>
      <c r="G345" s="77" t="s">
        <v>137</v>
      </c>
    </row>
    <row r="346" spans="3:7" ht="56.25">
      <c r="C346" s="95" t="s">
        <v>233</v>
      </c>
      <c r="D346" s="96">
        <v>0.51</v>
      </c>
      <c r="E346" s="67" t="s">
        <v>137</v>
      </c>
      <c r="F346" s="67" t="s">
        <v>137</v>
      </c>
      <c r="G346" s="67" t="s">
        <v>137</v>
      </c>
    </row>
    <row r="347" spans="3:7" ht="45">
      <c r="C347" s="95" t="s">
        <v>234</v>
      </c>
      <c r="D347" s="96">
        <v>0.81</v>
      </c>
      <c r="E347" s="67" t="s">
        <v>137</v>
      </c>
      <c r="F347" s="67" t="s">
        <v>137</v>
      </c>
      <c r="G347" s="67" t="s">
        <v>137</v>
      </c>
    </row>
    <row r="348" spans="3:7" ht="22.5">
      <c r="C348" s="95" t="s">
        <v>235</v>
      </c>
      <c r="D348" s="96">
        <v>0.45</v>
      </c>
      <c r="E348" s="67" t="s">
        <v>137</v>
      </c>
      <c r="F348" s="67" t="s">
        <v>137</v>
      </c>
      <c r="G348" s="67" t="s">
        <v>137</v>
      </c>
    </row>
    <row r="349" spans="3:7" ht="22.5">
      <c r="C349" s="95" t="s">
        <v>236</v>
      </c>
      <c r="D349" s="96">
        <v>0.61</v>
      </c>
      <c r="E349" s="96">
        <v>0.5</v>
      </c>
      <c r="F349" s="96">
        <v>0.5</v>
      </c>
      <c r="G349" s="96">
        <v>0.5</v>
      </c>
    </row>
    <row r="350" spans="3:7" ht="23.25" thickBot="1">
      <c r="C350" s="5" t="s">
        <v>49</v>
      </c>
      <c r="D350" s="10"/>
      <c r="E350" s="10"/>
      <c r="F350" s="10"/>
      <c r="G350" s="10"/>
    </row>
    <row r="351" spans="3:7" ht="15.75" thickBot="1">
      <c r="C351" s="417" t="s">
        <v>70</v>
      </c>
      <c r="D351" s="418"/>
      <c r="E351" s="418"/>
      <c r="F351" s="418"/>
      <c r="G351" s="419"/>
    </row>
    <row r="352" spans="3:7" ht="15.75" thickBot="1">
      <c r="C352" s="437" t="s">
        <v>124</v>
      </c>
      <c r="D352" s="438"/>
      <c r="E352" s="438"/>
      <c r="F352" s="438"/>
      <c r="G352" s="439"/>
    </row>
    <row r="353" spans="3:9" ht="15.75" thickBot="1">
      <c r="C353" s="31" t="s">
        <v>43</v>
      </c>
      <c r="D353" s="393" t="s">
        <v>39</v>
      </c>
      <c r="E353" s="394"/>
      <c r="F353" s="394"/>
      <c r="G353" s="395"/>
    </row>
    <row r="354" spans="3:9" ht="15.75" thickBot="1">
      <c r="C354" s="5" t="s">
        <v>10</v>
      </c>
      <c r="D354" s="393" t="s">
        <v>237</v>
      </c>
      <c r="E354" s="394"/>
      <c r="F354" s="394"/>
      <c r="G354" s="395"/>
    </row>
    <row r="355" spans="3:9" ht="15.75" thickBot="1">
      <c r="C355" s="5" t="s">
        <v>15</v>
      </c>
      <c r="D355" s="396" t="s">
        <v>238</v>
      </c>
      <c r="E355" s="397"/>
      <c r="F355" s="397"/>
      <c r="G355" s="398"/>
    </row>
    <row r="356" spans="3:9">
      <c r="C356" s="399"/>
      <c r="D356" s="29">
        <v>2018</v>
      </c>
      <c r="E356" s="29">
        <v>2019</v>
      </c>
      <c r="F356" s="29">
        <v>2020</v>
      </c>
      <c r="G356" s="29">
        <v>2021</v>
      </c>
    </row>
    <row r="357" spans="3:9" ht="15.75" thickBot="1">
      <c r="C357" s="400"/>
      <c r="D357" s="78" t="s">
        <v>6</v>
      </c>
      <c r="E357" s="78" t="s">
        <v>7</v>
      </c>
      <c r="F357" s="78" t="s">
        <v>7</v>
      </c>
      <c r="G357" s="78" t="s">
        <v>7</v>
      </c>
    </row>
    <row r="358" spans="3:9" ht="15.75" thickBot="1">
      <c r="C358" s="5" t="s">
        <v>9</v>
      </c>
      <c r="D358" s="7"/>
      <c r="E358" s="7"/>
      <c r="F358" s="7"/>
      <c r="G358" s="7"/>
    </row>
    <row r="359" spans="3:9" ht="15.75" thickBot="1">
      <c r="C359" s="5" t="s">
        <v>16</v>
      </c>
      <c r="D359" s="14"/>
      <c r="E359" s="7"/>
      <c r="F359" s="7"/>
      <c r="G359" s="7"/>
    </row>
    <row r="360" spans="3:9" ht="15.75" thickBot="1">
      <c r="C360" s="5" t="s">
        <v>26</v>
      </c>
      <c r="D360" s="7" t="e">
        <f>D359/D358</f>
        <v>#DIV/0!</v>
      </c>
      <c r="E360" s="7" t="e">
        <f>E359/E358</f>
        <v>#DIV/0!</v>
      </c>
      <c r="F360" s="7" t="e">
        <f>F359/F358</f>
        <v>#DIV/0!</v>
      </c>
      <c r="G360" s="7" t="e">
        <f>G359/G358</f>
        <v>#DIV/0!</v>
      </c>
    </row>
    <row r="361" spans="3:9" ht="15.75" thickBot="1">
      <c r="C361" s="5" t="s">
        <v>17</v>
      </c>
      <c r="D361" s="103" t="s">
        <v>23</v>
      </c>
      <c r="E361" s="9" t="e">
        <f t="shared" ref="E361:G363" si="12">E358/D358-1</f>
        <v>#DIV/0!</v>
      </c>
      <c r="F361" s="9" t="e">
        <f t="shared" si="12"/>
        <v>#DIV/0!</v>
      </c>
      <c r="G361" s="9" t="e">
        <f t="shared" si="12"/>
        <v>#DIV/0!</v>
      </c>
      <c r="I361" s="12"/>
    </row>
    <row r="362" spans="3:9" ht="15.75" thickBot="1">
      <c r="C362" s="5" t="s">
        <v>18</v>
      </c>
      <c r="D362" s="103" t="s">
        <v>23</v>
      </c>
      <c r="E362" s="9" t="e">
        <f t="shared" si="12"/>
        <v>#DIV/0!</v>
      </c>
      <c r="F362" s="9" t="e">
        <f t="shared" si="12"/>
        <v>#DIV/0!</v>
      </c>
      <c r="G362" s="9" t="e">
        <f t="shared" si="12"/>
        <v>#DIV/0!</v>
      </c>
    </row>
    <row r="363" spans="3:9" ht="23.25" thickBot="1">
      <c r="C363" s="5" t="s">
        <v>19</v>
      </c>
      <c r="D363" s="103" t="s">
        <v>23</v>
      </c>
      <c r="E363" s="9" t="e">
        <f t="shared" si="12"/>
        <v>#DIV/0!</v>
      </c>
      <c r="F363" s="9" t="e">
        <f t="shared" si="12"/>
        <v>#DIV/0!</v>
      </c>
      <c r="G363" s="9" t="e">
        <f t="shared" si="12"/>
        <v>#DIV/0!</v>
      </c>
    </row>
    <row r="364" spans="3:9" ht="15.75" thickBot="1">
      <c r="C364" s="429" t="s">
        <v>73</v>
      </c>
      <c r="D364" s="430"/>
      <c r="E364" s="430"/>
      <c r="F364" s="430"/>
      <c r="G364" s="431"/>
    </row>
    <row r="365" spans="3:9">
      <c r="C365" s="399"/>
      <c r="D365" s="29">
        <v>2018</v>
      </c>
      <c r="E365" s="29">
        <v>2019</v>
      </c>
      <c r="F365" s="29">
        <v>2020</v>
      </c>
      <c r="G365" s="29">
        <v>2021</v>
      </c>
    </row>
    <row r="366" spans="3:9" ht="15.75" thickBot="1">
      <c r="C366" s="400"/>
      <c r="D366" s="78" t="s">
        <v>6</v>
      </c>
      <c r="E366" s="78" t="s">
        <v>7</v>
      </c>
      <c r="F366" s="78" t="s">
        <v>7</v>
      </c>
      <c r="G366" s="78" t="s">
        <v>7</v>
      </c>
    </row>
    <row r="367" spans="3:9" ht="15.75" thickBot="1">
      <c r="C367" s="1" t="s">
        <v>0</v>
      </c>
      <c r="D367" s="11"/>
      <c r="E367" s="11"/>
      <c r="F367" s="11"/>
      <c r="G367" s="11"/>
    </row>
    <row r="368" spans="3:9" ht="24.75" thickBot="1">
      <c r="C368" s="1" t="s">
        <v>52</v>
      </c>
      <c r="D368" s="11"/>
      <c r="E368" s="11"/>
      <c r="F368" s="11"/>
      <c r="G368" s="11"/>
    </row>
    <row r="369" spans="3:7" ht="15.75" thickBot="1">
      <c r="C369" s="1" t="s">
        <v>1</v>
      </c>
      <c r="D369" s="14"/>
      <c r="E369" s="11"/>
      <c r="F369" s="11"/>
      <c r="G369" s="11"/>
    </row>
    <row r="370" spans="3:7" ht="15.75" thickBot="1">
      <c r="C370" s="1" t="s">
        <v>2</v>
      </c>
      <c r="D370" s="14"/>
      <c r="E370" s="11"/>
      <c r="F370" s="11"/>
      <c r="G370" s="11"/>
    </row>
    <row r="371" spans="3:7" ht="24.75" thickBot="1">
      <c r="C371" s="1" t="s">
        <v>31</v>
      </c>
      <c r="D371" s="14"/>
      <c r="E371" s="11"/>
      <c r="F371" s="11"/>
      <c r="G371" s="11"/>
    </row>
    <row r="372" spans="3:7" ht="15.75" thickBot="1">
      <c r="C372" s="1" t="s">
        <v>33</v>
      </c>
      <c r="D372" s="14"/>
      <c r="E372" s="11"/>
      <c r="F372" s="11"/>
      <c r="G372" s="11"/>
    </row>
    <row r="373" spans="3:7" ht="24.75" thickBot="1">
      <c r="C373" s="1" t="s">
        <v>3</v>
      </c>
      <c r="D373" s="14"/>
      <c r="E373" s="11"/>
      <c r="F373" s="11"/>
      <c r="G373" s="11"/>
    </row>
    <row r="374" spans="3:7" ht="24.75" thickBot="1">
      <c r="C374" s="32" t="s">
        <v>72</v>
      </c>
      <c r="D374" s="14"/>
      <c r="E374" s="14"/>
      <c r="F374" s="14"/>
      <c r="G374" s="14"/>
    </row>
    <row r="375" spans="3:7" ht="15.75" thickBot="1">
      <c r="C375" s="38" t="s">
        <v>74</v>
      </c>
      <c r="D375" s="39">
        <f>IF(D374-D359=0,0,"Error")</f>
        <v>0</v>
      </c>
      <c r="E375" s="39">
        <f>IF(E374-E359=0,0,"Error")</f>
        <v>0</v>
      </c>
      <c r="F375" s="39">
        <f>IF(F374-F359=0,0,"Error")</f>
        <v>0</v>
      </c>
      <c r="G375" s="39">
        <f>IF(G374-G359=0,0,"Error")</f>
        <v>0</v>
      </c>
    </row>
    <row r="376" spans="3:7" ht="23.25" thickBot="1">
      <c r="C376" s="23" t="s">
        <v>77</v>
      </c>
      <c r="D376" s="393" t="s">
        <v>39</v>
      </c>
      <c r="E376" s="394"/>
      <c r="F376" s="394"/>
      <c r="G376" s="395"/>
    </row>
    <row r="377" spans="3:7" ht="15.75" thickBot="1">
      <c r="C377" s="5" t="s">
        <v>10</v>
      </c>
      <c r="D377" s="414" t="s">
        <v>39</v>
      </c>
      <c r="E377" s="435"/>
      <c r="F377" s="435"/>
      <c r="G377" s="436"/>
    </row>
    <row r="378" spans="3:7" ht="15.75" thickBot="1">
      <c r="C378" s="5" t="s">
        <v>15</v>
      </c>
      <c r="D378" s="396" t="s">
        <v>39</v>
      </c>
      <c r="E378" s="397"/>
      <c r="F378" s="397"/>
      <c r="G378" s="398"/>
    </row>
    <row r="379" spans="3:7" ht="15.75" thickBot="1">
      <c r="C379" s="5" t="s">
        <v>9</v>
      </c>
      <c r="D379" s="7"/>
      <c r="E379" s="7"/>
      <c r="F379" s="7"/>
      <c r="G379" s="7"/>
    </row>
    <row r="380" spans="3:7">
      <c r="C380" s="399"/>
      <c r="D380" s="29">
        <v>2018</v>
      </c>
      <c r="E380" s="29">
        <v>2019</v>
      </c>
      <c r="F380" s="29">
        <v>2020</v>
      </c>
      <c r="G380" s="29">
        <v>2021</v>
      </c>
    </row>
    <row r="381" spans="3:7" ht="15.75" thickBot="1">
      <c r="C381" s="400"/>
      <c r="D381" s="78" t="s">
        <v>6</v>
      </c>
      <c r="E381" s="78" t="s">
        <v>7</v>
      </c>
      <c r="F381" s="78" t="s">
        <v>7</v>
      </c>
      <c r="G381" s="78" t="s">
        <v>7</v>
      </c>
    </row>
    <row r="382" spans="3:7" ht="15.75" thickBot="1">
      <c r="C382" s="5" t="s">
        <v>16</v>
      </c>
      <c r="D382" s="7"/>
      <c r="E382" s="7"/>
      <c r="F382" s="7"/>
      <c r="G382" s="7"/>
    </row>
    <row r="383" spans="3:7" ht="15.75" thickBot="1">
      <c r="C383" s="5" t="s">
        <v>26</v>
      </c>
      <c r="D383" s="7" t="e">
        <f>D382/D379</f>
        <v>#DIV/0!</v>
      </c>
      <c r="E383" s="7" t="e">
        <f>E382/E379</f>
        <v>#DIV/0!</v>
      </c>
      <c r="F383" s="7" t="e">
        <f>F382/F379</f>
        <v>#DIV/0!</v>
      </c>
      <c r="G383" s="7" t="e">
        <f>G382/G379</f>
        <v>#DIV/0!</v>
      </c>
    </row>
    <row r="384" spans="3:7" ht="15.75" thickBot="1">
      <c r="C384" s="5" t="s">
        <v>17</v>
      </c>
      <c r="D384" s="103"/>
      <c r="E384" s="9" t="e">
        <f>E379/D379-1</f>
        <v>#DIV/0!</v>
      </c>
      <c r="F384" s="9" t="e">
        <f>F379/E379-1</f>
        <v>#DIV/0!</v>
      </c>
      <c r="G384" s="9" t="e">
        <f>G379/F379-1</f>
        <v>#DIV/0!</v>
      </c>
    </row>
    <row r="385" spans="3:7" ht="15.75" thickBot="1">
      <c r="C385" s="5" t="s">
        <v>18</v>
      </c>
      <c r="D385" s="103"/>
      <c r="E385" s="9" t="e">
        <f t="shared" ref="E385:G386" si="13">E382/D382-1</f>
        <v>#DIV/0!</v>
      </c>
      <c r="F385" s="9" t="e">
        <f t="shared" si="13"/>
        <v>#DIV/0!</v>
      </c>
      <c r="G385" s="9" t="e">
        <f t="shared" si="13"/>
        <v>#DIV/0!</v>
      </c>
    </row>
    <row r="386" spans="3:7" ht="23.25" thickBot="1">
      <c r="C386" s="5" t="s">
        <v>19</v>
      </c>
      <c r="D386" s="103"/>
      <c r="E386" s="9" t="e">
        <f t="shared" si="13"/>
        <v>#DIV/0!</v>
      </c>
      <c r="F386" s="9" t="e">
        <f t="shared" si="13"/>
        <v>#DIV/0!</v>
      </c>
      <c r="G386" s="9" t="e">
        <f t="shared" si="13"/>
        <v>#DIV/0!</v>
      </c>
    </row>
    <row r="387" spans="3:7" ht="15.75" thickBot="1">
      <c r="C387" s="429" t="s">
        <v>78</v>
      </c>
      <c r="D387" s="430"/>
      <c r="E387" s="430"/>
      <c r="F387" s="430"/>
      <c r="G387" s="431"/>
    </row>
    <row r="388" spans="3:7">
      <c r="C388" s="399"/>
      <c r="D388" s="29">
        <v>2018</v>
      </c>
      <c r="E388" s="29">
        <v>2019</v>
      </c>
      <c r="F388" s="29">
        <v>2020</v>
      </c>
      <c r="G388" s="29">
        <v>2021</v>
      </c>
    </row>
    <row r="389" spans="3:7" ht="15.75" thickBot="1">
      <c r="C389" s="400"/>
      <c r="D389" s="78" t="s">
        <v>6</v>
      </c>
      <c r="E389" s="78" t="s">
        <v>7</v>
      </c>
      <c r="F389" s="78" t="s">
        <v>7</v>
      </c>
      <c r="G389" s="78" t="s">
        <v>7</v>
      </c>
    </row>
    <row r="390" spans="3:7" ht="15.75" thickBot="1">
      <c r="C390" s="1" t="s">
        <v>0</v>
      </c>
      <c r="D390" s="11"/>
      <c r="E390" s="11"/>
      <c r="F390" s="11"/>
      <c r="G390" s="11"/>
    </row>
    <row r="391" spans="3:7" ht="24.75" thickBot="1">
      <c r="C391" s="1" t="s">
        <v>52</v>
      </c>
      <c r="D391" s="11"/>
      <c r="E391" s="11"/>
      <c r="F391" s="11"/>
      <c r="G391" s="11"/>
    </row>
    <row r="392" spans="3:7" ht="15.75" thickBot="1">
      <c r="C392" s="1" t="s">
        <v>1</v>
      </c>
      <c r="D392" s="14"/>
      <c r="E392" s="11"/>
      <c r="F392" s="11"/>
      <c r="G392" s="11"/>
    </row>
    <row r="393" spans="3:7" ht="15.75" thickBot="1">
      <c r="C393" s="1" t="s">
        <v>2</v>
      </c>
      <c r="D393" s="14"/>
      <c r="E393" s="11"/>
      <c r="F393" s="11"/>
      <c r="G393" s="11"/>
    </row>
    <row r="394" spans="3:7" ht="24.75" thickBot="1">
      <c r="C394" s="1" t="s">
        <v>31</v>
      </c>
      <c r="D394" s="14"/>
      <c r="E394" s="11"/>
      <c r="F394" s="11"/>
      <c r="G394" s="11"/>
    </row>
    <row r="395" spans="3:7" ht="15.75" thickBot="1">
      <c r="C395" s="1" t="s">
        <v>33</v>
      </c>
      <c r="D395" s="14"/>
      <c r="E395" s="11"/>
      <c r="F395" s="11"/>
      <c r="G395" s="11"/>
    </row>
    <row r="396" spans="3:7" ht="24.75" thickBot="1">
      <c r="C396" s="1" t="s">
        <v>3</v>
      </c>
      <c r="D396" s="14"/>
      <c r="E396" s="11"/>
      <c r="F396" s="11"/>
      <c r="G396" s="11"/>
    </row>
    <row r="397" spans="3:7" ht="24.75" thickBot="1">
      <c r="C397" s="37" t="s">
        <v>75</v>
      </c>
      <c r="D397" s="14">
        <f>D396+D395+D394+D393+D392+D391+D390</f>
        <v>0</v>
      </c>
      <c r="E397" s="14">
        <f>E396+E395+E394+E393+E392+E391+E390</f>
        <v>0</v>
      </c>
      <c r="F397" s="14">
        <f>F396+F395+F394+F393+F392+F391+F390</f>
        <v>0</v>
      </c>
      <c r="G397" s="14">
        <f>G396+G395+G394+G393+G392+G391+G390</f>
        <v>0</v>
      </c>
    </row>
    <row r="398" spans="3:7" ht="15.75" thickBot="1">
      <c r="C398" s="38" t="s">
        <v>74</v>
      </c>
      <c r="D398" s="39">
        <f>IF(D397-D382=0,0,"Error")</f>
        <v>0</v>
      </c>
      <c r="E398" s="39">
        <f>IF(E397-E382=0,0,"Error")</f>
        <v>0</v>
      </c>
      <c r="F398" s="39">
        <f>IF(F397-F382=0,0,"Error")</f>
        <v>0</v>
      </c>
      <c r="G398" s="39">
        <f>IF(G397-G382=0,0,"Error")</f>
        <v>0</v>
      </c>
    </row>
    <row r="399" spans="3:7" ht="15.75" thickBot="1">
      <c r="C399" s="437" t="s">
        <v>94</v>
      </c>
      <c r="D399" s="438"/>
      <c r="E399" s="438"/>
      <c r="F399" s="438"/>
      <c r="G399" s="439"/>
    </row>
    <row r="400" spans="3:7" ht="15.75" thickBot="1">
      <c r="C400" s="437" t="s">
        <v>95</v>
      </c>
      <c r="D400" s="438"/>
      <c r="E400" s="438"/>
      <c r="F400" s="438"/>
      <c r="G400" s="439"/>
    </row>
    <row r="401" spans="3:9" ht="23.25" thickBot="1">
      <c r="C401" s="22" t="s">
        <v>111</v>
      </c>
      <c r="D401" s="443" t="s">
        <v>44</v>
      </c>
      <c r="E401" s="444"/>
      <c r="F401" s="444"/>
      <c r="G401" s="445"/>
    </row>
    <row r="402" spans="3:9" ht="15.75" thickBot="1">
      <c r="C402" s="31" t="s">
        <v>42</v>
      </c>
      <c r="D402" s="393" t="s">
        <v>39</v>
      </c>
      <c r="E402" s="394"/>
      <c r="F402" s="394"/>
      <c r="G402" s="395"/>
    </row>
    <row r="403" spans="3:9" ht="15.75" thickBot="1">
      <c r="C403" s="5" t="s">
        <v>10</v>
      </c>
      <c r="D403" s="414" t="s">
        <v>39</v>
      </c>
      <c r="E403" s="435"/>
      <c r="F403" s="435"/>
      <c r="G403" s="436"/>
    </row>
    <row r="404" spans="3:9" ht="15.75" thickBot="1">
      <c r="C404" s="5" t="s">
        <v>15</v>
      </c>
      <c r="D404" s="396" t="s">
        <v>39</v>
      </c>
      <c r="E404" s="397"/>
      <c r="F404" s="397"/>
      <c r="G404" s="398"/>
    </row>
    <row r="405" spans="3:9">
      <c r="C405" s="399"/>
      <c r="D405" s="29">
        <v>2018</v>
      </c>
      <c r="E405" s="29">
        <v>2019</v>
      </c>
      <c r="F405" s="29">
        <v>2020</v>
      </c>
      <c r="G405" s="29">
        <v>2021</v>
      </c>
    </row>
    <row r="406" spans="3:9" ht="15.75" thickBot="1">
      <c r="C406" s="400"/>
      <c r="D406" s="78" t="s">
        <v>6</v>
      </c>
      <c r="E406" s="78" t="s">
        <v>7</v>
      </c>
      <c r="F406" s="78" t="s">
        <v>7</v>
      </c>
      <c r="G406" s="78" t="s">
        <v>7</v>
      </c>
    </row>
    <row r="407" spans="3:9" ht="15.75" thickBot="1">
      <c r="C407" s="5" t="s">
        <v>9</v>
      </c>
      <c r="D407" s="7"/>
      <c r="E407" s="7"/>
      <c r="F407" s="7"/>
      <c r="G407" s="7"/>
    </row>
    <row r="408" spans="3:9" ht="15.75" thickBot="1">
      <c r="C408" s="5" t="s">
        <v>16</v>
      </c>
      <c r="D408" s="7"/>
      <c r="E408" s="7"/>
      <c r="F408" s="7"/>
      <c r="G408" s="7"/>
    </row>
    <row r="409" spans="3:9" ht="15.75" thickBot="1">
      <c r="C409" s="5" t="s">
        <v>26</v>
      </c>
      <c r="D409" s="7" t="e">
        <f>D408/D407</f>
        <v>#DIV/0!</v>
      </c>
      <c r="E409" s="7" t="e">
        <f>E408/E407</f>
        <v>#DIV/0!</v>
      </c>
      <c r="F409" s="7" t="e">
        <f>F408/F407</f>
        <v>#DIV/0!</v>
      </c>
      <c r="G409" s="7" t="e">
        <f>G408/G407</f>
        <v>#DIV/0!</v>
      </c>
    </row>
    <row r="410" spans="3:9" ht="15.75" thickBot="1">
      <c r="C410" s="5" t="s">
        <v>17</v>
      </c>
      <c r="D410" s="103" t="s">
        <v>23</v>
      </c>
      <c r="E410" s="9" t="e">
        <f t="shared" ref="E410:G412" si="14">E407/D407-1</f>
        <v>#DIV/0!</v>
      </c>
      <c r="F410" s="9" t="e">
        <f t="shared" si="14"/>
        <v>#DIV/0!</v>
      </c>
      <c r="G410" s="9" t="e">
        <f t="shared" si="14"/>
        <v>#DIV/0!</v>
      </c>
      <c r="I410" s="12"/>
    </row>
    <row r="411" spans="3:9" ht="15.75" thickBot="1">
      <c r="C411" s="5" t="s">
        <v>18</v>
      </c>
      <c r="D411" s="103" t="s">
        <v>23</v>
      </c>
      <c r="E411" s="9" t="e">
        <f t="shared" si="14"/>
        <v>#DIV/0!</v>
      </c>
      <c r="F411" s="9" t="e">
        <f t="shared" si="14"/>
        <v>#DIV/0!</v>
      </c>
      <c r="G411" s="9" t="e">
        <f t="shared" si="14"/>
        <v>#DIV/0!</v>
      </c>
    </row>
    <row r="412" spans="3:9" ht="23.25" thickBot="1">
      <c r="C412" s="5" t="s">
        <v>19</v>
      </c>
      <c r="D412" s="103" t="s">
        <v>23</v>
      </c>
      <c r="E412" s="9" t="e">
        <f t="shared" si="14"/>
        <v>#DIV/0!</v>
      </c>
      <c r="F412" s="9" t="e">
        <f t="shared" si="14"/>
        <v>#DIV/0!</v>
      </c>
      <c r="G412" s="9" t="e">
        <f t="shared" si="14"/>
        <v>#DIV/0!</v>
      </c>
    </row>
    <row r="413" spans="3:9" ht="15.75" thickBot="1">
      <c r="C413" s="429" t="s">
        <v>73</v>
      </c>
      <c r="D413" s="430"/>
      <c r="E413" s="430"/>
      <c r="F413" s="430"/>
      <c r="G413" s="431"/>
    </row>
    <row r="414" spans="3:9">
      <c r="C414" s="399"/>
      <c r="D414" s="29">
        <v>2018</v>
      </c>
      <c r="E414" s="29">
        <v>2019</v>
      </c>
      <c r="F414" s="29">
        <v>2020</v>
      </c>
      <c r="G414" s="29">
        <v>2021</v>
      </c>
    </row>
    <row r="415" spans="3:9" ht="15.75" thickBot="1">
      <c r="C415" s="400"/>
      <c r="D415" s="78" t="s">
        <v>6</v>
      </c>
      <c r="E415" s="78" t="s">
        <v>7</v>
      </c>
      <c r="F415" s="78" t="s">
        <v>7</v>
      </c>
      <c r="G415" s="78" t="s">
        <v>7</v>
      </c>
    </row>
    <row r="416" spans="3:9" ht="15.75" thickBot="1">
      <c r="C416" s="1" t="s">
        <v>99</v>
      </c>
      <c r="D416" s="11"/>
      <c r="E416" s="11"/>
      <c r="F416" s="11"/>
      <c r="G416" s="11"/>
    </row>
    <row r="417" spans="3:9" ht="15.75" thickBot="1">
      <c r="C417" s="1" t="s">
        <v>100</v>
      </c>
      <c r="D417" s="14"/>
      <c r="E417" s="11"/>
      <c r="F417" s="11"/>
      <c r="G417" s="11"/>
    </row>
    <row r="418" spans="3:9" ht="24.75" thickBot="1">
      <c r="C418" s="32" t="s">
        <v>72</v>
      </c>
      <c r="D418" s="14">
        <f>D417+D416</f>
        <v>0</v>
      </c>
      <c r="E418" s="14">
        <f>E417+E416</f>
        <v>0</v>
      </c>
      <c r="F418" s="14">
        <f>F417+F416</f>
        <v>0</v>
      </c>
      <c r="G418" s="14">
        <f>G417+G416</f>
        <v>0</v>
      </c>
    </row>
    <row r="419" spans="3:9">
      <c r="C419" s="420" t="s">
        <v>96</v>
      </c>
      <c r="D419" s="432"/>
      <c r="E419" s="423"/>
      <c r="F419" s="423"/>
      <c r="G419" s="424"/>
    </row>
    <row r="420" spans="3:9">
      <c r="C420" s="421"/>
      <c r="D420" s="433"/>
      <c r="E420" s="425"/>
      <c r="F420" s="425"/>
      <c r="G420" s="426"/>
    </row>
    <row r="421" spans="3:9" ht="15.75" thickBot="1">
      <c r="C421" s="422"/>
      <c r="D421" s="434"/>
      <c r="E421" s="427"/>
      <c r="F421" s="427"/>
      <c r="G421" s="428"/>
    </row>
    <row r="422" spans="3:9" ht="15.75" thickBot="1">
      <c r="C422" s="22" t="s">
        <v>45</v>
      </c>
      <c r="D422" s="443" t="s">
        <v>44</v>
      </c>
      <c r="E422" s="444"/>
      <c r="F422" s="444"/>
      <c r="G422" s="445"/>
    </row>
    <row r="423" spans="3:9" ht="23.25" thickBot="1">
      <c r="C423" s="31" t="s">
        <v>97</v>
      </c>
      <c r="D423" s="393" t="s">
        <v>39</v>
      </c>
      <c r="E423" s="394"/>
      <c r="F423" s="394"/>
      <c r="G423" s="395"/>
    </row>
    <row r="424" spans="3:9" ht="15.75" thickBot="1">
      <c r="C424" s="5" t="s">
        <v>10</v>
      </c>
      <c r="D424" s="414" t="s">
        <v>39</v>
      </c>
      <c r="E424" s="435"/>
      <c r="F424" s="435"/>
      <c r="G424" s="436"/>
    </row>
    <row r="425" spans="3:9" ht="15.75" thickBot="1">
      <c r="C425" s="5" t="s">
        <v>15</v>
      </c>
      <c r="D425" s="396" t="s">
        <v>39</v>
      </c>
      <c r="E425" s="397"/>
      <c r="F425" s="397"/>
      <c r="G425" s="398"/>
    </row>
    <row r="426" spans="3:9">
      <c r="C426" s="399"/>
      <c r="D426" s="29">
        <v>2018</v>
      </c>
      <c r="E426" s="29">
        <v>2019</v>
      </c>
      <c r="F426" s="29">
        <v>2020</v>
      </c>
      <c r="G426" s="29">
        <v>2021</v>
      </c>
    </row>
    <row r="427" spans="3:9" ht="15.75" thickBot="1">
      <c r="C427" s="400"/>
      <c r="D427" s="78" t="s">
        <v>6</v>
      </c>
      <c r="E427" s="78" t="s">
        <v>7</v>
      </c>
      <c r="F427" s="78" t="s">
        <v>7</v>
      </c>
      <c r="G427" s="78" t="s">
        <v>7</v>
      </c>
    </row>
    <row r="428" spans="3:9" ht="15.75" thickBot="1">
      <c r="C428" s="5" t="s">
        <v>9</v>
      </c>
      <c r="D428" s="7"/>
      <c r="E428" s="7"/>
      <c r="F428" s="7"/>
      <c r="G428" s="7"/>
    </row>
    <row r="429" spans="3:9" ht="15.75" thickBot="1">
      <c r="C429" s="5" t="s">
        <v>16</v>
      </c>
      <c r="D429" s="7"/>
      <c r="E429" s="7"/>
      <c r="F429" s="7"/>
      <c r="G429" s="7"/>
    </row>
    <row r="430" spans="3:9" ht="15.75" thickBot="1">
      <c r="C430" s="5" t="s">
        <v>26</v>
      </c>
      <c r="D430" s="7" t="e">
        <f>D429/D428</f>
        <v>#DIV/0!</v>
      </c>
      <c r="E430" s="7" t="e">
        <f>E429/E428</f>
        <v>#DIV/0!</v>
      </c>
      <c r="F430" s="7" t="e">
        <f>F429/F428</f>
        <v>#DIV/0!</v>
      </c>
      <c r="G430" s="7" t="e">
        <f>G429/G428</f>
        <v>#DIV/0!</v>
      </c>
    </row>
    <row r="431" spans="3:9" ht="15.75" thickBot="1">
      <c r="C431" s="5" t="s">
        <v>17</v>
      </c>
      <c r="D431" s="103" t="s">
        <v>23</v>
      </c>
      <c r="E431" s="9" t="e">
        <f t="shared" ref="E431:G433" si="15">E428/D428-1</f>
        <v>#DIV/0!</v>
      </c>
      <c r="F431" s="9" t="e">
        <f t="shared" si="15"/>
        <v>#DIV/0!</v>
      </c>
      <c r="G431" s="9" t="e">
        <f t="shared" si="15"/>
        <v>#DIV/0!</v>
      </c>
      <c r="I431" s="12"/>
    </row>
    <row r="432" spans="3:9" ht="15.75" thickBot="1">
      <c r="C432" s="5" t="s">
        <v>18</v>
      </c>
      <c r="D432" s="103" t="s">
        <v>23</v>
      </c>
      <c r="E432" s="9" t="e">
        <f t="shared" si="15"/>
        <v>#DIV/0!</v>
      </c>
      <c r="F432" s="9" t="e">
        <f t="shared" si="15"/>
        <v>#DIV/0!</v>
      </c>
      <c r="G432" s="9" t="e">
        <f t="shared" si="15"/>
        <v>#DIV/0!</v>
      </c>
    </row>
    <row r="433" spans="3:7" ht="23.25" thickBot="1">
      <c r="C433" s="5" t="s">
        <v>19</v>
      </c>
      <c r="D433" s="103" t="s">
        <v>23</v>
      </c>
      <c r="E433" s="9" t="e">
        <f t="shared" si="15"/>
        <v>#DIV/0!</v>
      </c>
      <c r="F433" s="9" t="e">
        <f t="shared" si="15"/>
        <v>#DIV/0!</v>
      </c>
      <c r="G433" s="9" t="e">
        <f t="shared" si="15"/>
        <v>#DIV/0!</v>
      </c>
    </row>
    <row r="434" spans="3:7" ht="15.75" thickBot="1">
      <c r="C434" s="429" t="s">
        <v>80</v>
      </c>
      <c r="D434" s="430"/>
      <c r="E434" s="430"/>
      <c r="F434" s="430"/>
      <c r="G434" s="431"/>
    </row>
    <row r="435" spans="3:7">
      <c r="C435" s="399"/>
      <c r="D435" s="29">
        <v>2018</v>
      </c>
      <c r="E435" s="29">
        <v>2019</v>
      </c>
      <c r="F435" s="29">
        <v>2020</v>
      </c>
      <c r="G435" s="29">
        <v>2021</v>
      </c>
    </row>
    <row r="436" spans="3:7" ht="15.75" thickBot="1">
      <c r="C436" s="400"/>
      <c r="D436" s="78" t="s">
        <v>6</v>
      </c>
      <c r="E436" s="78" t="s">
        <v>7</v>
      </c>
      <c r="F436" s="78" t="s">
        <v>7</v>
      </c>
      <c r="G436" s="78" t="s">
        <v>7</v>
      </c>
    </row>
    <row r="437" spans="3:7" ht="15.75" thickBot="1">
      <c r="C437" s="1" t="s">
        <v>99</v>
      </c>
      <c r="D437" s="11"/>
      <c r="E437" s="11"/>
      <c r="F437" s="11"/>
      <c r="G437" s="11"/>
    </row>
    <row r="438" spans="3:7" ht="15.75" thickBot="1">
      <c r="C438" s="1" t="s">
        <v>100</v>
      </c>
      <c r="D438" s="14"/>
      <c r="E438" s="11"/>
      <c r="F438" s="11"/>
      <c r="G438" s="11"/>
    </row>
    <row r="439" spans="3:7" ht="24.75" thickBot="1">
      <c r="C439" s="32" t="s">
        <v>75</v>
      </c>
      <c r="D439" s="14">
        <f>D438+D437</f>
        <v>0</v>
      </c>
      <c r="E439" s="14">
        <f>E438+E437</f>
        <v>0</v>
      </c>
      <c r="F439" s="14">
        <f>F438+F437</f>
        <v>0</v>
      </c>
      <c r="G439" s="14">
        <f>G438+G437</f>
        <v>0</v>
      </c>
    </row>
    <row r="440" spans="3:7" ht="15.75" thickBot="1">
      <c r="C440" s="437" t="s">
        <v>94</v>
      </c>
      <c r="D440" s="438"/>
      <c r="E440" s="438"/>
      <c r="F440" s="438"/>
      <c r="G440" s="439"/>
    </row>
    <row r="441" spans="3:7" ht="15.75" thickBot="1">
      <c r="C441" s="437" t="s">
        <v>101</v>
      </c>
      <c r="D441" s="438"/>
      <c r="E441" s="438"/>
      <c r="F441" s="438"/>
      <c r="G441" s="439"/>
    </row>
    <row r="442" spans="3:7" ht="15.75" thickBot="1">
      <c r="C442" s="22" t="s">
        <v>45</v>
      </c>
      <c r="D442" s="443" t="s">
        <v>44</v>
      </c>
      <c r="E442" s="444"/>
      <c r="F442" s="444"/>
      <c r="G442" s="445"/>
    </row>
    <row r="443" spans="3:7" ht="15.75" thickBot="1">
      <c r="C443" s="31" t="s">
        <v>42</v>
      </c>
      <c r="D443" s="393" t="s">
        <v>39</v>
      </c>
      <c r="E443" s="394"/>
      <c r="F443" s="394"/>
      <c r="G443" s="395"/>
    </row>
    <row r="444" spans="3:7" ht="15.75" thickBot="1">
      <c r="C444" s="5" t="s">
        <v>10</v>
      </c>
      <c r="D444" s="414" t="s">
        <v>39</v>
      </c>
      <c r="E444" s="435"/>
      <c r="F444" s="435"/>
      <c r="G444" s="436"/>
    </row>
    <row r="445" spans="3:7" ht="15.75" thickBot="1">
      <c r="C445" s="5" t="s">
        <v>15</v>
      </c>
      <c r="D445" s="396" t="s">
        <v>39</v>
      </c>
      <c r="E445" s="397"/>
      <c r="F445" s="397"/>
      <c r="G445" s="398"/>
    </row>
    <row r="446" spans="3:7">
      <c r="C446" s="399"/>
      <c r="D446" s="29">
        <v>2018</v>
      </c>
      <c r="E446" s="29">
        <v>2019</v>
      </c>
      <c r="F446" s="29">
        <v>2020</v>
      </c>
      <c r="G446" s="29">
        <v>2021</v>
      </c>
    </row>
    <row r="447" spans="3:7" ht="15.75" thickBot="1">
      <c r="C447" s="400"/>
      <c r="D447" s="78" t="s">
        <v>6</v>
      </c>
      <c r="E447" s="78" t="s">
        <v>7</v>
      </c>
      <c r="F447" s="78" t="s">
        <v>7</v>
      </c>
      <c r="G447" s="78" t="s">
        <v>7</v>
      </c>
    </row>
    <row r="448" spans="3:7" ht="15.75" thickBot="1">
      <c r="C448" s="5" t="s">
        <v>9</v>
      </c>
      <c r="D448" s="7"/>
      <c r="E448" s="7"/>
      <c r="F448" s="7"/>
      <c r="G448" s="7"/>
    </row>
    <row r="449" spans="3:9" ht="15.75" thickBot="1">
      <c r="C449" s="5" t="s">
        <v>16</v>
      </c>
      <c r="D449" s="7"/>
      <c r="E449" s="7"/>
      <c r="F449" s="7"/>
      <c r="G449" s="7"/>
    </row>
    <row r="450" spans="3:9" ht="15.75" thickBot="1">
      <c r="C450" s="5" t="s">
        <v>26</v>
      </c>
      <c r="D450" s="7" t="e">
        <f>D449/D448</f>
        <v>#DIV/0!</v>
      </c>
      <c r="E450" s="7" t="e">
        <f>E449/E448</f>
        <v>#DIV/0!</v>
      </c>
      <c r="F450" s="7" t="e">
        <f>F449/F448</f>
        <v>#DIV/0!</v>
      </c>
      <c r="G450" s="7" t="e">
        <f>G449/G448</f>
        <v>#DIV/0!</v>
      </c>
    </row>
    <row r="451" spans="3:9" ht="15.75" thickBot="1">
      <c r="C451" s="5" t="s">
        <v>17</v>
      </c>
      <c r="D451" s="103" t="s">
        <v>23</v>
      </c>
      <c r="E451" s="9" t="e">
        <f t="shared" ref="E451:G453" si="16">E448/D448-1</f>
        <v>#DIV/0!</v>
      </c>
      <c r="F451" s="9" t="e">
        <f t="shared" si="16"/>
        <v>#DIV/0!</v>
      </c>
      <c r="G451" s="9" t="e">
        <f t="shared" si="16"/>
        <v>#DIV/0!</v>
      </c>
      <c r="I451" s="12"/>
    </row>
    <row r="452" spans="3:9" ht="15.75" thickBot="1">
      <c r="C452" s="5" t="s">
        <v>18</v>
      </c>
      <c r="D452" s="103" t="s">
        <v>23</v>
      </c>
      <c r="E452" s="9" t="e">
        <f t="shared" si="16"/>
        <v>#DIV/0!</v>
      </c>
      <c r="F452" s="9" t="e">
        <f t="shared" si="16"/>
        <v>#DIV/0!</v>
      </c>
      <c r="G452" s="9" t="e">
        <f t="shared" si="16"/>
        <v>#DIV/0!</v>
      </c>
    </row>
    <row r="453" spans="3:9" ht="23.25" thickBot="1">
      <c r="C453" s="5" t="s">
        <v>19</v>
      </c>
      <c r="D453" s="103" t="s">
        <v>23</v>
      </c>
      <c r="E453" s="9" t="e">
        <f t="shared" si="16"/>
        <v>#DIV/0!</v>
      </c>
      <c r="F453" s="9" t="e">
        <f t="shared" si="16"/>
        <v>#DIV/0!</v>
      </c>
      <c r="G453" s="9" t="e">
        <f t="shared" si="16"/>
        <v>#DIV/0!</v>
      </c>
    </row>
    <row r="454" spans="3:9" ht="15.75" thickBot="1">
      <c r="C454" s="429" t="s">
        <v>73</v>
      </c>
      <c r="D454" s="430"/>
      <c r="E454" s="430"/>
      <c r="F454" s="430"/>
      <c r="G454" s="431"/>
    </row>
    <row r="455" spans="3:9">
      <c r="C455" s="399"/>
      <c r="D455" s="29">
        <v>2018</v>
      </c>
      <c r="E455" s="29">
        <v>2019</v>
      </c>
      <c r="F455" s="29">
        <v>2020</v>
      </c>
      <c r="G455" s="29">
        <v>2021</v>
      </c>
    </row>
    <row r="456" spans="3:9" ht="15.75" thickBot="1">
      <c r="C456" s="400"/>
      <c r="D456" s="78" t="s">
        <v>6</v>
      </c>
      <c r="E456" s="78" t="s">
        <v>7</v>
      </c>
      <c r="F456" s="78" t="s">
        <v>7</v>
      </c>
      <c r="G456" s="78" t="s">
        <v>7</v>
      </c>
    </row>
    <row r="457" spans="3:9" ht="15.75" thickBot="1">
      <c r="C457" s="1" t="s">
        <v>99</v>
      </c>
      <c r="D457" s="11"/>
      <c r="E457" s="11"/>
      <c r="F457" s="11"/>
      <c r="G457" s="11"/>
    </row>
    <row r="458" spans="3:9" ht="15.75" thickBot="1">
      <c r="C458" s="1" t="s">
        <v>100</v>
      </c>
      <c r="D458" s="14"/>
      <c r="E458" s="11"/>
      <c r="F458" s="11"/>
      <c r="G458" s="11"/>
    </row>
    <row r="459" spans="3:9" ht="24.75" thickBot="1">
      <c r="C459" s="32" t="s">
        <v>72</v>
      </c>
      <c r="D459" s="14">
        <f>D458+D457</f>
        <v>0</v>
      </c>
      <c r="E459" s="14">
        <f>E458+E457</f>
        <v>0</v>
      </c>
      <c r="F459" s="14">
        <f>F458+F457</f>
        <v>0</v>
      </c>
      <c r="G459" s="14">
        <f>G458+G457</f>
        <v>0</v>
      </c>
    </row>
    <row r="460" spans="3:9" ht="15.75" thickBot="1">
      <c r="C460" s="59" t="s">
        <v>45</v>
      </c>
      <c r="D460" s="443" t="s">
        <v>44</v>
      </c>
      <c r="E460" s="444"/>
      <c r="F460" s="444"/>
      <c r="G460" s="445"/>
    </row>
    <row r="461" spans="3:9" ht="23.25" thickBot="1">
      <c r="C461" s="31" t="s">
        <v>97</v>
      </c>
      <c r="D461" s="393" t="s">
        <v>39</v>
      </c>
      <c r="E461" s="394"/>
      <c r="F461" s="394"/>
      <c r="G461" s="395"/>
    </row>
    <row r="462" spans="3:9" ht="15.75" thickBot="1">
      <c r="C462" s="5" t="s">
        <v>10</v>
      </c>
      <c r="D462" s="414" t="s">
        <v>39</v>
      </c>
      <c r="E462" s="435"/>
      <c r="F462" s="435"/>
      <c r="G462" s="436"/>
    </row>
    <row r="463" spans="3:9" ht="15.75" thickBot="1">
      <c r="C463" s="5" t="s">
        <v>15</v>
      </c>
      <c r="D463" s="396" t="s">
        <v>39</v>
      </c>
      <c r="E463" s="397"/>
      <c r="F463" s="397"/>
      <c r="G463" s="398"/>
    </row>
    <row r="464" spans="3:9">
      <c r="C464" s="399"/>
      <c r="D464" s="29">
        <v>2018</v>
      </c>
      <c r="E464" s="29">
        <v>2019</v>
      </c>
      <c r="F464" s="29">
        <v>2020</v>
      </c>
      <c r="G464" s="29">
        <v>2021</v>
      </c>
    </row>
    <row r="465" spans="3:9" ht="15.75" thickBot="1">
      <c r="C465" s="400"/>
      <c r="D465" s="78" t="s">
        <v>6</v>
      </c>
      <c r="E465" s="78" t="s">
        <v>7</v>
      </c>
      <c r="F465" s="78" t="s">
        <v>7</v>
      </c>
      <c r="G465" s="78" t="s">
        <v>7</v>
      </c>
    </row>
    <row r="466" spans="3:9" ht="15.75" thickBot="1">
      <c r="C466" s="5" t="s">
        <v>9</v>
      </c>
      <c r="D466" s="7"/>
      <c r="E466" s="7"/>
      <c r="F466" s="7"/>
      <c r="G466" s="7"/>
    </row>
    <row r="467" spans="3:9" ht="15.75" thickBot="1">
      <c r="C467" s="5" t="s">
        <v>16</v>
      </c>
      <c r="D467" s="7"/>
      <c r="E467" s="7"/>
      <c r="F467" s="7"/>
      <c r="G467" s="7"/>
    </row>
    <row r="468" spans="3:9" ht="15.75" thickBot="1">
      <c r="C468" s="5" t="s">
        <v>26</v>
      </c>
      <c r="D468" s="7" t="e">
        <f>D467/D466</f>
        <v>#DIV/0!</v>
      </c>
      <c r="E468" s="7" t="e">
        <f>E467/E466</f>
        <v>#DIV/0!</v>
      </c>
      <c r="F468" s="7" t="e">
        <f>F467/F466</f>
        <v>#DIV/0!</v>
      </c>
      <c r="G468" s="7" t="e">
        <f>G467/G466</f>
        <v>#DIV/0!</v>
      </c>
    </row>
    <row r="469" spans="3:9" ht="15.75" thickBot="1">
      <c r="C469" s="5" t="s">
        <v>17</v>
      </c>
      <c r="D469" s="103" t="s">
        <v>23</v>
      </c>
      <c r="E469" s="9" t="e">
        <f t="shared" ref="E469:G471" si="17">E466/D466-1</f>
        <v>#DIV/0!</v>
      </c>
      <c r="F469" s="9" t="e">
        <f t="shared" si="17"/>
        <v>#DIV/0!</v>
      </c>
      <c r="G469" s="9" t="e">
        <f t="shared" si="17"/>
        <v>#DIV/0!</v>
      </c>
      <c r="I469" s="12"/>
    </row>
    <row r="470" spans="3:9" ht="15.75" thickBot="1">
      <c r="C470" s="5" t="s">
        <v>18</v>
      </c>
      <c r="D470" s="103" t="s">
        <v>23</v>
      </c>
      <c r="E470" s="9" t="e">
        <f t="shared" si="17"/>
        <v>#DIV/0!</v>
      </c>
      <c r="F470" s="9" t="e">
        <f t="shared" si="17"/>
        <v>#DIV/0!</v>
      </c>
      <c r="G470" s="9" t="e">
        <f t="shared" si="17"/>
        <v>#DIV/0!</v>
      </c>
    </row>
    <row r="471" spans="3:9" ht="23.25" thickBot="1">
      <c r="C471" s="5" t="s">
        <v>19</v>
      </c>
      <c r="D471" s="103" t="s">
        <v>23</v>
      </c>
      <c r="E471" s="9" t="e">
        <f t="shared" si="17"/>
        <v>#DIV/0!</v>
      </c>
      <c r="F471" s="9" t="e">
        <f t="shared" si="17"/>
        <v>#DIV/0!</v>
      </c>
      <c r="G471" s="9" t="e">
        <f t="shared" si="17"/>
        <v>#DIV/0!</v>
      </c>
    </row>
    <row r="472" spans="3:9" ht="15.75" thickBot="1">
      <c r="C472" s="429" t="s">
        <v>80</v>
      </c>
      <c r="D472" s="430"/>
      <c r="E472" s="430"/>
      <c r="F472" s="430"/>
      <c r="G472" s="431"/>
    </row>
    <row r="473" spans="3:9">
      <c r="C473" s="399"/>
      <c r="D473" s="29">
        <v>2018</v>
      </c>
      <c r="E473" s="29">
        <v>2019</v>
      </c>
      <c r="F473" s="29">
        <v>2020</v>
      </c>
      <c r="G473" s="29">
        <v>2021</v>
      </c>
    </row>
    <row r="474" spans="3:9" ht="15.75" thickBot="1">
      <c r="C474" s="400"/>
      <c r="D474" s="78" t="s">
        <v>6</v>
      </c>
      <c r="E474" s="78" t="s">
        <v>7</v>
      </c>
      <c r="F474" s="78" t="s">
        <v>7</v>
      </c>
      <c r="G474" s="78" t="s">
        <v>7</v>
      </c>
    </row>
    <row r="475" spans="3:9" ht="15.75" thickBot="1">
      <c r="C475" s="1" t="s">
        <v>99</v>
      </c>
      <c r="D475" s="11"/>
      <c r="E475" s="11"/>
      <c r="F475" s="11"/>
      <c r="G475" s="11"/>
    </row>
    <row r="476" spans="3:9" ht="15.75" thickBot="1">
      <c r="C476" s="1" t="s">
        <v>100</v>
      </c>
      <c r="D476" s="14"/>
      <c r="E476" s="11"/>
      <c r="F476" s="11"/>
      <c r="G476" s="11"/>
    </row>
    <row r="477" spans="3:9" ht="24.75" thickBot="1">
      <c r="C477" s="32" t="s">
        <v>75</v>
      </c>
      <c r="D477" s="14">
        <f>D476+D475</f>
        <v>0</v>
      </c>
      <c r="E477" s="14">
        <f>E476+E475</f>
        <v>0</v>
      </c>
      <c r="F477" s="14">
        <f>F476+F475</f>
        <v>0</v>
      </c>
      <c r="G477" s="14">
        <f>G476+G475</f>
        <v>0</v>
      </c>
    </row>
    <row r="478" spans="3:9" ht="24.75" thickBot="1">
      <c r="C478" s="60" t="s">
        <v>24</v>
      </c>
      <c r="D478" s="670" t="s">
        <v>39</v>
      </c>
      <c r="E478" s="671"/>
      <c r="F478" s="671"/>
      <c r="G478" s="672"/>
    </row>
    <row r="479" spans="3:9" ht="15.75" thickBot="1">
      <c r="C479" s="414" t="s">
        <v>25</v>
      </c>
      <c r="D479" s="435"/>
      <c r="E479" s="435"/>
      <c r="F479" s="435"/>
      <c r="G479" s="436"/>
    </row>
    <row r="480" spans="3:9" ht="15.75" thickBot="1">
      <c r="C480" s="104" t="s">
        <v>46</v>
      </c>
      <c r="D480" s="10" t="s">
        <v>47</v>
      </c>
      <c r="E480" s="10" t="s">
        <v>40</v>
      </c>
      <c r="F480" s="10" t="s">
        <v>40</v>
      </c>
      <c r="G480" s="10" t="s">
        <v>40</v>
      </c>
    </row>
    <row r="481" spans="3:7" ht="15.75" thickBot="1">
      <c r="C481" s="5" t="s">
        <v>48</v>
      </c>
      <c r="D481" s="10" t="s">
        <v>47</v>
      </c>
      <c r="E481" s="10" t="s">
        <v>40</v>
      </c>
      <c r="F481" s="10" t="s">
        <v>40</v>
      </c>
      <c r="G481" s="10" t="s">
        <v>40</v>
      </c>
    </row>
    <row r="482" spans="3:7" ht="23.25" thickBot="1">
      <c r="C482" s="5" t="s">
        <v>49</v>
      </c>
      <c r="D482" s="10" t="s">
        <v>47</v>
      </c>
      <c r="E482" s="10" t="s">
        <v>40</v>
      </c>
      <c r="F482" s="10" t="s">
        <v>40</v>
      </c>
      <c r="G482" s="10" t="s">
        <v>40</v>
      </c>
    </row>
    <row r="483" spans="3:7" ht="15.75" thickBot="1">
      <c r="C483" s="673" t="s">
        <v>71</v>
      </c>
      <c r="D483" s="674"/>
      <c r="E483" s="674"/>
      <c r="F483" s="674"/>
      <c r="G483" s="675"/>
    </row>
    <row r="484" spans="3:7" ht="15.75" thickBot="1">
      <c r="C484" s="676" t="s">
        <v>93</v>
      </c>
      <c r="D484" s="677"/>
      <c r="E484" s="677"/>
      <c r="F484" s="677"/>
      <c r="G484" s="678"/>
    </row>
    <row r="485" spans="3:7">
      <c r="C485" s="399"/>
      <c r="D485" s="29">
        <v>2018</v>
      </c>
      <c r="E485" s="29">
        <v>2019</v>
      </c>
      <c r="F485" s="29">
        <v>2020</v>
      </c>
      <c r="G485" s="29">
        <v>2021</v>
      </c>
    </row>
    <row r="486" spans="3:7" ht="15.75" thickBot="1">
      <c r="C486" s="400"/>
      <c r="D486" s="78" t="s">
        <v>6</v>
      </c>
      <c r="E486" s="78" t="s">
        <v>7</v>
      </c>
      <c r="F486" s="78" t="s">
        <v>7</v>
      </c>
      <c r="G486" s="78" t="s">
        <v>7</v>
      </c>
    </row>
    <row r="487" spans="3:7" ht="15.75" thickBot="1">
      <c r="C487" s="31" t="s">
        <v>42</v>
      </c>
      <c r="D487" s="393" t="s">
        <v>39</v>
      </c>
      <c r="E487" s="394"/>
      <c r="F487" s="394"/>
      <c r="G487" s="395"/>
    </row>
    <row r="488" spans="3:7" ht="15.75" thickBot="1">
      <c r="C488" s="5" t="s">
        <v>10</v>
      </c>
      <c r="D488" s="414" t="s">
        <v>39</v>
      </c>
      <c r="E488" s="435"/>
      <c r="F488" s="435"/>
      <c r="G488" s="436"/>
    </row>
    <row r="489" spans="3:7" ht="15.75" thickBot="1">
      <c r="C489" s="5" t="s">
        <v>15</v>
      </c>
      <c r="D489" s="396" t="s">
        <v>39</v>
      </c>
      <c r="E489" s="397"/>
      <c r="F489" s="397"/>
      <c r="G489" s="398"/>
    </row>
    <row r="490" spans="3:7">
      <c r="C490" s="399"/>
      <c r="D490" s="29">
        <v>2018</v>
      </c>
      <c r="E490" s="29">
        <v>2019</v>
      </c>
      <c r="F490" s="29">
        <v>2020</v>
      </c>
      <c r="G490" s="29">
        <v>2021</v>
      </c>
    </row>
    <row r="491" spans="3:7" ht="15.75" thickBot="1">
      <c r="C491" s="400"/>
      <c r="D491" s="78" t="s">
        <v>6</v>
      </c>
      <c r="E491" s="78" t="s">
        <v>7</v>
      </c>
      <c r="F491" s="78" t="s">
        <v>7</v>
      </c>
      <c r="G491" s="78" t="s">
        <v>7</v>
      </c>
    </row>
    <row r="492" spans="3:7" ht="15.75" thickBot="1">
      <c r="C492" s="5" t="s">
        <v>9</v>
      </c>
      <c r="D492" s="7"/>
      <c r="E492" s="8"/>
      <c r="F492" s="8"/>
      <c r="G492" s="8"/>
    </row>
    <row r="493" spans="3:7" ht="15.75" thickBot="1">
      <c r="C493" s="5" t="s">
        <v>16</v>
      </c>
      <c r="D493" s="7"/>
      <c r="E493" s="7"/>
      <c r="F493" s="7"/>
      <c r="G493" s="7"/>
    </row>
    <row r="494" spans="3:7" ht="15.75" thickBot="1">
      <c r="C494" s="5" t="s">
        <v>26</v>
      </c>
      <c r="D494" s="7" t="e">
        <f>D493/D492</f>
        <v>#DIV/0!</v>
      </c>
      <c r="E494" s="7" t="e">
        <f>E493/E492</f>
        <v>#DIV/0!</v>
      </c>
      <c r="F494" s="7" t="e">
        <f>F493/F492</f>
        <v>#DIV/0!</v>
      </c>
      <c r="G494" s="7" t="e">
        <f>G493/G492</f>
        <v>#DIV/0!</v>
      </c>
    </row>
    <row r="495" spans="3:7" ht="15.75" thickBot="1">
      <c r="C495" s="5" t="s">
        <v>17</v>
      </c>
      <c r="D495" s="103"/>
      <c r="E495" s="9" t="e">
        <f t="shared" ref="E495:G497" si="18">E492/D492-1</f>
        <v>#DIV/0!</v>
      </c>
      <c r="F495" s="9" t="e">
        <f t="shared" si="18"/>
        <v>#DIV/0!</v>
      </c>
      <c r="G495" s="9" t="e">
        <f t="shared" si="18"/>
        <v>#DIV/0!</v>
      </c>
    </row>
    <row r="496" spans="3:7" ht="15.75" thickBot="1">
      <c r="C496" s="5" t="s">
        <v>18</v>
      </c>
      <c r="D496" s="103"/>
      <c r="E496" s="9" t="e">
        <f t="shared" si="18"/>
        <v>#DIV/0!</v>
      </c>
      <c r="F496" s="9" t="e">
        <f t="shared" si="18"/>
        <v>#DIV/0!</v>
      </c>
      <c r="G496" s="9" t="e">
        <f t="shared" si="18"/>
        <v>#DIV/0!</v>
      </c>
    </row>
    <row r="497" spans="3:7" ht="23.25" thickBot="1">
      <c r="C497" s="5" t="s">
        <v>19</v>
      </c>
      <c r="D497" s="103"/>
      <c r="E497" s="9" t="e">
        <f t="shared" si="18"/>
        <v>#DIV/0!</v>
      </c>
      <c r="F497" s="9" t="e">
        <f t="shared" si="18"/>
        <v>#DIV/0!</v>
      </c>
      <c r="G497" s="9" t="e">
        <f t="shared" si="18"/>
        <v>#DIV/0!</v>
      </c>
    </row>
    <row r="498" spans="3:7">
      <c r="C498" s="399"/>
      <c r="D498" s="29">
        <v>2018</v>
      </c>
      <c r="E498" s="29">
        <v>2019</v>
      </c>
      <c r="F498" s="29">
        <v>2020</v>
      </c>
      <c r="G498" s="29">
        <v>2021</v>
      </c>
    </row>
    <row r="499" spans="3:7" ht="15.75" thickBot="1">
      <c r="C499" s="400"/>
      <c r="D499" s="78" t="s">
        <v>6</v>
      </c>
      <c r="E499" s="78" t="s">
        <v>7</v>
      </c>
      <c r="F499" s="78" t="s">
        <v>7</v>
      </c>
      <c r="G499" s="78" t="s">
        <v>7</v>
      </c>
    </row>
    <row r="500" spans="3:7" ht="15.75" thickBot="1">
      <c r="C500" s="429" t="s">
        <v>79</v>
      </c>
      <c r="D500" s="430"/>
      <c r="E500" s="430"/>
      <c r="F500" s="430"/>
      <c r="G500" s="431"/>
    </row>
    <row r="501" spans="3:7">
      <c r="C501" s="399"/>
      <c r="D501" s="29">
        <v>2018</v>
      </c>
      <c r="E501" s="29">
        <v>2019</v>
      </c>
      <c r="F501" s="29">
        <v>2020</v>
      </c>
      <c r="G501" s="29">
        <v>2021</v>
      </c>
    </row>
    <row r="502" spans="3:7" ht="15.75" thickBot="1">
      <c r="C502" s="400"/>
      <c r="D502" s="78" t="s">
        <v>6</v>
      </c>
      <c r="E502" s="78" t="s">
        <v>7</v>
      </c>
      <c r="F502" s="78" t="s">
        <v>7</v>
      </c>
      <c r="G502" s="78" t="s">
        <v>7</v>
      </c>
    </row>
    <row r="503" spans="3:7" ht="15.75" thickBot="1">
      <c r="C503" s="1" t="s">
        <v>0</v>
      </c>
      <c r="D503" s="11"/>
      <c r="E503" s="11"/>
      <c r="F503" s="11"/>
      <c r="G503" s="11"/>
    </row>
    <row r="504" spans="3:7" ht="24.75" thickBot="1">
      <c r="C504" s="1" t="s">
        <v>52</v>
      </c>
      <c r="D504" s="11"/>
      <c r="E504" s="11"/>
      <c r="F504" s="11"/>
      <c r="G504" s="11"/>
    </row>
    <row r="505" spans="3:7" ht="15.75" thickBot="1">
      <c r="C505" s="1" t="s">
        <v>1</v>
      </c>
      <c r="D505" s="14"/>
      <c r="E505" s="11"/>
      <c r="F505" s="11"/>
      <c r="G505" s="11"/>
    </row>
    <row r="506" spans="3:7" ht="15.75" thickBot="1">
      <c r="C506" s="1" t="s">
        <v>2</v>
      </c>
      <c r="D506" s="14"/>
      <c r="E506" s="11"/>
      <c r="F506" s="11"/>
      <c r="G506" s="11"/>
    </row>
    <row r="507" spans="3:7" ht="24.75" thickBot="1">
      <c r="C507" s="1" t="s">
        <v>31</v>
      </c>
      <c r="D507" s="14"/>
      <c r="E507" s="11"/>
      <c r="F507" s="11"/>
      <c r="G507" s="11"/>
    </row>
    <row r="508" spans="3:7" ht="15.75" thickBot="1">
      <c r="C508" s="1" t="s">
        <v>33</v>
      </c>
      <c r="D508" s="14"/>
      <c r="E508" s="11"/>
      <c r="F508" s="11"/>
      <c r="G508" s="11"/>
    </row>
    <row r="509" spans="3:7" ht="24.75" thickBot="1">
      <c r="C509" s="1" t="s">
        <v>3</v>
      </c>
      <c r="D509" s="14"/>
      <c r="E509" s="11"/>
      <c r="F509" s="11"/>
      <c r="G509" s="11"/>
    </row>
    <row r="510" spans="3:7" ht="36.75" thickBot="1">
      <c r="C510" s="34" t="s">
        <v>76</v>
      </c>
      <c r="D510" s="35">
        <f>D509+D508+D507+D506+D505+D504+D503</f>
        <v>0</v>
      </c>
      <c r="E510" s="35">
        <f>E509+E508+E507+E506+E505+E504+E503</f>
        <v>0</v>
      </c>
      <c r="F510" s="35">
        <f>F509+F508+F507+F506+F505+F504+F503</f>
        <v>0</v>
      </c>
      <c r="G510" s="35">
        <f>G509+G508+G507+G506+G505+G504+G503</f>
        <v>0</v>
      </c>
    </row>
    <row r="511" spans="3:7" ht="15.75" thickBot="1">
      <c r="C511" s="38" t="s">
        <v>74</v>
      </c>
      <c r="D511" s="39">
        <f>IF(D510-D493=0,0,"Error")</f>
        <v>0</v>
      </c>
      <c r="E511" s="39">
        <f>IF(E510-E493=0,0,"Error")</f>
        <v>0</v>
      </c>
      <c r="F511" s="39">
        <f>IF(F510-F493=0,0,"Error")</f>
        <v>0</v>
      </c>
      <c r="G511" s="39">
        <f>IF(G510-G493=0,0,"Error")</f>
        <v>0</v>
      </c>
    </row>
    <row r="512" spans="3:7" ht="23.25" thickBot="1">
      <c r="C512" s="23" t="s">
        <v>77</v>
      </c>
      <c r="D512" s="393" t="s">
        <v>39</v>
      </c>
      <c r="E512" s="394"/>
      <c r="F512" s="394"/>
      <c r="G512" s="395"/>
    </row>
    <row r="513" spans="3:7" ht="15.75" thickBot="1">
      <c r="C513" s="5" t="s">
        <v>10</v>
      </c>
      <c r="D513" s="414" t="s">
        <v>39</v>
      </c>
      <c r="E513" s="435"/>
      <c r="F513" s="435"/>
      <c r="G513" s="436"/>
    </row>
    <row r="514" spans="3:7" ht="15.75" thickBot="1">
      <c r="C514" s="5" t="s">
        <v>15</v>
      </c>
      <c r="D514" s="396" t="s">
        <v>39</v>
      </c>
      <c r="E514" s="397"/>
      <c r="F514" s="397"/>
      <c r="G514" s="398"/>
    </row>
    <row r="515" spans="3:7">
      <c r="C515" s="399"/>
      <c r="D515" s="29">
        <v>2018</v>
      </c>
      <c r="E515" s="29">
        <v>2019</v>
      </c>
      <c r="F515" s="29">
        <v>2020</v>
      </c>
      <c r="G515" s="29">
        <v>2021</v>
      </c>
    </row>
    <row r="516" spans="3:7" ht="15.75" thickBot="1">
      <c r="C516" s="400"/>
      <c r="D516" s="78" t="s">
        <v>6</v>
      </c>
      <c r="E516" s="78" t="s">
        <v>7</v>
      </c>
      <c r="F516" s="78" t="s">
        <v>7</v>
      </c>
      <c r="G516" s="78" t="s">
        <v>7</v>
      </c>
    </row>
    <row r="517" spans="3:7" ht="15.75" thickBot="1">
      <c r="C517" s="5" t="s">
        <v>9</v>
      </c>
      <c r="D517" s="7"/>
      <c r="E517" s="7"/>
      <c r="F517" s="7"/>
      <c r="G517" s="7"/>
    </row>
    <row r="518" spans="3:7" ht="15.75" thickBot="1">
      <c r="C518" s="5" t="s">
        <v>16</v>
      </c>
      <c r="D518" s="7"/>
      <c r="E518" s="7"/>
      <c r="F518" s="7"/>
      <c r="G518" s="7"/>
    </row>
    <row r="519" spans="3:7" ht="15.75" thickBot="1">
      <c r="C519" s="5" t="s">
        <v>26</v>
      </c>
      <c r="D519" s="7" t="e">
        <f>D518/D517</f>
        <v>#DIV/0!</v>
      </c>
      <c r="E519" s="7" t="e">
        <f>E518/E517</f>
        <v>#DIV/0!</v>
      </c>
      <c r="F519" s="7" t="e">
        <f>F518/F517</f>
        <v>#DIV/0!</v>
      </c>
      <c r="G519" s="7" t="e">
        <f>G518/G517</f>
        <v>#DIV/0!</v>
      </c>
    </row>
    <row r="520" spans="3:7" ht="15.75" thickBot="1">
      <c r="C520" s="5" t="s">
        <v>17</v>
      </c>
      <c r="D520" s="103"/>
      <c r="E520" s="9" t="e">
        <f t="shared" ref="E520:G522" si="19">E517/D517-1</f>
        <v>#DIV/0!</v>
      </c>
      <c r="F520" s="9" t="e">
        <f t="shared" si="19"/>
        <v>#DIV/0!</v>
      </c>
      <c r="G520" s="9" t="e">
        <f t="shared" si="19"/>
        <v>#DIV/0!</v>
      </c>
    </row>
    <row r="521" spans="3:7" ht="15.75" thickBot="1">
      <c r="C521" s="5" t="s">
        <v>18</v>
      </c>
      <c r="D521" s="103"/>
      <c r="E521" s="9" t="e">
        <f t="shared" si="19"/>
        <v>#DIV/0!</v>
      </c>
      <c r="F521" s="9" t="e">
        <f t="shared" si="19"/>
        <v>#DIV/0!</v>
      </c>
      <c r="G521" s="9" t="e">
        <f t="shared" si="19"/>
        <v>#DIV/0!</v>
      </c>
    </row>
    <row r="522" spans="3:7" ht="23.25" thickBot="1">
      <c r="C522" s="5" t="s">
        <v>19</v>
      </c>
      <c r="D522" s="103"/>
      <c r="E522" s="9" t="e">
        <f t="shared" si="19"/>
        <v>#DIV/0!</v>
      </c>
      <c r="F522" s="9" t="e">
        <f t="shared" si="19"/>
        <v>#DIV/0!</v>
      </c>
      <c r="G522" s="9" t="e">
        <f t="shared" si="19"/>
        <v>#DIV/0!</v>
      </c>
    </row>
    <row r="523" spans="3:7" ht="15.75" thickBot="1">
      <c r="C523" s="429" t="s">
        <v>80</v>
      </c>
      <c r="D523" s="430"/>
      <c r="E523" s="430"/>
      <c r="F523" s="430"/>
      <c r="G523" s="431"/>
    </row>
    <row r="524" spans="3:7">
      <c r="C524" s="399"/>
      <c r="D524" s="29">
        <v>2018</v>
      </c>
      <c r="E524" s="29">
        <v>2019</v>
      </c>
      <c r="F524" s="29">
        <v>2020</v>
      </c>
      <c r="G524" s="29">
        <v>2021</v>
      </c>
    </row>
    <row r="525" spans="3:7" ht="15.75" thickBot="1">
      <c r="C525" s="400"/>
      <c r="D525" s="78" t="s">
        <v>6</v>
      </c>
      <c r="E525" s="78" t="s">
        <v>7</v>
      </c>
      <c r="F525" s="78" t="s">
        <v>7</v>
      </c>
      <c r="G525" s="78" t="s">
        <v>7</v>
      </c>
    </row>
    <row r="526" spans="3:7" ht="15.75" thickBot="1">
      <c r="C526" s="1" t="s">
        <v>0</v>
      </c>
      <c r="D526" s="11"/>
      <c r="E526" s="11"/>
      <c r="F526" s="11"/>
      <c r="G526" s="11"/>
    </row>
    <row r="527" spans="3:7" ht="24.75" thickBot="1">
      <c r="C527" s="1" t="s">
        <v>52</v>
      </c>
      <c r="D527" s="11"/>
      <c r="E527" s="11"/>
      <c r="F527" s="11"/>
      <c r="G527" s="11"/>
    </row>
    <row r="528" spans="3:7" ht="15.75" thickBot="1">
      <c r="C528" s="1" t="s">
        <v>1</v>
      </c>
      <c r="D528" s="14"/>
      <c r="E528" s="11"/>
      <c r="F528" s="11"/>
      <c r="G528" s="11"/>
    </row>
    <row r="529" spans="3:7" ht="15.75" thickBot="1">
      <c r="C529" s="1" t="s">
        <v>2</v>
      </c>
      <c r="D529" s="14"/>
      <c r="E529" s="11"/>
      <c r="F529" s="11"/>
      <c r="G529" s="11"/>
    </row>
    <row r="530" spans="3:7" ht="24.75" thickBot="1">
      <c r="C530" s="1" t="s">
        <v>31</v>
      </c>
      <c r="D530" s="14"/>
      <c r="E530" s="11"/>
      <c r="F530" s="11"/>
      <c r="G530" s="11"/>
    </row>
    <row r="531" spans="3:7" ht="15.75" thickBot="1">
      <c r="C531" s="1" t="s">
        <v>33</v>
      </c>
      <c r="D531" s="14"/>
      <c r="E531" s="11"/>
      <c r="F531" s="11"/>
      <c r="G531" s="11"/>
    </row>
    <row r="532" spans="3:7" ht="24.75" thickBot="1">
      <c r="C532" s="1" t="s">
        <v>3</v>
      </c>
      <c r="D532" s="14"/>
      <c r="E532" s="11"/>
      <c r="F532" s="11"/>
      <c r="G532" s="11"/>
    </row>
    <row r="533" spans="3:7" ht="36.75" thickBot="1">
      <c r="C533" s="34" t="s">
        <v>76</v>
      </c>
      <c r="D533" s="36">
        <f>D532+D530+D531+D529+D528+D527+D526</f>
        <v>0</v>
      </c>
      <c r="E533" s="36">
        <f>E532+E530+E531+E529+E528+E527+E526</f>
        <v>0</v>
      </c>
      <c r="F533" s="36">
        <f>F532+F530+F531+F529+F528+F527+F526</f>
        <v>0</v>
      </c>
      <c r="G533" s="36">
        <f>G532+G530+G531+G529+G528+G527+G526</f>
        <v>0</v>
      </c>
    </row>
    <row r="534" spans="3:7" ht="15.75" thickBot="1">
      <c r="C534" s="38" t="s">
        <v>74</v>
      </c>
      <c r="D534" s="39">
        <f>IF(D533-D518=0,0,"Error")</f>
        <v>0</v>
      </c>
      <c r="E534" s="39">
        <f>IF(E533-E518=0,0,"Error")</f>
        <v>0</v>
      </c>
      <c r="F534" s="39">
        <f>IF(F533-F518=0,0,"Error")</f>
        <v>0</v>
      </c>
      <c r="G534" s="39">
        <f>IF(G533-G518=0,0,"Error")</f>
        <v>0</v>
      </c>
    </row>
    <row r="535" spans="3:7" ht="15.75" thickBot="1">
      <c r="C535" s="437" t="s">
        <v>94</v>
      </c>
      <c r="D535" s="438"/>
      <c r="E535" s="438"/>
      <c r="F535" s="438"/>
      <c r="G535" s="439"/>
    </row>
    <row r="536" spans="3:7" ht="15.75" thickBot="1">
      <c r="C536" s="437" t="s">
        <v>95</v>
      </c>
      <c r="D536" s="438"/>
      <c r="E536" s="438"/>
      <c r="F536" s="438"/>
      <c r="G536" s="439"/>
    </row>
    <row r="537" spans="3:7" ht="15.75" thickBot="1">
      <c r="C537" s="22" t="s">
        <v>45</v>
      </c>
      <c r="D537" s="443" t="s">
        <v>44</v>
      </c>
      <c r="E537" s="444"/>
      <c r="F537" s="444"/>
      <c r="G537" s="445"/>
    </row>
    <row r="538" spans="3:7" ht="15.75" thickBot="1">
      <c r="C538" s="31" t="s">
        <v>42</v>
      </c>
      <c r="D538" s="393" t="s">
        <v>39</v>
      </c>
      <c r="E538" s="394"/>
      <c r="F538" s="394"/>
      <c r="G538" s="395"/>
    </row>
    <row r="539" spans="3:7" ht="15.75" thickBot="1">
      <c r="C539" s="5" t="s">
        <v>10</v>
      </c>
      <c r="D539" s="414" t="s">
        <v>39</v>
      </c>
      <c r="E539" s="435"/>
      <c r="F539" s="435"/>
      <c r="G539" s="436"/>
    </row>
    <row r="540" spans="3:7" ht="15.75" thickBot="1">
      <c r="C540" s="5" t="s">
        <v>15</v>
      </c>
      <c r="D540" s="396" t="s">
        <v>39</v>
      </c>
      <c r="E540" s="397"/>
      <c r="F540" s="397"/>
      <c r="G540" s="398"/>
    </row>
    <row r="541" spans="3:7">
      <c r="C541" s="399"/>
      <c r="D541" s="29">
        <v>2018</v>
      </c>
      <c r="E541" s="29">
        <v>2019</v>
      </c>
      <c r="F541" s="29">
        <v>2020</v>
      </c>
      <c r="G541" s="29">
        <v>2021</v>
      </c>
    </row>
    <row r="542" spans="3:7" ht="15.75" thickBot="1">
      <c r="C542" s="400"/>
      <c r="D542" s="78" t="s">
        <v>6</v>
      </c>
      <c r="E542" s="78" t="s">
        <v>7</v>
      </c>
      <c r="F542" s="78" t="s">
        <v>7</v>
      </c>
      <c r="G542" s="78" t="s">
        <v>7</v>
      </c>
    </row>
    <row r="543" spans="3:7" ht="15.75" thickBot="1">
      <c r="C543" s="5" t="s">
        <v>9</v>
      </c>
      <c r="D543" s="7"/>
      <c r="E543" s="7"/>
      <c r="F543" s="7"/>
      <c r="G543" s="7"/>
    </row>
    <row r="544" spans="3:7" ht="15.75" thickBot="1">
      <c r="C544" s="5" t="s">
        <v>16</v>
      </c>
      <c r="D544" s="7"/>
      <c r="E544" s="7"/>
      <c r="F544" s="7"/>
      <c r="G544" s="7"/>
    </row>
    <row r="545" spans="3:9" ht="15.75" thickBot="1">
      <c r="C545" s="5" t="s">
        <v>26</v>
      </c>
      <c r="D545" s="7" t="e">
        <f>D544/D543</f>
        <v>#DIV/0!</v>
      </c>
      <c r="E545" s="7" t="e">
        <f>E544/E543</f>
        <v>#DIV/0!</v>
      </c>
      <c r="F545" s="7" t="e">
        <f>F544/F543</f>
        <v>#DIV/0!</v>
      </c>
      <c r="G545" s="7" t="e">
        <f>G544/G543</f>
        <v>#DIV/0!</v>
      </c>
    </row>
    <row r="546" spans="3:9" ht="15.75" thickBot="1">
      <c r="C546" s="5" t="s">
        <v>17</v>
      </c>
      <c r="D546" s="103" t="s">
        <v>23</v>
      </c>
      <c r="E546" s="9" t="e">
        <f t="shared" ref="E546:G548" si="20">E543/D543-1</f>
        <v>#DIV/0!</v>
      </c>
      <c r="F546" s="9" t="e">
        <f t="shared" si="20"/>
        <v>#DIV/0!</v>
      </c>
      <c r="G546" s="9" t="e">
        <f t="shared" si="20"/>
        <v>#DIV/0!</v>
      </c>
      <c r="I546" s="12"/>
    </row>
    <row r="547" spans="3:9" ht="15.75" thickBot="1">
      <c r="C547" s="5" t="s">
        <v>18</v>
      </c>
      <c r="D547" s="103" t="s">
        <v>23</v>
      </c>
      <c r="E547" s="9" t="e">
        <f t="shared" si="20"/>
        <v>#DIV/0!</v>
      </c>
      <c r="F547" s="9" t="e">
        <f t="shared" si="20"/>
        <v>#DIV/0!</v>
      </c>
      <c r="G547" s="9" t="e">
        <f t="shared" si="20"/>
        <v>#DIV/0!</v>
      </c>
    </row>
    <row r="548" spans="3:9" ht="23.25" thickBot="1">
      <c r="C548" s="5" t="s">
        <v>19</v>
      </c>
      <c r="D548" s="103" t="s">
        <v>23</v>
      </c>
      <c r="E548" s="9" t="e">
        <f t="shared" si="20"/>
        <v>#DIV/0!</v>
      </c>
      <c r="F548" s="9" t="e">
        <f t="shared" si="20"/>
        <v>#DIV/0!</v>
      </c>
      <c r="G548" s="9" t="e">
        <f t="shared" si="20"/>
        <v>#DIV/0!</v>
      </c>
    </row>
    <row r="549" spans="3:9" ht="15.75" thickBot="1">
      <c r="C549" s="429" t="s">
        <v>73</v>
      </c>
      <c r="D549" s="430"/>
      <c r="E549" s="430"/>
      <c r="F549" s="430"/>
      <c r="G549" s="431"/>
    </row>
    <row r="550" spans="3:9">
      <c r="C550" s="399"/>
      <c r="D550" s="29">
        <v>2018</v>
      </c>
      <c r="E550" s="29">
        <v>2019</v>
      </c>
      <c r="F550" s="29">
        <v>2020</v>
      </c>
      <c r="G550" s="29">
        <v>2021</v>
      </c>
    </row>
    <row r="551" spans="3:9" ht="15.75" thickBot="1">
      <c r="C551" s="400"/>
      <c r="D551" s="78" t="s">
        <v>6</v>
      </c>
      <c r="E551" s="78" t="s">
        <v>7</v>
      </c>
      <c r="F551" s="78" t="s">
        <v>7</v>
      </c>
      <c r="G551" s="78" t="s">
        <v>7</v>
      </c>
    </row>
    <row r="552" spans="3:9" ht="15.75" thickBot="1">
      <c r="C552" s="1" t="s">
        <v>99</v>
      </c>
      <c r="D552" s="11"/>
      <c r="E552" s="11"/>
      <c r="F552" s="11"/>
      <c r="G552" s="11"/>
    </row>
    <row r="553" spans="3:9" ht="15.75" thickBot="1">
      <c r="C553" s="1" t="s">
        <v>100</v>
      </c>
      <c r="D553" s="14"/>
      <c r="E553" s="11"/>
      <c r="F553" s="11"/>
      <c r="G553" s="11"/>
    </row>
    <row r="554" spans="3:9" ht="24.75" thickBot="1">
      <c r="C554" s="32" t="s">
        <v>72</v>
      </c>
      <c r="D554" s="14">
        <f>D553+D552</f>
        <v>0</v>
      </c>
      <c r="E554" s="14">
        <f>E553+E552</f>
        <v>0</v>
      </c>
      <c r="F554" s="14">
        <f>F553+F552</f>
        <v>0</v>
      </c>
      <c r="G554" s="14">
        <f>G553+G552</f>
        <v>0</v>
      </c>
    </row>
    <row r="555" spans="3:9" ht="15.75" thickBot="1">
      <c r="C555" s="22" t="s">
        <v>45</v>
      </c>
      <c r="D555" s="443" t="s">
        <v>44</v>
      </c>
      <c r="E555" s="444"/>
      <c r="F555" s="444"/>
      <c r="G555" s="445"/>
    </row>
    <row r="556" spans="3:9" ht="23.25" thickBot="1">
      <c r="C556" s="31" t="s">
        <v>97</v>
      </c>
      <c r="D556" s="393" t="s">
        <v>39</v>
      </c>
      <c r="E556" s="394"/>
      <c r="F556" s="394"/>
      <c r="G556" s="395"/>
    </row>
    <row r="557" spans="3:9" ht="15.75" thickBot="1">
      <c r="C557" s="5" t="s">
        <v>10</v>
      </c>
      <c r="D557" s="414" t="s">
        <v>39</v>
      </c>
      <c r="E557" s="435"/>
      <c r="F557" s="435"/>
      <c r="G557" s="436"/>
    </row>
    <row r="558" spans="3:9" ht="15.75" thickBot="1">
      <c r="C558" s="5" t="s">
        <v>15</v>
      </c>
      <c r="D558" s="396" t="s">
        <v>39</v>
      </c>
      <c r="E558" s="397"/>
      <c r="F558" s="397"/>
      <c r="G558" s="398"/>
    </row>
    <row r="559" spans="3:9">
      <c r="C559" s="399"/>
      <c r="D559" s="29">
        <v>2018</v>
      </c>
      <c r="E559" s="29">
        <v>2019</v>
      </c>
      <c r="F559" s="29">
        <v>2020</v>
      </c>
      <c r="G559" s="29">
        <v>2021</v>
      </c>
    </row>
    <row r="560" spans="3:9" ht="15.75" thickBot="1">
      <c r="C560" s="400"/>
      <c r="D560" s="78" t="s">
        <v>6</v>
      </c>
      <c r="E560" s="78" t="s">
        <v>7</v>
      </c>
      <c r="F560" s="78" t="s">
        <v>7</v>
      </c>
      <c r="G560" s="78" t="s">
        <v>7</v>
      </c>
    </row>
    <row r="561" spans="3:9" ht="15.75" thickBot="1">
      <c r="C561" s="5" t="s">
        <v>9</v>
      </c>
      <c r="D561" s="7"/>
      <c r="E561" s="7"/>
      <c r="F561" s="7"/>
      <c r="G561" s="7"/>
    </row>
    <row r="562" spans="3:9" ht="15.75" thickBot="1">
      <c r="C562" s="5" t="s">
        <v>16</v>
      </c>
      <c r="D562" s="7"/>
      <c r="E562" s="7"/>
      <c r="F562" s="7"/>
      <c r="G562" s="7"/>
    </row>
    <row r="563" spans="3:9" ht="15.75" thickBot="1">
      <c r="C563" s="5" t="s">
        <v>26</v>
      </c>
      <c r="D563" s="7" t="e">
        <f>D562/D561</f>
        <v>#DIV/0!</v>
      </c>
      <c r="E563" s="7" t="e">
        <f>E562/E561</f>
        <v>#DIV/0!</v>
      </c>
      <c r="F563" s="7" t="e">
        <f>F562/F561</f>
        <v>#DIV/0!</v>
      </c>
      <c r="G563" s="7" t="e">
        <f>G562/G561</f>
        <v>#DIV/0!</v>
      </c>
    </row>
    <row r="564" spans="3:9" ht="15.75" thickBot="1">
      <c r="C564" s="5" t="s">
        <v>17</v>
      </c>
      <c r="D564" s="103" t="s">
        <v>23</v>
      </c>
      <c r="E564" s="9" t="e">
        <f t="shared" ref="E564:G566" si="21">E561/D561-1</f>
        <v>#DIV/0!</v>
      </c>
      <c r="F564" s="9" t="e">
        <f t="shared" si="21"/>
        <v>#DIV/0!</v>
      </c>
      <c r="G564" s="9" t="e">
        <f t="shared" si="21"/>
        <v>#DIV/0!</v>
      </c>
      <c r="I564" s="12"/>
    </row>
    <row r="565" spans="3:9" ht="15.75" thickBot="1">
      <c r="C565" s="5" t="s">
        <v>18</v>
      </c>
      <c r="D565" s="103" t="s">
        <v>23</v>
      </c>
      <c r="E565" s="9" t="e">
        <f t="shared" si="21"/>
        <v>#DIV/0!</v>
      </c>
      <c r="F565" s="9" t="e">
        <f t="shared" si="21"/>
        <v>#DIV/0!</v>
      </c>
      <c r="G565" s="9" t="e">
        <f t="shared" si="21"/>
        <v>#DIV/0!</v>
      </c>
    </row>
    <row r="566" spans="3:9" ht="23.25" thickBot="1">
      <c r="C566" s="5" t="s">
        <v>19</v>
      </c>
      <c r="D566" s="103" t="s">
        <v>23</v>
      </c>
      <c r="E566" s="9" t="e">
        <f t="shared" si="21"/>
        <v>#DIV/0!</v>
      </c>
      <c r="F566" s="9" t="e">
        <f t="shared" si="21"/>
        <v>#DIV/0!</v>
      </c>
      <c r="G566" s="9" t="e">
        <f t="shared" si="21"/>
        <v>#DIV/0!</v>
      </c>
    </row>
    <row r="567" spans="3:9" ht="15.75" thickBot="1">
      <c r="C567" s="429" t="s">
        <v>80</v>
      </c>
      <c r="D567" s="430"/>
      <c r="E567" s="430"/>
      <c r="F567" s="430"/>
      <c r="G567" s="431"/>
    </row>
    <row r="568" spans="3:9">
      <c r="C568" s="399"/>
      <c r="D568" s="29">
        <v>2018</v>
      </c>
      <c r="E568" s="29">
        <v>2019</v>
      </c>
      <c r="F568" s="29">
        <v>2020</v>
      </c>
      <c r="G568" s="29">
        <v>2021</v>
      </c>
    </row>
    <row r="569" spans="3:9" ht="15.75" thickBot="1">
      <c r="C569" s="400"/>
      <c r="D569" s="78" t="s">
        <v>6</v>
      </c>
      <c r="E569" s="78" t="s">
        <v>7</v>
      </c>
      <c r="F569" s="78" t="s">
        <v>7</v>
      </c>
      <c r="G569" s="78" t="s">
        <v>7</v>
      </c>
    </row>
    <row r="570" spans="3:9" ht="15.75" thickBot="1">
      <c r="C570" s="1" t="s">
        <v>99</v>
      </c>
      <c r="D570" s="11"/>
      <c r="E570" s="11"/>
      <c r="F570" s="11"/>
      <c r="G570" s="11"/>
    </row>
    <row r="571" spans="3:9" ht="15.75" thickBot="1">
      <c r="C571" s="1" t="s">
        <v>100</v>
      </c>
      <c r="D571" s="14"/>
      <c r="E571" s="11"/>
      <c r="F571" s="11"/>
      <c r="G571" s="11"/>
    </row>
    <row r="572" spans="3:9" ht="24.75" thickBot="1">
      <c r="C572" s="32" t="s">
        <v>75</v>
      </c>
      <c r="D572" s="14">
        <f>D571+D570</f>
        <v>0</v>
      </c>
      <c r="E572" s="14">
        <f>E571+E570</f>
        <v>0</v>
      </c>
      <c r="F572" s="14">
        <f>F571+F570</f>
        <v>0</v>
      </c>
      <c r="G572" s="14">
        <f>G571+G570</f>
        <v>0</v>
      </c>
    </row>
    <row r="573" spans="3:9" ht="15.75" thickBot="1">
      <c r="C573" s="437" t="s">
        <v>94</v>
      </c>
      <c r="D573" s="438"/>
      <c r="E573" s="438"/>
      <c r="F573" s="438"/>
      <c r="G573" s="439"/>
    </row>
    <row r="574" spans="3:9" ht="15.75" thickBot="1">
      <c r="C574" s="437" t="s">
        <v>101</v>
      </c>
      <c r="D574" s="438"/>
      <c r="E574" s="438"/>
      <c r="F574" s="438"/>
      <c r="G574" s="439"/>
    </row>
    <row r="575" spans="3:9" ht="15.75" thickBot="1">
      <c r="C575" s="22" t="s">
        <v>45</v>
      </c>
      <c r="D575" s="443" t="s">
        <v>44</v>
      </c>
      <c r="E575" s="444"/>
      <c r="F575" s="444"/>
      <c r="G575" s="445"/>
    </row>
    <row r="576" spans="3:9" ht="15.75" thickBot="1">
      <c r="C576" s="31" t="s">
        <v>42</v>
      </c>
      <c r="D576" s="393" t="s">
        <v>39</v>
      </c>
      <c r="E576" s="394"/>
      <c r="F576" s="394"/>
      <c r="G576" s="395"/>
    </row>
    <row r="577" spans="3:9" ht="15.75" thickBot="1">
      <c r="C577" s="5" t="s">
        <v>10</v>
      </c>
      <c r="D577" s="414" t="s">
        <v>39</v>
      </c>
      <c r="E577" s="435"/>
      <c r="F577" s="435"/>
      <c r="G577" s="436"/>
    </row>
    <row r="578" spans="3:9" ht="15.75" thickBot="1">
      <c r="C578" s="5" t="s">
        <v>15</v>
      </c>
      <c r="D578" s="396" t="s">
        <v>39</v>
      </c>
      <c r="E578" s="397"/>
      <c r="F578" s="397"/>
      <c r="G578" s="398"/>
    </row>
    <row r="579" spans="3:9">
      <c r="C579" s="399"/>
      <c r="D579" s="29">
        <v>2018</v>
      </c>
      <c r="E579" s="29">
        <v>2019</v>
      </c>
      <c r="F579" s="29">
        <v>2020</v>
      </c>
      <c r="G579" s="29">
        <v>2021</v>
      </c>
    </row>
    <row r="580" spans="3:9" ht="15.75" thickBot="1">
      <c r="C580" s="400"/>
      <c r="D580" s="78" t="s">
        <v>6</v>
      </c>
      <c r="E580" s="78" t="s">
        <v>7</v>
      </c>
      <c r="F580" s="78" t="s">
        <v>7</v>
      </c>
      <c r="G580" s="78" t="s">
        <v>7</v>
      </c>
    </row>
    <row r="581" spans="3:9" ht="15.75" thickBot="1">
      <c r="C581" s="5" t="s">
        <v>9</v>
      </c>
      <c r="D581" s="7"/>
      <c r="E581" s="7"/>
      <c r="F581" s="7"/>
      <c r="G581" s="7"/>
    </row>
    <row r="582" spans="3:9" ht="15.75" thickBot="1">
      <c r="C582" s="5" t="s">
        <v>16</v>
      </c>
      <c r="D582" s="7"/>
      <c r="E582" s="7"/>
      <c r="F582" s="7"/>
      <c r="G582" s="7"/>
    </row>
    <row r="583" spans="3:9" ht="15.75" thickBot="1">
      <c r="C583" s="5" t="s">
        <v>26</v>
      </c>
      <c r="D583" s="7" t="e">
        <f>D582/D581</f>
        <v>#DIV/0!</v>
      </c>
      <c r="E583" s="7" t="e">
        <f>E582/E581</f>
        <v>#DIV/0!</v>
      </c>
      <c r="F583" s="7" t="e">
        <f>F582/F581</f>
        <v>#DIV/0!</v>
      </c>
      <c r="G583" s="7" t="e">
        <f>G582/G581</f>
        <v>#DIV/0!</v>
      </c>
    </row>
    <row r="584" spans="3:9" ht="15.75" thickBot="1">
      <c r="C584" s="5" t="s">
        <v>17</v>
      </c>
      <c r="D584" s="103" t="s">
        <v>23</v>
      </c>
      <c r="E584" s="9" t="e">
        <f t="shared" ref="E584:G586" si="22">E581/D581-1</f>
        <v>#DIV/0!</v>
      </c>
      <c r="F584" s="9" t="e">
        <f t="shared" si="22"/>
        <v>#DIV/0!</v>
      </c>
      <c r="G584" s="9" t="e">
        <f t="shared" si="22"/>
        <v>#DIV/0!</v>
      </c>
      <c r="I584" s="12"/>
    </row>
    <row r="585" spans="3:9" ht="15.75" thickBot="1">
      <c r="C585" s="5" t="s">
        <v>18</v>
      </c>
      <c r="D585" s="103" t="s">
        <v>23</v>
      </c>
      <c r="E585" s="9" t="e">
        <f t="shared" si="22"/>
        <v>#DIV/0!</v>
      </c>
      <c r="F585" s="9" t="e">
        <f t="shared" si="22"/>
        <v>#DIV/0!</v>
      </c>
      <c r="G585" s="9" t="e">
        <f t="shared" si="22"/>
        <v>#DIV/0!</v>
      </c>
    </row>
    <row r="586" spans="3:9" ht="23.25" thickBot="1">
      <c r="C586" s="5" t="s">
        <v>19</v>
      </c>
      <c r="D586" s="103" t="s">
        <v>23</v>
      </c>
      <c r="E586" s="9" t="e">
        <f t="shared" si="22"/>
        <v>#DIV/0!</v>
      </c>
      <c r="F586" s="9" t="e">
        <f t="shared" si="22"/>
        <v>#DIV/0!</v>
      </c>
      <c r="G586" s="9" t="e">
        <f t="shared" si="22"/>
        <v>#DIV/0!</v>
      </c>
    </row>
    <row r="587" spans="3:9" ht="15.75" thickBot="1">
      <c r="C587" s="429" t="s">
        <v>73</v>
      </c>
      <c r="D587" s="430"/>
      <c r="E587" s="430"/>
      <c r="F587" s="430"/>
      <c r="G587" s="431"/>
    </row>
    <row r="588" spans="3:9">
      <c r="C588" s="399"/>
      <c r="D588" s="29">
        <v>2018</v>
      </c>
      <c r="E588" s="29">
        <v>2019</v>
      </c>
      <c r="F588" s="29">
        <v>2020</v>
      </c>
      <c r="G588" s="29">
        <v>2021</v>
      </c>
    </row>
    <row r="589" spans="3:9" ht="15.75" thickBot="1">
      <c r="C589" s="400"/>
      <c r="D589" s="78" t="s">
        <v>6</v>
      </c>
      <c r="E589" s="78" t="s">
        <v>7</v>
      </c>
      <c r="F589" s="78" t="s">
        <v>7</v>
      </c>
      <c r="G589" s="78" t="s">
        <v>7</v>
      </c>
    </row>
    <row r="590" spans="3:9" ht="15.75" thickBot="1">
      <c r="C590" s="1" t="s">
        <v>99</v>
      </c>
      <c r="D590" s="11"/>
      <c r="E590" s="11"/>
      <c r="F590" s="11"/>
      <c r="G590" s="11"/>
    </row>
    <row r="591" spans="3:9" ht="15.75" thickBot="1">
      <c r="C591" s="1" t="s">
        <v>100</v>
      </c>
      <c r="D591" s="14"/>
      <c r="E591" s="11"/>
      <c r="F591" s="11"/>
      <c r="G591" s="11"/>
    </row>
    <row r="592" spans="3:9" ht="24.75" thickBot="1">
      <c r="C592" s="32" t="s">
        <v>72</v>
      </c>
      <c r="D592" s="14">
        <f>D591+D590</f>
        <v>0</v>
      </c>
      <c r="E592" s="14">
        <f>E591+E590</f>
        <v>0</v>
      </c>
      <c r="F592" s="14">
        <f>F591+F590</f>
        <v>0</v>
      </c>
      <c r="G592" s="14">
        <f>G591+G590</f>
        <v>0</v>
      </c>
    </row>
    <row r="593" spans="3:9" ht="15.75" thickBot="1">
      <c r="C593" s="22" t="s">
        <v>45</v>
      </c>
      <c r="D593" s="443" t="s">
        <v>44</v>
      </c>
      <c r="E593" s="444"/>
      <c r="F593" s="444"/>
      <c r="G593" s="445"/>
    </row>
    <row r="594" spans="3:9" ht="23.25" thickBot="1">
      <c r="C594" s="31" t="s">
        <v>97</v>
      </c>
      <c r="D594" s="393" t="s">
        <v>39</v>
      </c>
      <c r="E594" s="394"/>
      <c r="F594" s="394"/>
      <c r="G594" s="395"/>
    </row>
    <row r="595" spans="3:9" ht="15.75" thickBot="1">
      <c r="C595" s="5" t="s">
        <v>10</v>
      </c>
      <c r="D595" s="414" t="s">
        <v>39</v>
      </c>
      <c r="E595" s="435"/>
      <c r="F595" s="435"/>
      <c r="G595" s="436"/>
    </row>
    <row r="596" spans="3:9" ht="15.75" thickBot="1">
      <c r="C596" s="5" t="s">
        <v>15</v>
      </c>
      <c r="D596" s="396" t="s">
        <v>39</v>
      </c>
      <c r="E596" s="397"/>
      <c r="F596" s="397"/>
      <c r="G596" s="398"/>
    </row>
    <row r="597" spans="3:9">
      <c r="C597" s="399"/>
      <c r="D597" s="29">
        <v>2018</v>
      </c>
      <c r="E597" s="29">
        <v>2019</v>
      </c>
      <c r="F597" s="29">
        <v>2020</v>
      </c>
      <c r="G597" s="29">
        <v>2021</v>
      </c>
    </row>
    <row r="598" spans="3:9" ht="15.75" thickBot="1">
      <c r="C598" s="400"/>
      <c r="D598" s="78" t="s">
        <v>6</v>
      </c>
      <c r="E598" s="78" t="s">
        <v>7</v>
      </c>
      <c r="F598" s="78" t="s">
        <v>7</v>
      </c>
      <c r="G598" s="78" t="s">
        <v>7</v>
      </c>
    </row>
    <row r="599" spans="3:9" ht="15.75" thickBot="1">
      <c r="C599" s="5" t="s">
        <v>9</v>
      </c>
      <c r="D599" s="7"/>
      <c r="E599" s="7"/>
      <c r="F599" s="7"/>
      <c r="G599" s="7"/>
    </row>
    <row r="600" spans="3:9" ht="15.75" thickBot="1">
      <c r="C600" s="5" t="s">
        <v>16</v>
      </c>
      <c r="D600" s="7"/>
      <c r="E600" s="7"/>
      <c r="F600" s="7"/>
      <c r="G600" s="7"/>
    </row>
    <row r="601" spans="3:9" ht="15.75" thickBot="1">
      <c r="C601" s="5" t="s">
        <v>26</v>
      </c>
      <c r="D601" s="7" t="e">
        <f>D600/D599</f>
        <v>#DIV/0!</v>
      </c>
      <c r="E601" s="7" t="e">
        <f>E600/E599</f>
        <v>#DIV/0!</v>
      </c>
      <c r="F601" s="7" t="e">
        <f>F600/F599</f>
        <v>#DIV/0!</v>
      </c>
      <c r="G601" s="7" t="e">
        <f>G600/G599</f>
        <v>#DIV/0!</v>
      </c>
    </row>
    <row r="602" spans="3:9" ht="15.75" thickBot="1">
      <c r="C602" s="5" t="s">
        <v>17</v>
      </c>
      <c r="D602" s="103" t="s">
        <v>23</v>
      </c>
      <c r="E602" s="9" t="e">
        <f t="shared" ref="E602:G604" si="23">E599/D599-1</f>
        <v>#DIV/0!</v>
      </c>
      <c r="F602" s="9" t="e">
        <f t="shared" si="23"/>
        <v>#DIV/0!</v>
      </c>
      <c r="G602" s="9" t="e">
        <f t="shared" si="23"/>
        <v>#DIV/0!</v>
      </c>
      <c r="I602" s="12"/>
    </row>
    <row r="603" spans="3:9" ht="15.75" thickBot="1">
      <c r="C603" s="5" t="s">
        <v>18</v>
      </c>
      <c r="D603" s="103" t="s">
        <v>23</v>
      </c>
      <c r="E603" s="9" t="e">
        <f t="shared" si="23"/>
        <v>#DIV/0!</v>
      </c>
      <c r="F603" s="9" t="e">
        <f t="shared" si="23"/>
        <v>#DIV/0!</v>
      </c>
      <c r="G603" s="9" t="e">
        <f t="shared" si="23"/>
        <v>#DIV/0!</v>
      </c>
    </row>
    <row r="604" spans="3:9" ht="23.25" thickBot="1">
      <c r="C604" s="5" t="s">
        <v>19</v>
      </c>
      <c r="D604" s="103" t="s">
        <v>23</v>
      </c>
      <c r="E604" s="9" t="e">
        <f t="shared" si="23"/>
        <v>#DIV/0!</v>
      </c>
      <c r="F604" s="9" t="e">
        <f t="shared" si="23"/>
        <v>#DIV/0!</v>
      </c>
      <c r="G604" s="9" t="e">
        <f t="shared" si="23"/>
        <v>#DIV/0!</v>
      </c>
    </row>
    <row r="605" spans="3:9" ht="15.75" thickBot="1">
      <c r="C605" s="429" t="s">
        <v>80</v>
      </c>
      <c r="D605" s="430"/>
      <c r="E605" s="430"/>
      <c r="F605" s="430"/>
      <c r="G605" s="431"/>
    </row>
    <row r="606" spans="3:9">
      <c r="C606" s="399"/>
      <c r="D606" s="29">
        <v>2018</v>
      </c>
      <c r="E606" s="29">
        <v>2019</v>
      </c>
      <c r="F606" s="29">
        <v>2020</v>
      </c>
      <c r="G606" s="29">
        <v>2021</v>
      </c>
    </row>
    <row r="607" spans="3:9" ht="15.75" thickBot="1">
      <c r="C607" s="400"/>
      <c r="D607" s="78" t="s">
        <v>6</v>
      </c>
      <c r="E607" s="78" t="s">
        <v>7</v>
      </c>
      <c r="F607" s="78" t="s">
        <v>7</v>
      </c>
      <c r="G607" s="78" t="s">
        <v>7</v>
      </c>
    </row>
    <row r="608" spans="3:9" ht="15.75" thickBot="1">
      <c r="C608" s="1" t="s">
        <v>99</v>
      </c>
      <c r="D608" s="11"/>
      <c r="E608" s="11"/>
      <c r="F608" s="11"/>
      <c r="G608" s="11"/>
    </row>
    <row r="609" spans="3:7" ht="15.75" thickBot="1">
      <c r="C609" s="1" t="s">
        <v>100</v>
      </c>
      <c r="D609" s="14"/>
      <c r="E609" s="11"/>
      <c r="F609" s="11"/>
      <c r="G609" s="11"/>
    </row>
    <row r="610" spans="3:7" ht="24.75" thickBot="1">
      <c r="C610" s="32" t="s">
        <v>75</v>
      </c>
      <c r="D610" s="14">
        <f>D609+D608</f>
        <v>0</v>
      </c>
      <c r="E610" s="14">
        <f>E609+E608</f>
        <v>0</v>
      </c>
      <c r="F610" s="14">
        <f>F609+F608</f>
        <v>0</v>
      </c>
      <c r="G610" s="14">
        <f>G609+G608</f>
        <v>0</v>
      </c>
    </row>
    <row r="611" spans="3:7" ht="15.75" thickBot="1">
      <c r="C611" s="40"/>
      <c r="D611" s="41"/>
      <c r="E611" s="41"/>
      <c r="F611" s="41"/>
      <c r="G611" s="41"/>
    </row>
    <row r="612" spans="3:7" ht="36.75" thickBot="1">
      <c r="C612" s="20" t="s">
        <v>116</v>
      </c>
      <c r="D612" s="21"/>
      <c r="E612" s="21">
        <f>E600+E582+E562+E544+E518+E493+E467+E449+E429+E408+E382+E359</f>
        <v>0</v>
      </c>
      <c r="F612" s="21">
        <f>F600+F582+F562+F544+F518+F493+F467+F449+F429+F408+F382+F359</f>
        <v>0</v>
      </c>
      <c r="G612" s="21">
        <f>G600+G582+G562+G544+G518+G493+G467+G449+G429+G408+G382+G359</f>
        <v>0</v>
      </c>
    </row>
    <row r="613" spans="3:7" ht="36.75" thickBot="1">
      <c r="C613" s="20" t="s">
        <v>117</v>
      </c>
      <c r="D613" s="21">
        <f>D615+D617+D619+D621+D623+D625+D627+D629+D631</f>
        <v>0</v>
      </c>
      <c r="E613" s="21">
        <f>E615+E617+E619+E621+E623+E625+E627+E629+E631</f>
        <v>0</v>
      </c>
      <c r="F613" s="21">
        <f>F615+F617+F619+F621+F623+F625+F627+F629+F631</f>
        <v>0</v>
      </c>
      <c r="G613" s="21">
        <f>G615+G617+G619+G621+G623+G625+G627+G629+G631</f>
        <v>0</v>
      </c>
    </row>
    <row r="614" spans="3:7" ht="36.75" thickBot="1">
      <c r="C614" s="16" t="s">
        <v>27</v>
      </c>
      <c r="D614" s="17"/>
      <c r="E614" s="18" t="e">
        <f>E613/D613-1</f>
        <v>#DIV/0!</v>
      </c>
      <c r="F614" s="18" t="e">
        <f>F613/E613-1</f>
        <v>#DIV/0!</v>
      </c>
      <c r="G614" s="18" t="e">
        <f>G613/F613-1</f>
        <v>#DIV/0!</v>
      </c>
    </row>
    <row r="615" spans="3:7" ht="15.75" thickBot="1">
      <c r="C615" s="1" t="s">
        <v>0</v>
      </c>
      <c r="D615" s="11">
        <f>D526+D503+D390+D367</f>
        <v>0</v>
      </c>
      <c r="E615" s="11">
        <f>E526+E503+E390+E367</f>
        <v>0</v>
      </c>
      <c r="F615" s="11">
        <f>F526+F503+F390+F367</f>
        <v>0</v>
      </c>
      <c r="G615" s="11">
        <f>G526+G503+G390+G367</f>
        <v>0</v>
      </c>
    </row>
    <row r="616" spans="3:7" ht="15.75" thickBot="1">
      <c r="C616" s="13" t="s">
        <v>28</v>
      </c>
      <c r="D616" s="14"/>
      <c r="E616" s="15" t="e">
        <f>E615/D615-1</f>
        <v>#DIV/0!</v>
      </c>
      <c r="F616" s="15" t="e">
        <f>F615/E615-1</f>
        <v>#DIV/0!</v>
      </c>
      <c r="G616" s="15" t="e">
        <f>G615/F615-1</f>
        <v>#DIV/0!</v>
      </c>
    </row>
    <row r="617" spans="3:7" ht="24.75" thickBot="1">
      <c r="C617" s="1" t="s">
        <v>52</v>
      </c>
      <c r="D617" s="11">
        <f>D527+D504+D391+D368</f>
        <v>0</v>
      </c>
      <c r="E617" s="11">
        <f>E527+E504+E391+E368</f>
        <v>0</v>
      </c>
      <c r="F617" s="11">
        <f>F527+F504+F391+F368</f>
        <v>0</v>
      </c>
      <c r="G617" s="11">
        <f>G527+G504+G391+G368</f>
        <v>0</v>
      </c>
    </row>
    <row r="618" spans="3:7" ht="24.75" thickBot="1">
      <c r="C618" s="13" t="s">
        <v>53</v>
      </c>
      <c r="D618" s="14"/>
      <c r="E618" s="15" t="e">
        <f>E617/D617-1</f>
        <v>#DIV/0!</v>
      </c>
      <c r="F618" s="15" t="e">
        <f>F617/E617-1</f>
        <v>#DIV/0!</v>
      </c>
      <c r="G618" s="15" t="e">
        <f>G617/F617-1</f>
        <v>#DIV/0!</v>
      </c>
    </row>
    <row r="619" spans="3:7" ht="15.75" thickBot="1">
      <c r="C619" s="1" t="s">
        <v>1</v>
      </c>
      <c r="D619" s="11">
        <f>D528+D505+D392+D369</f>
        <v>0</v>
      </c>
      <c r="E619" s="11">
        <f>E528+E505+E392+E369</f>
        <v>0</v>
      </c>
      <c r="F619" s="11">
        <f>F528+F505+F392+F369</f>
        <v>0</v>
      </c>
      <c r="G619" s="11">
        <f>G528+G505+G392+G369</f>
        <v>0</v>
      </c>
    </row>
    <row r="620" spans="3:7" ht="24.75" thickBot="1">
      <c r="C620" s="13" t="s">
        <v>29</v>
      </c>
      <c r="D620" s="14"/>
      <c r="E620" s="15" t="e">
        <f>E619/D619-1</f>
        <v>#DIV/0!</v>
      </c>
      <c r="F620" s="15" t="e">
        <f>F619/E619-1</f>
        <v>#DIV/0!</v>
      </c>
      <c r="G620" s="15" t="e">
        <f>G619/F619-1</f>
        <v>#DIV/0!</v>
      </c>
    </row>
    <row r="621" spans="3:7" ht="15.75" thickBot="1">
      <c r="C621" s="1" t="s">
        <v>2</v>
      </c>
      <c r="D621" s="11">
        <f>D529+D506+D393+D370</f>
        <v>0</v>
      </c>
      <c r="E621" s="11">
        <f>E529+E506+E393+E370</f>
        <v>0</v>
      </c>
      <c r="F621" s="11">
        <f>F529+F506+F393+F370</f>
        <v>0</v>
      </c>
      <c r="G621" s="11">
        <f>G529+G506+G393+G370</f>
        <v>0</v>
      </c>
    </row>
    <row r="622" spans="3:7" ht="24.75" thickBot="1">
      <c r="C622" s="13" t="s">
        <v>30</v>
      </c>
      <c r="D622" s="14"/>
      <c r="E622" s="15" t="e">
        <f>E621/D621-1</f>
        <v>#DIV/0!</v>
      </c>
      <c r="F622" s="15" t="e">
        <f>F621/E621-1</f>
        <v>#DIV/0!</v>
      </c>
      <c r="G622" s="15" t="e">
        <f>G621/F621-1</f>
        <v>#DIV/0!</v>
      </c>
    </row>
    <row r="623" spans="3:7" ht="24.75" thickBot="1">
      <c r="C623" s="1" t="s">
        <v>31</v>
      </c>
      <c r="D623" s="11">
        <f>D530+D507+D394+D371</f>
        <v>0</v>
      </c>
      <c r="E623" s="11">
        <f>E530+E507+E394+E371</f>
        <v>0</v>
      </c>
      <c r="F623" s="11">
        <f>F530+F507+F394+F371</f>
        <v>0</v>
      </c>
      <c r="G623" s="11">
        <f>G530+G507+G394+G371</f>
        <v>0</v>
      </c>
    </row>
    <row r="624" spans="3:7" ht="24.75" thickBot="1">
      <c r="C624" s="13" t="s">
        <v>32</v>
      </c>
      <c r="D624" s="14"/>
      <c r="E624" s="15" t="e">
        <f>E623/D623-1</f>
        <v>#DIV/0!</v>
      </c>
      <c r="F624" s="15" t="e">
        <f>F623/E623-1</f>
        <v>#DIV/0!</v>
      </c>
      <c r="G624" s="15" t="e">
        <f>G623/F623-1</f>
        <v>#DIV/0!</v>
      </c>
    </row>
    <row r="625" spans="2:9" ht="15.75" thickBot="1">
      <c r="C625" s="1" t="s">
        <v>33</v>
      </c>
      <c r="D625" s="11">
        <f>D531+D508+D395+D372</f>
        <v>0</v>
      </c>
      <c r="E625" s="11">
        <f>E531+E508+E395+E372</f>
        <v>0</v>
      </c>
      <c r="F625" s="11">
        <f>F531+F508+F395+F372</f>
        <v>0</v>
      </c>
      <c r="G625" s="11">
        <f>G531+G508+G395+G372</f>
        <v>0</v>
      </c>
    </row>
    <row r="626" spans="2:9" ht="24.75" thickBot="1">
      <c r="C626" s="13" t="s">
        <v>34</v>
      </c>
      <c r="D626" s="14"/>
      <c r="E626" s="15" t="e">
        <f>E625/D625-1</f>
        <v>#DIV/0!</v>
      </c>
      <c r="F626" s="15" t="e">
        <f>F625/E625-1</f>
        <v>#DIV/0!</v>
      </c>
      <c r="G626" s="15" t="e">
        <f>G625/F625-1</f>
        <v>#DIV/0!</v>
      </c>
    </row>
    <row r="627" spans="2:9" ht="24.75" thickBot="1">
      <c r="C627" s="1" t="s">
        <v>3</v>
      </c>
      <c r="D627" s="11">
        <f>D532+D509+D396+D373</f>
        <v>0</v>
      </c>
      <c r="E627" s="11">
        <f>E532+E509+E396+E373</f>
        <v>0</v>
      </c>
      <c r="F627" s="11">
        <f>F532+F509+F396+F373</f>
        <v>0</v>
      </c>
      <c r="G627" s="11">
        <f>G532+G509+G396+G373</f>
        <v>0</v>
      </c>
    </row>
    <row r="628" spans="2:9" ht="24.75" thickBot="1">
      <c r="C628" s="13" t="s">
        <v>35</v>
      </c>
      <c r="D628" s="14"/>
      <c r="E628" s="15" t="e">
        <f>E627/D627-1</f>
        <v>#DIV/0!</v>
      </c>
      <c r="F628" s="15" t="e">
        <f>F627/E627-1</f>
        <v>#DIV/0!</v>
      </c>
      <c r="G628" s="15" t="e">
        <f>G627/F627-1</f>
        <v>#DIV/0!</v>
      </c>
    </row>
    <row r="629" spans="2:9" ht="15.75" thickBot="1">
      <c r="C629" s="1" t="s">
        <v>20</v>
      </c>
      <c r="D629" s="11">
        <f>D416+D437+D457+D475+D552+D570+D590+D608</f>
        <v>0</v>
      </c>
      <c r="E629" s="11">
        <f>E416+E437+E457+E475+E552+E570+E590+E608</f>
        <v>0</v>
      </c>
      <c r="F629" s="11">
        <f>F416+F437+F457+F475+F552+F570+F590+F608</f>
        <v>0</v>
      </c>
      <c r="G629" s="11">
        <f>G416+G437+G457+G475+G552+G570+G590+G608</f>
        <v>0</v>
      </c>
    </row>
    <row r="630" spans="2:9" ht="24.75" thickBot="1">
      <c r="C630" s="13" t="s">
        <v>36</v>
      </c>
      <c r="D630" s="14"/>
      <c r="E630" s="15" t="e">
        <f>E629/D629-1</f>
        <v>#DIV/0!</v>
      </c>
      <c r="F630" s="15" t="e">
        <f>F629/E629-1</f>
        <v>#DIV/0!</v>
      </c>
      <c r="G630" s="15" t="e">
        <f>G629/F629-1</f>
        <v>#DIV/0!</v>
      </c>
    </row>
    <row r="631" spans="2:9" ht="15.75" thickBot="1">
      <c r="C631" s="1" t="s">
        <v>21</v>
      </c>
      <c r="D631" s="11">
        <f>D417+D438+D458+D476+D553+D571+D591+D609</f>
        <v>0</v>
      </c>
      <c r="E631" s="11">
        <f>E417+E438+E458+E476+E553+E571+E591+E609</f>
        <v>0</v>
      </c>
      <c r="F631" s="11">
        <f>F417+F438+F458+F476+F553+F571+F591+F609</f>
        <v>0</v>
      </c>
      <c r="G631" s="11">
        <f>G417+G438+G458+G476+G553+G571+G591+G609</f>
        <v>0</v>
      </c>
    </row>
    <row r="632" spans="2:9" ht="24.75" thickBot="1">
      <c r="C632" s="13" t="s">
        <v>37</v>
      </c>
      <c r="D632" s="14"/>
      <c r="E632" s="15" t="e">
        <f>E631/D631-1</f>
        <v>#DIV/0!</v>
      </c>
      <c r="F632" s="15" t="e">
        <f>F631/E631-1</f>
        <v>#DIV/0!</v>
      </c>
      <c r="G632" s="15" t="e">
        <f>G631/F631-1</f>
        <v>#DIV/0!</v>
      </c>
    </row>
    <row r="633" spans="2:9" ht="15.75" thickBot="1">
      <c r="C633" s="38" t="s">
        <v>74</v>
      </c>
      <c r="D633" s="39">
        <f>IF(D613-D612=0,0,"Error")</f>
        <v>0</v>
      </c>
      <c r="E633" s="39">
        <f>IF(E613-E612=0,0,"Error")</f>
        <v>0</v>
      </c>
      <c r="F633" s="39">
        <f>IF(F613-F612=0,0,"Error")</f>
        <v>0</v>
      </c>
      <c r="G633" s="39">
        <f>IF(G613-G612=0,0,"Error")</f>
        <v>0</v>
      </c>
    </row>
    <row r="634" spans="2:9" ht="36.75" thickBot="1">
      <c r="C634" s="28" t="s">
        <v>58</v>
      </c>
      <c r="D634" s="11">
        <v>183</v>
      </c>
      <c r="E634" s="11">
        <v>183</v>
      </c>
      <c r="F634" s="11">
        <v>183</v>
      </c>
      <c r="G634" s="11">
        <v>183</v>
      </c>
    </row>
    <row r="635" spans="2:9" ht="36.75" thickBot="1">
      <c r="C635" s="28" t="s">
        <v>69</v>
      </c>
      <c r="D635" s="11">
        <v>9</v>
      </c>
      <c r="E635" s="11">
        <v>9</v>
      </c>
      <c r="F635" s="11">
        <v>9</v>
      </c>
      <c r="G635" s="11">
        <v>9</v>
      </c>
    </row>
    <row r="636" spans="2:9" ht="15.75" thickBot="1">
      <c r="C636" s="43"/>
      <c r="D636" s="44"/>
      <c r="E636" s="44"/>
      <c r="F636" s="44"/>
      <c r="G636" s="44"/>
    </row>
    <row r="637" spans="2:9">
      <c r="B637" s="49" t="s">
        <v>83</v>
      </c>
      <c r="C637" s="50"/>
      <c r="D637" s="378" t="s">
        <v>86</v>
      </c>
      <c r="E637" s="49" t="s">
        <v>83</v>
      </c>
      <c r="F637" s="50"/>
      <c r="G637" s="378" t="s">
        <v>121</v>
      </c>
      <c r="H637" s="49" t="s">
        <v>83</v>
      </c>
      <c r="I637" s="50"/>
    </row>
    <row r="638" spans="2:9">
      <c r="B638" s="45" t="s">
        <v>84</v>
      </c>
      <c r="C638" s="51"/>
      <c r="D638" s="379"/>
      <c r="E638" s="45" t="s">
        <v>84</v>
      </c>
      <c r="F638" s="51"/>
      <c r="G638" s="379"/>
      <c r="H638" s="45" t="s">
        <v>84</v>
      </c>
      <c r="I638" s="51"/>
    </row>
    <row r="639" spans="2:9" ht="15.75" thickBot="1">
      <c r="B639" s="52" t="s">
        <v>85</v>
      </c>
      <c r="C639" s="53"/>
      <c r="D639" s="380"/>
      <c r="E639" s="52" t="s">
        <v>85</v>
      </c>
      <c r="F639" s="53"/>
      <c r="G639" s="380"/>
      <c r="H639" s="52" t="s">
        <v>85</v>
      </c>
      <c r="I639" s="53"/>
    </row>
    <row r="640" spans="2:9" ht="15.75" thickBot="1">
      <c r="B640" s="48"/>
      <c r="C640" s="48"/>
      <c r="D640" s="46"/>
      <c r="E640" s="47"/>
      <c r="F640" s="48"/>
      <c r="G640" s="48"/>
    </row>
    <row r="641" spans="2:8" ht="15.75" thickBot="1">
      <c r="B641" s="48"/>
      <c r="C641" s="58" t="s">
        <v>88</v>
      </c>
      <c r="D641" s="46"/>
      <c r="E641" s="47"/>
      <c r="F641" s="48"/>
      <c r="G641" s="48"/>
    </row>
    <row r="642" spans="2:8">
      <c r="B642" s="48"/>
      <c r="C642" s="464" t="s">
        <v>126</v>
      </c>
      <c r="D642" s="465"/>
      <c r="E642" s="465"/>
      <c r="F642" s="465"/>
      <c r="G642" s="466"/>
    </row>
    <row r="643" spans="2:8">
      <c r="B643" s="48"/>
      <c r="C643" s="469" t="s">
        <v>127</v>
      </c>
      <c r="D643" s="467"/>
      <c r="E643" s="467"/>
      <c r="F643" s="467"/>
      <c r="G643" s="468"/>
    </row>
    <row r="644" spans="2:8">
      <c r="C644" s="455" t="s">
        <v>128</v>
      </c>
      <c r="D644" s="456"/>
      <c r="E644" s="456"/>
      <c r="F644" s="456"/>
      <c r="G644" s="457"/>
      <c r="H644" s="24"/>
    </row>
    <row r="645" spans="2:8">
      <c r="C645" s="455" t="s">
        <v>129</v>
      </c>
      <c r="D645" s="456"/>
      <c r="E645" s="456"/>
      <c r="F645" s="456"/>
      <c r="G645" s="457"/>
      <c r="H645" s="24"/>
    </row>
    <row r="646" spans="2:8">
      <c r="C646" s="455" t="s">
        <v>114</v>
      </c>
      <c r="D646" s="456"/>
      <c r="E646" s="456"/>
      <c r="F646" s="456"/>
      <c r="G646" s="457"/>
      <c r="H646" s="25"/>
    </row>
    <row r="647" spans="2:8">
      <c r="C647" s="458" t="s">
        <v>81</v>
      </c>
      <c r="D647" s="459"/>
      <c r="E647" s="459"/>
      <c r="F647" s="459"/>
      <c r="G647" s="460"/>
    </row>
    <row r="648" spans="2:8" ht="15.75" thickBot="1">
      <c r="C648" s="461" t="s">
        <v>82</v>
      </c>
      <c r="D648" s="462"/>
      <c r="E648" s="462"/>
      <c r="F648" s="462"/>
      <c r="G648" s="463"/>
    </row>
  </sheetData>
  <mergeCells count="237">
    <mergeCell ref="C648:G648"/>
    <mergeCell ref="C606:C607"/>
    <mergeCell ref="D637:D639"/>
    <mergeCell ref="G637:G639"/>
    <mergeCell ref="C642:G642"/>
    <mergeCell ref="C643:G643"/>
    <mergeCell ref="C644:G644"/>
    <mergeCell ref="C645:G645"/>
    <mergeCell ref="C646:G646"/>
    <mergeCell ref="C647:G647"/>
    <mergeCell ref="D596:G596"/>
    <mergeCell ref="C597:C598"/>
    <mergeCell ref="C605:G605"/>
    <mergeCell ref="C559:C560"/>
    <mergeCell ref="C567:G567"/>
    <mergeCell ref="C568:C569"/>
    <mergeCell ref="C573:G573"/>
    <mergeCell ref="C574:G574"/>
    <mergeCell ref="D575:G575"/>
    <mergeCell ref="D576:G576"/>
    <mergeCell ref="C579:C580"/>
    <mergeCell ref="C587:G587"/>
    <mergeCell ref="C588:C589"/>
    <mergeCell ref="D593:G593"/>
    <mergeCell ref="D594:G594"/>
    <mergeCell ref="D595:G595"/>
    <mergeCell ref="D577:G577"/>
    <mergeCell ref="D578:G578"/>
    <mergeCell ref="D539:G539"/>
    <mergeCell ref="D540:G540"/>
    <mergeCell ref="C541:C542"/>
    <mergeCell ref="C549:G549"/>
    <mergeCell ref="C550:C551"/>
    <mergeCell ref="D555:G555"/>
    <mergeCell ref="D556:G556"/>
    <mergeCell ref="D557:G557"/>
    <mergeCell ref="D558:G558"/>
    <mergeCell ref="D513:G513"/>
    <mergeCell ref="D514:G514"/>
    <mergeCell ref="C515:C516"/>
    <mergeCell ref="C523:G523"/>
    <mergeCell ref="C524:C525"/>
    <mergeCell ref="C535:G535"/>
    <mergeCell ref="C536:G536"/>
    <mergeCell ref="D537:G537"/>
    <mergeCell ref="D538:G538"/>
    <mergeCell ref="C500:G500"/>
    <mergeCell ref="C501:C502"/>
    <mergeCell ref="D512:G512"/>
    <mergeCell ref="D462:G462"/>
    <mergeCell ref="D463:G463"/>
    <mergeCell ref="C464:C465"/>
    <mergeCell ref="C472:G472"/>
    <mergeCell ref="C473:C474"/>
    <mergeCell ref="D478:G478"/>
    <mergeCell ref="C479:G479"/>
    <mergeCell ref="C485:C486"/>
    <mergeCell ref="D487:G487"/>
    <mergeCell ref="D488:G488"/>
    <mergeCell ref="D489:G489"/>
    <mergeCell ref="C490:C491"/>
    <mergeCell ref="C498:C499"/>
    <mergeCell ref="C483:G483"/>
    <mergeCell ref="C484:G484"/>
    <mergeCell ref="D442:G442"/>
    <mergeCell ref="D443:G443"/>
    <mergeCell ref="D444:G444"/>
    <mergeCell ref="D445:G445"/>
    <mergeCell ref="C446:C447"/>
    <mergeCell ref="C454:G454"/>
    <mergeCell ref="C455:C456"/>
    <mergeCell ref="D460:G460"/>
    <mergeCell ref="D461:G461"/>
    <mergeCell ref="D422:G422"/>
    <mergeCell ref="D423:G423"/>
    <mergeCell ref="D424:G424"/>
    <mergeCell ref="D425:G425"/>
    <mergeCell ref="C426:C427"/>
    <mergeCell ref="C434:G434"/>
    <mergeCell ref="C435:C436"/>
    <mergeCell ref="C440:G440"/>
    <mergeCell ref="C441:G441"/>
    <mergeCell ref="C419:C421"/>
    <mergeCell ref="D419:G421"/>
    <mergeCell ref="C365:C366"/>
    <mergeCell ref="D376:G376"/>
    <mergeCell ref="D377:G377"/>
    <mergeCell ref="D378:G378"/>
    <mergeCell ref="C380:C381"/>
    <mergeCell ref="C387:G387"/>
    <mergeCell ref="C388:C389"/>
    <mergeCell ref="D401:G401"/>
    <mergeCell ref="D402:G402"/>
    <mergeCell ref="D403:G403"/>
    <mergeCell ref="D404:G404"/>
    <mergeCell ref="C405:C406"/>
    <mergeCell ref="C413:G413"/>
    <mergeCell ref="C399:G399"/>
    <mergeCell ref="C400:G400"/>
    <mergeCell ref="C342:G342"/>
    <mergeCell ref="C351:G351"/>
    <mergeCell ref="C352:G352"/>
    <mergeCell ref="D353:G353"/>
    <mergeCell ref="D354:G354"/>
    <mergeCell ref="D355:G355"/>
    <mergeCell ref="C356:C357"/>
    <mergeCell ref="C364:G364"/>
    <mergeCell ref="C414:C415"/>
    <mergeCell ref="C326:G326"/>
    <mergeCell ref="D328:G328"/>
    <mergeCell ref="D329:G329"/>
    <mergeCell ref="D330:G330"/>
    <mergeCell ref="C331:G331"/>
    <mergeCell ref="C332:G334"/>
    <mergeCell ref="D335:G335"/>
    <mergeCell ref="C336:C337"/>
    <mergeCell ref="D341:G341"/>
    <mergeCell ref="C37:C38"/>
    <mergeCell ref="D48:G48"/>
    <mergeCell ref="C9:G11"/>
    <mergeCell ref="D12:G12"/>
    <mergeCell ref="C13:C14"/>
    <mergeCell ref="D18:G18"/>
    <mergeCell ref="C19:G19"/>
    <mergeCell ref="C23:G23"/>
    <mergeCell ref="C325:G325"/>
    <mergeCell ref="C24:G24"/>
    <mergeCell ref="D25:G25"/>
    <mergeCell ref="D26:G26"/>
    <mergeCell ref="D27:G27"/>
    <mergeCell ref="C28:C29"/>
    <mergeCell ref="C36:G36"/>
    <mergeCell ref="C112:G112"/>
    <mergeCell ref="C113:G113"/>
    <mergeCell ref="D114:G114"/>
    <mergeCell ref="D115:G115"/>
    <mergeCell ref="D116:G116"/>
    <mergeCell ref="D117:G117"/>
    <mergeCell ref="C98:C99"/>
    <mergeCell ref="C106:G106"/>
    <mergeCell ref="C107:C108"/>
    <mergeCell ref="D5:G5"/>
    <mergeCell ref="D6:G6"/>
    <mergeCell ref="D7:G7"/>
    <mergeCell ref="C8:G8"/>
    <mergeCell ref="D96:G96"/>
    <mergeCell ref="D97:G97"/>
    <mergeCell ref="C72:G72"/>
    <mergeCell ref="D73:G73"/>
    <mergeCell ref="D74:G74"/>
    <mergeCell ref="D75:G75"/>
    <mergeCell ref="D76:G76"/>
    <mergeCell ref="C77:C78"/>
    <mergeCell ref="D49:G49"/>
    <mergeCell ref="D50:G50"/>
    <mergeCell ref="C85:G85"/>
    <mergeCell ref="C86:C87"/>
    <mergeCell ref="C91:C93"/>
    <mergeCell ref="D91:G93"/>
    <mergeCell ref="D94:G94"/>
    <mergeCell ref="D95:G95"/>
    <mergeCell ref="C52:C53"/>
    <mergeCell ref="C59:G59"/>
    <mergeCell ref="C60:C61"/>
    <mergeCell ref="C71:G71"/>
    <mergeCell ref="D133:G133"/>
    <mergeCell ref="D134:G134"/>
    <mergeCell ref="D135:G135"/>
    <mergeCell ref="C136:C137"/>
    <mergeCell ref="C144:G144"/>
    <mergeCell ref="C145:C146"/>
    <mergeCell ref="C118:C119"/>
    <mergeCell ref="C126:G126"/>
    <mergeCell ref="C127:C128"/>
    <mergeCell ref="D132:G132"/>
    <mergeCell ref="C196:C197"/>
    <mergeCell ref="C172:G172"/>
    <mergeCell ref="C173:C174"/>
    <mergeCell ref="D184:G184"/>
    <mergeCell ref="D185:G185"/>
    <mergeCell ref="D150:G150"/>
    <mergeCell ref="C151:G151"/>
    <mergeCell ref="C155:G155"/>
    <mergeCell ref="C156:G156"/>
    <mergeCell ref="C320:G320"/>
    <mergeCell ref="C316:G316"/>
    <mergeCell ref="C315:G315"/>
    <mergeCell ref="C314:G314"/>
    <mergeCell ref="C278:C279"/>
    <mergeCell ref="D249:G249"/>
    <mergeCell ref="A309:A311"/>
    <mergeCell ref="C317:G317"/>
    <mergeCell ref="D309:D311"/>
    <mergeCell ref="G309:G311"/>
    <mergeCell ref="D265:G265"/>
    <mergeCell ref="D266:G266"/>
    <mergeCell ref="D267:G267"/>
    <mergeCell ref="D268:G268"/>
    <mergeCell ref="C269:C270"/>
    <mergeCell ref="C277:G277"/>
    <mergeCell ref="C260:C261"/>
    <mergeCell ref="C2:G2"/>
    <mergeCell ref="C3:G3"/>
    <mergeCell ref="C318:G318"/>
    <mergeCell ref="C319:G319"/>
    <mergeCell ref="C213:C214"/>
    <mergeCell ref="C221:G221"/>
    <mergeCell ref="C222:C223"/>
    <mergeCell ref="D227:G227"/>
    <mergeCell ref="C207:G207"/>
    <mergeCell ref="C208:G208"/>
    <mergeCell ref="D209:G209"/>
    <mergeCell ref="D210:G210"/>
    <mergeCell ref="D211:G211"/>
    <mergeCell ref="D212:G212"/>
    <mergeCell ref="C157:C158"/>
    <mergeCell ref="D159:G159"/>
    <mergeCell ref="D160:G160"/>
    <mergeCell ref="D161:G161"/>
    <mergeCell ref="C162:C163"/>
    <mergeCell ref="D228:G228"/>
    <mergeCell ref="C170:C171"/>
    <mergeCell ref="D186:G186"/>
    <mergeCell ref="C187:C188"/>
    <mergeCell ref="C195:G195"/>
    <mergeCell ref="D229:G229"/>
    <mergeCell ref="D230:G230"/>
    <mergeCell ref="C231:C232"/>
    <mergeCell ref="C239:G239"/>
    <mergeCell ref="C240:C241"/>
    <mergeCell ref="D250:G250"/>
    <mergeCell ref="C251:C252"/>
    <mergeCell ref="C259:G259"/>
    <mergeCell ref="C245:G245"/>
    <mergeCell ref="C246:G246"/>
    <mergeCell ref="D247:G247"/>
    <mergeCell ref="D248:G248"/>
  </mergeCells>
  <printOptions horizontalCentered="1" verticalCentered="1"/>
  <pageMargins left="0.7" right="0.7" top="0.75" bottom="0.75" header="0.3" footer="0.3"/>
  <pageSetup scale="57" orientation="portrait" r:id="rId1"/>
  <rowBreaks count="4" manualBreakCount="4">
    <brk id="70" max="16383" man="1"/>
    <brk id="125" max="16383" man="1"/>
    <brk id="194" max="16383" man="1"/>
    <brk id="26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54"/>
  <sheetViews>
    <sheetView zoomScale="120" zoomScaleNormal="120" workbookViewId="0">
      <selection activeCell="D8" sqref="D8"/>
    </sheetView>
  </sheetViews>
  <sheetFormatPr defaultRowHeight="15"/>
  <cols>
    <col min="1" max="1" width="11.7109375" customWidth="1"/>
    <col min="3" max="3" width="44.140625" customWidth="1"/>
    <col min="4" max="4" width="21.5703125" customWidth="1"/>
    <col min="5" max="5" width="15.42578125" customWidth="1"/>
    <col min="7" max="7" width="36.5703125" customWidth="1"/>
    <col min="8" max="8" width="12.5703125" customWidth="1"/>
    <col min="9" max="9" width="15.85546875" customWidth="1"/>
    <col min="257" max="257" width="11.7109375" customWidth="1"/>
    <col min="259" max="259" width="44.140625" customWidth="1"/>
    <col min="260" max="260" width="21.5703125" customWidth="1"/>
    <col min="261" max="261" width="15.42578125" customWidth="1"/>
    <col min="263" max="263" width="36.5703125" customWidth="1"/>
    <col min="264" max="264" width="12.5703125" customWidth="1"/>
    <col min="265" max="265" width="15.85546875" customWidth="1"/>
    <col min="513" max="513" width="11.7109375" customWidth="1"/>
    <col min="515" max="515" width="44.140625" customWidth="1"/>
    <col min="516" max="516" width="21.5703125" customWidth="1"/>
    <col min="517" max="517" width="15.42578125" customWidth="1"/>
    <col min="519" max="519" width="36.5703125" customWidth="1"/>
    <col min="520" max="520" width="12.5703125" customWidth="1"/>
    <col min="521" max="521" width="15.85546875" customWidth="1"/>
    <col min="769" max="769" width="11.7109375" customWidth="1"/>
    <col min="771" max="771" width="44.140625" customWidth="1"/>
    <col min="772" max="772" width="21.5703125" customWidth="1"/>
    <col min="773" max="773" width="15.42578125" customWidth="1"/>
    <col min="775" max="775" width="36.5703125" customWidth="1"/>
    <col min="776" max="776" width="12.5703125" customWidth="1"/>
    <col min="777" max="777" width="15.85546875" customWidth="1"/>
    <col min="1025" max="1025" width="11.7109375" customWidth="1"/>
    <col min="1027" max="1027" width="44.140625" customWidth="1"/>
    <col min="1028" max="1028" width="21.5703125" customWidth="1"/>
    <col min="1029" max="1029" width="15.42578125" customWidth="1"/>
    <col min="1031" max="1031" width="36.5703125" customWidth="1"/>
    <col min="1032" max="1032" width="12.5703125" customWidth="1"/>
    <col min="1033" max="1033" width="15.85546875" customWidth="1"/>
    <col min="1281" max="1281" width="11.7109375" customWidth="1"/>
    <col min="1283" max="1283" width="44.140625" customWidth="1"/>
    <col min="1284" max="1284" width="21.5703125" customWidth="1"/>
    <col min="1285" max="1285" width="15.42578125" customWidth="1"/>
    <col min="1287" max="1287" width="36.5703125" customWidth="1"/>
    <col min="1288" max="1288" width="12.5703125" customWidth="1"/>
    <col min="1289" max="1289" width="15.85546875" customWidth="1"/>
    <col min="1537" max="1537" width="11.7109375" customWidth="1"/>
    <col min="1539" max="1539" width="44.140625" customWidth="1"/>
    <col min="1540" max="1540" width="21.5703125" customWidth="1"/>
    <col min="1541" max="1541" width="15.42578125" customWidth="1"/>
    <col min="1543" max="1543" width="36.5703125" customWidth="1"/>
    <col min="1544" max="1544" width="12.5703125" customWidth="1"/>
    <col min="1545" max="1545" width="15.85546875" customWidth="1"/>
    <col min="1793" max="1793" width="11.7109375" customWidth="1"/>
    <col min="1795" max="1795" width="44.140625" customWidth="1"/>
    <col min="1796" max="1796" width="21.5703125" customWidth="1"/>
    <col min="1797" max="1797" width="15.42578125" customWidth="1"/>
    <col min="1799" max="1799" width="36.5703125" customWidth="1"/>
    <col min="1800" max="1800" width="12.5703125" customWidth="1"/>
    <col min="1801" max="1801" width="15.85546875" customWidth="1"/>
    <col min="2049" max="2049" width="11.7109375" customWidth="1"/>
    <col min="2051" max="2051" width="44.140625" customWidth="1"/>
    <col min="2052" max="2052" width="21.5703125" customWidth="1"/>
    <col min="2053" max="2053" width="15.42578125" customWidth="1"/>
    <col min="2055" max="2055" width="36.5703125" customWidth="1"/>
    <col min="2056" max="2056" width="12.5703125" customWidth="1"/>
    <col min="2057" max="2057" width="15.85546875" customWidth="1"/>
    <col min="2305" max="2305" width="11.7109375" customWidth="1"/>
    <col min="2307" max="2307" width="44.140625" customWidth="1"/>
    <col min="2308" max="2308" width="21.5703125" customWidth="1"/>
    <col min="2309" max="2309" width="15.42578125" customWidth="1"/>
    <col min="2311" max="2311" width="36.5703125" customWidth="1"/>
    <col min="2312" max="2312" width="12.5703125" customWidth="1"/>
    <col min="2313" max="2313" width="15.85546875" customWidth="1"/>
    <col min="2561" max="2561" width="11.7109375" customWidth="1"/>
    <col min="2563" max="2563" width="44.140625" customWidth="1"/>
    <col min="2564" max="2564" width="21.5703125" customWidth="1"/>
    <col min="2565" max="2565" width="15.42578125" customWidth="1"/>
    <col min="2567" max="2567" width="36.5703125" customWidth="1"/>
    <col min="2568" max="2568" width="12.5703125" customWidth="1"/>
    <col min="2569" max="2569" width="15.85546875" customWidth="1"/>
    <col min="2817" max="2817" width="11.7109375" customWidth="1"/>
    <col min="2819" max="2819" width="44.140625" customWidth="1"/>
    <col min="2820" max="2820" width="21.5703125" customWidth="1"/>
    <col min="2821" max="2821" width="15.42578125" customWidth="1"/>
    <col min="2823" max="2823" width="36.5703125" customWidth="1"/>
    <col min="2824" max="2824" width="12.5703125" customWidth="1"/>
    <col min="2825" max="2825" width="15.85546875" customWidth="1"/>
    <col min="3073" max="3073" width="11.7109375" customWidth="1"/>
    <col min="3075" max="3075" width="44.140625" customWidth="1"/>
    <col min="3076" max="3076" width="21.5703125" customWidth="1"/>
    <col min="3077" max="3077" width="15.42578125" customWidth="1"/>
    <col min="3079" max="3079" width="36.5703125" customWidth="1"/>
    <col min="3080" max="3080" width="12.5703125" customWidth="1"/>
    <col min="3081" max="3081" width="15.85546875" customWidth="1"/>
    <col min="3329" max="3329" width="11.7109375" customWidth="1"/>
    <col min="3331" max="3331" width="44.140625" customWidth="1"/>
    <col min="3332" max="3332" width="21.5703125" customWidth="1"/>
    <col min="3333" max="3333" width="15.42578125" customWidth="1"/>
    <col min="3335" max="3335" width="36.5703125" customWidth="1"/>
    <col min="3336" max="3336" width="12.5703125" customWidth="1"/>
    <col min="3337" max="3337" width="15.85546875" customWidth="1"/>
    <col min="3585" max="3585" width="11.7109375" customWidth="1"/>
    <col min="3587" max="3587" width="44.140625" customWidth="1"/>
    <col min="3588" max="3588" width="21.5703125" customWidth="1"/>
    <col min="3589" max="3589" width="15.42578125" customWidth="1"/>
    <col min="3591" max="3591" width="36.5703125" customWidth="1"/>
    <col min="3592" max="3592" width="12.5703125" customWidth="1"/>
    <col min="3593" max="3593" width="15.85546875" customWidth="1"/>
    <col min="3841" max="3841" width="11.7109375" customWidth="1"/>
    <col min="3843" max="3843" width="44.140625" customWidth="1"/>
    <col min="3844" max="3844" width="21.5703125" customWidth="1"/>
    <col min="3845" max="3845" width="15.42578125" customWidth="1"/>
    <col min="3847" max="3847" width="36.5703125" customWidth="1"/>
    <col min="3848" max="3848" width="12.5703125" customWidth="1"/>
    <col min="3849" max="3849" width="15.85546875" customWidth="1"/>
    <col min="4097" max="4097" width="11.7109375" customWidth="1"/>
    <col min="4099" max="4099" width="44.140625" customWidth="1"/>
    <col min="4100" max="4100" width="21.5703125" customWidth="1"/>
    <col min="4101" max="4101" width="15.42578125" customWidth="1"/>
    <col min="4103" max="4103" width="36.5703125" customWidth="1"/>
    <col min="4104" max="4104" width="12.5703125" customWidth="1"/>
    <col min="4105" max="4105" width="15.85546875" customWidth="1"/>
    <col min="4353" max="4353" width="11.7109375" customWidth="1"/>
    <col min="4355" max="4355" width="44.140625" customWidth="1"/>
    <col min="4356" max="4356" width="21.5703125" customWidth="1"/>
    <col min="4357" max="4357" width="15.42578125" customWidth="1"/>
    <col min="4359" max="4359" width="36.5703125" customWidth="1"/>
    <col min="4360" max="4360" width="12.5703125" customWidth="1"/>
    <col min="4361" max="4361" width="15.85546875" customWidth="1"/>
    <col min="4609" max="4609" width="11.7109375" customWidth="1"/>
    <col min="4611" max="4611" width="44.140625" customWidth="1"/>
    <col min="4612" max="4612" width="21.5703125" customWidth="1"/>
    <col min="4613" max="4613" width="15.42578125" customWidth="1"/>
    <col min="4615" max="4615" width="36.5703125" customWidth="1"/>
    <col min="4616" max="4616" width="12.5703125" customWidth="1"/>
    <col min="4617" max="4617" width="15.85546875" customWidth="1"/>
    <col min="4865" max="4865" width="11.7109375" customWidth="1"/>
    <col min="4867" max="4867" width="44.140625" customWidth="1"/>
    <col min="4868" max="4868" width="21.5703125" customWidth="1"/>
    <col min="4869" max="4869" width="15.42578125" customWidth="1"/>
    <col min="4871" max="4871" width="36.5703125" customWidth="1"/>
    <col min="4872" max="4872" width="12.5703125" customWidth="1"/>
    <col min="4873" max="4873" width="15.85546875" customWidth="1"/>
    <col min="5121" max="5121" width="11.7109375" customWidth="1"/>
    <col min="5123" max="5123" width="44.140625" customWidth="1"/>
    <col min="5124" max="5124" width="21.5703125" customWidth="1"/>
    <col min="5125" max="5125" width="15.42578125" customWidth="1"/>
    <col min="5127" max="5127" width="36.5703125" customWidth="1"/>
    <col min="5128" max="5128" width="12.5703125" customWidth="1"/>
    <col min="5129" max="5129" width="15.85546875" customWidth="1"/>
    <col min="5377" max="5377" width="11.7109375" customWidth="1"/>
    <col min="5379" max="5379" width="44.140625" customWidth="1"/>
    <col min="5380" max="5380" width="21.5703125" customWidth="1"/>
    <col min="5381" max="5381" width="15.42578125" customWidth="1"/>
    <col min="5383" max="5383" width="36.5703125" customWidth="1"/>
    <col min="5384" max="5384" width="12.5703125" customWidth="1"/>
    <col min="5385" max="5385" width="15.85546875" customWidth="1"/>
    <col min="5633" max="5633" width="11.7109375" customWidth="1"/>
    <col min="5635" max="5635" width="44.140625" customWidth="1"/>
    <col min="5636" max="5636" width="21.5703125" customWidth="1"/>
    <col min="5637" max="5637" width="15.42578125" customWidth="1"/>
    <col min="5639" max="5639" width="36.5703125" customWidth="1"/>
    <col min="5640" max="5640" width="12.5703125" customWidth="1"/>
    <col min="5641" max="5641" width="15.85546875" customWidth="1"/>
    <col min="5889" max="5889" width="11.7109375" customWidth="1"/>
    <col min="5891" max="5891" width="44.140625" customWidth="1"/>
    <col min="5892" max="5892" width="21.5703125" customWidth="1"/>
    <col min="5893" max="5893" width="15.42578125" customWidth="1"/>
    <col min="5895" max="5895" width="36.5703125" customWidth="1"/>
    <col min="5896" max="5896" width="12.5703125" customWidth="1"/>
    <col min="5897" max="5897" width="15.85546875" customWidth="1"/>
    <col min="6145" max="6145" width="11.7109375" customWidth="1"/>
    <col min="6147" max="6147" width="44.140625" customWidth="1"/>
    <col min="6148" max="6148" width="21.5703125" customWidth="1"/>
    <col min="6149" max="6149" width="15.42578125" customWidth="1"/>
    <col min="6151" max="6151" width="36.5703125" customWidth="1"/>
    <col min="6152" max="6152" width="12.5703125" customWidth="1"/>
    <col min="6153" max="6153" width="15.85546875" customWidth="1"/>
    <col min="6401" max="6401" width="11.7109375" customWidth="1"/>
    <col min="6403" max="6403" width="44.140625" customWidth="1"/>
    <col min="6404" max="6404" width="21.5703125" customWidth="1"/>
    <col min="6405" max="6405" width="15.42578125" customWidth="1"/>
    <col min="6407" max="6407" width="36.5703125" customWidth="1"/>
    <col min="6408" max="6408" width="12.5703125" customWidth="1"/>
    <col min="6409" max="6409" width="15.85546875" customWidth="1"/>
    <col min="6657" max="6657" width="11.7109375" customWidth="1"/>
    <col min="6659" max="6659" width="44.140625" customWidth="1"/>
    <col min="6660" max="6660" width="21.5703125" customWidth="1"/>
    <col min="6661" max="6661" width="15.42578125" customWidth="1"/>
    <col min="6663" max="6663" width="36.5703125" customWidth="1"/>
    <col min="6664" max="6664" width="12.5703125" customWidth="1"/>
    <col min="6665" max="6665" width="15.85546875" customWidth="1"/>
    <col min="6913" max="6913" width="11.7109375" customWidth="1"/>
    <col min="6915" max="6915" width="44.140625" customWidth="1"/>
    <col min="6916" max="6916" width="21.5703125" customWidth="1"/>
    <col min="6917" max="6917" width="15.42578125" customWidth="1"/>
    <col min="6919" max="6919" width="36.5703125" customWidth="1"/>
    <col min="6920" max="6920" width="12.5703125" customWidth="1"/>
    <col min="6921" max="6921" width="15.85546875" customWidth="1"/>
    <col min="7169" max="7169" width="11.7109375" customWidth="1"/>
    <col min="7171" max="7171" width="44.140625" customWidth="1"/>
    <col min="7172" max="7172" width="21.5703125" customWidth="1"/>
    <col min="7173" max="7173" width="15.42578125" customWidth="1"/>
    <col min="7175" max="7175" width="36.5703125" customWidth="1"/>
    <col min="7176" max="7176" width="12.5703125" customWidth="1"/>
    <col min="7177" max="7177" width="15.85546875" customWidth="1"/>
    <col min="7425" max="7425" width="11.7109375" customWidth="1"/>
    <col min="7427" max="7427" width="44.140625" customWidth="1"/>
    <col min="7428" max="7428" width="21.5703125" customWidth="1"/>
    <col min="7429" max="7429" width="15.42578125" customWidth="1"/>
    <col min="7431" max="7431" width="36.5703125" customWidth="1"/>
    <col min="7432" max="7432" width="12.5703125" customWidth="1"/>
    <col min="7433" max="7433" width="15.85546875" customWidth="1"/>
    <col min="7681" max="7681" width="11.7109375" customWidth="1"/>
    <col min="7683" max="7683" width="44.140625" customWidth="1"/>
    <col min="7684" max="7684" width="21.5703125" customWidth="1"/>
    <col min="7685" max="7685" width="15.42578125" customWidth="1"/>
    <col min="7687" max="7687" width="36.5703125" customWidth="1"/>
    <col min="7688" max="7688" width="12.5703125" customWidth="1"/>
    <col min="7689" max="7689" width="15.85546875" customWidth="1"/>
    <col min="7937" max="7937" width="11.7109375" customWidth="1"/>
    <col min="7939" max="7939" width="44.140625" customWidth="1"/>
    <col min="7940" max="7940" width="21.5703125" customWidth="1"/>
    <col min="7941" max="7941" width="15.42578125" customWidth="1"/>
    <col min="7943" max="7943" width="36.5703125" customWidth="1"/>
    <col min="7944" max="7944" width="12.5703125" customWidth="1"/>
    <col min="7945" max="7945" width="15.85546875" customWidth="1"/>
    <col min="8193" max="8193" width="11.7109375" customWidth="1"/>
    <col min="8195" max="8195" width="44.140625" customWidth="1"/>
    <col min="8196" max="8196" width="21.5703125" customWidth="1"/>
    <col min="8197" max="8197" width="15.42578125" customWidth="1"/>
    <col min="8199" max="8199" width="36.5703125" customWidth="1"/>
    <col min="8200" max="8200" width="12.5703125" customWidth="1"/>
    <col min="8201" max="8201" width="15.85546875" customWidth="1"/>
    <col min="8449" max="8449" width="11.7109375" customWidth="1"/>
    <col min="8451" max="8451" width="44.140625" customWidth="1"/>
    <col min="8452" max="8452" width="21.5703125" customWidth="1"/>
    <col min="8453" max="8453" width="15.42578125" customWidth="1"/>
    <col min="8455" max="8455" width="36.5703125" customWidth="1"/>
    <col min="8456" max="8456" width="12.5703125" customWidth="1"/>
    <col min="8457" max="8457" width="15.85546875" customWidth="1"/>
    <col min="8705" max="8705" width="11.7109375" customWidth="1"/>
    <col min="8707" max="8707" width="44.140625" customWidth="1"/>
    <col min="8708" max="8708" width="21.5703125" customWidth="1"/>
    <col min="8709" max="8709" width="15.42578125" customWidth="1"/>
    <col min="8711" max="8711" width="36.5703125" customWidth="1"/>
    <col min="8712" max="8712" width="12.5703125" customWidth="1"/>
    <col min="8713" max="8713" width="15.85546875" customWidth="1"/>
    <col min="8961" max="8961" width="11.7109375" customWidth="1"/>
    <col min="8963" max="8963" width="44.140625" customWidth="1"/>
    <col min="8964" max="8964" width="21.5703125" customWidth="1"/>
    <col min="8965" max="8965" width="15.42578125" customWidth="1"/>
    <col min="8967" max="8967" width="36.5703125" customWidth="1"/>
    <col min="8968" max="8968" width="12.5703125" customWidth="1"/>
    <col min="8969" max="8969" width="15.85546875" customWidth="1"/>
    <col min="9217" max="9217" width="11.7109375" customWidth="1"/>
    <col min="9219" max="9219" width="44.140625" customWidth="1"/>
    <col min="9220" max="9220" width="21.5703125" customWidth="1"/>
    <col min="9221" max="9221" width="15.42578125" customWidth="1"/>
    <col min="9223" max="9223" width="36.5703125" customWidth="1"/>
    <col min="9224" max="9224" width="12.5703125" customWidth="1"/>
    <col min="9225" max="9225" width="15.85546875" customWidth="1"/>
    <col min="9473" max="9473" width="11.7109375" customWidth="1"/>
    <col min="9475" max="9475" width="44.140625" customWidth="1"/>
    <col min="9476" max="9476" width="21.5703125" customWidth="1"/>
    <col min="9477" max="9477" width="15.42578125" customWidth="1"/>
    <col min="9479" max="9479" width="36.5703125" customWidth="1"/>
    <col min="9480" max="9480" width="12.5703125" customWidth="1"/>
    <col min="9481" max="9481" width="15.85546875" customWidth="1"/>
    <col min="9729" max="9729" width="11.7109375" customWidth="1"/>
    <col min="9731" max="9731" width="44.140625" customWidth="1"/>
    <col min="9732" max="9732" width="21.5703125" customWidth="1"/>
    <col min="9733" max="9733" width="15.42578125" customWidth="1"/>
    <col min="9735" max="9735" width="36.5703125" customWidth="1"/>
    <col min="9736" max="9736" width="12.5703125" customWidth="1"/>
    <col min="9737" max="9737" width="15.85546875" customWidth="1"/>
    <col min="9985" max="9985" width="11.7109375" customWidth="1"/>
    <col min="9987" max="9987" width="44.140625" customWidth="1"/>
    <col min="9988" max="9988" width="21.5703125" customWidth="1"/>
    <col min="9989" max="9989" width="15.42578125" customWidth="1"/>
    <col min="9991" max="9991" width="36.5703125" customWidth="1"/>
    <col min="9992" max="9992" width="12.5703125" customWidth="1"/>
    <col min="9993" max="9993" width="15.85546875" customWidth="1"/>
    <col min="10241" max="10241" width="11.7109375" customWidth="1"/>
    <col min="10243" max="10243" width="44.140625" customWidth="1"/>
    <col min="10244" max="10244" width="21.5703125" customWidth="1"/>
    <col min="10245" max="10245" width="15.42578125" customWidth="1"/>
    <col min="10247" max="10247" width="36.5703125" customWidth="1"/>
    <col min="10248" max="10248" width="12.5703125" customWidth="1"/>
    <col min="10249" max="10249" width="15.85546875" customWidth="1"/>
    <col min="10497" max="10497" width="11.7109375" customWidth="1"/>
    <col min="10499" max="10499" width="44.140625" customWidth="1"/>
    <col min="10500" max="10500" width="21.5703125" customWidth="1"/>
    <col min="10501" max="10501" width="15.42578125" customWidth="1"/>
    <col min="10503" max="10503" width="36.5703125" customWidth="1"/>
    <col min="10504" max="10504" width="12.5703125" customWidth="1"/>
    <col min="10505" max="10505" width="15.85546875" customWidth="1"/>
    <col min="10753" max="10753" width="11.7109375" customWidth="1"/>
    <col min="10755" max="10755" width="44.140625" customWidth="1"/>
    <col min="10756" max="10756" width="21.5703125" customWidth="1"/>
    <col min="10757" max="10757" width="15.42578125" customWidth="1"/>
    <col min="10759" max="10759" width="36.5703125" customWidth="1"/>
    <col min="10760" max="10760" width="12.5703125" customWidth="1"/>
    <col min="10761" max="10761" width="15.85546875" customWidth="1"/>
    <col min="11009" max="11009" width="11.7109375" customWidth="1"/>
    <col min="11011" max="11011" width="44.140625" customWidth="1"/>
    <col min="11012" max="11012" width="21.5703125" customWidth="1"/>
    <col min="11013" max="11013" width="15.42578125" customWidth="1"/>
    <col min="11015" max="11015" width="36.5703125" customWidth="1"/>
    <col min="11016" max="11016" width="12.5703125" customWidth="1"/>
    <col min="11017" max="11017" width="15.85546875" customWidth="1"/>
    <col min="11265" max="11265" width="11.7109375" customWidth="1"/>
    <col min="11267" max="11267" width="44.140625" customWidth="1"/>
    <col min="11268" max="11268" width="21.5703125" customWidth="1"/>
    <col min="11269" max="11269" width="15.42578125" customWidth="1"/>
    <col min="11271" max="11271" width="36.5703125" customWidth="1"/>
    <col min="11272" max="11272" width="12.5703125" customWidth="1"/>
    <col min="11273" max="11273" width="15.85546875" customWidth="1"/>
    <col min="11521" max="11521" width="11.7109375" customWidth="1"/>
    <col min="11523" max="11523" width="44.140625" customWidth="1"/>
    <col min="11524" max="11524" width="21.5703125" customWidth="1"/>
    <col min="11525" max="11525" width="15.42578125" customWidth="1"/>
    <col min="11527" max="11527" width="36.5703125" customWidth="1"/>
    <col min="11528" max="11528" width="12.5703125" customWidth="1"/>
    <col min="11529" max="11529" width="15.85546875" customWidth="1"/>
    <col min="11777" max="11777" width="11.7109375" customWidth="1"/>
    <col min="11779" max="11779" width="44.140625" customWidth="1"/>
    <col min="11780" max="11780" width="21.5703125" customWidth="1"/>
    <col min="11781" max="11781" width="15.42578125" customWidth="1"/>
    <col min="11783" max="11783" width="36.5703125" customWidth="1"/>
    <col min="11784" max="11784" width="12.5703125" customWidth="1"/>
    <col min="11785" max="11785" width="15.85546875" customWidth="1"/>
    <col min="12033" max="12033" width="11.7109375" customWidth="1"/>
    <col min="12035" max="12035" width="44.140625" customWidth="1"/>
    <col min="12036" max="12036" width="21.5703125" customWidth="1"/>
    <col min="12037" max="12037" width="15.42578125" customWidth="1"/>
    <col min="12039" max="12039" width="36.5703125" customWidth="1"/>
    <col min="12040" max="12040" width="12.5703125" customWidth="1"/>
    <col min="12041" max="12041" width="15.85546875" customWidth="1"/>
    <col min="12289" max="12289" width="11.7109375" customWidth="1"/>
    <col min="12291" max="12291" width="44.140625" customWidth="1"/>
    <col min="12292" max="12292" width="21.5703125" customWidth="1"/>
    <col min="12293" max="12293" width="15.42578125" customWidth="1"/>
    <col min="12295" max="12295" width="36.5703125" customWidth="1"/>
    <col min="12296" max="12296" width="12.5703125" customWidth="1"/>
    <col min="12297" max="12297" width="15.85546875" customWidth="1"/>
    <col min="12545" max="12545" width="11.7109375" customWidth="1"/>
    <col min="12547" max="12547" width="44.140625" customWidth="1"/>
    <col min="12548" max="12548" width="21.5703125" customWidth="1"/>
    <col min="12549" max="12549" width="15.42578125" customWidth="1"/>
    <col min="12551" max="12551" width="36.5703125" customWidth="1"/>
    <col min="12552" max="12552" width="12.5703125" customWidth="1"/>
    <col min="12553" max="12553" width="15.85546875" customWidth="1"/>
    <col min="12801" max="12801" width="11.7109375" customWidth="1"/>
    <col min="12803" max="12803" width="44.140625" customWidth="1"/>
    <col min="12804" max="12804" width="21.5703125" customWidth="1"/>
    <col min="12805" max="12805" width="15.42578125" customWidth="1"/>
    <col min="12807" max="12807" width="36.5703125" customWidth="1"/>
    <col min="12808" max="12808" width="12.5703125" customWidth="1"/>
    <col min="12809" max="12809" width="15.85546875" customWidth="1"/>
    <col min="13057" max="13057" width="11.7109375" customWidth="1"/>
    <col min="13059" max="13059" width="44.140625" customWidth="1"/>
    <col min="13060" max="13060" width="21.5703125" customWidth="1"/>
    <col min="13061" max="13061" width="15.42578125" customWidth="1"/>
    <col min="13063" max="13063" width="36.5703125" customWidth="1"/>
    <col min="13064" max="13064" width="12.5703125" customWidth="1"/>
    <col min="13065" max="13065" width="15.85546875" customWidth="1"/>
    <col min="13313" max="13313" width="11.7109375" customWidth="1"/>
    <col min="13315" max="13315" width="44.140625" customWidth="1"/>
    <col min="13316" max="13316" width="21.5703125" customWidth="1"/>
    <col min="13317" max="13317" width="15.42578125" customWidth="1"/>
    <col min="13319" max="13319" width="36.5703125" customWidth="1"/>
    <col min="13320" max="13320" width="12.5703125" customWidth="1"/>
    <col min="13321" max="13321" width="15.85546875" customWidth="1"/>
    <col min="13569" max="13569" width="11.7109375" customWidth="1"/>
    <col min="13571" max="13571" width="44.140625" customWidth="1"/>
    <col min="13572" max="13572" width="21.5703125" customWidth="1"/>
    <col min="13573" max="13573" width="15.42578125" customWidth="1"/>
    <col min="13575" max="13575" width="36.5703125" customWidth="1"/>
    <col min="13576" max="13576" width="12.5703125" customWidth="1"/>
    <col min="13577" max="13577" width="15.85546875" customWidth="1"/>
    <col min="13825" max="13825" width="11.7109375" customWidth="1"/>
    <col min="13827" max="13827" width="44.140625" customWidth="1"/>
    <col min="13828" max="13828" width="21.5703125" customWidth="1"/>
    <col min="13829" max="13829" width="15.42578125" customWidth="1"/>
    <col min="13831" max="13831" width="36.5703125" customWidth="1"/>
    <col min="13832" max="13832" width="12.5703125" customWidth="1"/>
    <col min="13833" max="13833" width="15.85546875" customWidth="1"/>
    <col min="14081" max="14081" width="11.7109375" customWidth="1"/>
    <col min="14083" max="14083" width="44.140625" customWidth="1"/>
    <col min="14084" max="14084" width="21.5703125" customWidth="1"/>
    <col min="14085" max="14085" width="15.42578125" customWidth="1"/>
    <col min="14087" max="14087" width="36.5703125" customWidth="1"/>
    <col min="14088" max="14088" width="12.5703125" customWidth="1"/>
    <col min="14089" max="14089" width="15.85546875" customWidth="1"/>
    <col min="14337" max="14337" width="11.7109375" customWidth="1"/>
    <col min="14339" max="14339" width="44.140625" customWidth="1"/>
    <col min="14340" max="14340" width="21.5703125" customWidth="1"/>
    <col min="14341" max="14341" width="15.42578125" customWidth="1"/>
    <col min="14343" max="14343" width="36.5703125" customWidth="1"/>
    <col min="14344" max="14344" width="12.5703125" customWidth="1"/>
    <col min="14345" max="14345" width="15.85546875" customWidth="1"/>
    <col min="14593" max="14593" width="11.7109375" customWidth="1"/>
    <col min="14595" max="14595" width="44.140625" customWidth="1"/>
    <col min="14596" max="14596" width="21.5703125" customWidth="1"/>
    <col min="14597" max="14597" width="15.42578125" customWidth="1"/>
    <col min="14599" max="14599" width="36.5703125" customWidth="1"/>
    <col min="14600" max="14600" width="12.5703125" customWidth="1"/>
    <col min="14601" max="14601" width="15.85546875" customWidth="1"/>
    <col min="14849" max="14849" width="11.7109375" customWidth="1"/>
    <col min="14851" max="14851" width="44.140625" customWidth="1"/>
    <col min="14852" max="14852" width="21.5703125" customWidth="1"/>
    <col min="14853" max="14853" width="15.42578125" customWidth="1"/>
    <col min="14855" max="14855" width="36.5703125" customWidth="1"/>
    <col min="14856" max="14856" width="12.5703125" customWidth="1"/>
    <col min="14857" max="14857" width="15.85546875" customWidth="1"/>
    <col min="15105" max="15105" width="11.7109375" customWidth="1"/>
    <col min="15107" max="15107" width="44.140625" customWidth="1"/>
    <col min="15108" max="15108" width="21.5703125" customWidth="1"/>
    <col min="15109" max="15109" width="15.42578125" customWidth="1"/>
    <col min="15111" max="15111" width="36.5703125" customWidth="1"/>
    <col min="15112" max="15112" width="12.5703125" customWidth="1"/>
    <col min="15113" max="15113" width="15.85546875" customWidth="1"/>
    <col min="15361" max="15361" width="11.7109375" customWidth="1"/>
    <col min="15363" max="15363" width="44.140625" customWidth="1"/>
    <col min="15364" max="15364" width="21.5703125" customWidth="1"/>
    <col min="15365" max="15365" width="15.42578125" customWidth="1"/>
    <col min="15367" max="15367" width="36.5703125" customWidth="1"/>
    <col min="15368" max="15368" width="12.5703125" customWidth="1"/>
    <col min="15369" max="15369" width="15.85546875" customWidth="1"/>
    <col min="15617" max="15617" width="11.7109375" customWidth="1"/>
    <col min="15619" max="15619" width="44.140625" customWidth="1"/>
    <col min="15620" max="15620" width="21.5703125" customWidth="1"/>
    <col min="15621" max="15621" width="15.42578125" customWidth="1"/>
    <col min="15623" max="15623" width="36.5703125" customWidth="1"/>
    <col min="15624" max="15624" width="12.5703125" customWidth="1"/>
    <col min="15625" max="15625" width="15.85546875" customWidth="1"/>
    <col min="15873" max="15873" width="11.7109375" customWidth="1"/>
    <col min="15875" max="15875" width="44.140625" customWidth="1"/>
    <col min="15876" max="15876" width="21.5703125" customWidth="1"/>
    <col min="15877" max="15877" width="15.42578125" customWidth="1"/>
    <col min="15879" max="15879" width="36.5703125" customWidth="1"/>
    <col min="15880" max="15880" width="12.5703125" customWidth="1"/>
    <col min="15881" max="15881" width="15.85546875" customWidth="1"/>
    <col min="16129" max="16129" width="11.7109375" customWidth="1"/>
    <col min="16131" max="16131" width="44.140625" customWidth="1"/>
    <col min="16132" max="16132" width="21.5703125" customWidth="1"/>
    <col min="16133" max="16133" width="15.42578125" customWidth="1"/>
    <col min="16135" max="16135" width="36.5703125" customWidth="1"/>
    <col min="16136" max="16136" width="12.5703125" customWidth="1"/>
    <col min="16137" max="16137" width="15.85546875" customWidth="1"/>
  </cols>
  <sheetData>
    <row r="2" spans="3:9">
      <c r="C2" s="160" t="s">
        <v>92</v>
      </c>
      <c r="D2" s="161"/>
      <c r="E2" s="161"/>
      <c r="F2" s="161"/>
    </row>
    <row r="4" spans="3:9" ht="15.75" thickBot="1"/>
    <row r="5" spans="3:9" ht="45" customHeight="1" thickBot="1">
      <c r="C5" s="158" t="s">
        <v>90</v>
      </c>
      <c r="D5" s="384" t="s">
        <v>219</v>
      </c>
      <c r="E5" s="385"/>
      <c r="F5" s="385"/>
      <c r="G5" s="385"/>
      <c r="H5" s="385"/>
      <c r="I5" s="386"/>
    </row>
    <row r="6" spans="3:9" ht="38.25" customHeight="1" thickBot="1">
      <c r="C6" s="42" t="s">
        <v>91</v>
      </c>
      <c r="D6" s="389" t="s">
        <v>220</v>
      </c>
      <c r="E6" s="390"/>
      <c r="F6" s="390"/>
      <c r="G6" s="390"/>
      <c r="H6" s="390"/>
      <c r="I6" s="391"/>
    </row>
    <row r="7" spans="3:9" ht="99" customHeight="1" thickBot="1">
      <c r="C7" s="42" t="s">
        <v>364</v>
      </c>
      <c r="D7" s="392" t="s">
        <v>218</v>
      </c>
      <c r="E7" s="376"/>
      <c r="F7" s="376"/>
      <c r="G7" s="376"/>
      <c r="H7" s="376"/>
      <c r="I7" s="377"/>
    </row>
    <row r="8" spans="3:9" ht="25.5" customHeight="1" thickBot="1">
      <c r="C8" s="42" t="s">
        <v>89</v>
      </c>
      <c r="D8" s="159" t="s">
        <v>4</v>
      </c>
      <c r="E8" s="387" t="s">
        <v>8</v>
      </c>
      <c r="F8" s="387"/>
      <c r="G8" s="387"/>
      <c r="H8" s="387"/>
      <c r="I8" s="388"/>
    </row>
    <row r="9" spans="3:9" ht="16.5" thickBot="1">
      <c r="C9" s="42" t="s">
        <v>221</v>
      </c>
      <c r="D9" s="88" t="s">
        <v>469</v>
      </c>
      <c r="E9" s="375" t="s">
        <v>372</v>
      </c>
      <c r="F9" s="376"/>
      <c r="G9" s="376"/>
      <c r="H9" s="376"/>
      <c r="I9" s="377"/>
    </row>
    <row r="10" spans="3:9" ht="52.5" customHeight="1" thickBot="1">
      <c r="C10" s="42" t="s">
        <v>266</v>
      </c>
      <c r="D10" s="88" t="s">
        <v>135</v>
      </c>
      <c r="E10" s="375" t="s">
        <v>357</v>
      </c>
      <c r="F10" s="376"/>
      <c r="G10" s="376"/>
      <c r="H10" s="376"/>
      <c r="I10" s="377"/>
    </row>
    <row r="11" spans="3:9" ht="34.5" customHeight="1" thickBot="1">
      <c r="C11" s="42" t="s">
        <v>358</v>
      </c>
      <c r="D11" s="88" t="s">
        <v>147</v>
      </c>
      <c r="E11" s="375" t="s">
        <v>373</v>
      </c>
      <c r="F11" s="376"/>
      <c r="G11" s="376"/>
      <c r="H11" s="376"/>
      <c r="I11" s="377"/>
    </row>
    <row r="12" spans="3:9" ht="63" customHeight="1" thickBot="1">
      <c r="C12" s="42" t="s">
        <v>359</v>
      </c>
      <c r="D12" s="88" t="s">
        <v>165</v>
      </c>
      <c r="E12" s="375" t="s">
        <v>402</v>
      </c>
      <c r="F12" s="376"/>
      <c r="G12" s="376"/>
      <c r="H12" s="376"/>
      <c r="I12" s="377"/>
    </row>
    <row r="13" spans="3:9" ht="43.5" customHeight="1" thickBot="1">
      <c r="C13" s="42" t="s">
        <v>360</v>
      </c>
      <c r="D13" s="874" t="s">
        <v>224</v>
      </c>
      <c r="E13" s="375" t="s">
        <v>374</v>
      </c>
      <c r="F13" s="376"/>
      <c r="G13" s="376"/>
      <c r="H13" s="376"/>
      <c r="I13" s="377"/>
    </row>
    <row r="14" spans="3:9" ht="58.5" customHeight="1" thickBot="1">
      <c r="C14" s="42" t="s">
        <v>320</v>
      </c>
      <c r="D14" s="2">
        <v>10430</v>
      </c>
      <c r="E14" s="375" t="s">
        <v>223</v>
      </c>
      <c r="F14" s="376"/>
      <c r="G14" s="376"/>
      <c r="H14" s="376"/>
      <c r="I14" s="377"/>
    </row>
    <row r="15" spans="3:9" ht="66.75" customHeight="1" thickBot="1">
      <c r="C15" s="42" t="s">
        <v>336</v>
      </c>
      <c r="D15" s="2">
        <v>10460</v>
      </c>
      <c r="E15" s="375" t="s">
        <v>375</v>
      </c>
      <c r="F15" s="376"/>
      <c r="G15" s="376"/>
      <c r="H15" s="376"/>
      <c r="I15" s="377"/>
    </row>
    <row r="16" spans="3:9" ht="24.75" customHeight="1" thickBot="1">
      <c r="C16" s="42" t="s">
        <v>376</v>
      </c>
      <c r="D16" s="88" t="s">
        <v>201</v>
      </c>
      <c r="E16" s="375" t="s">
        <v>365</v>
      </c>
      <c r="F16" s="376"/>
      <c r="G16" s="376"/>
      <c r="H16" s="376"/>
      <c r="I16" s="377"/>
    </row>
    <row r="17" spans="3:9" ht="15.75">
      <c r="C17" s="54"/>
      <c r="D17" s="55"/>
      <c r="E17" s="55"/>
      <c r="F17" s="55"/>
      <c r="G17" s="55"/>
      <c r="H17" s="55"/>
      <c r="I17" s="55"/>
    </row>
    <row r="30" spans="3:9" ht="15" customHeight="1"/>
    <row r="34" ht="15" customHeight="1"/>
    <row r="38" ht="15" customHeight="1"/>
    <row r="42" ht="15" customHeight="1"/>
    <row r="46" ht="15" customHeight="1"/>
    <row r="50" ht="15" customHeight="1"/>
    <row r="54" ht="15" customHeight="1"/>
  </sheetData>
  <mergeCells count="12">
    <mergeCell ref="E11:I11"/>
    <mergeCell ref="E12:I12"/>
    <mergeCell ref="E13:I13"/>
    <mergeCell ref="E14:I14"/>
    <mergeCell ref="E15:I15"/>
    <mergeCell ref="E16:I16"/>
    <mergeCell ref="D5:I5"/>
    <mergeCell ref="D6:I6"/>
    <mergeCell ref="D7:I7"/>
    <mergeCell ref="E8:I8"/>
    <mergeCell ref="E9:I9"/>
    <mergeCell ref="E10:I1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287"/>
  <sheetViews>
    <sheetView topLeftCell="A273" zoomScale="120" zoomScaleNormal="120" workbookViewId="0">
      <selection activeCell="M210" sqref="M210"/>
    </sheetView>
  </sheetViews>
  <sheetFormatPr defaultRowHeight="15.75"/>
  <cols>
    <col min="1" max="1" width="11" customWidth="1"/>
    <col min="2" max="2" width="12" customWidth="1"/>
    <col min="3" max="7" width="21.42578125" style="783" customWidth="1"/>
    <col min="9" max="9" width="15.85546875" customWidth="1"/>
  </cols>
  <sheetData>
    <row r="2" spans="3:8">
      <c r="C2" s="782" t="s">
        <v>131</v>
      </c>
      <c r="D2" s="782"/>
      <c r="E2" s="782"/>
      <c r="F2" s="782"/>
      <c r="G2" s="782"/>
      <c r="H2" s="19"/>
    </row>
    <row r="3" spans="3:8" ht="16.5" thickBot="1"/>
    <row r="4" spans="3:8" ht="32.25" thickBot="1">
      <c r="C4" s="42" t="s">
        <v>22</v>
      </c>
      <c r="D4" s="784" t="s">
        <v>132</v>
      </c>
      <c r="E4" s="784"/>
      <c r="F4" s="784"/>
      <c r="G4" s="784"/>
    </row>
    <row r="5" spans="3:8" ht="16.5" thickBot="1">
      <c r="C5" s="42" t="s">
        <v>4</v>
      </c>
      <c r="D5" s="785" t="s">
        <v>133</v>
      </c>
      <c r="E5" s="786"/>
      <c r="F5" s="786"/>
      <c r="G5" s="787"/>
    </row>
    <row r="6" spans="3:8" ht="32.25" thickBot="1">
      <c r="C6" s="42" t="s">
        <v>38</v>
      </c>
      <c r="D6" s="788" t="s">
        <v>5</v>
      </c>
      <c r="E6" s="789"/>
      <c r="F6" s="789"/>
      <c r="G6" s="790"/>
    </row>
    <row r="7" spans="3:8" ht="16.5" thickBot="1">
      <c r="C7" s="791" t="s">
        <v>8</v>
      </c>
      <c r="D7" s="792"/>
      <c r="E7" s="792"/>
      <c r="F7" s="792"/>
      <c r="G7" s="793"/>
    </row>
    <row r="8" spans="3:8" ht="15.75" customHeight="1" thickBot="1">
      <c r="C8" s="794" t="s">
        <v>468</v>
      </c>
      <c r="D8" s="795"/>
      <c r="E8" s="795"/>
      <c r="F8" s="795"/>
      <c r="G8" s="796"/>
    </row>
    <row r="9" spans="3:8" ht="15.75" customHeight="1" thickBot="1">
      <c r="C9" s="794"/>
      <c r="D9" s="795"/>
      <c r="E9" s="795"/>
      <c r="F9" s="795"/>
      <c r="G9" s="796"/>
    </row>
    <row r="10" spans="3:8" ht="15" customHeight="1" thickBot="1">
      <c r="C10" s="794"/>
      <c r="D10" s="795"/>
      <c r="E10" s="795"/>
      <c r="F10" s="795"/>
      <c r="G10" s="796"/>
    </row>
    <row r="11" spans="3:8" ht="32.25" thickBot="1">
      <c r="C11" s="797" t="s">
        <v>11</v>
      </c>
      <c r="D11" s="798" t="s">
        <v>457</v>
      </c>
      <c r="E11" s="799"/>
      <c r="F11" s="799"/>
      <c r="G11" s="800"/>
    </row>
    <row r="12" spans="3:8">
      <c r="C12" s="801" t="s">
        <v>122</v>
      </c>
      <c r="D12" s="802">
        <v>2018</v>
      </c>
      <c r="E12" s="802">
        <v>2019</v>
      </c>
      <c r="F12" s="802">
        <v>2020</v>
      </c>
      <c r="G12" s="802">
        <v>2021</v>
      </c>
    </row>
    <row r="13" spans="3:8" ht="16.5" thickBot="1">
      <c r="C13" s="803"/>
      <c r="D13" s="804" t="s">
        <v>6</v>
      </c>
      <c r="E13" s="804" t="s">
        <v>7</v>
      </c>
      <c r="F13" s="804" t="s">
        <v>7</v>
      </c>
      <c r="G13" s="804" t="s">
        <v>7</v>
      </c>
    </row>
    <row r="14" spans="3:8" ht="48" thickBot="1">
      <c r="C14" s="805" t="s">
        <v>458</v>
      </c>
      <c r="D14" s="806">
        <v>21</v>
      </c>
      <c r="E14" s="807" t="s">
        <v>263</v>
      </c>
      <c r="F14" s="807" t="s">
        <v>263</v>
      </c>
      <c r="G14" s="807" t="s">
        <v>263</v>
      </c>
    </row>
    <row r="15" spans="3:8" ht="48" thickBot="1">
      <c r="C15" s="808" t="s">
        <v>459</v>
      </c>
      <c r="D15" s="807" t="s">
        <v>47</v>
      </c>
      <c r="E15" s="807" t="s">
        <v>263</v>
      </c>
      <c r="F15" s="807" t="s">
        <v>263</v>
      </c>
      <c r="G15" s="807" t="s">
        <v>263</v>
      </c>
    </row>
    <row r="16" spans="3:8" ht="48" thickBot="1">
      <c r="C16" s="809" t="s">
        <v>13</v>
      </c>
      <c r="D16" s="810" t="s">
        <v>264</v>
      </c>
      <c r="E16" s="798"/>
      <c r="F16" s="798"/>
      <c r="G16" s="811"/>
    </row>
    <row r="17" spans="3:7" ht="23.25" customHeight="1" thickBot="1">
      <c r="C17" s="788" t="s">
        <v>123</v>
      </c>
      <c r="D17" s="789"/>
      <c r="E17" s="789"/>
      <c r="F17" s="789"/>
      <c r="G17" s="790"/>
    </row>
    <row r="18" spans="3:7" ht="48" thickBot="1">
      <c r="C18" s="805" t="s">
        <v>460</v>
      </c>
      <c r="D18" s="807">
        <v>0.04</v>
      </c>
      <c r="E18" s="807" t="s">
        <v>263</v>
      </c>
      <c r="F18" s="807" t="s">
        <v>263</v>
      </c>
      <c r="G18" s="807" t="s">
        <v>263</v>
      </c>
    </row>
    <row r="19" spans="3:7" ht="48" thickBot="1">
      <c r="C19" s="808" t="s">
        <v>461</v>
      </c>
      <c r="D19" s="807"/>
      <c r="E19" s="807"/>
      <c r="F19" s="807"/>
      <c r="G19" s="807"/>
    </row>
    <row r="20" spans="3:7" ht="16.5" thickBot="1">
      <c r="C20" s="812" t="s">
        <v>70</v>
      </c>
      <c r="D20" s="813"/>
      <c r="E20" s="813"/>
      <c r="F20" s="813"/>
      <c r="G20" s="814"/>
    </row>
    <row r="21" spans="3:7" ht="16.5" thickBot="1">
      <c r="C21" s="812" t="s">
        <v>124</v>
      </c>
      <c r="D21" s="813"/>
      <c r="E21" s="813"/>
      <c r="F21" s="813"/>
      <c r="G21" s="814"/>
    </row>
    <row r="22" spans="3:7" ht="16.5" thickBot="1">
      <c r="C22" s="815" t="s">
        <v>43</v>
      </c>
      <c r="D22" s="816" t="s">
        <v>361</v>
      </c>
      <c r="E22" s="799"/>
      <c r="F22" s="799"/>
      <c r="G22" s="800"/>
    </row>
    <row r="23" spans="3:7" ht="17.25" customHeight="1" thickBot="1">
      <c r="C23" s="808" t="s">
        <v>10</v>
      </c>
      <c r="D23" s="788" t="s">
        <v>462</v>
      </c>
      <c r="E23" s="789"/>
      <c r="F23" s="789"/>
      <c r="G23" s="790"/>
    </row>
    <row r="24" spans="3:7" ht="16.5" thickBot="1">
      <c r="C24" s="808" t="s">
        <v>15</v>
      </c>
      <c r="D24" s="817" t="s">
        <v>265</v>
      </c>
      <c r="E24" s="818"/>
      <c r="F24" s="818"/>
      <c r="G24" s="819"/>
    </row>
    <row r="25" spans="3:7" ht="12.75" customHeight="1">
      <c r="C25" s="801"/>
      <c r="D25" s="820">
        <v>2018</v>
      </c>
      <c r="E25" s="820">
        <v>2019</v>
      </c>
      <c r="F25" s="820">
        <v>2020</v>
      </c>
      <c r="G25" s="820">
        <v>2021</v>
      </c>
    </row>
    <row r="26" spans="3:7" ht="9" customHeight="1" thickBot="1">
      <c r="C26" s="803"/>
      <c r="D26" s="821" t="s">
        <v>6</v>
      </c>
      <c r="E26" s="821" t="s">
        <v>7</v>
      </c>
      <c r="F26" s="821" t="s">
        <v>7</v>
      </c>
      <c r="G26" s="821" t="s">
        <v>7</v>
      </c>
    </row>
    <row r="27" spans="3:7" ht="16.5" thickBot="1">
      <c r="C27" s="808" t="s">
        <v>9</v>
      </c>
      <c r="D27" s="822">
        <v>50</v>
      </c>
      <c r="E27" s="822">
        <v>50</v>
      </c>
      <c r="F27" s="822">
        <v>50</v>
      </c>
      <c r="G27" s="822">
        <v>50</v>
      </c>
    </row>
    <row r="28" spans="3:7" ht="32.25" thickBot="1">
      <c r="C28" s="808" t="s">
        <v>16</v>
      </c>
      <c r="D28" s="823">
        <v>454940</v>
      </c>
      <c r="E28" s="822">
        <v>460940</v>
      </c>
      <c r="F28" s="822">
        <v>470000</v>
      </c>
      <c r="G28" s="822">
        <v>471000</v>
      </c>
    </row>
    <row r="29" spans="3:7" ht="32.25" thickBot="1">
      <c r="C29" s="808" t="s">
        <v>26</v>
      </c>
      <c r="D29" s="822">
        <f>D28/D27</f>
        <v>9098.7999999999993</v>
      </c>
      <c r="E29" s="822">
        <f>E28/E27</f>
        <v>9218.7999999999993</v>
      </c>
      <c r="F29" s="822">
        <f>F28/F27</f>
        <v>9400</v>
      </c>
      <c r="G29" s="822">
        <f>G28/G27</f>
        <v>9420</v>
      </c>
    </row>
    <row r="30" spans="3:7" ht="32.25" thickBot="1">
      <c r="C30" s="808" t="s">
        <v>17</v>
      </c>
      <c r="D30" s="824" t="s">
        <v>23</v>
      </c>
      <c r="E30" s="825">
        <f>E27/D27-1</f>
        <v>0</v>
      </c>
      <c r="F30" s="825">
        <f t="shared" ref="F30:G32" si="0">F27/E27-1</f>
        <v>0</v>
      </c>
      <c r="G30" s="825">
        <f t="shared" si="0"/>
        <v>0</v>
      </c>
    </row>
    <row r="31" spans="3:7" ht="32.25" thickBot="1">
      <c r="C31" s="808" t="s">
        <v>18</v>
      </c>
      <c r="D31" s="824" t="s">
        <v>23</v>
      </c>
      <c r="E31" s="825">
        <f>E28/D28-1</f>
        <v>1.318855233657179E-2</v>
      </c>
      <c r="F31" s="825">
        <f t="shared" si="0"/>
        <v>1.9655486614309936E-2</v>
      </c>
      <c r="G31" s="825">
        <f t="shared" si="0"/>
        <v>2.1276595744681437E-3</v>
      </c>
    </row>
    <row r="32" spans="3:7" ht="32.25" thickBot="1">
      <c r="C32" s="808" t="s">
        <v>19</v>
      </c>
      <c r="D32" s="824" t="s">
        <v>23</v>
      </c>
      <c r="E32" s="825">
        <f>E29/D29-1</f>
        <v>1.318855233657179E-2</v>
      </c>
      <c r="F32" s="825">
        <f t="shared" si="0"/>
        <v>1.9655486614309936E-2</v>
      </c>
      <c r="G32" s="825">
        <f t="shared" si="0"/>
        <v>2.1276595744681437E-3</v>
      </c>
    </row>
    <row r="33" spans="3:7" ht="16.5" thickBot="1">
      <c r="C33" s="826" t="s">
        <v>463</v>
      </c>
      <c r="D33" s="827"/>
      <c r="E33" s="827"/>
      <c r="F33" s="827"/>
      <c r="G33" s="828"/>
    </row>
    <row r="34" spans="3:7" ht="12.75" customHeight="1">
      <c r="C34" s="801"/>
      <c r="D34" s="820">
        <v>2018</v>
      </c>
      <c r="E34" s="820">
        <v>2019</v>
      </c>
      <c r="F34" s="820">
        <v>2020</v>
      </c>
      <c r="G34" s="820">
        <v>2021</v>
      </c>
    </row>
    <row r="35" spans="3:7" ht="9" customHeight="1" thickBot="1">
      <c r="C35" s="803"/>
      <c r="D35" s="821" t="s">
        <v>6</v>
      </c>
      <c r="E35" s="821" t="s">
        <v>7</v>
      </c>
      <c r="F35" s="821" t="s">
        <v>7</v>
      </c>
      <c r="G35" s="821" t="s">
        <v>7</v>
      </c>
    </row>
    <row r="36" spans="3:7" ht="16.5" thickBot="1">
      <c r="C36" s="829" t="s">
        <v>0</v>
      </c>
      <c r="D36" s="830">
        <v>230400</v>
      </c>
      <c r="E36" s="830">
        <v>236400</v>
      </c>
      <c r="F36" s="830">
        <v>236400</v>
      </c>
      <c r="G36" s="830">
        <v>236400</v>
      </c>
    </row>
    <row r="37" spans="3:7" ht="48" thickBot="1">
      <c r="C37" s="829" t="s">
        <v>52</v>
      </c>
      <c r="D37" s="830">
        <v>39350</v>
      </c>
      <c r="E37" s="830">
        <v>39350</v>
      </c>
      <c r="F37" s="830">
        <v>39350</v>
      </c>
      <c r="G37" s="830">
        <v>39350</v>
      </c>
    </row>
    <row r="38" spans="3:7" ht="32.25" thickBot="1">
      <c r="C38" s="829" t="s">
        <v>1</v>
      </c>
      <c r="D38" s="823">
        <v>171000</v>
      </c>
      <c r="E38" s="830">
        <v>171000</v>
      </c>
      <c r="F38" s="830">
        <v>171000</v>
      </c>
      <c r="G38" s="830">
        <v>171000</v>
      </c>
    </row>
    <row r="39" spans="3:7" ht="16.5" thickBot="1">
      <c r="C39" s="829" t="s">
        <v>2</v>
      </c>
      <c r="D39" s="823"/>
      <c r="E39" s="830"/>
      <c r="F39" s="830"/>
      <c r="G39" s="830"/>
    </row>
    <row r="40" spans="3:7" ht="32.25" thickBot="1">
      <c r="C40" s="829" t="s">
        <v>31</v>
      </c>
      <c r="D40" s="823"/>
      <c r="E40" s="830"/>
      <c r="F40" s="830"/>
      <c r="G40" s="830"/>
    </row>
    <row r="41" spans="3:7" ht="32.25" thickBot="1">
      <c r="C41" s="829" t="s">
        <v>33</v>
      </c>
      <c r="D41" s="823">
        <v>13800</v>
      </c>
      <c r="E41" s="830">
        <v>13800</v>
      </c>
      <c r="F41" s="830">
        <v>22860</v>
      </c>
      <c r="G41" s="830">
        <v>23860</v>
      </c>
    </row>
    <row r="42" spans="3:7" ht="48" thickBot="1">
      <c r="C42" s="829" t="s">
        <v>3</v>
      </c>
      <c r="D42" s="823">
        <v>390</v>
      </c>
      <c r="E42" s="830">
        <v>390</v>
      </c>
      <c r="F42" s="830">
        <v>390</v>
      </c>
      <c r="G42" s="830">
        <v>390</v>
      </c>
    </row>
    <row r="43" spans="3:7" ht="32.25" thickBot="1">
      <c r="C43" s="831" t="s">
        <v>72</v>
      </c>
      <c r="D43" s="823">
        <f>D42+D41+D40+D39+D38+D37+D36</f>
        <v>454940</v>
      </c>
      <c r="E43" s="823">
        <f>E42+E41+E40+E39+E38+E37+E36</f>
        <v>460940</v>
      </c>
      <c r="F43" s="823">
        <f>F42+F41+F40+F39+F38+F37+F36</f>
        <v>470000</v>
      </c>
      <c r="G43" s="823">
        <f>G42+G41+G40+G39+G38+G37+G36</f>
        <v>471000</v>
      </c>
    </row>
    <row r="44" spans="3:7" ht="16.5" thickBot="1">
      <c r="C44" s="832" t="s">
        <v>74</v>
      </c>
      <c r="D44" s="833">
        <f>IF(D43-D28=0,0,"Error")</f>
        <v>0</v>
      </c>
      <c r="E44" s="833">
        <f>IF(E43-E28=0,0,"Error")</f>
        <v>0</v>
      </c>
      <c r="F44" s="833">
        <f>IF(F43-F28=0,0,"Error")</f>
        <v>0</v>
      </c>
      <c r="G44" s="833">
        <f>IF(G43-G28=0,0,"Error")</f>
        <v>0</v>
      </c>
    </row>
    <row r="45" spans="3:7" ht="32.25" hidden="1" thickBot="1">
      <c r="C45" s="834" t="s">
        <v>464</v>
      </c>
      <c r="D45" s="816" t="s">
        <v>39</v>
      </c>
      <c r="E45" s="799"/>
      <c r="F45" s="799"/>
      <c r="G45" s="800"/>
    </row>
    <row r="46" spans="3:7" ht="32.25" hidden="1" thickBot="1">
      <c r="C46" s="808" t="s">
        <v>10</v>
      </c>
      <c r="D46" s="788" t="s">
        <v>39</v>
      </c>
      <c r="E46" s="789"/>
      <c r="F46" s="789"/>
      <c r="G46" s="790"/>
    </row>
    <row r="47" spans="3:7" ht="16.5" hidden="1" thickBot="1">
      <c r="C47" s="808" t="s">
        <v>15</v>
      </c>
      <c r="D47" s="817" t="s">
        <v>39</v>
      </c>
      <c r="E47" s="818"/>
      <c r="F47" s="818"/>
      <c r="G47" s="819"/>
    </row>
    <row r="48" spans="3:7" ht="16.5" hidden="1" thickBot="1">
      <c r="C48" s="808" t="s">
        <v>9</v>
      </c>
      <c r="D48" s="822"/>
      <c r="E48" s="822"/>
      <c r="F48" s="822"/>
      <c r="G48" s="822"/>
    </row>
    <row r="49" spans="3:7" hidden="1">
      <c r="C49" s="801"/>
      <c r="D49" s="820">
        <v>2018</v>
      </c>
      <c r="E49" s="820">
        <v>2019</v>
      </c>
      <c r="F49" s="820">
        <v>2020</v>
      </c>
      <c r="G49" s="820">
        <v>2021</v>
      </c>
    </row>
    <row r="50" spans="3:7" ht="16.5" hidden="1" thickBot="1">
      <c r="C50" s="803"/>
      <c r="D50" s="821" t="s">
        <v>6</v>
      </c>
      <c r="E50" s="821" t="s">
        <v>7</v>
      </c>
      <c r="F50" s="821" t="s">
        <v>7</v>
      </c>
      <c r="G50" s="821" t="s">
        <v>7</v>
      </c>
    </row>
    <row r="51" spans="3:7" ht="36.75" hidden="1" customHeight="1" thickBot="1">
      <c r="C51" s="808" t="s">
        <v>16</v>
      </c>
      <c r="D51" s="822"/>
      <c r="E51" s="822"/>
      <c r="F51" s="822"/>
      <c r="G51" s="822"/>
    </row>
    <row r="52" spans="3:7" ht="32.25" hidden="1" thickBot="1">
      <c r="C52" s="808" t="s">
        <v>26</v>
      </c>
      <c r="D52" s="822" t="e">
        <f>D51/D48</f>
        <v>#DIV/0!</v>
      </c>
      <c r="E52" s="822" t="e">
        <f>E51/E48</f>
        <v>#DIV/0!</v>
      </c>
      <c r="F52" s="822" t="e">
        <f>F51/F48</f>
        <v>#DIV/0!</v>
      </c>
      <c r="G52" s="822" t="e">
        <f>G51/G48</f>
        <v>#DIV/0!</v>
      </c>
    </row>
    <row r="53" spans="3:7" ht="32.25" hidden="1" thickBot="1">
      <c r="C53" s="808" t="s">
        <v>17</v>
      </c>
      <c r="D53" s="824"/>
      <c r="E53" s="825" t="e">
        <f>E48/D48-1</f>
        <v>#DIV/0!</v>
      </c>
      <c r="F53" s="825" t="e">
        <f>F48/E48-1</f>
        <v>#DIV/0!</v>
      </c>
      <c r="G53" s="825" t="e">
        <f>G48/F48-1</f>
        <v>#DIV/0!</v>
      </c>
    </row>
    <row r="54" spans="3:7" ht="32.25" hidden="1" thickBot="1">
      <c r="C54" s="808" t="s">
        <v>18</v>
      </c>
      <c r="D54" s="824"/>
      <c r="E54" s="825" t="e">
        <f t="shared" ref="E54:G55" si="1">E51/D51-1</f>
        <v>#DIV/0!</v>
      </c>
      <c r="F54" s="825" t="e">
        <f t="shared" si="1"/>
        <v>#DIV/0!</v>
      </c>
      <c r="G54" s="825" t="e">
        <f t="shared" si="1"/>
        <v>#DIV/0!</v>
      </c>
    </row>
    <row r="55" spans="3:7" ht="32.25" hidden="1" thickBot="1">
      <c r="C55" s="808" t="s">
        <v>19</v>
      </c>
      <c r="D55" s="824"/>
      <c r="E55" s="825" t="e">
        <f t="shared" si="1"/>
        <v>#DIV/0!</v>
      </c>
      <c r="F55" s="825" t="e">
        <f t="shared" si="1"/>
        <v>#DIV/0!</v>
      </c>
      <c r="G55" s="825" t="e">
        <f t="shared" si="1"/>
        <v>#DIV/0!</v>
      </c>
    </row>
    <row r="56" spans="3:7" ht="16.5" hidden="1" thickBot="1">
      <c r="C56" s="826" t="s">
        <v>465</v>
      </c>
      <c r="D56" s="827"/>
      <c r="E56" s="827"/>
      <c r="F56" s="827"/>
      <c r="G56" s="828"/>
    </row>
    <row r="57" spans="3:7" ht="15" hidden="1" customHeight="1">
      <c r="C57" s="801"/>
      <c r="D57" s="820">
        <v>2018</v>
      </c>
      <c r="E57" s="820">
        <v>2019</v>
      </c>
      <c r="F57" s="820">
        <v>2020</v>
      </c>
      <c r="G57" s="820">
        <v>2021</v>
      </c>
    </row>
    <row r="58" spans="3:7" ht="16.5" hidden="1" thickBot="1">
      <c r="C58" s="803"/>
      <c r="D58" s="821" t="s">
        <v>6</v>
      </c>
      <c r="E58" s="821" t="s">
        <v>7</v>
      </c>
      <c r="F58" s="821" t="s">
        <v>7</v>
      </c>
      <c r="G58" s="821" t="s">
        <v>7</v>
      </c>
    </row>
    <row r="59" spans="3:7" ht="16.5" hidden="1" thickBot="1">
      <c r="C59" s="829" t="s">
        <v>0</v>
      </c>
      <c r="D59" s="830"/>
      <c r="E59" s="830"/>
      <c r="F59" s="830"/>
      <c r="G59" s="830"/>
    </row>
    <row r="60" spans="3:7" ht="48" hidden="1" thickBot="1">
      <c r="C60" s="829" t="s">
        <v>52</v>
      </c>
      <c r="D60" s="830"/>
      <c r="E60" s="830"/>
      <c r="F60" s="830"/>
      <c r="G60" s="830"/>
    </row>
    <row r="61" spans="3:7" ht="32.25" hidden="1" thickBot="1">
      <c r="C61" s="829" t="s">
        <v>1</v>
      </c>
      <c r="D61" s="823"/>
      <c r="E61" s="830"/>
      <c r="F61" s="830"/>
      <c r="G61" s="830"/>
    </row>
    <row r="62" spans="3:7" ht="16.5" hidden="1" thickBot="1">
      <c r="C62" s="829" t="s">
        <v>2</v>
      </c>
      <c r="D62" s="823"/>
      <c r="E62" s="830"/>
      <c r="F62" s="830"/>
      <c r="G62" s="830"/>
    </row>
    <row r="63" spans="3:7" ht="32.25" hidden="1" thickBot="1">
      <c r="C63" s="829" t="s">
        <v>31</v>
      </c>
      <c r="D63" s="823"/>
      <c r="E63" s="830"/>
      <c r="F63" s="830"/>
      <c r="G63" s="830"/>
    </row>
    <row r="64" spans="3:7" ht="32.25" hidden="1" thickBot="1">
      <c r="C64" s="829" t="s">
        <v>33</v>
      </c>
      <c r="D64" s="823"/>
      <c r="E64" s="830"/>
      <c r="F64" s="830"/>
      <c r="G64" s="830"/>
    </row>
    <row r="65" spans="3:7" ht="48" hidden="1" thickBot="1">
      <c r="C65" s="829" t="s">
        <v>3</v>
      </c>
      <c r="D65" s="823"/>
      <c r="E65" s="830"/>
      <c r="F65" s="830"/>
      <c r="G65" s="830"/>
    </row>
    <row r="66" spans="3:7" ht="32.25" hidden="1" thickBot="1">
      <c r="C66" s="835" t="s">
        <v>75</v>
      </c>
      <c r="D66" s="823">
        <f>D65+D64+D63+D62+D61+D60+D59</f>
        <v>0</v>
      </c>
      <c r="E66" s="823">
        <f>E65+E64+E63+E62+E61+E60+E59</f>
        <v>0</v>
      </c>
      <c r="F66" s="823">
        <f>F65+F64+F63+F62+F61+F60+F59</f>
        <v>0</v>
      </c>
      <c r="G66" s="823">
        <f>G65+G64+G63+G62+G61+G60+G59</f>
        <v>0</v>
      </c>
    </row>
    <row r="67" spans="3:7" ht="16.5" hidden="1" thickBot="1">
      <c r="C67" s="832" t="s">
        <v>74</v>
      </c>
      <c r="D67" s="833">
        <f>IF(D66-D51=0,0,"Error")</f>
        <v>0</v>
      </c>
      <c r="E67" s="833">
        <f>IF(E66-E51=0,0,"Error")</f>
        <v>0</v>
      </c>
      <c r="F67" s="833">
        <f>IF(F66-F51=0,0,"Error")</f>
        <v>0</v>
      </c>
      <c r="G67" s="833">
        <f>IF(G66-G51=0,0,"Error")</f>
        <v>0</v>
      </c>
    </row>
    <row r="68" spans="3:7" ht="16.5" hidden="1" thickBot="1">
      <c r="C68" s="812" t="s">
        <v>94</v>
      </c>
      <c r="D68" s="813"/>
      <c r="E68" s="813"/>
      <c r="F68" s="813"/>
      <c r="G68" s="814"/>
    </row>
    <row r="69" spans="3:7" ht="16.5" hidden="1" thickBot="1">
      <c r="C69" s="812" t="s">
        <v>95</v>
      </c>
      <c r="D69" s="813"/>
      <c r="E69" s="813"/>
      <c r="F69" s="813"/>
      <c r="G69" s="814"/>
    </row>
    <row r="70" spans="3:7" ht="32.25" hidden="1" thickBot="1">
      <c r="C70" s="836" t="s">
        <v>111</v>
      </c>
      <c r="D70" s="837" t="s">
        <v>44</v>
      </c>
      <c r="E70" s="838"/>
      <c r="F70" s="838"/>
      <c r="G70" s="839"/>
    </row>
    <row r="71" spans="3:7" ht="16.5" hidden="1" thickBot="1">
      <c r="C71" s="815" t="s">
        <v>42</v>
      </c>
      <c r="D71" s="816" t="s">
        <v>39</v>
      </c>
      <c r="E71" s="799"/>
      <c r="F71" s="799"/>
      <c r="G71" s="800"/>
    </row>
    <row r="72" spans="3:7" ht="15.75" hidden="1" customHeight="1" thickBot="1">
      <c r="C72" s="808" t="s">
        <v>10</v>
      </c>
      <c r="D72" s="788" t="s">
        <v>39</v>
      </c>
      <c r="E72" s="789"/>
      <c r="F72" s="789"/>
      <c r="G72" s="790"/>
    </row>
    <row r="73" spans="3:7" ht="16.5" hidden="1" thickBot="1">
      <c r="C73" s="808" t="s">
        <v>15</v>
      </c>
      <c r="D73" s="817" t="s">
        <v>39</v>
      </c>
      <c r="E73" s="818"/>
      <c r="F73" s="818"/>
      <c r="G73" s="819"/>
    </row>
    <row r="74" spans="3:7" hidden="1">
      <c r="C74" s="801"/>
      <c r="D74" s="820">
        <v>2018</v>
      </c>
      <c r="E74" s="820">
        <v>2019</v>
      </c>
      <c r="F74" s="820">
        <v>2020</v>
      </c>
      <c r="G74" s="820">
        <v>2021</v>
      </c>
    </row>
    <row r="75" spans="3:7" ht="16.5" hidden="1" thickBot="1">
      <c r="C75" s="803"/>
      <c r="D75" s="821" t="s">
        <v>6</v>
      </c>
      <c r="E75" s="821" t="s">
        <v>7</v>
      </c>
      <c r="F75" s="821" t="s">
        <v>7</v>
      </c>
      <c r="G75" s="821" t="s">
        <v>7</v>
      </c>
    </row>
    <row r="76" spans="3:7" ht="16.5" hidden="1" thickBot="1">
      <c r="C76" s="808" t="s">
        <v>9</v>
      </c>
      <c r="D76" s="822"/>
      <c r="E76" s="822"/>
      <c r="F76" s="822"/>
      <c r="G76" s="822"/>
    </row>
    <row r="77" spans="3:7" ht="32.25" hidden="1" thickBot="1">
      <c r="C77" s="808" t="s">
        <v>16</v>
      </c>
      <c r="D77" s="822"/>
      <c r="E77" s="822"/>
      <c r="F77" s="822"/>
      <c r="G77" s="822"/>
    </row>
    <row r="78" spans="3:7" ht="32.25" hidden="1" thickBot="1">
      <c r="C78" s="808" t="s">
        <v>26</v>
      </c>
      <c r="D78" s="822" t="e">
        <f>D77/D76</f>
        <v>#DIV/0!</v>
      </c>
      <c r="E78" s="822" t="e">
        <f>E77/E76</f>
        <v>#DIV/0!</v>
      </c>
      <c r="F78" s="822" t="e">
        <f>F77/F76</f>
        <v>#DIV/0!</v>
      </c>
      <c r="G78" s="822" t="e">
        <f>G77/G76</f>
        <v>#DIV/0!</v>
      </c>
    </row>
    <row r="79" spans="3:7" ht="32.25" hidden="1" thickBot="1">
      <c r="C79" s="808" t="s">
        <v>17</v>
      </c>
      <c r="D79" s="824" t="s">
        <v>23</v>
      </c>
      <c r="E79" s="825" t="e">
        <f>E76/D76-1</f>
        <v>#DIV/0!</v>
      </c>
      <c r="F79" s="825" t="e">
        <f t="shared" ref="F79:G81" si="2">F76/E76-1</f>
        <v>#DIV/0!</v>
      </c>
      <c r="G79" s="825" t="e">
        <f t="shared" si="2"/>
        <v>#DIV/0!</v>
      </c>
    </row>
    <row r="80" spans="3:7" ht="32.25" hidden="1" thickBot="1">
      <c r="C80" s="808" t="s">
        <v>18</v>
      </c>
      <c r="D80" s="824" t="s">
        <v>23</v>
      </c>
      <c r="E80" s="825" t="e">
        <f>E77/D77-1</f>
        <v>#DIV/0!</v>
      </c>
      <c r="F80" s="825" t="e">
        <f t="shared" si="2"/>
        <v>#DIV/0!</v>
      </c>
      <c r="G80" s="825" t="e">
        <f t="shared" si="2"/>
        <v>#DIV/0!</v>
      </c>
    </row>
    <row r="81" spans="3:7" ht="32.25" hidden="1" thickBot="1">
      <c r="C81" s="808" t="s">
        <v>19</v>
      </c>
      <c r="D81" s="824" t="s">
        <v>23</v>
      </c>
      <c r="E81" s="825" t="e">
        <f>E78/D78-1</f>
        <v>#DIV/0!</v>
      </c>
      <c r="F81" s="825" t="e">
        <f t="shared" si="2"/>
        <v>#DIV/0!</v>
      </c>
      <c r="G81" s="825" t="e">
        <f t="shared" si="2"/>
        <v>#DIV/0!</v>
      </c>
    </row>
    <row r="82" spans="3:7" ht="16.5" hidden="1" thickBot="1">
      <c r="C82" s="826" t="s">
        <v>463</v>
      </c>
      <c r="D82" s="827"/>
      <c r="E82" s="827"/>
      <c r="F82" s="827"/>
      <c r="G82" s="828"/>
    </row>
    <row r="83" spans="3:7" ht="12.75" hidden="1" customHeight="1">
      <c r="C83" s="801"/>
      <c r="D83" s="820">
        <v>2018</v>
      </c>
      <c r="E83" s="820">
        <v>2019</v>
      </c>
      <c r="F83" s="820">
        <v>2020</v>
      </c>
      <c r="G83" s="820">
        <v>2021</v>
      </c>
    </row>
    <row r="84" spans="3:7" ht="9" hidden="1" customHeight="1" thickBot="1">
      <c r="C84" s="803"/>
      <c r="D84" s="821" t="s">
        <v>6</v>
      </c>
      <c r="E84" s="821" t="s">
        <v>7</v>
      </c>
      <c r="F84" s="821" t="s">
        <v>7</v>
      </c>
      <c r="G84" s="821" t="s">
        <v>7</v>
      </c>
    </row>
    <row r="85" spans="3:7" ht="32.25" hidden="1" thickBot="1">
      <c r="C85" s="829" t="s">
        <v>99</v>
      </c>
      <c r="D85" s="830"/>
      <c r="E85" s="830"/>
      <c r="F85" s="830"/>
      <c r="G85" s="830"/>
    </row>
    <row r="86" spans="3:7" ht="32.25" hidden="1" thickBot="1">
      <c r="C86" s="829" t="s">
        <v>100</v>
      </c>
      <c r="D86" s="823"/>
      <c r="E86" s="830"/>
      <c r="F86" s="830"/>
      <c r="G86" s="830"/>
    </row>
    <row r="87" spans="3:7" ht="32.25" hidden="1" thickBot="1">
      <c r="C87" s="831" t="s">
        <v>72</v>
      </c>
      <c r="D87" s="823">
        <f>D86+D85</f>
        <v>0</v>
      </c>
      <c r="E87" s="823">
        <f>E86+E85</f>
        <v>0</v>
      </c>
      <c r="F87" s="823">
        <f>F86+F85</f>
        <v>0</v>
      </c>
      <c r="G87" s="823">
        <f>G86+G85</f>
        <v>0</v>
      </c>
    </row>
    <row r="88" spans="3:7" ht="15" hidden="1">
      <c r="C88" s="840" t="s">
        <v>96</v>
      </c>
      <c r="D88" s="841"/>
      <c r="E88" s="842"/>
      <c r="F88" s="842"/>
      <c r="G88" s="843"/>
    </row>
    <row r="89" spans="3:7" ht="15" hidden="1">
      <c r="C89" s="844"/>
      <c r="D89" s="845"/>
      <c r="E89" s="846"/>
      <c r="F89" s="846"/>
      <c r="G89" s="847"/>
    </row>
    <row r="90" spans="3:7" hidden="1" thickBot="1">
      <c r="C90" s="848"/>
      <c r="D90" s="849"/>
      <c r="E90" s="850"/>
      <c r="F90" s="850"/>
      <c r="G90" s="851"/>
    </row>
    <row r="91" spans="3:7" ht="32.25" hidden="1" thickBot="1">
      <c r="C91" s="836" t="s">
        <v>45</v>
      </c>
      <c r="D91" s="837" t="s">
        <v>44</v>
      </c>
      <c r="E91" s="838"/>
      <c r="F91" s="838"/>
      <c r="G91" s="839"/>
    </row>
    <row r="92" spans="3:7" ht="48" hidden="1" thickBot="1">
      <c r="C92" s="815" t="s">
        <v>97</v>
      </c>
      <c r="D92" s="816" t="s">
        <v>39</v>
      </c>
      <c r="E92" s="799"/>
      <c r="F92" s="799"/>
      <c r="G92" s="800"/>
    </row>
    <row r="93" spans="3:7" ht="17.25" hidden="1" customHeight="1" thickBot="1">
      <c r="C93" s="808" t="s">
        <v>10</v>
      </c>
      <c r="D93" s="788" t="s">
        <v>39</v>
      </c>
      <c r="E93" s="789"/>
      <c r="F93" s="789"/>
      <c r="G93" s="790"/>
    </row>
    <row r="94" spans="3:7" ht="16.5" hidden="1" thickBot="1">
      <c r="C94" s="808" t="s">
        <v>15</v>
      </c>
      <c r="D94" s="817" t="s">
        <v>39</v>
      </c>
      <c r="E94" s="818"/>
      <c r="F94" s="818"/>
      <c r="G94" s="819"/>
    </row>
    <row r="95" spans="3:7" ht="12.75" hidden="1" customHeight="1">
      <c r="C95" s="801"/>
      <c r="D95" s="820">
        <v>2018</v>
      </c>
      <c r="E95" s="820">
        <v>2019</v>
      </c>
      <c r="F95" s="820">
        <v>2020</v>
      </c>
      <c r="G95" s="820">
        <v>2021</v>
      </c>
    </row>
    <row r="96" spans="3:7" ht="9" hidden="1" customHeight="1" thickBot="1">
      <c r="C96" s="803"/>
      <c r="D96" s="821" t="s">
        <v>6</v>
      </c>
      <c r="E96" s="821" t="s">
        <v>7</v>
      </c>
      <c r="F96" s="821" t="s">
        <v>7</v>
      </c>
      <c r="G96" s="821" t="s">
        <v>7</v>
      </c>
    </row>
    <row r="97" spans="3:7" ht="16.5" hidden="1" thickBot="1">
      <c r="C97" s="808" t="s">
        <v>9</v>
      </c>
      <c r="D97" s="822"/>
      <c r="E97" s="822"/>
      <c r="F97" s="822"/>
      <c r="G97" s="822"/>
    </row>
    <row r="98" spans="3:7" ht="32.25" hidden="1" thickBot="1">
      <c r="C98" s="808" t="s">
        <v>16</v>
      </c>
      <c r="D98" s="822"/>
      <c r="E98" s="822"/>
      <c r="F98" s="822"/>
      <c r="G98" s="822"/>
    </row>
    <row r="99" spans="3:7" ht="32.25" hidden="1" thickBot="1">
      <c r="C99" s="808" t="s">
        <v>26</v>
      </c>
      <c r="D99" s="822" t="e">
        <f>D98/D97</f>
        <v>#DIV/0!</v>
      </c>
      <c r="E99" s="822" t="e">
        <f>E98/E97</f>
        <v>#DIV/0!</v>
      </c>
      <c r="F99" s="822" t="e">
        <f>F98/F97</f>
        <v>#DIV/0!</v>
      </c>
      <c r="G99" s="822" t="e">
        <f>G98/G97</f>
        <v>#DIV/0!</v>
      </c>
    </row>
    <row r="100" spans="3:7" ht="32.25" hidden="1" thickBot="1">
      <c r="C100" s="808" t="s">
        <v>17</v>
      </c>
      <c r="D100" s="824" t="s">
        <v>23</v>
      </c>
      <c r="E100" s="825" t="e">
        <f>E97/D97-1</f>
        <v>#DIV/0!</v>
      </c>
      <c r="F100" s="825" t="e">
        <f t="shared" ref="F100:G102" si="3">F97/E97-1</f>
        <v>#DIV/0!</v>
      </c>
      <c r="G100" s="825" t="e">
        <f t="shared" si="3"/>
        <v>#DIV/0!</v>
      </c>
    </row>
    <row r="101" spans="3:7" ht="32.25" hidden="1" thickBot="1">
      <c r="C101" s="808" t="s">
        <v>18</v>
      </c>
      <c r="D101" s="824" t="s">
        <v>23</v>
      </c>
      <c r="E101" s="825" t="e">
        <f>E98/D98-1</f>
        <v>#DIV/0!</v>
      </c>
      <c r="F101" s="825" t="e">
        <f t="shared" si="3"/>
        <v>#DIV/0!</v>
      </c>
      <c r="G101" s="825" t="e">
        <f t="shared" si="3"/>
        <v>#DIV/0!</v>
      </c>
    </row>
    <row r="102" spans="3:7" ht="32.25" hidden="1" thickBot="1">
      <c r="C102" s="808" t="s">
        <v>19</v>
      </c>
      <c r="D102" s="824" t="s">
        <v>23</v>
      </c>
      <c r="E102" s="825" t="e">
        <f>E99/D99-1</f>
        <v>#DIV/0!</v>
      </c>
      <c r="F102" s="825" t="e">
        <f t="shared" si="3"/>
        <v>#DIV/0!</v>
      </c>
      <c r="G102" s="825" t="e">
        <f t="shared" si="3"/>
        <v>#DIV/0!</v>
      </c>
    </row>
    <row r="103" spans="3:7" ht="16.5" hidden="1" thickBot="1">
      <c r="C103" s="826" t="s">
        <v>466</v>
      </c>
      <c r="D103" s="827"/>
      <c r="E103" s="827"/>
      <c r="F103" s="827"/>
      <c r="G103" s="828"/>
    </row>
    <row r="104" spans="3:7" ht="12.75" hidden="1" customHeight="1">
      <c r="C104" s="801"/>
      <c r="D104" s="820">
        <v>2018</v>
      </c>
      <c r="E104" s="820">
        <v>2019</v>
      </c>
      <c r="F104" s="820">
        <v>2020</v>
      </c>
      <c r="G104" s="820">
        <v>2021</v>
      </c>
    </row>
    <row r="105" spans="3:7" ht="9" hidden="1" customHeight="1" thickBot="1">
      <c r="C105" s="803"/>
      <c r="D105" s="821" t="s">
        <v>6</v>
      </c>
      <c r="E105" s="821" t="s">
        <v>7</v>
      </c>
      <c r="F105" s="821" t="s">
        <v>7</v>
      </c>
      <c r="G105" s="821" t="s">
        <v>7</v>
      </c>
    </row>
    <row r="106" spans="3:7" ht="32.25" hidden="1" thickBot="1">
      <c r="C106" s="829" t="s">
        <v>99</v>
      </c>
      <c r="D106" s="830"/>
      <c r="E106" s="830"/>
      <c r="F106" s="830"/>
      <c r="G106" s="830"/>
    </row>
    <row r="107" spans="3:7" ht="32.25" hidden="1" thickBot="1">
      <c r="C107" s="829" t="s">
        <v>100</v>
      </c>
      <c r="D107" s="823"/>
      <c r="E107" s="830"/>
      <c r="F107" s="830"/>
      <c r="G107" s="830"/>
    </row>
    <row r="108" spans="3:7" ht="32.25" hidden="1" thickBot="1">
      <c r="C108" s="831" t="s">
        <v>75</v>
      </c>
      <c r="D108" s="823">
        <f>D107+D106</f>
        <v>0</v>
      </c>
      <c r="E108" s="823">
        <f>E107+E106</f>
        <v>0</v>
      </c>
      <c r="F108" s="823">
        <f>F107+F106</f>
        <v>0</v>
      </c>
      <c r="G108" s="823">
        <f>G107+G106</f>
        <v>0</v>
      </c>
    </row>
    <row r="109" spans="3:7" ht="16.5" hidden="1" thickBot="1">
      <c r="C109" s="812" t="s">
        <v>94</v>
      </c>
      <c r="D109" s="813"/>
      <c r="E109" s="813"/>
      <c r="F109" s="813"/>
      <c r="G109" s="814"/>
    </row>
    <row r="110" spans="3:7" ht="16.5" hidden="1" thickBot="1">
      <c r="C110" s="812" t="s">
        <v>101</v>
      </c>
      <c r="D110" s="813"/>
      <c r="E110" s="813"/>
      <c r="F110" s="813"/>
      <c r="G110" s="814"/>
    </row>
    <row r="111" spans="3:7" ht="32.25" hidden="1" thickBot="1">
      <c r="C111" s="836" t="s">
        <v>45</v>
      </c>
      <c r="D111" s="837" t="s">
        <v>44</v>
      </c>
      <c r="E111" s="838"/>
      <c r="F111" s="838"/>
      <c r="G111" s="839"/>
    </row>
    <row r="112" spans="3:7" ht="16.5" hidden="1" thickBot="1">
      <c r="C112" s="815" t="s">
        <v>42</v>
      </c>
      <c r="D112" s="816" t="s">
        <v>39</v>
      </c>
      <c r="E112" s="799"/>
      <c r="F112" s="799"/>
      <c r="G112" s="800"/>
    </row>
    <row r="113" spans="3:7" ht="17.25" hidden="1" customHeight="1" thickBot="1">
      <c r="C113" s="808" t="s">
        <v>10</v>
      </c>
      <c r="D113" s="788" t="s">
        <v>39</v>
      </c>
      <c r="E113" s="789"/>
      <c r="F113" s="789"/>
      <c r="G113" s="790"/>
    </row>
    <row r="114" spans="3:7" ht="16.5" hidden="1" thickBot="1">
      <c r="C114" s="808" t="s">
        <v>15</v>
      </c>
      <c r="D114" s="817" t="s">
        <v>39</v>
      </c>
      <c r="E114" s="818"/>
      <c r="F114" s="818"/>
      <c r="G114" s="819"/>
    </row>
    <row r="115" spans="3:7" ht="12.75" hidden="1" customHeight="1">
      <c r="C115" s="801"/>
      <c r="D115" s="820">
        <v>2018</v>
      </c>
      <c r="E115" s="820">
        <v>2019</v>
      </c>
      <c r="F115" s="820">
        <v>2020</v>
      </c>
      <c r="G115" s="820">
        <v>2021</v>
      </c>
    </row>
    <row r="116" spans="3:7" ht="9" hidden="1" customHeight="1" thickBot="1">
      <c r="C116" s="803"/>
      <c r="D116" s="821" t="s">
        <v>6</v>
      </c>
      <c r="E116" s="821" t="s">
        <v>7</v>
      </c>
      <c r="F116" s="821" t="s">
        <v>7</v>
      </c>
      <c r="G116" s="821" t="s">
        <v>7</v>
      </c>
    </row>
    <row r="117" spans="3:7" ht="16.5" hidden="1" thickBot="1">
      <c r="C117" s="808" t="s">
        <v>9</v>
      </c>
      <c r="D117" s="822"/>
      <c r="E117" s="822"/>
      <c r="F117" s="822"/>
      <c r="G117" s="822"/>
    </row>
    <row r="118" spans="3:7" ht="32.25" hidden="1" thickBot="1">
      <c r="C118" s="808" t="s">
        <v>16</v>
      </c>
      <c r="D118" s="822"/>
      <c r="E118" s="822"/>
      <c r="F118" s="822"/>
      <c r="G118" s="822"/>
    </row>
    <row r="119" spans="3:7" ht="32.25" hidden="1" thickBot="1">
      <c r="C119" s="808" t="s">
        <v>26</v>
      </c>
      <c r="D119" s="822" t="e">
        <f>D118/D117</f>
        <v>#DIV/0!</v>
      </c>
      <c r="E119" s="822" t="e">
        <f>E118/E117</f>
        <v>#DIV/0!</v>
      </c>
      <c r="F119" s="822" t="e">
        <f>F118/F117</f>
        <v>#DIV/0!</v>
      </c>
      <c r="G119" s="822" t="e">
        <f>G118/G117</f>
        <v>#DIV/0!</v>
      </c>
    </row>
    <row r="120" spans="3:7" ht="32.25" hidden="1" thickBot="1">
      <c r="C120" s="808" t="s">
        <v>17</v>
      </c>
      <c r="D120" s="824" t="s">
        <v>23</v>
      </c>
      <c r="E120" s="825" t="e">
        <f>E117/D117-1</f>
        <v>#DIV/0!</v>
      </c>
      <c r="F120" s="825" t="e">
        <f t="shared" ref="F120:G122" si="4">F117/E117-1</f>
        <v>#DIV/0!</v>
      </c>
      <c r="G120" s="825" t="e">
        <f t="shared" si="4"/>
        <v>#DIV/0!</v>
      </c>
    </row>
    <row r="121" spans="3:7" ht="32.25" hidden="1" thickBot="1">
      <c r="C121" s="808" t="s">
        <v>18</v>
      </c>
      <c r="D121" s="824" t="s">
        <v>23</v>
      </c>
      <c r="E121" s="825" t="e">
        <f>E118/D118-1</f>
        <v>#DIV/0!</v>
      </c>
      <c r="F121" s="825" t="e">
        <f t="shared" si="4"/>
        <v>#DIV/0!</v>
      </c>
      <c r="G121" s="825" t="e">
        <f t="shared" si="4"/>
        <v>#DIV/0!</v>
      </c>
    </row>
    <row r="122" spans="3:7" ht="32.25" hidden="1" thickBot="1">
      <c r="C122" s="808" t="s">
        <v>19</v>
      </c>
      <c r="D122" s="824" t="s">
        <v>23</v>
      </c>
      <c r="E122" s="825" t="e">
        <f>E119/D119-1</f>
        <v>#DIV/0!</v>
      </c>
      <c r="F122" s="825" t="e">
        <f t="shared" si="4"/>
        <v>#DIV/0!</v>
      </c>
      <c r="G122" s="825" t="e">
        <f t="shared" si="4"/>
        <v>#DIV/0!</v>
      </c>
    </row>
    <row r="123" spans="3:7" ht="16.5" hidden="1" thickBot="1">
      <c r="C123" s="826" t="s">
        <v>463</v>
      </c>
      <c r="D123" s="827"/>
      <c r="E123" s="827"/>
      <c r="F123" s="827"/>
      <c r="G123" s="828"/>
    </row>
    <row r="124" spans="3:7" ht="12.75" hidden="1" customHeight="1">
      <c r="C124" s="801"/>
      <c r="D124" s="820">
        <v>2018</v>
      </c>
      <c r="E124" s="820">
        <v>2019</v>
      </c>
      <c r="F124" s="820">
        <v>2020</v>
      </c>
      <c r="G124" s="820">
        <v>2021</v>
      </c>
    </row>
    <row r="125" spans="3:7" ht="9" hidden="1" customHeight="1" thickBot="1">
      <c r="C125" s="803"/>
      <c r="D125" s="821" t="s">
        <v>6</v>
      </c>
      <c r="E125" s="821" t="s">
        <v>7</v>
      </c>
      <c r="F125" s="821" t="s">
        <v>7</v>
      </c>
      <c r="G125" s="821" t="s">
        <v>7</v>
      </c>
    </row>
    <row r="126" spans="3:7" ht="32.25" hidden="1" thickBot="1">
      <c r="C126" s="829" t="s">
        <v>99</v>
      </c>
      <c r="D126" s="830"/>
      <c r="E126" s="830"/>
      <c r="F126" s="830"/>
      <c r="G126" s="830"/>
    </row>
    <row r="127" spans="3:7" ht="32.25" hidden="1" thickBot="1">
      <c r="C127" s="829" t="s">
        <v>100</v>
      </c>
      <c r="D127" s="823"/>
      <c r="E127" s="830"/>
      <c r="F127" s="830"/>
      <c r="G127" s="830"/>
    </row>
    <row r="128" spans="3:7" ht="32.25" hidden="1" thickBot="1">
      <c r="C128" s="831" t="s">
        <v>72</v>
      </c>
      <c r="D128" s="823">
        <f>D127+D126</f>
        <v>0</v>
      </c>
      <c r="E128" s="823">
        <f>E127+E126</f>
        <v>0</v>
      </c>
      <c r="F128" s="823">
        <f>F127+F126</f>
        <v>0</v>
      </c>
      <c r="G128" s="823">
        <f>G127+G126</f>
        <v>0</v>
      </c>
    </row>
    <row r="129" spans="3:7" ht="32.25" hidden="1" thickBot="1">
      <c r="C129" s="852" t="s">
        <v>45</v>
      </c>
      <c r="D129" s="837" t="s">
        <v>44</v>
      </c>
      <c r="E129" s="838"/>
      <c r="F129" s="838"/>
      <c r="G129" s="839"/>
    </row>
    <row r="130" spans="3:7" ht="48" hidden="1" thickBot="1">
      <c r="C130" s="815" t="s">
        <v>97</v>
      </c>
      <c r="D130" s="816" t="s">
        <v>39</v>
      </c>
      <c r="E130" s="799"/>
      <c r="F130" s="799"/>
      <c r="G130" s="800"/>
    </row>
    <row r="131" spans="3:7" ht="17.25" hidden="1" customHeight="1" thickBot="1">
      <c r="C131" s="808" t="s">
        <v>10</v>
      </c>
      <c r="D131" s="788" t="s">
        <v>39</v>
      </c>
      <c r="E131" s="789"/>
      <c r="F131" s="789"/>
      <c r="G131" s="790"/>
    </row>
    <row r="132" spans="3:7" ht="16.5" hidden="1" thickBot="1">
      <c r="C132" s="808" t="s">
        <v>15</v>
      </c>
      <c r="D132" s="817" t="s">
        <v>39</v>
      </c>
      <c r="E132" s="818"/>
      <c r="F132" s="818"/>
      <c r="G132" s="819"/>
    </row>
    <row r="133" spans="3:7" ht="12.75" hidden="1" customHeight="1">
      <c r="C133" s="801"/>
      <c r="D133" s="820">
        <v>2018</v>
      </c>
      <c r="E133" s="820">
        <v>2019</v>
      </c>
      <c r="F133" s="820">
        <v>2020</v>
      </c>
      <c r="G133" s="820">
        <v>2021</v>
      </c>
    </row>
    <row r="134" spans="3:7" ht="9" hidden="1" customHeight="1" thickBot="1">
      <c r="C134" s="803"/>
      <c r="D134" s="821" t="s">
        <v>6</v>
      </c>
      <c r="E134" s="821" t="s">
        <v>7</v>
      </c>
      <c r="F134" s="821" t="s">
        <v>7</v>
      </c>
      <c r="G134" s="821" t="s">
        <v>7</v>
      </c>
    </row>
    <row r="135" spans="3:7" ht="16.5" hidden="1" thickBot="1">
      <c r="C135" s="808" t="s">
        <v>9</v>
      </c>
      <c r="D135" s="822"/>
      <c r="E135" s="822"/>
      <c r="F135" s="822"/>
      <c r="G135" s="822"/>
    </row>
    <row r="136" spans="3:7" ht="32.25" hidden="1" thickBot="1">
      <c r="C136" s="808" t="s">
        <v>16</v>
      </c>
      <c r="D136" s="822"/>
      <c r="E136" s="822"/>
      <c r="F136" s="822"/>
      <c r="G136" s="822"/>
    </row>
    <row r="137" spans="3:7" ht="32.25" hidden="1" thickBot="1">
      <c r="C137" s="808" t="s">
        <v>26</v>
      </c>
      <c r="D137" s="822" t="e">
        <f>D136/D135</f>
        <v>#DIV/0!</v>
      </c>
      <c r="E137" s="822" t="e">
        <f>E136/E135</f>
        <v>#DIV/0!</v>
      </c>
      <c r="F137" s="822" t="e">
        <f>F136/F135</f>
        <v>#DIV/0!</v>
      </c>
      <c r="G137" s="822" t="e">
        <f>G136/G135</f>
        <v>#DIV/0!</v>
      </c>
    </row>
    <row r="138" spans="3:7" ht="32.25" hidden="1" thickBot="1">
      <c r="C138" s="808" t="s">
        <v>17</v>
      </c>
      <c r="D138" s="824" t="s">
        <v>23</v>
      </c>
      <c r="E138" s="825" t="e">
        <f>E135/D135-1</f>
        <v>#DIV/0!</v>
      </c>
      <c r="F138" s="825" t="e">
        <f t="shared" ref="F138:G140" si="5">F135/E135-1</f>
        <v>#DIV/0!</v>
      </c>
      <c r="G138" s="825" t="e">
        <f t="shared" si="5"/>
        <v>#DIV/0!</v>
      </c>
    </row>
    <row r="139" spans="3:7" ht="32.25" hidden="1" thickBot="1">
      <c r="C139" s="808" t="s">
        <v>18</v>
      </c>
      <c r="D139" s="824" t="s">
        <v>23</v>
      </c>
      <c r="E139" s="825" t="e">
        <f>E136/D136-1</f>
        <v>#DIV/0!</v>
      </c>
      <c r="F139" s="825" t="e">
        <f t="shared" si="5"/>
        <v>#DIV/0!</v>
      </c>
      <c r="G139" s="825" t="e">
        <f t="shared" si="5"/>
        <v>#DIV/0!</v>
      </c>
    </row>
    <row r="140" spans="3:7" ht="32.25" hidden="1" thickBot="1">
      <c r="C140" s="808" t="s">
        <v>19</v>
      </c>
      <c r="D140" s="824" t="s">
        <v>23</v>
      </c>
      <c r="E140" s="825" t="e">
        <f>E137/D137-1</f>
        <v>#DIV/0!</v>
      </c>
      <c r="F140" s="825" t="e">
        <f t="shared" si="5"/>
        <v>#DIV/0!</v>
      </c>
      <c r="G140" s="825" t="e">
        <f t="shared" si="5"/>
        <v>#DIV/0!</v>
      </c>
    </row>
    <row r="141" spans="3:7" ht="16.5" hidden="1" thickBot="1">
      <c r="C141" s="826" t="s">
        <v>466</v>
      </c>
      <c r="D141" s="827"/>
      <c r="E141" s="827"/>
      <c r="F141" s="827"/>
      <c r="G141" s="828"/>
    </row>
    <row r="142" spans="3:7" ht="12.75" hidden="1" customHeight="1">
      <c r="C142" s="801"/>
      <c r="D142" s="820">
        <v>2018</v>
      </c>
      <c r="E142" s="820">
        <v>2019</v>
      </c>
      <c r="F142" s="820">
        <v>2020</v>
      </c>
      <c r="G142" s="820">
        <v>2021</v>
      </c>
    </row>
    <row r="143" spans="3:7" ht="9" hidden="1" customHeight="1" thickBot="1">
      <c r="C143" s="803"/>
      <c r="D143" s="821" t="s">
        <v>6</v>
      </c>
      <c r="E143" s="821" t="s">
        <v>7</v>
      </c>
      <c r="F143" s="821" t="s">
        <v>7</v>
      </c>
      <c r="G143" s="821" t="s">
        <v>7</v>
      </c>
    </row>
    <row r="144" spans="3:7" ht="32.25" hidden="1" thickBot="1">
      <c r="C144" s="829" t="s">
        <v>99</v>
      </c>
      <c r="D144" s="830"/>
      <c r="E144" s="830"/>
      <c r="F144" s="830"/>
      <c r="G144" s="830"/>
    </row>
    <row r="145" spans="3:7" ht="32.25" hidden="1" thickBot="1">
      <c r="C145" s="829" t="s">
        <v>100</v>
      </c>
      <c r="D145" s="823"/>
      <c r="E145" s="830"/>
      <c r="F145" s="830"/>
      <c r="G145" s="830"/>
    </row>
    <row r="146" spans="3:7" ht="32.25" hidden="1" thickBot="1">
      <c r="C146" s="831" t="s">
        <v>75</v>
      </c>
      <c r="D146" s="823">
        <f>D145+D144</f>
        <v>0</v>
      </c>
      <c r="E146" s="823">
        <f>E145+E144</f>
        <v>0</v>
      </c>
      <c r="F146" s="823">
        <f>F145+F144</f>
        <v>0</v>
      </c>
      <c r="G146" s="823">
        <f>G145+G144</f>
        <v>0</v>
      </c>
    </row>
    <row r="147" spans="3:7" ht="15.75" hidden="1" customHeight="1" thickBot="1">
      <c r="C147" s="797" t="s">
        <v>24</v>
      </c>
      <c r="D147" s="816" t="s">
        <v>39</v>
      </c>
      <c r="E147" s="799"/>
      <c r="F147" s="799"/>
      <c r="G147" s="800"/>
    </row>
    <row r="148" spans="3:7" ht="15.75" hidden="1" customHeight="1" thickBot="1">
      <c r="C148" s="788" t="s">
        <v>25</v>
      </c>
      <c r="D148" s="789"/>
      <c r="E148" s="789"/>
      <c r="F148" s="789"/>
      <c r="G148" s="790"/>
    </row>
    <row r="149" spans="3:7" ht="32.25" hidden="1" thickBot="1">
      <c r="C149" s="805" t="s">
        <v>46</v>
      </c>
      <c r="D149" s="807" t="s">
        <v>47</v>
      </c>
      <c r="E149" s="807" t="s">
        <v>40</v>
      </c>
      <c r="F149" s="807" t="s">
        <v>40</v>
      </c>
      <c r="G149" s="807" t="s">
        <v>40</v>
      </c>
    </row>
    <row r="150" spans="3:7" ht="15.75" hidden="1" customHeight="1" thickBot="1">
      <c r="C150" s="808" t="s">
        <v>48</v>
      </c>
      <c r="D150" s="807" t="s">
        <v>47</v>
      </c>
      <c r="E150" s="807" t="s">
        <v>40</v>
      </c>
      <c r="F150" s="807" t="s">
        <v>40</v>
      </c>
      <c r="G150" s="807" t="s">
        <v>40</v>
      </c>
    </row>
    <row r="151" spans="3:7" ht="23.25" hidden="1" customHeight="1" thickBot="1">
      <c r="C151" s="808" t="s">
        <v>49</v>
      </c>
      <c r="D151" s="807" t="s">
        <v>47</v>
      </c>
      <c r="E151" s="807" t="s">
        <v>40</v>
      </c>
      <c r="F151" s="807" t="s">
        <v>40</v>
      </c>
      <c r="G151" s="807" t="s">
        <v>40</v>
      </c>
    </row>
    <row r="152" spans="3:7" ht="23.25" hidden="1" customHeight="1" thickBot="1">
      <c r="C152" s="853" t="s">
        <v>71</v>
      </c>
      <c r="D152" s="854"/>
      <c r="E152" s="854"/>
      <c r="F152" s="854"/>
      <c r="G152" s="855"/>
    </row>
    <row r="153" spans="3:7" ht="23.25" hidden="1" customHeight="1" thickBot="1">
      <c r="C153" s="856" t="s">
        <v>93</v>
      </c>
      <c r="D153" s="857"/>
      <c r="E153" s="857"/>
      <c r="F153" s="857"/>
      <c r="G153" s="858"/>
    </row>
    <row r="154" spans="3:7" ht="12.75" hidden="1" customHeight="1">
      <c r="C154" s="801"/>
      <c r="D154" s="820">
        <v>2018</v>
      </c>
      <c r="E154" s="820">
        <v>2019</v>
      </c>
      <c r="F154" s="820">
        <v>2020</v>
      </c>
      <c r="G154" s="820">
        <v>2021</v>
      </c>
    </row>
    <row r="155" spans="3:7" ht="9" hidden="1" customHeight="1" thickBot="1">
      <c r="C155" s="803"/>
      <c r="D155" s="821" t="s">
        <v>6</v>
      </c>
      <c r="E155" s="821" t="s">
        <v>7</v>
      </c>
      <c r="F155" s="821" t="s">
        <v>7</v>
      </c>
      <c r="G155" s="821" t="s">
        <v>7</v>
      </c>
    </row>
    <row r="156" spans="3:7" ht="26.25" hidden="1" customHeight="1" thickBot="1">
      <c r="C156" s="815" t="s">
        <v>42</v>
      </c>
      <c r="D156" s="816" t="s">
        <v>39</v>
      </c>
      <c r="E156" s="799"/>
      <c r="F156" s="799"/>
      <c r="G156" s="800"/>
    </row>
    <row r="157" spans="3:7" ht="16.5" hidden="1" customHeight="1" thickBot="1">
      <c r="C157" s="808" t="s">
        <v>10</v>
      </c>
      <c r="D157" s="788" t="s">
        <v>39</v>
      </c>
      <c r="E157" s="789"/>
      <c r="F157" s="789"/>
      <c r="G157" s="790"/>
    </row>
    <row r="158" spans="3:7" ht="16.5" hidden="1" thickBot="1">
      <c r="C158" s="808" t="s">
        <v>15</v>
      </c>
      <c r="D158" s="817" t="s">
        <v>39</v>
      </c>
      <c r="E158" s="818"/>
      <c r="F158" s="818"/>
      <c r="G158" s="819"/>
    </row>
    <row r="159" spans="3:7" ht="15.75" hidden="1" customHeight="1">
      <c r="C159" s="801"/>
      <c r="D159" s="820">
        <v>2018</v>
      </c>
      <c r="E159" s="820">
        <v>2019</v>
      </c>
      <c r="F159" s="820">
        <v>2020</v>
      </c>
      <c r="G159" s="820">
        <v>2021</v>
      </c>
    </row>
    <row r="160" spans="3:7" ht="16.5" hidden="1" thickBot="1">
      <c r="C160" s="803"/>
      <c r="D160" s="821" t="s">
        <v>6</v>
      </c>
      <c r="E160" s="821" t="s">
        <v>7</v>
      </c>
      <c r="F160" s="821" t="s">
        <v>7</v>
      </c>
      <c r="G160" s="821" t="s">
        <v>7</v>
      </c>
    </row>
    <row r="161" spans="3:7" ht="16.5" hidden="1" thickBot="1">
      <c r="C161" s="808" t="s">
        <v>9</v>
      </c>
      <c r="D161" s="822"/>
      <c r="E161" s="859"/>
      <c r="F161" s="859"/>
      <c r="G161" s="859"/>
    </row>
    <row r="162" spans="3:7" ht="32.25" hidden="1" thickBot="1">
      <c r="C162" s="808" t="s">
        <v>16</v>
      </c>
      <c r="D162" s="822"/>
      <c r="E162" s="822"/>
      <c r="F162" s="822"/>
      <c r="G162" s="822"/>
    </row>
    <row r="163" spans="3:7" ht="32.25" hidden="1" thickBot="1">
      <c r="C163" s="808" t="s">
        <v>26</v>
      </c>
      <c r="D163" s="822" t="e">
        <f>D162/D161</f>
        <v>#DIV/0!</v>
      </c>
      <c r="E163" s="822" t="e">
        <f>E162/E161</f>
        <v>#DIV/0!</v>
      </c>
      <c r="F163" s="822" t="e">
        <f>F162/F161</f>
        <v>#DIV/0!</v>
      </c>
      <c r="G163" s="822" t="e">
        <f>G162/G161</f>
        <v>#DIV/0!</v>
      </c>
    </row>
    <row r="164" spans="3:7" ht="32.25" hidden="1" thickBot="1">
      <c r="C164" s="808" t="s">
        <v>17</v>
      </c>
      <c r="D164" s="824"/>
      <c r="E164" s="825" t="e">
        <f>E161/D161-1</f>
        <v>#DIV/0!</v>
      </c>
      <c r="F164" s="825" t="e">
        <f t="shared" ref="F164:G166" si="6">F161/E161-1</f>
        <v>#DIV/0!</v>
      </c>
      <c r="G164" s="825" t="e">
        <f t="shared" si="6"/>
        <v>#DIV/0!</v>
      </c>
    </row>
    <row r="165" spans="3:7" ht="15" hidden="1" customHeight="1" thickBot="1">
      <c r="C165" s="808" t="s">
        <v>18</v>
      </c>
      <c r="D165" s="824"/>
      <c r="E165" s="825" t="e">
        <f>E162/D162-1</f>
        <v>#DIV/0!</v>
      </c>
      <c r="F165" s="825" t="e">
        <f t="shared" si="6"/>
        <v>#DIV/0!</v>
      </c>
      <c r="G165" s="825" t="e">
        <f t="shared" si="6"/>
        <v>#DIV/0!</v>
      </c>
    </row>
    <row r="166" spans="3:7" ht="32.25" hidden="1" thickBot="1">
      <c r="C166" s="808" t="s">
        <v>19</v>
      </c>
      <c r="D166" s="824"/>
      <c r="E166" s="825" t="e">
        <f>E163/D163-1</f>
        <v>#DIV/0!</v>
      </c>
      <c r="F166" s="825" t="e">
        <f t="shared" si="6"/>
        <v>#DIV/0!</v>
      </c>
      <c r="G166" s="825" t="e">
        <f t="shared" si="6"/>
        <v>#DIV/0!</v>
      </c>
    </row>
    <row r="167" spans="3:7" hidden="1">
      <c r="C167" s="801"/>
      <c r="D167" s="820">
        <v>2018</v>
      </c>
      <c r="E167" s="820">
        <v>2019</v>
      </c>
      <c r="F167" s="820">
        <v>2020</v>
      </c>
      <c r="G167" s="820">
        <v>2021</v>
      </c>
    </row>
    <row r="168" spans="3:7" ht="16.5" hidden="1" thickBot="1">
      <c r="C168" s="803"/>
      <c r="D168" s="821" t="s">
        <v>6</v>
      </c>
      <c r="E168" s="821" t="s">
        <v>7</v>
      </c>
      <c r="F168" s="821" t="s">
        <v>7</v>
      </c>
      <c r="G168" s="821" t="s">
        <v>7</v>
      </c>
    </row>
    <row r="169" spans="3:7" ht="16.5" hidden="1" thickBot="1">
      <c r="C169" s="826" t="s">
        <v>467</v>
      </c>
      <c r="D169" s="827"/>
      <c r="E169" s="827"/>
      <c r="F169" s="827"/>
      <c r="G169" s="828"/>
    </row>
    <row r="170" spans="3:7" hidden="1">
      <c r="C170" s="801"/>
      <c r="D170" s="820">
        <v>2018</v>
      </c>
      <c r="E170" s="820">
        <v>2019</v>
      </c>
      <c r="F170" s="820">
        <v>2020</v>
      </c>
      <c r="G170" s="820">
        <v>2021</v>
      </c>
    </row>
    <row r="171" spans="3:7" ht="16.5" hidden="1" thickBot="1">
      <c r="C171" s="803"/>
      <c r="D171" s="821" t="s">
        <v>6</v>
      </c>
      <c r="E171" s="821" t="s">
        <v>7</v>
      </c>
      <c r="F171" s="821" t="s">
        <v>7</v>
      </c>
      <c r="G171" s="821" t="s">
        <v>7</v>
      </c>
    </row>
    <row r="172" spans="3:7" ht="16.5" hidden="1" thickBot="1">
      <c r="C172" s="829" t="s">
        <v>0</v>
      </c>
      <c r="D172" s="830"/>
      <c r="E172" s="830"/>
      <c r="F172" s="830"/>
      <c r="G172" s="830"/>
    </row>
    <row r="173" spans="3:7" ht="48" hidden="1" thickBot="1">
      <c r="C173" s="829" t="s">
        <v>52</v>
      </c>
      <c r="D173" s="830"/>
      <c r="E173" s="830"/>
      <c r="F173" s="830"/>
      <c r="G173" s="830"/>
    </row>
    <row r="174" spans="3:7" ht="32.25" hidden="1" thickBot="1">
      <c r="C174" s="829" t="s">
        <v>1</v>
      </c>
      <c r="D174" s="823"/>
      <c r="E174" s="830"/>
      <c r="F174" s="830"/>
      <c r="G174" s="830"/>
    </row>
    <row r="175" spans="3:7" ht="16.5" hidden="1" thickBot="1">
      <c r="C175" s="829" t="s">
        <v>2</v>
      </c>
      <c r="D175" s="823"/>
      <c r="E175" s="830"/>
      <c r="F175" s="830"/>
      <c r="G175" s="830"/>
    </row>
    <row r="176" spans="3:7" ht="32.25" hidden="1" thickBot="1">
      <c r="C176" s="829" t="s">
        <v>31</v>
      </c>
      <c r="D176" s="823"/>
      <c r="E176" s="830"/>
      <c r="F176" s="830"/>
      <c r="G176" s="830"/>
    </row>
    <row r="177" spans="3:7" ht="32.25" hidden="1" thickBot="1">
      <c r="C177" s="829" t="s">
        <v>33</v>
      </c>
      <c r="D177" s="823"/>
      <c r="E177" s="830"/>
      <c r="F177" s="830"/>
      <c r="G177" s="830"/>
    </row>
    <row r="178" spans="3:7" ht="48" hidden="1" thickBot="1">
      <c r="C178" s="829" t="s">
        <v>3</v>
      </c>
      <c r="D178" s="823"/>
      <c r="E178" s="830"/>
      <c r="F178" s="830"/>
      <c r="G178" s="830"/>
    </row>
    <row r="179" spans="3:7" ht="63.75" hidden="1" thickBot="1">
      <c r="C179" s="860" t="s">
        <v>76</v>
      </c>
      <c r="D179" s="861">
        <f>D178+D177+D176+D175+D174+D173+D172</f>
        <v>0</v>
      </c>
      <c r="E179" s="861">
        <f>E178+E177+E176+E175+E174+E173+E172</f>
        <v>0</v>
      </c>
      <c r="F179" s="861">
        <f>F178+F177+F176+F175+F174+F173+F172</f>
        <v>0</v>
      </c>
      <c r="G179" s="861">
        <f>G178+G177+G176+G175+G174+G173+G172</f>
        <v>0</v>
      </c>
    </row>
    <row r="180" spans="3:7" ht="16.5" hidden="1" thickBot="1">
      <c r="C180" s="832" t="s">
        <v>74</v>
      </c>
      <c r="D180" s="833">
        <f>IF(D179-D162=0,0,"Error")</f>
        <v>0</v>
      </c>
      <c r="E180" s="833">
        <f>IF(E179-E162=0,0,"Error")</f>
        <v>0</v>
      </c>
      <c r="F180" s="833">
        <f>IF(F179-F162=0,0,"Error")</f>
        <v>0</v>
      </c>
      <c r="G180" s="833">
        <f>IF(G179-G162=0,0,"Error")</f>
        <v>0</v>
      </c>
    </row>
    <row r="181" spans="3:7" ht="32.25" hidden="1" thickBot="1">
      <c r="C181" s="834" t="s">
        <v>464</v>
      </c>
      <c r="D181" s="816" t="s">
        <v>39</v>
      </c>
      <c r="E181" s="799"/>
      <c r="F181" s="799"/>
      <c r="G181" s="800"/>
    </row>
    <row r="182" spans="3:7" ht="32.25" hidden="1" thickBot="1">
      <c r="C182" s="808" t="s">
        <v>10</v>
      </c>
      <c r="D182" s="788" t="s">
        <v>39</v>
      </c>
      <c r="E182" s="789"/>
      <c r="F182" s="789"/>
      <c r="G182" s="790"/>
    </row>
    <row r="183" spans="3:7" ht="16.5" hidden="1" thickBot="1">
      <c r="C183" s="808" t="s">
        <v>15</v>
      </c>
      <c r="D183" s="817" t="s">
        <v>39</v>
      </c>
      <c r="E183" s="818"/>
      <c r="F183" s="818"/>
      <c r="G183" s="819"/>
    </row>
    <row r="184" spans="3:7" hidden="1">
      <c r="C184" s="801"/>
      <c r="D184" s="820">
        <v>2018</v>
      </c>
      <c r="E184" s="820">
        <v>2019</v>
      </c>
      <c r="F184" s="820">
        <v>2020</v>
      </c>
      <c r="G184" s="820">
        <v>2021</v>
      </c>
    </row>
    <row r="185" spans="3:7" ht="16.5" hidden="1" thickBot="1">
      <c r="C185" s="803"/>
      <c r="D185" s="821" t="s">
        <v>6</v>
      </c>
      <c r="E185" s="821" t="s">
        <v>7</v>
      </c>
      <c r="F185" s="821" t="s">
        <v>7</v>
      </c>
      <c r="G185" s="821" t="s">
        <v>7</v>
      </c>
    </row>
    <row r="186" spans="3:7" ht="16.5" hidden="1" thickBot="1">
      <c r="C186" s="808" t="s">
        <v>9</v>
      </c>
      <c r="D186" s="822"/>
      <c r="E186" s="822"/>
      <c r="F186" s="822"/>
      <c r="G186" s="822"/>
    </row>
    <row r="187" spans="3:7" ht="32.25" hidden="1" thickBot="1">
      <c r="C187" s="808" t="s">
        <v>16</v>
      </c>
      <c r="D187" s="822"/>
      <c r="E187" s="822"/>
      <c r="F187" s="822"/>
      <c r="G187" s="822"/>
    </row>
    <row r="188" spans="3:7" ht="32.25" hidden="1" thickBot="1">
      <c r="C188" s="808" t="s">
        <v>26</v>
      </c>
      <c r="D188" s="822" t="e">
        <f>D187/D186</f>
        <v>#DIV/0!</v>
      </c>
      <c r="E188" s="822" t="e">
        <f>E187/E186</f>
        <v>#DIV/0!</v>
      </c>
      <c r="F188" s="822" t="e">
        <f>F187/F186</f>
        <v>#DIV/0!</v>
      </c>
      <c r="G188" s="822" t="e">
        <f>G187/G186</f>
        <v>#DIV/0!</v>
      </c>
    </row>
    <row r="189" spans="3:7" ht="15" hidden="1" customHeight="1" thickBot="1">
      <c r="C189" s="808" t="s">
        <v>17</v>
      </c>
      <c r="D189" s="824"/>
      <c r="E189" s="825" t="e">
        <f>E186/D186-1</f>
        <v>#DIV/0!</v>
      </c>
      <c r="F189" s="825" t="e">
        <f t="shared" ref="F189:G191" si="7">F186/E186-1</f>
        <v>#DIV/0!</v>
      </c>
      <c r="G189" s="825" t="e">
        <f t="shared" si="7"/>
        <v>#DIV/0!</v>
      </c>
    </row>
    <row r="190" spans="3:7" ht="32.25" hidden="1" thickBot="1">
      <c r="C190" s="808" t="s">
        <v>18</v>
      </c>
      <c r="D190" s="824"/>
      <c r="E190" s="825" t="e">
        <f>E187/D187-1</f>
        <v>#DIV/0!</v>
      </c>
      <c r="F190" s="825" t="e">
        <f t="shared" si="7"/>
        <v>#DIV/0!</v>
      </c>
      <c r="G190" s="825" t="e">
        <f t="shared" si="7"/>
        <v>#DIV/0!</v>
      </c>
    </row>
    <row r="191" spans="3:7" ht="32.25" hidden="1" thickBot="1">
      <c r="C191" s="808" t="s">
        <v>19</v>
      </c>
      <c r="D191" s="824"/>
      <c r="E191" s="825" t="e">
        <f>E188/D188-1</f>
        <v>#DIV/0!</v>
      </c>
      <c r="F191" s="825" t="e">
        <f t="shared" si="7"/>
        <v>#DIV/0!</v>
      </c>
      <c r="G191" s="825" t="e">
        <f t="shared" si="7"/>
        <v>#DIV/0!</v>
      </c>
    </row>
    <row r="192" spans="3:7" ht="16.5" hidden="1" thickBot="1">
      <c r="C192" s="826" t="s">
        <v>466</v>
      </c>
      <c r="D192" s="827"/>
      <c r="E192" s="827"/>
      <c r="F192" s="827"/>
      <c r="G192" s="828"/>
    </row>
    <row r="193" spans="3:7" hidden="1">
      <c r="C193" s="801"/>
      <c r="D193" s="820">
        <v>2018</v>
      </c>
      <c r="E193" s="820">
        <v>2019</v>
      </c>
      <c r="F193" s="820">
        <v>2020</v>
      </c>
      <c r="G193" s="820">
        <v>2021</v>
      </c>
    </row>
    <row r="194" spans="3:7" ht="16.5" hidden="1" thickBot="1">
      <c r="C194" s="803"/>
      <c r="D194" s="821" t="s">
        <v>6</v>
      </c>
      <c r="E194" s="821" t="s">
        <v>7</v>
      </c>
      <c r="F194" s="821" t="s">
        <v>7</v>
      </c>
      <c r="G194" s="821" t="s">
        <v>7</v>
      </c>
    </row>
    <row r="195" spans="3:7" ht="16.5" hidden="1" thickBot="1">
      <c r="C195" s="829" t="s">
        <v>0</v>
      </c>
      <c r="D195" s="830"/>
      <c r="E195" s="830"/>
      <c r="F195" s="830"/>
      <c r="G195" s="830"/>
    </row>
    <row r="196" spans="3:7" ht="15" hidden="1" customHeight="1" thickBot="1">
      <c r="C196" s="829" t="s">
        <v>52</v>
      </c>
      <c r="D196" s="830"/>
      <c r="E196" s="830"/>
      <c r="F196" s="830"/>
      <c r="G196" s="830"/>
    </row>
    <row r="197" spans="3:7" ht="32.25" hidden="1" thickBot="1">
      <c r="C197" s="829" t="s">
        <v>1</v>
      </c>
      <c r="D197" s="823"/>
      <c r="E197" s="830"/>
      <c r="F197" s="830"/>
      <c r="G197" s="830"/>
    </row>
    <row r="198" spans="3:7" ht="16.5" hidden="1" thickBot="1">
      <c r="C198" s="829" t="s">
        <v>2</v>
      </c>
      <c r="D198" s="823"/>
      <c r="E198" s="830"/>
      <c r="F198" s="830"/>
      <c r="G198" s="830"/>
    </row>
    <row r="199" spans="3:7" ht="32.25" hidden="1" thickBot="1">
      <c r="C199" s="829" t="s">
        <v>31</v>
      </c>
      <c r="D199" s="823"/>
      <c r="E199" s="830"/>
      <c r="F199" s="830"/>
      <c r="G199" s="830"/>
    </row>
    <row r="200" spans="3:7" ht="32.25" hidden="1" thickBot="1">
      <c r="C200" s="829" t="s">
        <v>33</v>
      </c>
      <c r="D200" s="823"/>
      <c r="E200" s="830"/>
      <c r="F200" s="830"/>
      <c r="G200" s="830"/>
    </row>
    <row r="201" spans="3:7" ht="15" hidden="1" customHeight="1" thickBot="1">
      <c r="C201" s="829" t="s">
        <v>3</v>
      </c>
      <c r="D201" s="823"/>
      <c r="E201" s="830"/>
      <c r="F201" s="830"/>
      <c r="G201" s="830"/>
    </row>
    <row r="202" spans="3:7" ht="15" hidden="1" customHeight="1" thickBot="1">
      <c r="C202" s="860" t="s">
        <v>76</v>
      </c>
      <c r="D202" s="862">
        <f>D201+D199+D200+D198+D197+D196+D195</f>
        <v>0</v>
      </c>
      <c r="E202" s="862">
        <f>E201+E199+E200+E198+E197+E196+E195</f>
        <v>0</v>
      </c>
      <c r="F202" s="862">
        <f>F201+F199+F200+F198+F197+F196+F195</f>
        <v>0</v>
      </c>
      <c r="G202" s="862">
        <f>G201+G199+G200+G198+G197+G196+G195</f>
        <v>0</v>
      </c>
    </row>
    <row r="203" spans="3:7" ht="15" hidden="1" customHeight="1" thickBot="1">
      <c r="C203" s="832" t="s">
        <v>74</v>
      </c>
      <c r="D203" s="833">
        <f>IF(D202-D187=0,0,"Error")</f>
        <v>0</v>
      </c>
      <c r="E203" s="833">
        <f>IF(E202-E187=0,0,"Error")</f>
        <v>0</v>
      </c>
      <c r="F203" s="833">
        <f>IF(F202-F187=0,0,"Error")</f>
        <v>0</v>
      </c>
      <c r="G203" s="833">
        <f>IF(G202-G187=0,0,"Error")</f>
        <v>0</v>
      </c>
    </row>
    <row r="204" spans="3:7" ht="15" customHeight="1" thickBot="1">
      <c r="C204" s="812" t="s">
        <v>94</v>
      </c>
      <c r="D204" s="813"/>
      <c r="E204" s="813"/>
      <c r="F204" s="813"/>
      <c r="G204" s="814"/>
    </row>
    <row r="205" spans="3:7" ht="15" customHeight="1" thickBot="1">
      <c r="C205" s="812" t="s">
        <v>95</v>
      </c>
      <c r="D205" s="813"/>
      <c r="E205" s="813"/>
      <c r="F205" s="813"/>
      <c r="G205" s="814"/>
    </row>
    <row r="206" spans="3:7" ht="32.25" thickBot="1">
      <c r="C206" s="836" t="s">
        <v>45</v>
      </c>
      <c r="D206" s="837" t="s">
        <v>409</v>
      </c>
      <c r="E206" s="838"/>
      <c r="F206" s="838"/>
      <c r="G206" s="839"/>
    </row>
    <row r="207" spans="3:7" ht="15.75" customHeight="1" thickBot="1">
      <c r="C207" s="815" t="s">
        <v>42</v>
      </c>
      <c r="D207" s="816" t="s">
        <v>408</v>
      </c>
      <c r="E207" s="799"/>
      <c r="F207" s="799"/>
      <c r="G207" s="800"/>
    </row>
    <row r="208" spans="3:7" ht="17.25" customHeight="1" thickBot="1">
      <c r="C208" s="808" t="s">
        <v>10</v>
      </c>
      <c r="D208" s="788" t="s">
        <v>408</v>
      </c>
      <c r="E208" s="789"/>
      <c r="F208" s="789"/>
      <c r="G208" s="790"/>
    </row>
    <row r="209" spans="3:7" ht="16.5" thickBot="1">
      <c r="C209" s="808" t="s">
        <v>15</v>
      </c>
      <c r="D209" s="817" t="s">
        <v>410</v>
      </c>
      <c r="E209" s="818"/>
      <c r="F209" s="818"/>
      <c r="G209" s="819"/>
    </row>
    <row r="210" spans="3:7" ht="12.75" customHeight="1">
      <c r="C210" s="801"/>
      <c r="D210" s="820">
        <v>2018</v>
      </c>
      <c r="E210" s="820">
        <v>2019</v>
      </c>
      <c r="F210" s="820">
        <v>2020</v>
      </c>
      <c r="G210" s="820">
        <v>2021</v>
      </c>
    </row>
    <row r="211" spans="3:7" ht="9" customHeight="1" thickBot="1">
      <c r="C211" s="803"/>
      <c r="D211" s="821" t="s">
        <v>6</v>
      </c>
      <c r="E211" s="821" t="s">
        <v>7</v>
      </c>
      <c r="F211" s="821" t="s">
        <v>7</v>
      </c>
      <c r="G211" s="821" t="s">
        <v>7</v>
      </c>
    </row>
    <row r="212" spans="3:7" ht="16.5" thickBot="1">
      <c r="C212" s="808" t="s">
        <v>9</v>
      </c>
      <c r="D212" s="822">
        <v>48</v>
      </c>
      <c r="E212" s="822">
        <v>50</v>
      </c>
      <c r="F212" s="822">
        <v>0</v>
      </c>
      <c r="G212" s="822">
        <v>0</v>
      </c>
    </row>
    <row r="213" spans="3:7" ht="32.25" thickBot="1">
      <c r="C213" s="808" t="s">
        <v>16</v>
      </c>
      <c r="D213" s="822">
        <v>2800</v>
      </c>
      <c r="E213" s="822">
        <v>3000</v>
      </c>
      <c r="F213" s="822">
        <v>0</v>
      </c>
      <c r="G213" s="822">
        <v>0</v>
      </c>
    </row>
    <row r="214" spans="3:7" ht="32.25" thickBot="1">
      <c r="C214" s="808" t="s">
        <v>26</v>
      </c>
      <c r="D214" s="822">
        <f>D213/D212</f>
        <v>58.333333333333336</v>
      </c>
      <c r="E214" s="822">
        <f>E213/E212</f>
        <v>60</v>
      </c>
      <c r="F214" s="822" t="e">
        <f>F213/F212</f>
        <v>#DIV/0!</v>
      </c>
      <c r="G214" s="822" t="e">
        <f>G213/G212</f>
        <v>#DIV/0!</v>
      </c>
    </row>
    <row r="215" spans="3:7" ht="32.25" thickBot="1">
      <c r="C215" s="808" t="s">
        <v>17</v>
      </c>
      <c r="D215" s="824" t="s">
        <v>23</v>
      </c>
      <c r="E215" s="825">
        <f>E212/D212-1</f>
        <v>4.1666666666666741E-2</v>
      </c>
      <c r="F215" s="825">
        <f t="shared" ref="F215:G217" si="8">F212/E212-1</f>
        <v>-1</v>
      </c>
      <c r="G215" s="825" t="e">
        <f t="shared" si="8"/>
        <v>#DIV/0!</v>
      </c>
    </row>
    <row r="216" spans="3:7" ht="32.25" thickBot="1">
      <c r="C216" s="808" t="s">
        <v>18</v>
      </c>
      <c r="D216" s="824" t="s">
        <v>23</v>
      </c>
      <c r="E216" s="825">
        <f>E213/D213-1</f>
        <v>7.1428571428571397E-2</v>
      </c>
      <c r="F216" s="825">
        <f t="shared" si="8"/>
        <v>-1</v>
      </c>
      <c r="G216" s="825" t="e">
        <f t="shared" si="8"/>
        <v>#DIV/0!</v>
      </c>
    </row>
    <row r="217" spans="3:7" ht="23.25" customHeight="1" thickBot="1">
      <c r="C217" s="808" t="s">
        <v>19</v>
      </c>
      <c r="D217" s="824" t="s">
        <v>23</v>
      </c>
      <c r="E217" s="825">
        <f>E214/D214-1</f>
        <v>2.857142857142847E-2</v>
      </c>
      <c r="F217" s="825" t="e">
        <f t="shared" si="8"/>
        <v>#DIV/0!</v>
      </c>
      <c r="G217" s="825" t="e">
        <f t="shared" si="8"/>
        <v>#DIV/0!</v>
      </c>
    </row>
    <row r="218" spans="3:7" ht="15.75" customHeight="1" thickBot="1">
      <c r="C218" s="826" t="s">
        <v>463</v>
      </c>
      <c r="D218" s="827"/>
      <c r="E218" s="827"/>
      <c r="F218" s="827"/>
      <c r="G218" s="828"/>
    </row>
    <row r="219" spans="3:7" ht="12.75" customHeight="1">
      <c r="C219" s="801"/>
      <c r="D219" s="820">
        <v>2018</v>
      </c>
      <c r="E219" s="820">
        <v>2019</v>
      </c>
      <c r="F219" s="820">
        <v>2020</v>
      </c>
      <c r="G219" s="820">
        <v>2021</v>
      </c>
    </row>
    <row r="220" spans="3:7" ht="9" customHeight="1" thickBot="1">
      <c r="C220" s="803"/>
      <c r="D220" s="821" t="s">
        <v>6</v>
      </c>
      <c r="E220" s="821" t="s">
        <v>7</v>
      </c>
      <c r="F220" s="821" t="s">
        <v>7</v>
      </c>
      <c r="G220" s="821" t="s">
        <v>7</v>
      </c>
    </row>
    <row r="221" spans="3:7" ht="32.25" thickBot="1">
      <c r="C221" s="829" t="s">
        <v>99</v>
      </c>
      <c r="D221" s="830"/>
      <c r="E221" s="830"/>
      <c r="F221" s="830"/>
      <c r="G221" s="830"/>
    </row>
    <row r="222" spans="3:7" ht="32.25" thickBot="1">
      <c r="C222" s="829" t="s">
        <v>100</v>
      </c>
      <c r="D222" s="823">
        <v>2800</v>
      </c>
      <c r="E222" s="830">
        <v>3000</v>
      </c>
      <c r="F222" s="830">
        <v>0</v>
      </c>
      <c r="G222" s="830">
        <v>0</v>
      </c>
    </row>
    <row r="223" spans="3:7" ht="24.75" customHeight="1" thickBot="1">
      <c r="C223" s="831" t="s">
        <v>72</v>
      </c>
      <c r="D223" s="823">
        <f>D222+D221</f>
        <v>2800</v>
      </c>
      <c r="E223" s="823">
        <f>E222+E221</f>
        <v>3000</v>
      </c>
      <c r="F223" s="823">
        <f>F222+F221</f>
        <v>0</v>
      </c>
      <c r="G223" s="823">
        <f>G222+G221</f>
        <v>0</v>
      </c>
    </row>
    <row r="224" spans="3:7" ht="15.75" customHeight="1" thickBot="1">
      <c r="C224" s="836" t="s">
        <v>45</v>
      </c>
      <c r="D224" s="837" t="s">
        <v>44</v>
      </c>
      <c r="E224" s="838"/>
      <c r="F224" s="838"/>
      <c r="G224" s="839"/>
    </row>
    <row r="225" spans="3:7" ht="48" thickBot="1">
      <c r="C225" s="815" t="s">
        <v>97</v>
      </c>
      <c r="D225" s="816" t="s">
        <v>412</v>
      </c>
      <c r="E225" s="799"/>
      <c r="F225" s="799"/>
      <c r="G225" s="800"/>
    </row>
    <row r="226" spans="3:7" ht="17.25" customHeight="1" thickBot="1">
      <c r="C226" s="808" t="s">
        <v>10</v>
      </c>
      <c r="D226" s="788" t="s">
        <v>412</v>
      </c>
      <c r="E226" s="789"/>
      <c r="F226" s="789"/>
      <c r="G226" s="790"/>
    </row>
    <row r="227" spans="3:7" ht="16.5" thickBot="1">
      <c r="C227" s="808" t="s">
        <v>15</v>
      </c>
      <c r="D227" s="817" t="s">
        <v>413</v>
      </c>
      <c r="E227" s="818"/>
      <c r="F227" s="818"/>
      <c r="G227" s="819"/>
    </row>
    <row r="228" spans="3:7" ht="12.75" customHeight="1">
      <c r="C228" s="801"/>
      <c r="D228" s="820">
        <v>2018</v>
      </c>
      <c r="E228" s="820">
        <v>2019</v>
      </c>
      <c r="F228" s="820">
        <v>2020</v>
      </c>
      <c r="G228" s="820">
        <v>2021</v>
      </c>
    </row>
    <row r="229" spans="3:7" ht="13.5" customHeight="1" thickBot="1">
      <c r="C229" s="803"/>
      <c r="D229" s="821" t="s">
        <v>6</v>
      </c>
      <c r="E229" s="821" t="s">
        <v>7</v>
      </c>
      <c r="F229" s="821" t="s">
        <v>7</v>
      </c>
      <c r="G229" s="821" t="s">
        <v>7</v>
      </c>
    </row>
    <row r="230" spans="3:7" ht="16.5" thickBot="1">
      <c r="C230" s="808" t="s">
        <v>9</v>
      </c>
      <c r="D230" s="822">
        <v>0</v>
      </c>
      <c r="E230" s="822">
        <v>440</v>
      </c>
      <c r="F230" s="822">
        <v>390</v>
      </c>
      <c r="G230" s="822">
        <v>410</v>
      </c>
    </row>
    <row r="231" spans="3:7" ht="32.25" thickBot="1">
      <c r="C231" s="808" t="s">
        <v>16</v>
      </c>
      <c r="D231" s="822">
        <v>0</v>
      </c>
      <c r="E231" s="822">
        <v>19550</v>
      </c>
      <c r="F231" s="822">
        <v>16000</v>
      </c>
      <c r="G231" s="822">
        <v>18000</v>
      </c>
    </row>
    <row r="232" spans="3:7" ht="32.25" thickBot="1">
      <c r="C232" s="808" t="s">
        <v>26</v>
      </c>
      <c r="D232" s="822" t="e">
        <f>D231/D230</f>
        <v>#DIV/0!</v>
      </c>
      <c r="E232" s="822">
        <f>E231/E230</f>
        <v>44.43181818181818</v>
      </c>
      <c r="F232" s="822">
        <f>F231/F230</f>
        <v>41.025641025641029</v>
      </c>
      <c r="G232" s="822">
        <f>G231/G230</f>
        <v>43.902439024390247</v>
      </c>
    </row>
    <row r="233" spans="3:7" ht="32.25" thickBot="1">
      <c r="C233" s="808" t="s">
        <v>17</v>
      </c>
      <c r="D233" s="824" t="s">
        <v>23</v>
      </c>
      <c r="E233" s="825" t="e">
        <f>E230/D230-1</f>
        <v>#DIV/0!</v>
      </c>
      <c r="F233" s="825">
        <f t="shared" ref="F233:G235" si="9">F230/E230-1</f>
        <v>-0.11363636363636365</v>
      </c>
      <c r="G233" s="825">
        <f t="shared" si="9"/>
        <v>5.1282051282051322E-2</v>
      </c>
    </row>
    <row r="234" spans="3:7" ht="32.25" thickBot="1">
      <c r="C234" s="808" t="s">
        <v>18</v>
      </c>
      <c r="D234" s="824" t="s">
        <v>23</v>
      </c>
      <c r="E234" s="825" t="e">
        <f>E231/D231-1</f>
        <v>#DIV/0!</v>
      </c>
      <c r="F234" s="825">
        <f t="shared" si="9"/>
        <v>-0.18158567774936063</v>
      </c>
      <c r="G234" s="825">
        <f t="shared" si="9"/>
        <v>0.125</v>
      </c>
    </row>
    <row r="235" spans="3:7" ht="32.25" thickBot="1">
      <c r="C235" s="808" t="s">
        <v>19</v>
      </c>
      <c r="D235" s="824" t="s">
        <v>23</v>
      </c>
      <c r="E235" s="825" t="e">
        <f>E232/D232-1</f>
        <v>#DIV/0!</v>
      </c>
      <c r="F235" s="825">
        <f t="shared" si="9"/>
        <v>-7.6660764640304135E-2</v>
      </c>
      <c r="G235" s="825">
        <f t="shared" si="9"/>
        <v>7.0121951219512146E-2</v>
      </c>
    </row>
    <row r="236" spans="3:7" ht="16.5" thickBot="1">
      <c r="C236" s="826" t="s">
        <v>466</v>
      </c>
      <c r="D236" s="827"/>
      <c r="E236" s="827"/>
      <c r="F236" s="827"/>
      <c r="G236" s="828"/>
    </row>
    <row r="237" spans="3:7" ht="12.75" customHeight="1">
      <c r="C237" s="801"/>
      <c r="D237" s="820">
        <v>2018</v>
      </c>
      <c r="E237" s="820">
        <v>2019</v>
      </c>
      <c r="F237" s="820">
        <v>2020</v>
      </c>
      <c r="G237" s="820">
        <v>2021</v>
      </c>
    </row>
    <row r="238" spans="3:7" ht="9" customHeight="1" thickBot="1">
      <c r="C238" s="803"/>
      <c r="D238" s="821" t="s">
        <v>6</v>
      </c>
      <c r="E238" s="821" t="s">
        <v>7</v>
      </c>
      <c r="F238" s="821" t="s">
        <v>7</v>
      </c>
      <c r="G238" s="821" t="s">
        <v>7</v>
      </c>
    </row>
    <row r="239" spans="3:7" ht="15.75" customHeight="1" thickBot="1">
      <c r="C239" s="829" t="s">
        <v>99</v>
      </c>
      <c r="D239" s="830">
        <v>0</v>
      </c>
      <c r="E239" s="830">
        <v>960</v>
      </c>
      <c r="F239" s="830">
        <v>0</v>
      </c>
      <c r="G239" s="830">
        <v>0</v>
      </c>
    </row>
    <row r="240" spans="3:7" ht="32.25" thickBot="1">
      <c r="C240" s="829" t="s">
        <v>100</v>
      </c>
      <c r="D240" s="823">
        <v>0</v>
      </c>
      <c r="E240" s="830">
        <v>18590</v>
      </c>
      <c r="F240" s="830">
        <v>16000</v>
      </c>
      <c r="G240" s="830">
        <v>18000</v>
      </c>
    </row>
    <row r="241" spans="3:7" ht="32.25" thickBot="1">
      <c r="C241" s="831" t="s">
        <v>75</v>
      </c>
      <c r="D241" s="823">
        <f>D240+D239</f>
        <v>0</v>
      </c>
      <c r="E241" s="823">
        <f>E240+E239</f>
        <v>19550</v>
      </c>
      <c r="F241" s="823">
        <f>F240+F239</f>
        <v>16000</v>
      </c>
      <c r="G241" s="823">
        <f>G240+G239</f>
        <v>18000</v>
      </c>
    </row>
    <row r="242" spans="3:7" ht="16.5" thickBot="1">
      <c r="C242" s="812" t="s">
        <v>94</v>
      </c>
      <c r="D242" s="813"/>
      <c r="E242" s="813"/>
      <c r="F242" s="813"/>
      <c r="G242" s="814"/>
    </row>
    <row r="243" spans="3:7" ht="16.5" thickBot="1">
      <c r="C243" s="812" t="s">
        <v>101</v>
      </c>
      <c r="D243" s="813"/>
      <c r="E243" s="813"/>
      <c r="F243" s="813"/>
      <c r="G243" s="814"/>
    </row>
    <row r="244" spans="3:7" ht="15.75" customHeight="1" thickBot="1">
      <c r="C244" s="836" t="s">
        <v>45</v>
      </c>
      <c r="D244" s="837" t="s">
        <v>44</v>
      </c>
      <c r="E244" s="838"/>
      <c r="F244" s="838"/>
      <c r="G244" s="839"/>
    </row>
    <row r="245" spans="3:7" ht="15.75" customHeight="1" thickBot="1">
      <c r="C245" s="815" t="s">
        <v>42</v>
      </c>
      <c r="D245" s="816" t="s">
        <v>414</v>
      </c>
      <c r="E245" s="799"/>
      <c r="F245" s="799"/>
      <c r="G245" s="800"/>
    </row>
    <row r="246" spans="3:7" ht="17.25" customHeight="1" thickBot="1">
      <c r="C246" s="808" t="s">
        <v>10</v>
      </c>
      <c r="D246" s="788" t="s">
        <v>415</v>
      </c>
      <c r="E246" s="789"/>
      <c r="F246" s="789"/>
      <c r="G246" s="790"/>
    </row>
    <row r="247" spans="3:7" ht="16.5" thickBot="1">
      <c r="C247" s="808" t="s">
        <v>15</v>
      </c>
      <c r="D247" s="817" t="s">
        <v>416</v>
      </c>
      <c r="E247" s="818"/>
      <c r="F247" s="818"/>
      <c r="G247" s="819"/>
    </row>
    <row r="248" spans="3:7" ht="12.75" customHeight="1">
      <c r="C248" s="801"/>
      <c r="D248" s="820">
        <v>2018</v>
      </c>
      <c r="E248" s="820">
        <v>2019</v>
      </c>
      <c r="F248" s="820">
        <v>2020</v>
      </c>
      <c r="G248" s="820">
        <v>2021</v>
      </c>
    </row>
    <row r="249" spans="3:7" ht="14.25" customHeight="1" thickBot="1">
      <c r="C249" s="803"/>
      <c r="D249" s="821" t="s">
        <v>6</v>
      </c>
      <c r="E249" s="821" t="s">
        <v>7</v>
      </c>
      <c r="F249" s="821" t="s">
        <v>7</v>
      </c>
      <c r="G249" s="821" t="s">
        <v>7</v>
      </c>
    </row>
    <row r="250" spans="3:7" ht="16.5" thickBot="1">
      <c r="C250" s="808" t="s">
        <v>9</v>
      </c>
      <c r="D250" s="822">
        <v>2</v>
      </c>
      <c r="E250" s="822">
        <v>1</v>
      </c>
      <c r="F250" s="822">
        <v>1</v>
      </c>
      <c r="G250" s="822">
        <v>0</v>
      </c>
    </row>
    <row r="251" spans="3:7" ht="15.75" customHeight="1" thickBot="1">
      <c r="C251" s="808" t="s">
        <v>16</v>
      </c>
      <c r="D251" s="822">
        <v>2050</v>
      </c>
      <c r="E251" s="822">
        <v>3000</v>
      </c>
      <c r="F251" s="822">
        <v>2000</v>
      </c>
      <c r="G251" s="822">
        <v>0</v>
      </c>
    </row>
    <row r="252" spans="3:7" ht="15.75" customHeight="1" thickBot="1">
      <c r="C252" s="808" t="s">
        <v>26</v>
      </c>
      <c r="D252" s="822">
        <f>D251/D250</f>
        <v>1025</v>
      </c>
      <c r="E252" s="822">
        <f>E251/E250</f>
        <v>3000</v>
      </c>
      <c r="F252" s="822">
        <f>F251/F250</f>
        <v>2000</v>
      </c>
      <c r="G252" s="822" t="e">
        <f>G251/G250</f>
        <v>#DIV/0!</v>
      </c>
    </row>
    <row r="253" spans="3:7" ht="32.25" thickBot="1">
      <c r="C253" s="808" t="s">
        <v>17</v>
      </c>
      <c r="D253" s="824" t="s">
        <v>23</v>
      </c>
      <c r="E253" s="825">
        <f>E250/D250-1</f>
        <v>-0.5</v>
      </c>
      <c r="F253" s="825">
        <f t="shared" ref="F253:G255" si="10">F250/E250-1</f>
        <v>0</v>
      </c>
      <c r="G253" s="825">
        <f t="shared" si="10"/>
        <v>-1</v>
      </c>
    </row>
    <row r="254" spans="3:7" ht="32.25" thickBot="1">
      <c r="C254" s="808" t="s">
        <v>18</v>
      </c>
      <c r="D254" s="824" t="s">
        <v>23</v>
      </c>
      <c r="E254" s="825">
        <f>E251/D251-1</f>
        <v>0.46341463414634143</v>
      </c>
      <c r="F254" s="825">
        <f t="shared" si="10"/>
        <v>-0.33333333333333337</v>
      </c>
      <c r="G254" s="825">
        <f t="shared" si="10"/>
        <v>-1</v>
      </c>
    </row>
    <row r="255" spans="3:7" ht="32.25" thickBot="1">
      <c r="C255" s="808" t="s">
        <v>19</v>
      </c>
      <c r="D255" s="824" t="s">
        <v>23</v>
      </c>
      <c r="E255" s="825">
        <f>E252/D252-1</f>
        <v>1.9268292682926829</v>
      </c>
      <c r="F255" s="825">
        <f t="shared" si="10"/>
        <v>-0.33333333333333337</v>
      </c>
      <c r="G255" s="825" t="e">
        <f t="shared" si="10"/>
        <v>#DIV/0!</v>
      </c>
    </row>
    <row r="256" spans="3:7" ht="16.5" thickBot="1">
      <c r="C256" s="826" t="s">
        <v>463</v>
      </c>
      <c r="D256" s="827"/>
      <c r="E256" s="827"/>
      <c r="F256" s="827"/>
      <c r="G256" s="828"/>
    </row>
    <row r="257" spans="3:7">
      <c r="C257" s="801"/>
      <c r="D257" s="820">
        <v>2018</v>
      </c>
      <c r="E257" s="820">
        <v>2019</v>
      </c>
      <c r="F257" s="820">
        <v>2020</v>
      </c>
      <c r="G257" s="820">
        <v>2021</v>
      </c>
    </row>
    <row r="258" spans="3:7" ht="16.5" thickBot="1">
      <c r="C258" s="803"/>
      <c r="D258" s="821" t="s">
        <v>6</v>
      </c>
      <c r="E258" s="821" t="s">
        <v>7</v>
      </c>
      <c r="F258" s="821" t="s">
        <v>7</v>
      </c>
      <c r="G258" s="821" t="s">
        <v>7</v>
      </c>
    </row>
    <row r="259" spans="3:7" ht="32.25" thickBot="1">
      <c r="C259" s="829" t="s">
        <v>99</v>
      </c>
      <c r="D259" s="830"/>
      <c r="E259" s="830"/>
      <c r="F259" s="830"/>
      <c r="G259" s="830"/>
    </row>
    <row r="260" spans="3:7" ht="32.25" thickBot="1">
      <c r="C260" s="829" t="s">
        <v>100</v>
      </c>
      <c r="D260" s="823">
        <v>2050</v>
      </c>
      <c r="E260" s="830">
        <v>3000</v>
      </c>
      <c r="F260" s="830">
        <v>2000</v>
      </c>
      <c r="G260" s="830">
        <v>0</v>
      </c>
    </row>
    <row r="261" spans="3:7" ht="24.75" customHeight="1" thickBot="1">
      <c r="C261" s="831" t="s">
        <v>72</v>
      </c>
      <c r="D261" s="823">
        <f>D260+D259</f>
        <v>2050</v>
      </c>
      <c r="E261" s="823">
        <f>E260+E259</f>
        <v>3000</v>
      </c>
      <c r="F261" s="823">
        <f>F260+F259</f>
        <v>2000</v>
      </c>
      <c r="G261" s="823">
        <f>G260+G259</f>
        <v>0</v>
      </c>
    </row>
    <row r="262" spans="3:7" ht="16.5" thickBot="1">
      <c r="C262" s="863"/>
      <c r="D262" s="864"/>
      <c r="E262" s="864"/>
      <c r="F262" s="864"/>
      <c r="G262" s="864"/>
    </row>
    <row r="263" spans="3:7" ht="48" customHeight="1" thickBot="1">
      <c r="C263" s="809" t="s">
        <v>116</v>
      </c>
      <c r="D263" s="865">
        <f>D251+D231+D213+D187+D162+D136+D118+D98+D77+D51+D28</f>
        <v>459790</v>
      </c>
      <c r="E263" s="865">
        <f>E251+E231+E213+E187+E162+E136+E118+E98+E77+E51+E28</f>
        <v>486490</v>
      </c>
      <c r="F263" s="865">
        <f>F251+F231+F213+F187+F162+F136+F118+F98+F77+F51+F28</f>
        <v>488000</v>
      </c>
      <c r="G263" s="865">
        <f>G251+G231+G213+G187+G162+G136+G118+G98+G77+G51+G28</f>
        <v>489000</v>
      </c>
    </row>
    <row r="264" spans="3:7" ht="63.75" thickBot="1">
      <c r="C264" s="809" t="s">
        <v>117</v>
      </c>
      <c r="D264" s="865">
        <f>D266+D268+D270+D272+D274+D276+D278+D280+D282</f>
        <v>459790</v>
      </c>
      <c r="E264" s="865">
        <f>E266+E268+E270+E272+E274+E276+E278+E280+E282</f>
        <v>486490</v>
      </c>
      <c r="F264" s="865">
        <f>F266+F268+F270+F272+F274+F276+F278+F280+F282</f>
        <v>488000</v>
      </c>
      <c r="G264" s="865">
        <f>G266+G268+G270+G272+G274+G276+G278+G280+G282</f>
        <v>489000</v>
      </c>
    </row>
    <row r="265" spans="3:7" ht="63.75" thickBot="1">
      <c r="C265" s="866" t="s">
        <v>27</v>
      </c>
      <c r="D265" s="867"/>
      <c r="E265" s="868">
        <f>E264/D264-1</f>
        <v>5.8069988472998491E-2</v>
      </c>
      <c r="F265" s="868">
        <f>F264/E264-1</f>
        <v>3.1038664720755005E-3</v>
      </c>
      <c r="G265" s="868">
        <f>G264/F264-1</f>
        <v>2.049180327868827E-3</v>
      </c>
    </row>
    <row r="266" spans="3:7" ht="16.5" thickBot="1">
      <c r="C266" s="829" t="s">
        <v>0</v>
      </c>
      <c r="D266" s="830">
        <f>D195+D172+D59+D36</f>
        <v>230400</v>
      </c>
      <c r="E266" s="830">
        <f>E195+E172+E59+E36</f>
        <v>236400</v>
      </c>
      <c r="F266" s="830">
        <f>F195+F172+F59+F36</f>
        <v>236400</v>
      </c>
      <c r="G266" s="830">
        <f>G195+G172+G59+G36</f>
        <v>236400</v>
      </c>
    </row>
    <row r="267" spans="3:7" ht="32.25" thickBot="1">
      <c r="C267" s="869" t="s">
        <v>28</v>
      </c>
      <c r="D267" s="823"/>
      <c r="E267" s="870">
        <f>E266/D266-1</f>
        <v>2.6041666666666741E-2</v>
      </c>
      <c r="F267" s="870">
        <f>F266/E266-1</f>
        <v>0</v>
      </c>
      <c r="G267" s="870">
        <f>G266/F266-1</f>
        <v>0</v>
      </c>
    </row>
    <row r="268" spans="3:7" ht="48" thickBot="1">
      <c r="C268" s="829" t="s">
        <v>52</v>
      </c>
      <c r="D268" s="830">
        <f>D196+D173+D60+D37</f>
        <v>39350</v>
      </c>
      <c r="E268" s="830">
        <f>E196+E173+E60+E37</f>
        <v>39350</v>
      </c>
      <c r="F268" s="830">
        <f>F196+F173+F60+F37</f>
        <v>39350</v>
      </c>
      <c r="G268" s="830">
        <f>G196+G173+G60+G37</f>
        <v>39350</v>
      </c>
    </row>
    <row r="269" spans="3:7" ht="48" thickBot="1">
      <c r="C269" s="869" t="s">
        <v>53</v>
      </c>
      <c r="D269" s="823"/>
      <c r="E269" s="870">
        <f>E268/D268-1</f>
        <v>0</v>
      </c>
      <c r="F269" s="870">
        <f>F268/E268-1</f>
        <v>0</v>
      </c>
      <c r="G269" s="870">
        <f>G268/F268-1</f>
        <v>0</v>
      </c>
    </row>
    <row r="270" spans="3:7" ht="32.25" thickBot="1">
      <c r="C270" s="829" t="s">
        <v>1</v>
      </c>
      <c r="D270" s="830">
        <f>D197+D174+D61+D38</f>
        <v>171000</v>
      </c>
      <c r="E270" s="830">
        <f>E197+E174+E61+E38</f>
        <v>171000</v>
      </c>
      <c r="F270" s="830">
        <f>F197+F174+F61+F38</f>
        <v>171000</v>
      </c>
      <c r="G270" s="830">
        <f>G197+G174+G61+G38</f>
        <v>171000</v>
      </c>
    </row>
    <row r="271" spans="3:7" ht="48" thickBot="1">
      <c r="C271" s="869" t="s">
        <v>29</v>
      </c>
      <c r="D271" s="823"/>
      <c r="E271" s="870">
        <f>E270/D270-1</f>
        <v>0</v>
      </c>
      <c r="F271" s="870">
        <f>F270/E270-1</f>
        <v>0</v>
      </c>
      <c r="G271" s="870">
        <f>G270/F270-1</f>
        <v>0</v>
      </c>
    </row>
    <row r="272" spans="3:7" ht="16.5" thickBot="1">
      <c r="C272" s="829" t="s">
        <v>2</v>
      </c>
      <c r="D272" s="830">
        <f>D198+D175+D62+D39</f>
        <v>0</v>
      </c>
      <c r="E272" s="830">
        <f>E198+E175+E62+E39</f>
        <v>0</v>
      </c>
      <c r="F272" s="830">
        <f>F198+F175+F62+F39</f>
        <v>0</v>
      </c>
      <c r="G272" s="830">
        <f>G198+G175+G62+G39</f>
        <v>0</v>
      </c>
    </row>
    <row r="273" spans="3:7" ht="32.25" thickBot="1">
      <c r="C273" s="869" t="s">
        <v>30</v>
      </c>
      <c r="D273" s="823"/>
      <c r="E273" s="870" t="e">
        <f>E272/D272-1</f>
        <v>#DIV/0!</v>
      </c>
      <c r="F273" s="870" t="e">
        <f>F272/E272-1</f>
        <v>#DIV/0!</v>
      </c>
      <c r="G273" s="870" t="e">
        <f>G272/F272-1</f>
        <v>#DIV/0!</v>
      </c>
    </row>
    <row r="274" spans="3:7" ht="32.25" thickBot="1">
      <c r="C274" s="829" t="s">
        <v>31</v>
      </c>
      <c r="D274" s="830">
        <f>D199+D176+D63+D40</f>
        <v>0</v>
      </c>
      <c r="E274" s="830">
        <f>E199+E176+E63+E40</f>
        <v>0</v>
      </c>
      <c r="F274" s="830">
        <f>F199+F176+F63+F40</f>
        <v>0</v>
      </c>
      <c r="G274" s="830">
        <f>G199+G176+G63+G40</f>
        <v>0</v>
      </c>
    </row>
    <row r="275" spans="3:7" ht="48" thickBot="1">
      <c r="C275" s="869" t="s">
        <v>32</v>
      </c>
      <c r="D275" s="823"/>
      <c r="E275" s="870" t="e">
        <f>E274/D274-1</f>
        <v>#DIV/0!</v>
      </c>
      <c r="F275" s="870" t="e">
        <f>F274/E274-1</f>
        <v>#DIV/0!</v>
      </c>
      <c r="G275" s="870" t="e">
        <f>G274/F274-1</f>
        <v>#DIV/0!</v>
      </c>
    </row>
    <row r="276" spans="3:7" ht="32.25" thickBot="1">
      <c r="C276" s="829" t="s">
        <v>33</v>
      </c>
      <c r="D276" s="830">
        <f>D200+D177+D64+D41</f>
        <v>13800</v>
      </c>
      <c r="E276" s="830">
        <f>E200+E177+E64+E41</f>
        <v>13800</v>
      </c>
      <c r="F276" s="830">
        <f>F200+F177+F64+F41</f>
        <v>22860</v>
      </c>
      <c r="G276" s="830">
        <f>G200+G177+G64+G41</f>
        <v>23860</v>
      </c>
    </row>
    <row r="277" spans="3:7" ht="32.25" thickBot="1">
      <c r="C277" s="869" t="s">
        <v>34</v>
      </c>
      <c r="D277" s="823"/>
      <c r="E277" s="870">
        <f>E276/D276-1</f>
        <v>0</v>
      </c>
      <c r="F277" s="870">
        <f>F276/E276-1</f>
        <v>0.65652173913043477</v>
      </c>
      <c r="G277" s="870">
        <f>G276/F276-1</f>
        <v>4.3744531933508357E-2</v>
      </c>
    </row>
    <row r="278" spans="3:7" ht="48" thickBot="1">
      <c r="C278" s="829" t="s">
        <v>3</v>
      </c>
      <c r="D278" s="830">
        <f>D201+D178+D65+D42</f>
        <v>390</v>
      </c>
      <c r="E278" s="830">
        <f>E201+E178+E65+E42</f>
        <v>390</v>
      </c>
      <c r="F278" s="830">
        <f>F201+F178+F65+F42</f>
        <v>390</v>
      </c>
      <c r="G278" s="830">
        <f>G201+G178+G65+G42</f>
        <v>390</v>
      </c>
    </row>
    <row r="279" spans="3:7" ht="48" thickBot="1">
      <c r="C279" s="869" t="s">
        <v>35</v>
      </c>
      <c r="D279" s="823"/>
      <c r="E279" s="870">
        <f>E278/D278-1</f>
        <v>0</v>
      </c>
      <c r="F279" s="870">
        <f>F278/E278-1</f>
        <v>0</v>
      </c>
      <c r="G279" s="870">
        <f>G278/F278-1</f>
        <v>0</v>
      </c>
    </row>
    <row r="280" spans="3:7" ht="32.25" thickBot="1">
      <c r="C280" s="829" t="s">
        <v>20</v>
      </c>
      <c r="D280" s="830">
        <f>D85+D106+D126+D144+D221+D239+D259</f>
        <v>0</v>
      </c>
      <c r="E280" s="830">
        <f>E85+E106+E126+E144+E221+E239+E259</f>
        <v>960</v>
      </c>
      <c r="F280" s="830">
        <f>F85+F106+F126+F144+F221+F239+F259</f>
        <v>0</v>
      </c>
      <c r="G280" s="830">
        <f>G85+G106+G126+G144+G221+G239+G259</f>
        <v>0</v>
      </c>
    </row>
    <row r="281" spans="3:7" ht="48" thickBot="1">
      <c r="C281" s="869" t="s">
        <v>36</v>
      </c>
      <c r="D281" s="823"/>
      <c r="E281" s="870" t="e">
        <f>E280/D280-1</f>
        <v>#DIV/0!</v>
      </c>
      <c r="F281" s="870">
        <f>F280/E280-1</f>
        <v>-1</v>
      </c>
      <c r="G281" s="870" t="e">
        <f>G280/F280-1</f>
        <v>#DIV/0!</v>
      </c>
    </row>
    <row r="282" spans="3:7" ht="32.25" thickBot="1">
      <c r="C282" s="829" t="s">
        <v>21</v>
      </c>
      <c r="D282" s="830">
        <f>D86+D107+D127+D145+D222+D240+D260</f>
        <v>4850</v>
      </c>
      <c r="E282" s="830">
        <f>E86+E107+E127+E145+E222+E240+E260</f>
        <v>24590</v>
      </c>
      <c r="F282" s="830">
        <f>F86+F107+F127+F145+F222+F240+F260</f>
        <v>18000</v>
      </c>
      <c r="G282" s="830">
        <f>G86+G107+G127+G145+G222+G240+G260</f>
        <v>18000</v>
      </c>
    </row>
    <row r="283" spans="3:7" ht="48" thickBot="1">
      <c r="C283" s="869" t="s">
        <v>37</v>
      </c>
      <c r="D283" s="823"/>
      <c r="E283" s="870">
        <f>E282/D282-1</f>
        <v>4.0701030927835049</v>
      </c>
      <c r="F283" s="870">
        <f>F282/E282-1</f>
        <v>-0.2679951199674665</v>
      </c>
      <c r="G283" s="870">
        <f>G282/F282-1</f>
        <v>0</v>
      </c>
    </row>
    <row r="284" spans="3:7" ht="16.5" thickBot="1">
      <c r="C284" s="832" t="s">
        <v>74</v>
      </c>
      <c r="D284" s="833">
        <f>IF(D264-D263=0,0,"Error")</f>
        <v>0</v>
      </c>
      <c r="E284" s="833">
        <f>IF(E264-E263=0,0,"Error")</f>
        <v>0</v>
      </c>
      <c r="F284" s="833">
        <f>IF(F264-F263=0,0,"Error")</f>
        <v>0</v>
      </c>
      <c r="G284" s="833">
        <f>IF(G264-G263=0,0,"Error")</f>
        <v>0</v>
      </c>
    </row>
    <row r="285" spans="3:7" ht="79.5" thickBot="1">
      <c r="C285" s="871" t="s">
        <v>58</v>
      </c>
      <c r="D285" s="830">
        <v>183</v>
      </c>
      <c r="E285" s="830">
        <v>183</v>
      </c>
      <c r="F285" s="830">
        <v>183</v>
      </c>
      <c r="G285" s="830">
        <v>183</v>
      </c>
    </row>
    <row r="286" spans="3:7" ht="79.5" thickBot="1">
      <c r="C286" s="871" t="s">
        <v>69</v>
      </c>
      <c r="D286" s="830">
        <v>9</v>
      </c>
      <c r="E286" s="830">
        <v>9</v>
      </c>
      <c r="F286" s="830">
        <v>9</v>
      </c>
      <c r="G286" s="830">
        <v>9</v>
      </c>
    </row>
    <row r="287" spans="3:7">
      <c r="C287" s="872"/>
      <c r="D287" s="873"/>
      <c r="E287" s="873"/>
      <c r="F287" s="873"/>
      <c r="G287" s="873"/>
    </row>
  </sheetData>
  <mergeCells count="101">
    <mergeCell ref="C243:G243"/>
    <mergeCell ref="D244:G244"/>
    <mergeCell ref="D245:G245"/>
    <mergeCell ref="D246:G246"/>
    <mergeCell ref="D247:G247"/>
    <mergeCell ref="C248:C249"/>
    <mergeCell ref="C256:G256"/>
    <mergeCell ref="C257:C258"/>
    <mergeCell ref="C219:C220"/>
    <mergeCell ref="D224:G224"/>
    <mergeCell ref="D225:G225"/>
    <mergeCell ref="D226:G226"/>
    <mergeCell ref="D227:G227"/>
    <mergeCell ref="C228:C229"/>
    <mergeCell ref="C236:G236"/>
    <mergeCell ref="C237:C238"/>
    <mergeCell ref="C242:G242"/>
    <mergeCell ref="C184:C185"/>
    <mergeCell ref="C192:G192"/>
    <mergeCell ref="C193:C194"/>
    <mergeCell ref="D206:G206"/>
    <mergeCell ref="D207:G207"/>
    <mergeCell ref="D208:G208"/>
    <mergeCell ref="D209:G209"/>
    <mergeCell ref="C210:C211"/>
    <mergeCell ref="C218:G218"/>
    <mergeCell ref="C204:G204"/>
    <mergeCell ref="C205:G205"/>
    <mergeCell ref="D157:G157"/>
    <mergeCell ref="D158:G158"/>
    <mergeCell ref="C159:C160"/>
    <mergeCell ref="C167:C168"/>
    <mergeCell ref="C169:G169"/>
    <mergeCell ref="C170:C171"/>
    <mergeCell ref="D181:G181"/>
    <mergeCell ref="D182:G182"/>
    <mergeCell ref="D183:G183"/>
    <mergeCell ref="C95:C96"/>
    <mergeCell ref="C103:G103"/>
    <mergeCell ref="C142:C143"/>
    <mergeCell ref="C148:G148"/>
    <mergeCell ref="C152:G152"/>
    <mergeCell ref="C109:G109"/>
    <mergeCell ref="C110:G110"/>
    <mergeCell ref="D111:G111"/>
    <mergeCell ref="D112:G112"/>
    <mergeCell ref="D113:G113"/>
    <mergeCell ref="D114:G114"/>
    <mergeCell ref="D147:G147"/>
    <mergeCell ref="C153:G153"/>
    <mergeCell ref="C154:C155"/>
    <mergeCell ref="D156:G156"/>
    <mergeCell ref="C104:C105"/>
    <mergeCell ref="D132:G132"/>
    <mergeCell ref="C133:C134"/>
    <mergeCell ref="C141:G141"/>
    <mergeCell ref="D129:G129"/>
    <mergeCell ref="D130:G130"/>
    <mergeCell ref="D131:G131"/>
    <mergeCell ref="C115:C116"/>
    <mergeCell ref="C123:G123"/>
    <mergeCell ref="C124:C125"/>
    <mergeCell ref="C2:G2"/>
    <mergeCell ref="C8:G10"/>
    <mergeCell ref="D11:G11"/>
    <mergeCell ref="C12:C13"/>
    <mergeCell ref="C21:G21"/>
    <mergeCell ref="D23:G23"/>
    <mergeCell ref="D24:G24"/>
    <mergeCell ref="C25:C26"/>
    <mergeCell ref="D47:G47"/>
    <mergeCell ref="D16:G16"/>
    <mergeCell ref="C17:G17"/>
    <mergeCell ref="D4:G4"/>
    <mergeCell ref="D5:G5"/>
    <mergeCell ref="D6:G6"/>
    <mergeCell ref="C7:G7"/>
    <mergeCell ref="C20:G20"/>
    <mergeCell ref="D22:G22"/>
    <mergeCell ref="C33:G33"/>
    <mergeCell ref="C34:C35"/>
    <mergeCell ref="D45:G45"/>
    <mergeCell ref="D46:G46"/>
    <mergeCell ref="C49:C50"/>
    <mergeCell ref="C56:G56"/>
    <mergeCell ref="C57:C58"/>
    <mergeCell ref="C68:G68"/>
    <mergeCell ref="D70:G70"/>
    <mergeCell ref="D92:G92"/>
    <mergeCell ref="D93:G93"/>
    <mergeCell ref="D94:G94"/>
    <mergeCell ref="D73:G73"/>
    <mergeCell ref="D71:G71"/>
    <mergeCell ref="D72:G72"/>
    <mergeCell ref="D88:G90"/>
    <mergeCell ref="D91:G91"/>
    <mergeCell ref="C69:G69"/>
    <mergeCell ref="C74:C75"/>
    <mergeCell ref="C82:G82"/>
    <mergeCell ref="C83:C84"/>
    <mergeCell ref="C88:C9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336"/>
  <sheetViews>
    <sheetView topLeftCell="A335" zoomScale="120" zoomScaleNormal="120" workbookViewId="0">
      <selection activeCell="N314" sqref="N314"/>
    </sheetView>
  </sheetViews>
  <sheetFormatPr defaultRowHeight="15.75"/>
  <cols>
    <col min="1" max="1" width="11" customWidth="1"/>
    <col min="2" max="2" width="12" customWidth="1"/>
    <col min="3" max="7" width="21.42578125" style="783" customWidth="1"/>
  </cols>
  <sheetData>
    <row r="2" spans="3:8">
      <c r="C2" s="782" t="s">
        <v>131</v>
      </c>
      <c r="D2" s="782"/>
      <c r="E2" s="782"/>
      <c r="F2" s="782"/>
      <c r="G2" s="782"/>
      <c r="H2" s="19"/>
    </row>
    <row r="3" spans="3:8" ht="16.5" thickBot="1"/>
    <row r="4" spans="3:8" ht="32.25" thickBot="1">
      <c r="C4" s="42" t="s">
        <v>22</v>
      </c>
      <c r="D4" s="784" t="s">
        <v>266</v>
      </c>
      <c r="E4" s="784"/>
      <c r="F4" s="784"/>
      <c r="G4" s="784"/>
    </row>
    <row r="5" spans="3:8" ht="16.5" thickBot="1">
      <c r="C5" s="42" t="s">
        <v>4</v>
      </c>
      <c r="D5" s="785" t="s">
        <v>135</v>
      </c>
      <c r="E5" s="786"/>
      <c r="F5" s="786"/>
      <c r="G5" s="787"/>
    </row>
    <row r="6" spans="3:8" ht="32.25" thickBot="1">
      <c r="C6" s="42" t="s">
        <v>38</v>
      </c>
      <c r="D6" s="788" t="s">
        <v>5</v>
      </c>
      <c r="E6" s="789"/>
      <c r="F6" s="789"/>
      <c r="G6" s="790"/>
    </row>
    <row r="7" spans="3:8" ht="16.5" thickBot="1">
      <c r="C7" s="791" t="s">
        <v>8</v>
      </c>
      <c r="D7" s="792"/>
      <c r="E7" s="792"/>
      <c r="F7" s="792"/>
      <c r="G7" s="793"/>
    </row>
    <row r="8" spans="3:8" thickBot="1">
      <c r="C8" s="794" t="s">
        <v>267</v>
      </c>
      <c r="D8" s="795"/>
      <c r="E8" s="795"/>
      <c r="F8" s="795"/>
      <c r="G8" s="796"/>
    </row>
    <row r="9" spans="3:8" thickBot="1">
      <c r="C9" s="794"/>
      <c r="D9" s="795"/>
      <c r="E9" s="795"/>
      <c r="F9" s="795"/>
      <c r="G9" s="796"/>
    </row>
    <row r="10" spans="3:8" thickBot="1">
      <c r="C10" s="794"/>
      <c r="D10" s="795"/>
      <c r="E10" s="795"/>
      <c r="F10" s="795"/>
      <c r="G10" s="796"/>
    </row>
    <row r="11" spans="3:8" ht="32.25" thickBot="1">
      <c r="C11" s="797" t="s">
        <v>11</v>
      </c>
      <c r="D11" s="798" t="s">
        <v>268</v>
      </c>
      <c r="E11" s="799"/>
      <c r="F11" s="799"/>
      <c r="G11" s="800"/>
    </row>
    <row r="12" spans="3:8">
      <c r="C12" s="801" t="s">
        <v>122</v>
      </c>
      <c r="D12" s="802">
        <v>2018</v>
      </c>
      <c r="E12" s="802">
        <v>2019</v>
      </c>
      <c r="F12" s="802">
        <v>2020</v>
      </c>
      <c r="G12" s="802">
        <v>2021</v>
      </c>
    </row>
    <row r="13" spans="3:8" ht="16.5" thickBot="1">
      <c r="C13" s="803"/>
      <c r="D13" s="804" t="s">
        <v>6</v>
      </c>
      <c r="E13" s="804" t="s">
        <v>7</v>
      </c>
      <c r="F13" s="804" t="s">
        <v>7</v>
      </c>
      <c r="G13" s="804" t="s">
        <v>7</v>
      </c>
    </row>
    <row r="14" spans="3:8" ht="32.25" thickBot="1">
      <c r="C14" s="805" t="s">
        <v>269</v>
      </c>
      <c r="D14" s="875">
        <v>77</v>
      </c>
      <c r="E14" s="804" t="s">
        <v>263</v>
      </c>
      <c r="F14" s="804" t="s">
        <v>263</v>
      </c>
      <c r="G14" s="804" t="s">
        <v>263</v>
      </c>
    </row>
    <row r="15" spans="3:8" ht="32.25" thickBot="1">
      <c r="C15" s="805" t="s">
        <v>270</v>
      </c>
      <c r="D15" s="875">
        <v>80</v>
      </c>
      <c r="E15" s="804" t="s">
        <v>263</v>
      </c>
      <c r="F15" s="804" t="s">
        <v>263</v>
      </c>
      <c r="G15" s="804" t="s">
        <v>263</v>
      </c>
    </row>
    <row r="16" spans="3:8" ht="48" thickBot="1">
      <c r="C16" s="808" t="s">
        <v>271</v>
      </c>
      <c r="D16" s="807">
        <v>0.05</v>
      </c>
      <c r="E16" s="804" t="s">
        <v>263</v>
      </c>
      <c r="F16" s="804" t="s">
        <v>263</v>
      </c>
      <c r="G16" s="804" t="s">
        <v>263</v>
      </c>
    </row>
    <row r="17" spans="3:7" ht="48" thickBot="1">
      <c r="C17" s="809" t="s">
        <v>13</v>
      </c>
      <c r="D17" s="810" t="s">
        <v>272</v>
      </c>
      <c r="E17" s="798"/>
      <c r="F17" s="798"/>
      <c r="G17" s="811"/>
    </row>
    <row r="18" spans="3:7" ht="16.5" thickBot="1">
      <c r="C18" s="788" t="s">
        <v>123</v>
      </c>
      <c r="D18" s="789"/>
      <c r="E18" s="789"/>
      <c r="F18" s="789"/>
      <c r="G18" s="790"/>
    </row>
    <row r="19" spans="3:7" ht="32.25" thickBot="1">
      <c r="C19" s="876" t="s">
        <v>273</v>
      </c>
      <c r="D19" s="877">
        <v>11.3</v>
      </c>
      <c r="E19" s="877">
        <v>11.3</v>
      </c>
      <c r="F19" s="877">
        <v>11.3</v>
      </c>
      <c r="G19" s="877">
        <v>11.3</v>
      </c>
    </row>
    <row r="20" spans="3:7" ht="48" thickBot="1">
      <c r="C20" s="878" t="s">
        <v>250</v>
      </c>
      <c r="D20" s="879" t="s">
        <v>251</v>
      </c>
      <c r="E20" s="879" t="s">
        <v>251</v>
      </c>
      <c r="F20" s="879" t="s">
        <v>251</v>
      </c>
      <c r="G20" s="879" t="s">
        <v>251</v>
      </c>
    </row>
    <row r="21" spans="3:7" ht="48" thickBot="1">
      <c r="C21" s="808" t="s">
        <v>274</v>
      </c>
      <c r="D21" s="877">
        <v>568</v>
      </c>
      <c r="E21" s="877" t="s">
        <v>263</v>
      </c>
      <c r="F21" s="877" t="s">
        <v>263</v>
      </c>
      <c r="G21" s="877" t="s">
        <v>263</v>
      </c>
    </row>
    <row r="22" spans="3:7" ht="63">
      <c r="C22" s="880" t="s">
        <v>275</v>
      </c>
      <c r="D22" s="881">
        <v>0.4</v>
      </c>
      <c r="E22" s="882" t="s">
        <v>263</v>
      </c>
      <c r="F22" s="882" t="s">
        <v>263</v>
      </c>
      <c r="G22" s="882" t="s">
        <v>263</v>
      </c>
    </row>
    <row r="23" spans="3:7" ht="94.5">
      <c r="C23" s="883" t="s">
        <v>276</v>
      </c>
      <c r="D23" s="884">
        <v>0.51</v>
      </c>
      <c r="E23" s="877" t="s">
        <v>263</v>
      </c>
      <c r="F23" s="877" t="s">
        <v>263</v>
      </c>
      <c r="G23" s="877" t="s">
        <v>263</v>
      </c>
    </row>
    <row r="24" spans="3:7" ht="63">
      <c r="C24" s="883" t="s">
        <v>277</v>
      </c>
      <c r="D24" s="884">
        <v>0.81</v>
      </c>
      <c r="E24" s="877" t="s">
        <v>263</v>
      </c>
      <c r="F24" s="877" t="s">
        <v>263</v>
      </c>
      <c r="G24" s="877" t="s">
        <v>263</v>
      </c>
    </row>
    <row r="25" spans="3:7" ht="47.25">
      <c r="C25" s="883" t="s">
        <v>278</v>
      </c>
      <c r="D25" s="884">
        <v>0.45</v>
      </c>
      <c r="E25" s="877" t="s">
        <v>263</v>
      </c>
      <c r="F25" s="877" t="s">
        <v>263</v>
      </c>
      <c r="G25" s="877" t="s">
        <v>263</v>
      </c>
    </row>
    <row r="26" spans="3:7" ht="63">
      <c r="C26" s="883" t="s">
        <v>279</v>
      </c>
      <c r="D26" s="884">
        <v>0.61</v>
      </c>
      <c r="E26" s="884">
        <v>0.5</v>
      </c>
      <c r="F26" s="884">
        <v>0.5</v>
      </c>
      <c r="G26" s="884">
        <v>0.5</v>
      </c>
    </row>
    <row r="27" spans="3:7" ht="16.5" thickBot="1">
      <c r="C27" s="808"/>
      <c r="D27" s="807"/>
      <c r="E27" s="807"/>
      <c r="F27" s="807"/>
      <c r="G27" s="807"/>
    </row>
    <row r="28" spans="3:7" ht="16.5" thickBot="1">
      <c r="C28" s="812" t="s">
        <v>70</v>
      </c>
      <c r="D28" s="813"/>
      <c r="E28" s="813"/>
      <c r="F28" s="813"/>
      <c r="G28" s="814"/>
    </row>
    <row r="29" spans="3:7" ht="16.5" thickBot="1">
      <c r="C29" s="812" t="s">
        <v>124</v>
      </c>
      <c r="D29" s="813"/>
      <c r="E29" s="813"/>
      <c r="F29" s="813"/>
      <c r="G29" s="814"/>
    </row>
    <row r="30" spans="3:7" ht="16.5" thickBot="1">
      <c r="C30" s="815" t="s">
        <v>43</v>
      </c>
      <c r="D30" s="816" t="s">
        <v>39</v>
      </c>
      <c r="E30" s="799"/>
      <c r="F30" s="799"/>
      <c r="G30" s="800"/>
    </row>
    <row r="31" spans="3:7" ht="32.25" thickBot="1">
      <c r="C31" s="808" t="s">
        <v>10</v>
      </c>
      <c r="D31" s="788" t="s">
        <v>280</v>
      </c>
      <c r="E31" s="789"/>
      <c r="F31" s="789"/>
      <c r="G31" s="790"/>
    </row>
    <row r="32" spans="3:7" ht="16.5" thickBot="1">
      <c r="C32" s="808" t="s">
        <v>15</v>
      </c>
      <c r="D32" s="817" t="s">
        <v>238</v>
      </c>
      <c r="E32" s="818"/>
      <c r="F32" s="818"/>
      <c r="G32" s="819"/>
    </row>
    <row r="33" spans="3:7">
      <c r="C33" s="801"/>
      <c r="D33" s="820">
        <v>2018</v>
      </c>
      <c r="E33" s="820">
        <v>2019</v>
      </c>
      <c r="F33" s="820">
        <v>2020</v>
      </c>
      <c r="G33" s="820">
        <v>2021</v>
      </c>
    </row>
    <row r="34" spans="3:7" ht="16.5" thickBot="1">
      <c r="C34" s="803"/>
      <c r="D34" s="821" t="s">
        <v>6</v>
      </c>
      <c r="E34" s="821" t="s">
        <v>7</v>
      </c>
      <c r="F34" s="821" t="s">
        <v>7</v>
      </c>
      <c r="G34" s="821" t="s">
        <v>7</v>
      </c>
    </row>
    <row r="35" spans="3:7" ht="16.5" thickBot="1">
      <c r="C35" s="808" t="s">
        <v>9</v>
      </c>
      <c r="D35" s="822">
        <v>6400000</v>
      </c>
      <c r="E35" s="822">
        <v>6500000</v>
      </c>
      <c r="F35" s="822">
        <v>6600000</v>
      </c>
      <c r="G35" s="822">
        <v>6700000</v>
      </c>
    </row>
    <row r="36" spans="3:7" ht="32.25" thickBot="1">
      <c r="C36" s="808" t="s">
        <v>16</v>
      </c>
      <c r="D36" s="822">
        <v>3596320</v>
      </c>
      <c r="E36" s="822">
        <v>3754896</v>
      </c>
      <c r="F36" s="822">
        <v>3902511</v>
      </c>
      <c r="G36" s="822">
        <v>4056074</v>
      </c>
    </row>
    <row r="37" spans="3:7" ht="32.25" thickBot="1">
      <c r="C37" s="808" t="s">
        <v>26</v>
      </c>
      <c r="D37" s="885">
        <f>D36/D35</f>
        <v>0.56192500000000001</v>
      </c>
      <c r="E37" s="885">
        <f>E36/E35</f>
        <v>0.57767630769230771</v>
      </c>
      <c r="F37" s="885">
        <f>F36/F35</f>
        <v>0.59128954545454548</v>
      </c>
      <c r="G37" s="885">
        <f>G36/G35</f>
        <v>0.60538417910447762</v>
      </c>
    </row>
    <row r="38" spans="3:7" ht="32.25" thickBot="1">
      <c r="C38" s="808" t="s">
        <v>17</v>
      </c>
      <c r="D38" s="824" t="s">
        <v>23</v>
      </c>
      <c r="E38" s="825">
        <f>E35/D35-1</f>
        <v>1.5625E-2</v>
      </c>
      <c r="F38" s="825">
        <f t="shared" ref="F38:G40" si="0">F35/E35-1</f>
        <v>1.538461538461533E-2</v>
      </c>
      <c r="G38" s="825">
        <f t="shared" si="0"/>
        <v>1.5151515151515138E-2</v>
      </c>
    </row>
    <row r="39" spans="3:7" ht="32.25" thickBot="1">
      <c r="C39" s="808" t="s">
        <v>18</v>
      </c>
      <c r="D39" s="824" t="s">
        <v>23</v>
      </c>
      <c r="E39" s="825">
        <f>E36/D36-1</f>
        <v>4.409396271744459E-2</v>
      </c>
      <c r="F39" s="825">
        <f t="shared" si="0"/>
        <v>3.9312673373643303E-2</v>
      </c>
      <c r="G39" s="825">
        <f t="shared" si="0"/>
        <v>3.9349792992255495E-2</v>
      </c>
    </row>
    <row r="40" spans="3:7" ht="32.25" thickBot="1">
      <c r="C40" s="808" t="s">
        <v>19</v>
      </c>
      <c r="D40" s="824" t="s">
        <v>23</v>
      </c>
      <c r="E40" s="825">
        <f>E37/D37-1</f>
        <v>2.8030978675637641E-2</v>
      </c>
      <c r="F40" s="825">
        <f t="shared" si="0"/>
        <v>2.3565511655860849E-2</v>
      </c>
      <c r="G40" s="825">
        <f t="shared" si="0"/>
        <v>2.3837109514759147E-2</v>
      </c>
    </row>
    <row r="41" spans="3:7" ht="16.5" thickBot="1">
      <c r="C41" s="826" t="s">
        <v>463</v>
      </c>
      <c r="D41" s="827"/>
      <c r="E41" s="827"/>
      <c r="F41" s="827"/>
      <c r="G41" s="828"/>
    </row>
    <row r="42" spans="3:7" ht="12.75" customHeight="1">
      <c r="C42" s="801"/>
      <c r="D42" s="820">
        <v>2018</v>
      </c>
      <c r="E42" s="820">
        <v>2019</v>
      </c>
      <c r="F42" s="820">
        <v>2020</v>
      </c>
      <c r="G42" s="820">
        <v>2021</v>
      </c>
    </row>
    <row r="43" spans="3:7" ht="9" customHeight="1" thickBot="1">
      <c r="C43" s="803"/>
      <c r="D43" s="821" t="s">
        <v>6</v>
      </c>
      <c r="E43" s="821" t="s">
        <v>7</v>
      </c>
      <c r="F43" s="821" t="s">
        <v>7</v>
      </c>
      <c r="G43" s="821" t="s">
        <v>7</v>
      </c>
    </row>
    <row r="44" spans="3:7" ht="16.5" thickBot="1">
      <c r="C44" s="829" t="s">
        <v>0</v>
      </c>
      <c r="D44" s="830">
        <v>42300</v>
      </c>
      <c r="E44" s="830">
        <v>57500</v>
      </c>
      <c r="F44" s="830">
        <v>57500</v>
      </c>
      <c r="G44" s="830">
        <v>57500</v>
      </c>
    </row>
    <row r="45" spans="3:7" ht="48" thickBot="1">
      <c r="C45" s="829" t="s">
        <v>52</v>
      </c>
      <c r="D45" s="830">
        <v>8020</v>
      </c>
      <c r="E45" s="830">
        <v>9500</v>
      </c>
      <c r="F45" s="830">
        <v>9500</v>
      </c>
      <c r="G45" s="830">
        <v>9500</v>
      </c>
    </row>
    <row r="46" spans="3:7" ht="32.25" thickBot="1">
      <c r="C46" s="829" t="s">
        <v>1</v>
      </c>
      <c r="D46" s="823">
        <v>25000</v>
      </c>
      <c r="E46" s="830">
        <v>25000</v>
      </c>
      <c r="F46" s="830">
        <v>25000</v>
      </c>
      <c r="G46" s="830">
        <v>25000</v>
      </c>
    </row>
    <row r="47" spans="3:7" ht="16.5" thickBot="1">
      <c r="C47" s="829" t="s">
        <v>2</v>
      </c>
      <c r="D47" s="823"/>
      <c r="E47" s="830"/>
      <c r="F47" s="830"/>
      <c r="G47" s="830"/>
    </row>
    <row r="48" spans="3:7" ht="32.25" thickBot="1">
      <c r="C48" s="829" t="s">
        <v>31</v>
      </c>
      <c r="D48" s="823">
        <v>3521000</v>
      </c>
      <c r="E48" s="830">
        <v>3662896</v>
      </c>
      <c r="F48" s="830">
        <v>3810511</v>
      </c>
      <c r="G48" s="830">
        <v>3964074</v>
      </c>
    </row>
    <row r="49" spans="3:7" ht="32.25" thickBot="1">
      <c r="C49" s="829" t="s">
        <v>33</v>
      </c>
      <c r="D49" s="823"/>
      <c r="E49" s="830"/>
      <c r="F49" s="830"/>
      <c r="G49" s="830"/>
    </row>
    <row r="50" spans="3:7" ht="48" thickBot="1">
      <c r="C50" s="829" t="s">
        <v>3</v>
      </c>
      <c r="D50" s="823"/>
      <c r="E50" s="830"/>
      <c r="F50" s="830"/>
      <c r="G50" s="830"/>
    </row>
    <row r="51" spans="3:7" ht="32.25" thickBot="1">
      <c r="C51" s="831" t="s">
        <v>72</v>
      </c>
      <c r="D51" s="823">
        <f>D50+D49+D48+D47+D46+D45+D44</f>
        <v>3596320</v>
      </c>
      <c r="E51" s="823">
        <f>E50+E49+E48+E47+E46+E45+E44</f>
        <v>3754896</v>
      </c>
      <c r="F51" s="823">
        <f>F50+F49+F48+F47+F46+F45+F44</f>
        <v>3902511</v>
      </c>
      <c r="G51" s="823">
        <f>G50+G49+G48+G47+G46+G45+G44</f>
        <v>4056074</v>
      </c>
    </row>
    <row r="52" spans="3:7" ht="16.5" thickBot="1">
      <c r="C52" s="832" t="s">
        <v>74</v>
      </c>
      <c r="D52" s="833">
        <f>IF(D51-D36=0,0,"Error")</f>
        <v>0</v>
      </c>
      <c r="E52" s="833">
        <f>IF(E51-E36=0,0,"Error")</f>
        <v>0</v>
      </c>
      <c r="F52" s="833">
        <f>IF(F51-F36=0,0,"Error")</f>
        <v>0</v>
      </c>
      <c r="G52" s="833">
        <f>IF(G51-G36=0,0,"Error")</f>
        <v>0</v>
      </c>
    </row>
    <row r="53" spans="3:7" ht="16.5" thickBot="1">
      <c r="C53" s="834" t="s">
        <v>470</v>
      </c>
      <c r="D53" s="816" t="s">
        <v>256</v>
      </c>
      <c r="E53" s="799"/>
      <c r="F53" s="799"/>
      <c r="G53" s="800"/>
    </row>
    <row r="54" spans="3:7" ht="32.25" thickBot="1">
      <c r="C54" s="808" t="s">
        <v>10</v>
      </c>
      <c r="D54" s="788" t="s">
        <v>281</v>
      </c>
      <c r="E54" s="789"/>
      <c r="F54" s="789"/>
      <c r="G54" s="790"/>
    </row>
    <row r="55" spans="3:7" ht="16.5" thickBot="1">
      <c r="C55" s="808" t="s">
        <v>15</v>
      </c>
      <c r="D55" s="817" t="s">
        <v>249</v>
      </c>
      <c r="E55" s="818"/>
      <c r="F55" s="818"/>
      <c r="G55" s="819"/>
    </row>
    <row r="56" spans="3:7">
      <c r="C56" s="801"/>
      <c r="D56" s="820">
        <v>2018</v>
      </c>
      <c r="E56" s="820">
        <v>2019</v>
      </c>
      <c r="F56" s="820">
        <v>2020</v>
      </c>
      <c r="G56" s="820">
        <v>2021</v>
      </c>
    </row>
    <row r="57" spans="3:7" ht="16.5" thickBot="1">
      <c r="C57" s="803"/>
      <c r="D57" s="821" t="s">
        <v>6</v>
      </c>
      <c r="E57" s="821" t="s">
        <v>7</v>
      </c>
      <c r="F57" s="821" t="s">
        <v>7</v>
      </c>
      <c r="G57" s="821" t="s">
        <v>7</v>
      </c>
    </row>
    <row r="58" spans="3:7" ht="16.5" thickBot="1">
      <c r="C58" s="808" t="s">
        <v>9</v>
      </c>
      <c r="D58" s="822">
        <v>475000</v>
      </c>
      <c r="E58" s="822">
        <v>475000</v>
      </c>
      <c r="F58" s="822">
        <v>475000</v>
      </c>
      <c r="G58" s="822">
        <v>475000</v>
      </c>
    </row>
    <row r="59" spans="3:7" ht="32.25" thickBot="1">
      <c r="C59" s="808" t="s">
        <v>16</v>
      </c>
      <c r="D59" s="823">
        <v>877000</v>
      </c>
      <c r="E59" s="823">
        <v>877000</v>
      </c>
      <c r="F59" s="823">
        <v>877000</v>
      </c>
      <c r="G59" s="823">
        <v>877000</v>
      </c>
    </row>
    <row r="60" spans="3:7" ht="32.25" thickBot="1">
      <c r="C60" s="808" t="s">
        <v>26</v>
      </c>
      <c r="D60" s="822">
        <f>D59/D56</f>
        <v>434.58870168483645</v>
      </c>
      <c r="E60" s="822">
        <f>E59/E56</f>
        <v>434.37345220406144</v>
      </c>
      <c r="F60" s="822">
        <f>F59/F56</f>
        <v>434.15841584158414</v>
      </c>
      <c r="G60" s="822">
        <f>G59/G56</f>
        <v>433.94359228104901</v>
      </c>
    </row>
    <row r="61" spans="3:7" ht="32.25" thickBot="1">
      <c r="C61" s="808" t="s">
        <v>17</v>
      </c>
      <c r="D61" s="824"/>
      <c r="E61" s="825">
        <f>E56/D56-1</f>
        <v>4.9554013875119374E-4</v>
      </c>
      <c r="F61" s="825">
        <f>F56/E56-1</f>
        <v>4.9529470034670453E-4</v>
      </c>
      <c r="G61" s="825">
        <f>G56/F56-1</f>
        <v>4.9504950495049549E-4</v>
      </c>
    </row>
    <row r="62" spans="3:7" ht="32.25" thickBot="1">
      <c r="C62" s="808" t="s">
        <v>18</v>
      </c>
      <c r="D62" s="824"/>
      <c r="E62" s="825">
        <f t="shared" ref="E62:G63" si="1">E59/D59-1</f>
        <v>0</v>
      </c>
      <c r="F62" s="825">
        <f t="shared" si="1"/>
        <v>0</v>
      </c>
      <c r="G62" s="825">
        <f t="shared" si="1"/>
        <v>0</v>
      </c>
    </row>
    <row r="63" spans="3:7" ht="32.25" thickBot="1">
      <c r="C63" s="808" t="s">
        <v>19</v>
      </c>
      <c r="D63" s="824"/>
      <c r="E63" s="825">
        <f t="shared" si="1"/>
        <v>-4.9529470034659351E-4</v>
      </c>
      <c r="F63" s="825">
        <f t="shared" si="1"/>
        <v>-4.9504950495060651E-4</v>
      </c>
      <c r="G63" s="825">
        <f t="shared" si="1"/>
        <v>-4.9480455220174413E-4</v>
      </c>
    </row>
    <row r="64" spans="3:7" ht="16.5" thickBot="1">
      <c r="C64" s="826" t="s">
        <v>471</v>
      </c>
      <c r="D64" s="827"/>
      <c r="E64" s="827"/>
      <c r="F64" s="827"/>
      <c r="G64" s="828"/>
    </row>
    <row r="65" spans="3:7">
      <c r="C65" s="801"/>
      <c r="D65" s="820">
        <v>2018</v>
      </c>
      <c r="E65" s="820">
        <v>2019</v>
      </c>
      <c r="F65" s="820">
        <v>2020</v>
      </c>
      <c r="G65" s="820">
        <v>2021</v>
      </c>
    </row>
    <row r="66" spans="3:7" ht="16.5" thickBot="1">
      <c r="C66" s="803"/>
      <c r="D66" s="821" t="s">
        <v>6</v>
      </c>
      <c r="E66" s="821" t="s">
        <v>7</v>
      </c>
      <c r="F66" s="821" t="s">
        <v>7</v>
      </c>
      <c r="G66" s="821" t="s">
        <v>7</v>
      </c>
    </row>
    <row r="67" spans="3:7" ht="16.5" thickBot="1">
      <c r="C67" s="829" t="s">
        <v>0</v>
      </c>
      <c r="D67" s="830"/>
      <c r="E67" s="830"/>
      <c r="F67" s="830"/>
      <c r="G67" s="830"/>
    </row>
    <row r="68" spans="3:7" ht="48" thickBot="1">
      <c r="C68" s="829" t="s">
        <v>52</v>
      </c>
      <c r="D68" s="830"/>
      <c r="E68" s="830"/>
      <c r="F68" s="830"/>
      <c r="G68" s="830"/>
    </row>
    <row r="69" spans="3:7" ht="32.25" thickBot="1">
      <c r="C69" s="829" t="s">
        <v>1</v>
      </c>
      <c r="D69" s="823"/>
      <c r="E69" s="830"/>
      <c r="F69" s="830"/>
      <c r="G69" s="830"/>
    </row>
    <row r="70" spans="3:7" ht="16.5" thickBot="1">
      <c r="C70" s="829" t="s">
        <v>2</v>
      </c>
      <c r="D70" s="823"/>
      <c r="E70" s="830"/>
      <c r="F70" s="830"/>
      <c r="G70" s="830"/>
    </row>
    <row r="71" spans="3:7" ht="32.25" thickBot="1">
      <c r="C71" s="829" t="s">
        <v>31</v>
      </c>
      <c r="D71" s="823">
        <v>877000</v>
      </c>
      <c r="E71" s="823">
        <v>877000</v>
      </c>
      <c r="F71" s="823">
        <v>877000</v>
      </c>
      <c r="G71" s="823">
        <v>877000</v>
      </c>
    </row>
    <row r="72" spans="3:7" ht="32.25" thickBot="1">
      <c r="C72" s="829" t="s">
        <v>33</v>
      </c>
      <c r="D72" s="823"/>
      <c r="E72" s="830"/>
      <c r="F72" s="830"/>
      <c r="G72" s="830"/>
    </row>
    <row r="73" spans="3:7" ht="48" thickBot="1">
      <c r="C73" s="829" t="s">
        <v>3</v>
      </c>
      <c r="D73" s="823"/>
      <c r="E73" s="830"/>
      <c r="F73" s="830"/>
      <c r="G73" s="830"/>
    </row>
    <row r="74" spans="3:7" ht="32.25" thickBot="1">
      <c r="C74" s="835" t="s">
        <v>75</v>
      </c>
      <c r="D74" s="823">
        <f>D73+D72+D71+D70+D69+D68+D67</f>
        <v>877000</v>
      </c>
      <c r="E74" s="823">
        <f>E73+E72+E71+E70+E69+E68+E67</f>
        <v>877000</v>
      </c>
      <c r="F74" s="823">
        <f>F73+F72+F71+F70+F69+F68+F67</f>
        <v>877000</v>
      </c>
      <c r="G74" s="823">
        <f>G73+G72+G71+G70+G69+G68+G67</f>
        <v>877000</v>
      </c>
    </row>
    <row r="75" spans="3:7" ht="16.5" thickBot="1">
      <c r="C75" s="832" t="s">
        <v>74</v>
      </c>
      <c r="D75" s="833">
        <f>IF(D74-D59=0,0,"Error")</f>
        <v>0</v>
      </c>
      <c r="E75" s="833">
        <f>IF(E74-E59=0,0,"Error")</f>
        <v>0</v>
      </c>
      <c r="F75" s="833">
        <f>IF(F74-F59=0,0,"Error")</f>
        <v>0</v>
      </c>
      <c r="G75" s="833">
        <f>IF(G74-G59=0,0,"Error")</f>
        <v>0</v>
      </c>
    </row>
    <row r="76" spans="3:7" ht="16.5" thickBot="1">
      <c r="C76" s="886" t="s">
        <v>154</v>
      </c>
      <c r="D76" s="816" t="s">
        <v>282</v>
      </c>
      <c r="E76" s="799"/>
      <c r="F76" s="799"/>
      <c r="G76" s="800"/>
    </row>
    <row r="77" spans="3:7" ht="32.25" thickBot="1">
      <c r="C77" s="808" t="s">
        <v>10</v>
      </c>
      <c r="D77" s="816" t="s">
        <v>282</v>
      </c>
      <c r="E77" s="799"/>
      <c r="F77" s="799"/>
      <c r="G77" s="800"/>
    </row>
    <row r="78" spans="3:7" ht="16.5" thickBot="1">
      <c r="C78" s="808" t="s">
        <v>15</v>
      </c>
      <c r="D78" s="817" t="s">
        <v>151</v>
      </c>
      <c r="E78" s="818"/>
      <c r="F78" s="818"/>
      <c r="G78" s="819"/>
    </row>
    <row r="79" spans="3:7">
      <c r="C79" s="801"/>
      <c r="D79" s="820">
        <v>2018</v>
      </c>
      <c r="E79" s="820">
        <v>2019</v>
      </c>
      <c r="F79" s="820">
        <v>2020</v>
      </c>
      <c r="G79" s="820">
        <v>2021</v>
      </c>
    </row>
    <row r="80" spans="3:7" ht="16.5" thickBot="1">
      <c r="C80" s="803"/>
      <c r="D80" s="821" t="s">
        <v>6</v>
      </c>
      <c r="E80" s="821" t="s">
        <v>7</v>
      </c>
      <c r="F80" s="821" t="s">
        <v>7</v>
      </c>
      <c r="G80" s="821" t="s">
        <v>7</v>
      </c>
    </row>
    <row r="81" spans="3:7" ht="16.5" thickBot="1">
      <c r="C81" s="808" t="s">
        <v>9</v>
      </c>
      <c r="D81" s="822">
        <v>475000</v>
      </c>
      <c r="E81" s="822">
        <v>476000</v>
      </c>
      <c r="F81" s="822">
        <v>477000</v>
      </c>
      <c r="G81" s="822">
        <v>478000</v>
      </c>
    </row>
    <row r="82" spans="3:7" ht="32.25" thickBot="1">
      <c r="C82" s="808" t="s">
        <v>16</v>
      </c>
      <c r="D82" s="822">
        <v>4203000</v>
      </c>
      <c r="E82" s="822">
        <v>4415672</v>
      </c>
      <c r="F82" s="822">
        <v>4639105</v>
      </c>
      <c r="G82" s="822">
        <v>4873844</v>
      </c>
    </row>
    <row r="83" spans="3:7" ht="32.25" thickBot="1">
      <c r="C83" s="808" t="s">
        <v>26</v>
      </c>
      <c r="D83" s="822">
        <f>D82/D79</f>
        <v>2082.7552031714567</v>
      </c>
      <c r="E83" s="822">
        <f>E82/E79</f>
        <v>2187.0589400693411</v>
      </c>
      <c r="F83" s="822">
        <f>F82/F79</f>
        <v>2296.5866336633662</v>
      </c>
      <c r="G83" s="822">
        <f>G82/G79</f>
        <v>2411.6001979218208</v>
      </c>
    </row>
    <row r="84" spans="3:7" ht="32.25" thickBot="1">
      <c r="C84" s="808" t="s">
        <v>17</v>
      </c>
      <c r="D84" s="824"/>
      <c r="E84" s="825">
        <f>E79/D79-1</f>
        <v>4.9554013875119374E-4</v>
      </c>
      <c r="F84" s="825">
        <f>F79/E79-1</f>
        <v>4.9529470034670453E-4</v>
      </c>
      <c r="G84" s="825">
        <f>G79/F79-1</f>
        <v>4.9504950495049549E-4</v>
      </c>
    </row>
    <row r="85" spans="3:7" ht="32.25" thickBot="1">
      <c r="C85" s="808" t="s">
        <v>18</v>
      </c>
      <c r="D85" s="824"/>
      <c r="E85" s="825">
        <f t="shared" ref="E85:G86" si="2">E82/D82-1</f>
        <v>5.0600047585058316E-2</v>
      </c>
      <c r="F85" s="825">
        <f t="shared" si="2"/>
        <v>5.059999927530856E-2</v>
      </c>
      <c r="G85" s="825">
        <f t="shared" si="2"/>
        <v>5.0600061865381463E-2</v>
      </c>
    </row>
    <row r="86" spans="3:7" ht="32.25" thickBot="1">
      <c r="C86" s="808" t="s">
        <v>19</v>
      </c>
      <c r="D86" s="824"/>
      <c r="E86" s="825">
        <f t="shared" si="2"/>
        <v>5.0079690949305533E-2</v>
      </c>
      <c r="F86" s="825">
        <f t="shared" si="2"/>
        <v>5.0079900265766364E-2</v>
      </c>
      <c r="G86" s="825">
        <f t="shared" si="2"/>
        <v>5.0080220172226797E-2</v>
      </c>
    </row>
    <row r="87" spans="3:7" ht="16.5" thickBot="1">
      <c r="C87" s="826" t="s">
        <v>465</v>
      </c>
      <c r="D87" s="827"/>
      <c r="E87" s="827"/>
      <c r="F87" s="827"/>
      <c r="G87" s="828"/>
    </row>
    <row r="88" spans="3:7">
      <c r="C88" s="801"/>
      <c r="D88" s="820">
        <v>2018</v>
      </c>
      <c r="E88" s="820">
        <v>2019</v>
      </c>
      <c r="F88" s="820">
        <v>2020</v>
      </c>
      <c r="G88" s="820">
        <v>2021</v>
      </c>
    </row>
    <row r="89" spans="3:7" ht="16.5" thickBot="1">
      <c r="C89" s="803"/>
      <c r="D89" s="821" t="s">
        <v>6</v>
      </c>
      <c r="E89" s="821" t="s">
        <v>7</v>
      </c>
      <c r="F89" s="821" t="s">
        <v>7</v>
      </c>
      <c r="G89" s="821" t="s">
        <v>7</v>
      </c>
    </row>
    <row r="90" spans="3:7" ht="16.5" thickBot="1">
      <c r="C90" s="829" t="s">
        <v>0</v>
      </c>
      <c r="D90" s="830"/>
      <c r="E90" s="830"/>
      <c r="F90" s="830"/>
      <c r="G90" s="830"/>
    </row>
    <row r="91" spans="3:7" ht="48" thickBot="1">
      <c r="C91" s="829" t="s">
        <v>52</v>
      </c>
      <c r="D91" s="830"/>
      <c r="E91" s="830"/>
      <c r="F91" s="830"/>
      <c r="G91" s="830"/>
    </row>
    <row r="92" spans="3:7" ht="32.25" thickBot="1">
      <c r="C92" s="829" t="s">
        <v>1</v>
      </c>
      <c r="D92" s="823"/>
      <c r="E92" s="830"/>
      <c r="F92" s="830"/>
      <c r="G92" s="830"/>
    </row>
    <row r="93" spans="3:7" ht="16.5" thickBot="1">
      <c r="C93" s="829" t="s">
        <v>2</v>
      </c>
      <c r="D93" s="823"/>
      <c r="E93" s="830"/>
      <c r="F93" s="830"/>
      <c r="G93" s="830"/>
    </row>
    <row r="94" spans="3:7" ht="32.25" thickBot="1">
      <c r="C94" s="829" t="s">
        <v>31</v>
      </c>
      <c r="D94" s="823">
        <v>4203000</v>
      </c>
      <c r="E94" s="830">
        <v>4415672</v>
      </c>
      <c r="F94" s="830">
        <v>4639105</v>
      </c>
      <c r="G94" s="830">
        <v>4873844</v>
      </c>
    </row>
    <row r="95" spans="3:7" ht="32.25" thickBot="1">
      <c r="C95" s="829" t="s">
        <v>33</v>
      </c>
      <c r="D95" s="823"/>
      <c r="E95" s="830"/>
      <c r="F95" s="830"/>
      <c r="G95" s="830"/>
    </row>
    <row r="96" spans="3:7" ht="48" thickBot="1">
      <c r="C96" s="829" t="s">
        <v>3</v>
      </c>
      <c r="D96" s="823"/>
      <c r="E96" s="830"/>
      <c r="F96" s="830"/>
      <c r="G96" s="830"/>
    </row>
    <row r="97" spans="3:7" ht="32.25" thickBot="1">
      <c r="C97" s="890" t="s">
        <v>75</v>
      </c>
      <c r="D97" s="823">
        <f>D96+D95+D94+D93+D92+D91+D90</f>
        <v>4203000</v>
      </c>
      <c r="E97" s="823">
        <f>E96+E95+E94+E93+E92+E91+E90</f>
        <v>4415672</v>
      </c>
      <c r="F97" s="823">
        <f>F96+F95+F94+F93+F92+F91+F90</f>
        <v>4639105</v>
      </c>
      <c r="G97" s="823">
        <f>G96+G95+G94+G93+G92+G91+G90</f>
        <v>4873844</v>
      </c>
    </row>
    <row r="98" spans="3:7" ht="16.5" thickBot="1">
      <c r="C98" s="832" t="s">
        <v>74</v>
      </c>
      <c r="D98" s="833">
        <f>IF(D97-D82=0,0,"Error")</f>
        <v>0</v>
      </c>
      <c r="E98" s="833">
        <f>IF(E97-E82=0,0,"Error")</f>
        <v>0</v>
      </c>
      <c r="F98" s="833">
        <f>IF(F97-F82=0,0,"Error")</f>
        <v>0</v>
      </c>
      <c r="G98" s="833">
        <f>IF(G97-G82=0,0,"Error")</f>
        <v>0</v>
      </c>
    </row>
    <row r="99" spans="3:7" ht="16.5" hidden="1" thickBot="1">
      <c r="C99" s="812" t="s">
        <v>94</v>
      </c>
      <c r="D99" s="813"/>
      <c r="E99" s="813"/>
      <c r="F99" s="813"/>
      <c r="G99" s="814"/>
    </row>
    <row r="100" spans="3:7" ht="16.5" hidden="1" thickBot="1">
      <c r="C100" s="812" t="s">
        <v>95</v>
      </c>
      <c r="D100" s="813"/>
      <c r="E100" s="813"/>
      <c r="F100" s="813"/>
      <c r="G100" s="814"/>
    </row>
    <row r="101" spans="3:7" ht="32.25" hidden="1" thickBot="1">
      <c r="C101" s="836" t="s">
        <v>111</v>
      </c>
      <c r="D101" s="837" t="s">
        <v>44</v>
      </c>
      <c r="E101" s="838"/>
      <c r="F101" s="838"/>
      <c r="G101" s="839"/>
    </row>
    <row r="102" spans="3:7" ht="16.5" hidden="1" thickBot="1">
      <c r="C102" s="815" t="s">
        <v>42</v>
      </c>
      <c r="D102" s="816" t="s">
        <v>39</v>
      </c>
      <c r="E102" s="799"/>
      <c r="F102" s="799"/>
      <c r="G102" s="800"/>
    </row>
    <row r="103" spans="3:7" ht="32.25" hidden="1" thickBot="1">
      <c r="C103" s="808" t="s">
        <v>10</v>
      </c>
      <c r="D103" s="788" t="s">
        <v>39</v>
      </c>
      <c r="E103" s="789"/>
      <c r="F103" s="789"/>
      <c r="G103" s="790"/>
    </row>
    <row r="104" spans="3:7" ht="16.5" hidden="1" thickBot="1">
      <c r="C104" s="808" t="s">
        <v>15</v>
      </c>
      <c r="D104" s="817" t="s">
        <v>39</v>
      </c>
      <c r="E104" s="818"/>
      <c r="F104" s="818"/>
      <c r="G104" s="819"/>
    </row>
    <row r="105" spans="3:7" hidden="1">
      <c r="C105" s="801"/>
      <c r="D105" s="820">
        <v>2018</v>
      </c>
      <c r="E105" s="820">
        <v>2019</v>
      </c>
      <c r="F105" s="820">
        <v>2020</v>
      </c>
      <c r="G105" s="820">
        <v>2021</v>
      </c>
    </row>
    <row r="106" spans="3:7" ht="16.5" hidden="1" thickBot="1">
      <c r="C106" s="803"/>
      <c r="D106" s="821" t="s">
        <v>6</v>
      </c>
      <c r="E106" s="821" t="s">
        <v>7</v>
      </c>
      <c r="F106" s="821" t="s">
        <v>7</v>
      </c>
      <c r="G106" s="821" t="s">
        <v>7</v>
      </c>
    </row>
    <row r="107" spans="3:7" ht="16.5" hidden="1" thickBot="1">
      <c r="C107" s="808" t="s">
        <v>9</v>
      </c>
      <c r="D107" s="822"/>
      <c r="E107" s="822"/>
      <c r="F107" s="822"/>
      <c r="G107" s="822"/>
    </row>
    <row r="108" spans="3:7" ht="32.25" hidden="1" thickBot="1">
      <c r="C108" s="808" t="s">
        <v>16</v>
      </c>
      <c r="D108" s="822"/>
      <c r="E108" s="822"/>
      <c r="F108" s="822"/>
      <c r="G108" s="822"/>
    </row>
    <row r="109" spans="3:7" ht="32.25" hidden="1" thickBot="1">
      <c r="C109" s="808" t="s">
        <v>26</v>
      </c>
      <c r="D109" s="822" t="e">
        <f>D108/D107</f>
        <v>#DIV/0!</v>
      </c>
      <c r="E109" s="822" t="e">
        <f>E108/E107</f>
        <v>#DIV/0!</v>
      </c>
      <c r="F109" s="822" t="e">
        <f>F108/F107</f>
        <v>#DIV/0!</v>
      </c>
      <c r="G109" s="822" t="e">
        <f>G108/G107</f>
        <v>#DIV/0!</v>
      </c>
    </row>
    <row r="110" spans="3:7" ht="32.25" hidden="1" thickBot="1">
      <c r="C110" s="808" t="s">
        <v>17</v>
      </c>
      <c r="D110" s="824" t="s">
        <v>23</v>
      </c>
      <c r="E110" s="825" t="e">
        <f>E107/D107-1</f>
        <v>#DIV/0!</v>
      </c>
      <c r="F110" s="825" t="e">
        <f t="shared" ref="F110:G112" si="3">F107/E107-1</f>
        <v>#DIV/0!</v>
      </c>
      <c r="G110" s="825" t="e">
        <f t="shared" si="3"/>
        <v>#DIV/0!</v>
      </c>
    </row>
    <row r="111" spans="3:7" ht="32.25" hidden="1" thickBot="1">
      <c r="C111" s="808" t="s">
        <v>18</v>
      </c>
      <c r="D111" s="824" t="s">
        <v>23</v>
      </c>
      <c r="E111" s="825" t="e">
        <f>E108/D108-1</f>
        <v>#DIV/0!</v>
      </c>
      <c r="F111" s="825" t="e">
        <f t="shared" si="3"/>
        <v>#DIV/0!</v>
      </c>
      <c r="G111" s="825" t="e">
        <f t="shared" si="3"/>
        <v>#DIV/0!</v>
      </c>
    </row>
    <row r="112" spans="3:7" ht="32.25" hidden="1" thickBot="1">
      <c r="C112" s="808" t="s">
        <v>19</v>
      </c>
      <c r="D112" s="824" t="s">
        <v>23</v>
      </c>
      <c r="E112" s="825" t="e">
        <f>E109/D109-1</f>
        <v>#DIV/0!</v>
      </c>
      <c r="F112" s="825" t="e">
        <f t="shared" si="3"/>
        <v>#DIV/0!</v>
      </c>
      <c r="G112" s="825" t="e">
        <f t="shared" si="3"/>
        <v>#DIV/0!</v>
      </c>
    </row>
    <row r="113" spans="3:7" ht="16.5" hidden="1" thickBot="1">
      <c r="C113" s="826" t="s">
        <v>463</v>
      </c>
      <c r="D113" s="827"/>
      <c r="E113" s="827"/>
      <c r="F113" s="827"/>
      <c r="G113" s="828"/>
    </row>
    <row r="114" spans="3:7" ht="12.75" hidden="1" customHeight="1">
      <c r="C114" s="801"/>
      <c r="D114" s="820">
        <v>2018</v>
      </c>
      <c r="E114" s="820">
        <v>2019</v>
      </c>
      <c r="F114" s="820">
        <v>2020</v>
      </c>
      <c r="G114" s="820">
        <v>2021</v>
      </c>
    </row>
    <row r="115" spans="3:7" ht="9" hidden="1" customHeight="1" thickBot="1">
      <c r="C115" s="803"/>
      <c r="D115" s="821" t="s">
        <v>6</v>
      </c>
      <c r="E115" s="821" t="s">
        <v>7</v>
      </c>
      <c r="F115" s="821" t="s">
        <v>7</v>
      </c>
      <c r="G115" s="821" t="s">
        <v>7</v>
      </c>
    </row>
    <row r="116" spans="3:7" ht="32.25" hidden="1" thickBot="1">
      <c r="C116" s="829" t="s">
        <v>99</v>
      </c>
      <c r="D116" s="830"/>
      <c r="E116" s="830"/>
      <c r="F116" s="830"/>
      <c r="G116" s="830"/>
    </row>
    <row r="117" spans="3:7" ht="32.25" hidden="1" thickBot="1">
      <c r="C117" s="829" t="s">
        <v>100</v>
      </c>
      <c r="D117" s="823"/>
      <c r="E117" s="830"/>
      <c r="F117" s="830"/>
      <c r="G117" s="830"/>
    </row>
    <row r="118" spans="3:7" ht="32.25" hidden="1" thickBot="1">
      <c r="C118" s="831" t="s">
        <v>72</v>
      </c>
      <c r="D118" s="823">
        <f>D117+D116</f>
        <v>0</v>
      </c>
      <c r="E118" s="823">
        <f>E117+E116</f>
        <v>0</v>
      </c>
      <c r="F118" s="823">
        <f>F117+F116</f>
        <v>0</v>
      </c>
      <c r="G118" s="823">
        <f>G117+G116</f>
        <v>0</v>
      </c>
    </row>
    <row r="119" spans="3:7" ht="15" hidden="1">
      <c r="C119" s="840" t="s">
        <v>96</v>
      </c>
      <c r="D119" s="841"/>
      <c r="E119" s="842"/>
      <c r="F119" s="842"/>
      <c r="G119" s="843"/>
    </row>
    <row r="120" spans="3:7" ht="15" hidden="1">
      <c r="C120" s="844"/>
      <c r="D120" s="845"/>
      <c r="E120" s="846"/>
      <c r="F120" s="846"/>
      <c r="G120" s="847"/>
    </row>
    <row r="121" spans="3:7" hidden="1" thickBot="1">
      <c r="C121" s="848"/>
      <c r="D121" s="849"/>
      <c r="E121" s="850"/>
      <c r="F121" s="850"/>
      <c r="G121" s="851"/>
    </row>
    <row r="122" spans="3:7" ht="32.25" hidden="1" thickBot="1">
      <c r="C122" s="836" t="s">
        <v>45</v>
      </c>
      <c r="D122" s="837" t="s">
        <v>44</v>
      </c>
      <c r="E122" s="838"/>
      <c r="F122" s="838"/>
      <c r="G122" s="839"/>
    </row>
    <row r="123" spans="3:7" ht="48" hidden="1" thickBot="1">
      <c r="C123" s="815" t="s">
        <v>97</v>
      </c>
      <c r="D123" s="816" t="s">
        <v>39</v>
      </c>
      <c r="E123" s="799"/>
      <c r="F123" s="799"/>
      <c r="G123" s="800"/>
    </row>
    <row r="124" spans="3:7" ht="17.25" hidden="1" customHeight="1" thickBot="1">
      <c r="C124" s="808" t="s">
        <v>10</v>
      </c>
      <c r="D124" s="788" t="s">
        <v>39</v>
      </c>
      <c r="E124" s="789"/>
      <c r="F124" s="789"/>
      <c r="G124" s="790"/>
    </row>
    <row r="125" spans="3:7" ht="16.5" hidden="1" thickBot="1">
      <c r="C125" s="808" t="s">
        <v>15</v>
      </c>
      <c r="D125" s="817" t="s">
        <v>39</v>
      </c>
      <c r="E125" s="818"/>
      <c r="F125" s="818"/>
      <c r="G125" s="819"/>
    </row>
    <row r="126" spans="3:7" ht="12.75" hidden="1" customHeight="1">
      <c r="C126" s="801"/>
      <c r="D126" s="820">
        <v>2018</v>
      </c>
      <c r="E126" s="820">
        <v>2019</v>
      </c>
      <c r="F126" s="820">
        <v>2020</v>
      </c>
      <c r="G126" s="820">
        <v>2021</v>
      </c>
    </row>
    <row r="127" spans="3:7" ht="9" hidden="1" customHeight="1" thickBot="1">
      <c r="C127" s="803"/>
      <c r="D127" s="821" t="s">
        <v>6</v>
      </c>
      <c r="E127" s="821" t="s">
        <v>7</v>
      </c>
      <c r="F127" s="821" t="s">
        <v>7</v>
      </c>
      <c r="G127" s="821" t="s">
        <v>7</v>
      </c>
    </row>
    <row r="128" spans="3:7" ht="16.5" hidden="1" thickBot="1">
      <c r="C128" s="808" t="s">
        <v>9</v>
      </c>
      <c r="D128" s="822"/>
      <c r="E128" s="822"/>
      <c r="F128" s="822"/>
      <c r="G128" s="822"/>
    </row>
    <row r="129" spans="3:7" ht="32.25" hidden="1" thickBot="1">
      <c r="C129" s="808" t="s">
        <v>16</v>
      </c>
      <c r="D129" s="822"/>
      <c r="E129" s="822"/>
      <c r="F129" s="822"/>
      <c r="G129" s="822"/>
    </row>
    <row r="130" spans="3:7" ht="32.25" hidden="1" thickBot="1">
      <c r="C130" s="808" t="s">
        <v>26</v>
      </c>
      <c r="D130" s="822" t="e">
        <f>D129/D128</f>
        <v>#DIV/0!</v>
      </c>
      <c r="E130" s="822" t="e">
        <f>E129/E128</f>
        <v>#DIV/0!</v>
      </c>
      <c r="F130" s="822" t="e">
        <f>F129/F128</f>
        <v>#DIV/0!</v>
      </c>
      <c r="G130" s="822" t="e">
        <f>G129/G128</f>
        <v>#DIV/0!</v>
      </c>
    </row>
    <row r="131" spans="3:7" ht="32.25" hidden="1" thickBot="1">
      <c r="C131" s="808" t="s">
        <v>17</v>
      </c>
      <c r="D131" s="824" t="s">
        <v>23</v>
      </c>
      <c r="E131" s="825" t="e">
        <f>E128/D128-1</f>
        <v>#DIV/0!</v>
      </c>
      <c r="F131" s="825" t="e">
        <f t="shared" ref="F131:G133" si="4">F128/E128-1</f>
        <v>#DIV/0!</v>
      </c>
      <c r="G131" s="825" t="e">
        <f t="shared" si="4"/>
        <v>#DIV/0!</v>
      </c>
    </row>
    <row r="132" spans="3:7" ht="32.25" hidden="1" thickBot="1">
      <c r="C132" s="808" t="s">
        <v>18</v>
      </c>
      <c r="D132" s="824" t="s">
        <v>23</v>
      </c>
      <c r="E132" s="825" t="e">
        <f>E129/D129-1</f>
        <v>#DIV/0!</v>
      </c>
      <c r="F132" s="825" t="e">
        <f t="shared" si="4"/>
        <v>#DIV/0!</v>
      </c>
      <c r="G132" s="825" t="e">
        <f t="shared" si="4"/>
        <v>#DIV/0!</v>
      </c>
    </row>
    <row r="133" spans="3:7" ht="32.25" hidden="1" thickBot="1">
      <c r="C133" s="808" t="s">
        <v>19</v>
      </c>
      <c r="D133" s="824" t="s">
        <v>23</v>
      </c>
      <c r="E133" s="825" t="e">
        <f>E130/D130-1</f>
        <v>#DIV/0!</v>
      </c>
      <c r="F133" s="825" t="e">
        <f t="shared" si="4"/>
        <v>#DIV/0!</v>
      </c>
      <c r="G133" s="825" t="e">
        <f t="shared" si="4"/>
        <v>#DIV/0!</v>
      </c>
    </row>
    <row r="134" spans="3:7" ht="16.5" hidden="1" thickBot="1">
      <c r="C134" s="826" t="s">
        <v>466</v>
      </c>
      <c r="D134" s="827"/>
      <c r="E134" s="827"/>
      <c r="F134" s="827"/>
      <c r="G134" s="828"/>
    </row>
    <row r="135" spans="3:7" ht="12.75" hidden="1" customHeight="1">
      <c r="C135" s="801"/>
      <c r="D135" s="820">
        <v>2018</v>
      </c>
      <c r="E135" s="820">
        <v>2019</v>
      </c>
      <c r="F135" s="820">
        <v>2020</v>
      </c>
      <c r="G135" s="820">
        <v>2021</v>
      </c>
    </row>
    <row r="136" spans="3:7" ht="9" hidden="1" customHeight="1" thickBot="1">
      <c r="C136" s="803"/>
      <c r="D136" s="821" t="s">
        <v>6</v>
      </c>
      <c r="E136" s="821" t="s">
        <v>7</v>
      </c>
      <c r="F136" s="821" t="s">
        <v>7</v>
      </c>
      <c r="G136" s="821" t="s">
        <v>7</v>
      </c>
    </row>
    <row r="137" spans="3:7" ht="32.25" hidden="1" thickBot="1">
      <c r="C137" s="829" t="s">
        <v>99</v>
      </c>
      <c r="D137" s="830"/>
      <c r="E137" s="830"/>
      <c r="F137" s="830"/>
      <c r="G137" s="830"/>
    </row>
    <row r="138" spans="3:7" ht="32.25" hidden="1" thickBot="1">
      <c r="C138" s="829" t="s">
        <v>100</v>
      </c>
      <c r="D138" s="823"/>
      <c r="E138" s="830"/>
      <c r="F138" s="830"/>
      <c r="G138" s="830"/>
    </row>
    <row r="139" spans="3:7" ht="32.25" hidden="1" thickBot="1">
      <c r="C139" s="831" t="s">
        <v>75</v>
      </c>
      <c r="D139" s="823">
        <f>D138+D137</f>
        <v>0</v>
      </c>
      <c r="E139" s="823">
        <f>E138+E137</f>
        <v>0</v>
      </c>
      <c r="F139" s="823">
        <f>F138+F137</f>
        <v>0</v>
      </c>
      <c r="G139" s="823">
        <f>G138+G137</f>
        <v>0</v>
      </c>
    </row>
    <row r="140" spans="3:7" ht="16.5" hidden="1" thickBot="1">
      <c r="C140" s="812" t="s">
        <v>94</v>
      </c>
      <c r="D140" s="813"/>
      <c r="E140" s="813"/>
      <c r="F140" s="813"/>
      <c r="G140" s="814"/>
    </row>
    <row r="141" spans="3:7" ht="16.5" hidden="1" thickBot="1">
      <c r="C141" s="812" t="s">
        <v>101</v>
      </c>
      <c r="D141" s="813"/>
      <c r="E141" s="813"/>
      <c r="F141" s="813"/>
      <c r="G141" s="814"/>
    </row>
    <row r="142" spans="3:7" ht="32.25" hidden="1" thickBot="1">
      <c r="C142" s="836" t="s">
        <v>45</v>
      </c>
      <c r="D142" s="837" t="s">
        <v>44</v>
      </c>
      <c r="E142" s="838"/>
      <c r="F142" s="838"/>
      <c r="G142" s="839"/>
    </row>
    <row r="143" spans="3:7" ht="16.5" hidden="1" thickBot="1">
      <c r="C143" s="815" t="s">
        <v>42</v>
      </c>
      <c r="D143" s="816" t="s">
        <v>39</v>
      </c>
      <c r="E143" s="799"/>
      <c r="F143" s="799"/>
      <c r="G143" s="800"/>
    </row>
    <row r="144" spans="3:7" ht="17.25" hidden="1" customHeight="1" thickBot="1">
      <c r="C144" s="808" t="s">
        <v>10</v>
      </c>
      <c r="D144" s="788" t="s">
        <v>39</v>
      </c>
      <c r="E144" s="789"/>
      <c r="F144" s="789"/>
      <c r="G144" s="790"/>
    </row>
    <row r="145" spans="3:7" ht="16.5" hidden="1" thickBot="1">
      <c r="C145" s="808" t="s">
        <v>15</v>
      </c>
      <c r="D145" s="817" t="s">
        <v>39</v>
      </c>
      <c r="E145" s="818"/>
      <c r="F145" s="818"/>
      <c r="G145" s="819"/>
    </row>
    <row r="146" spans="3:7" ht="12.75" hidden="1" customHeight="1">
      <c r="C146" s="801"/>
      <c r="D146" s="820">
        <v>2018</v>
      </c>
      <c r="E146" s="820">
        <v>2019</v>
      </c>
      <c r="F146" s="820">
        <v>2020</v>
      </c>
      <c r="G146" s="820">
        <v>2021</v>
      </c>
    </row>
    <row r="147" spans="3:7" ht="9" hidden="1" customHeight="1" thickBot="1">
      <c r="C147" s="803"/>
      <c r="D147" s="821" t="s">
        <v>6</v>
      </c>
      <c r="E147" s="821" t="s">
        <v>7</v>
      </c>
      <c r="F147" s="821" t="s">
        <v>7</v>
      </c>
      <c r="G147" s="821" t="s">
        <v>7</v>
      </c>
    </row>
    <row r="148" spans="3:7" ht="16.5" hidden="1" thickBot="1">
      <c r="C148" s="808" t="s">
        <v>9</v>
      </c>
      <c r="D148" s="822"/>
      <c r="E148" s="822"/>
      <c r="F148" s="822"/>
      <c r="G148" s="822"/>
    </row>
    <row r="149" spans="3:7" ht="32.25" hidden="1" thickBot="1">
      <c r="C149" s="808" t="s">
        <v>16</v>
      </c>
      <c r="D149" s="822"/>
      <c r="E149" s="822"/>
      <c r="F149" s="822"/>
      <c r="G149" s="822"/>
    </row>
    <row r="150" spans="3:7" ht="32.25" hidden="1" thickBot="1">
      <c r="C150" s="808" t="s">
        <v>26</v>
      </c>
      <c r="D150" s="822" t="e">
        <f>D149/D148</f>
        <v>#DIV/0!</v>
      </c>
      <c r="E150" s="822" t="e">
        <f>E149/E148</f>
        <v>#DIV/0!</v>
      </c>
      <c r="F150" s="822" t="e">
        <f>F149/F148</f>
        <v>#DIV/0!</v>
      </c>
      <c r="G150" s="822" t="e">
        <f>G149/G148</f>
        <v>#DIV/0!</v>
      </c>
    </row>
    <row r="151" spans="3:7" ht="32.25" hidden="1" thickBot="1">
      <c r="C151" s="808" t="s">
        <v>17</v>
      </c>
      <c r="D151" s="824" t="s">
        <v>23</v>
      </c>
      <c r="E151" s="825" t="e">
        <f>E148/D148-1</f>
        <v>#DIV/0!</v>
      </c>
      <c r="F151" s="825" t="e">
        <f t="shared" ref="F151:G153" si="5">F148/E148-1</f>
        <v>#DIV/0!</v>
      </c>
      <c r="G151" s="825" t="e">
        <f t="shared" si="5"/>
        <v>#DIV/0!</v>
      </c>
    </row>
    <row r="152" spans="3:7" ht="32.25" hidden="1" thickBot="1">
      <c r="C152" s="808" t="s">
        <v>18</v>
      </c>
      <c r="D152" s="824" t="s">
        <v>23</v>
      </c>
      <c r="E152" s="825" t="e">
        <f>E149/D149-1</f>
        <v>#DIV/0!</v>
      </c>
      <c r="F152" s="825" t="e">
        <f t="shared" si="5"/>
        <v>#DIV/0!</v>
      </c>
      <c r="G152" s="825" t="e">
        <f t="shared" si="5"/>
        <v>#DIV/0!</v>
      </c>
    </row>
    <row r="153" spans="3:7" ht="32.25" hidden="1" thickBot="1">
      <c r="C153" s="808" t="s">
        <v>19</v>
      </c>
      <c r="D153" s="824" t="s">
        <v>23</v>
      </c>
      <c r="E153" s="825" t="e">
        <f>E150/D150-1</f>
        <v>#DIV/0!</v>
      </c>
      <c r="F153" s="825" t="e">
        <f t="shared" si="5"/>
        <v>#DIV/0!</v>
      </c>
      <c r="G153" s="825" t="e">
        <f t="shared" si="5"/>
        <v>#DIV/0!</v>
      </c>
    </row>
    <row r="154" spans="3:7" ht="16.5" hidden="1" thickBot="1">
      <c r="C154" s="826" t="s">
        <v>463</v>
      </c>
      <c r="D154" s="827"/>
      <c r="E154" s="827"/>
      <c r="F154" s="827"/>
      <c r="G154" s="828"/>
    </row>
    <row r="155" spans="3:7" ht="12.75" hidden="1" customHeight="1">
      <c r="C155" s="801"/>
      <c r="D155" s="820">
        <v>2018</v>
      </c>
      <c r="E155" s="820">
        <v>2019</v>
      </c>
      <c r="F155" s="820">
        <v>2020</v>
      </c>
      <c r="G155" s="820">
        <v>2021</v>
      </c>
    </row>
    <row r="156" spans="3:7" ht="9" hidden="1" customHeight="1" thickBot="1">
      <c r="C156" s="803"/>
      <c r="D156" s="821" t="s">
        <v>6</v>
      </c>
      <c r="E156" s="821" t="s">
        <v>7</v>
      </c>
      <c r="F156" s="821" t="s">
        <v>7</v>
      </c>
      <c r="G156" s="821" t="s">
        <v>7</v>
      </c>
    </row>
    <row r="157" spans="3:7" ht="32.25" hidden="1" thickBot="1">
      <c r="C157" s="829" t="s">
        <v>99</v>
      </c>
      <c r="D157" s="830"/>
      <c r="E157" s="830"/>
      <c r="F157" s="830"/>
      <c r="G157" s="830"/>
    </row>
    <row r="158" spans="3:7" ht="32.25" hidden="1" thickBot="1">
      <c r="C158" s="829" t="s">
        <v>100</v>
      </c>
      <c r="D158" s="823"/>
      <c r="E158" s="830"/>
      <c r="F158" s="830"/>
      <c r="G158" s="830"/>
    </row>
    <row r="159" spans="3:7" ht="32.25" hidden="1" thickBot="1">
      <c r="C159" s="831" t="s">
        <v>72</v>
      </c>
      <c r="D159" s="823">
        <f>D158+D157</f>
        <v>0</v>
      </c>
      <c r="E159" s="823">
        <f>E158+E157</f>
        <v>0</v>
      </c>
      <c r="F159" s="823">
        <f>F158+F157</f>
        <v>0</v>
      </c>
      <c r="G159" s="823">
        <f>G158+G157</f>
        <v>0</v>
      </c>
    </row>
    <row r="160" spans="3:7" ht="32.25" hidden="1" thickBot="1">
      <c r="C160" s="852" t="s">
        <v>45</v>
      </c>
      <c r="D160" s="837" t="s">
        <v>44</v>
      </c>
      <c r="E160" s="838"/>
      <c r="F160" s="838"/>
      <c r="G160" s="839"/>
    </row>
    <row r="161" spans="3:7" ht="48" hidden="1" thickBot="1">
      <c r="C161" s="815" t="s">
        <v>97</v>
      </c>
      <c r="D161" s="816" t="s">
        <v>39</v>
      </c>
      <c r="E161" s="799"/>
      <c r="F161" s="799"/>
      <c r="G161" s="800"/>
    </row>
    <row r="162" spans="3:7" ht="17.25" hidden="1" customHeight="1" thickBot="1">
      <c r="C162" s="808" t="s">
        <v>10</v>
      </c>
      <c r="D162" s="788" t="s">
        <v>39</v>
      </c>
      <c r="E162" s="789"/>
      <c r="F162" s="789"/>
      <c r="G162" s="790"/>
    </row>
    <row r="163" spans="3:7" ht="16.5" hidden="1" thickBot="1">
      <c r="C163" s="808" t="s">
        <v>15</v>
      </c>
      <c r="D163" s="817" t="s">
        <v>39</v>
      </c>
      <c r="E163" s="818"/>
      <c r="F163" s="818"/>
      <c r="G163" s="819"/>
    </row>
    <row r="164" spans="3:7" ht="12.75" hidden="1" customHeight="1">
      <c r="C164" s="801"/>
      <c r="D164" s="820">
        <v>2018</v>
      </c>
      <c r="E164" s="820">
        <v>2019</v>
      </c>
      <c r="F164" s="820">
        <v>2020</v>
      </c>
      <c r="G164" s="820">
        <v>2021</v>
      </c>
    </row>
    <row r="165" spans="3:7" ht="9" hidden="1" customHeight="1" thickBot="1">
      <c r="C165" s="803"/>
      <c r="D165" s="821" t="s">
        <v>6</v>
      </c>
      <c r="E165" s="821" t="s">
        <v>7</v>
      </c>
      <c r="F165" s="821" t="s">
        <v>7</v>
      </c>
      <c r="G165" s="821" t="s">
        <v>7</v>
      </c>
    </row>
    <row r="166" spans="3:7" ht="16.5" hidden="1" thickBot="1">
      <c r="C166" s="808" t="s">
        <v>9</v>
      </c>
      <c r="D166" s="822"/>
      <c r="E166" s="822"/>
      <c r="F166" s="822"/>
      <c r="G166" s="822"/>
    </row>
    <row r="167" spans="3:7" ht="32.25" hidden="1" thickBot="1">
      <c r="C167" s="808" t="s">
        <v>16</v>
      </c>
      <c r="D167" s="822"/>
      <c r="E167" s="822"/>
      <c r="F167" s="822"/>
      <c r="G167" s="822"/>
    </row>
    <row r="168" spans="3:7" ht="32.25" hidden="1" thickBot="1">
      <c r="C168" s="808" t="s">
        <v>26</v>
      </c>
      <c r="D168" s="822" t="e">
        <f>D167/D166</f>
        <v>#DIV/0!</v>
      </c>
      <c r="E168" s="822" t="e">
        <f>E167/E166</f>
        <v>#DIV/0!</v>
      </c>
      <c r="F168" s="822" t="e">
        <f>F167/F166</f>
        <v>#DIV/0!</v>
      </c>
      <c r="G168" s="822" t="e">
        <f>G167/G166</f>
        <v>#DIV/0!</v>
      </c>
    </row>
    <row r="169" spans="3:7" ht="32.25" hidden="1" thickBot="1">
      <c r="C169" s="808" t="s">
        <v>17</v>
      </c>
      <c r="D169" s="824" t="s">
        <v>23</v>
      </c>
      <c r="E169" s="825" t="e">
        <f>E166/D166-1</f>
        <v>#DIV/0!</v>
      </c>
      <c r="F169" s="825" t="e">
        <f t="shared" ref="F169:G171" si="6">F166/E166-1</f>
        <v>#DIV/0!</v>
      </c>
      <c r="G169" s="825" t="e">
        <f t="shared" si="6"/>
        <v>#DIV/0!</v>
      </c>
    </row>
    <row r="170" spans="3:7" ht="32.25" hidden="1" thickBot="1">
      <c r="C170" s="808" t="s">
        <v>18</v>
      </c>
      <c r="D170" s="824" t="s">
        <v>23</v>
      </c>
      <c r="E170" s="825" t="e">
        <f>E167/D167-1</f>
        <v>#DIV/0!</v>
      </c>
      <c r="F170" s="825" t="e">
        <f t="shared" si="6"/>
        <v>#DIV/0!</v>
      </c>
      <c r="G170" s="825" t="e">
        <f t="shared" si="6"/>
        <v>#DIV/0!</v>
      </c>
    </row>
    <row r="171" spans="3:7" ht="32.25" hidden="1" thickBot="1">
      <c r="C171" s="808" t="s">
        <v>19</v>
      </c>
      <c r="D171" s="824" t="s">
        <v>23</v>
      </c>
      <c r="E171" s="825" t="e">
        <f>E168/D168-1</f>
        <v>#DIV/0!</v>
      </c>
      <c r="F171" s="825" t="e">
        <f t="shared" si="6"/>
        <v>#DIV/0!</v>
      </c>
      <c r="G171" s="825" t="e">
        <f t="shared" si="6"/>
        <v>#DIV/0!</v>
      </c>
    </row>
    <row r="172" spans="3:7" ht="16.5" hidden="1" thickBot="1">
      <c r="C172" s="826" t="s">
        <v>466</v>
      </c>
      <c r="D172" s="827"/>
      <c r="E172" s="827"/>
      <c r="F172" s="827"/>
      <c r="G172" s="828"/>
    </row>
    <row r="173" spans="3:7" hidden="1">
      <c r="C173" s="801"/>
      <c r="D173" s="820">
        <v>2018</v>
      </c>
      <c r="E173" s="820">
        <v>2019</v>
      </c>
      <c r="F173" s="820">
        <v>2020</v>
      </c>
      <c r="G173" s="820">
        <v>2021</v>
      </c>
    </row>
    <row r="174" spans="3:7" ht="16.5" hidden="1" thickBot="1">
      <c r="C174" s="803"/>
      <c r="D174" s="821" t="s">
        <v>6</v>
      </c>
      <c r="E174" s="821" t="s">
        <v>7</v>
      </c>
      <c r="F174" s="821" t="s">
        <v>7</v>
      </c>
      <c r="G174" s="821" t="s">
        <v>7</v>
      </c>
    </row>
    <row r="175" spans="3:7" ht="32.25" hidden="1" thickBot="1">
      <c r="C175" s="829" t="s">
        <v>99</v>
      </c>
      <c r="D175" s="830"/>
      <c r="E175" s="830"/>
      <c r="F175" s="830"/>
      <c r="G175" s="830"/>
    </row>
    <row r="176" spans="3:7" ht="32.25" hidden="1" thickBot="1">
      <c r="C176" s="829" t="s">
        <v>100</v>
      </c>
      <c r="D176" s="823"/>
      <c r="E176" s="830"/>
      <c r="F176" s="830"/>
      <c r="G176" s="830"/>
    </row>
    <row r="177" spans="3:7" ht="32.25" hidden="1" thickBot="1">
      <c r="C177" s="831" t="s">
        <v>75</v>
      </c>
      <c r="D177" s="823">
        <f>D176+D175</f>
        <v>0</v>
      </c>
      <c r="E177" s="823">
        <f>E176+E175</f>
        <v>0</v>
      </c>
      <c r="F177" s="823">
        <f>F176+F175</f>
        <v>0</v>
      </c>
      <c r="G177" s="823">
        <f>G176+G175</f>
        <v>0</v>
      </c>
    </row>
    <row r="178" spans="3:7" ht="48" hidden="1" thickBot="1">
      <c r="C178" s="797" t="s">
        <v>24</v>
      </c>
      <c r="D178" s="816" t="s">
        <v>39</v>
      </c>
      <c r="E178" s="799"/>
      <c r="F178" s="799"/>
      <c r="G178" s="800"/>
    </row>
    <row r="179" spans="3:7" ht="16.5" hidden="1" thickBot="1">
      <c r="C179" s="788" t="s">
        <v>25</v>
      </c>
      <c r="D179" s="789"/>
      <c r="E179" s="789"/>
      <c r="F179" s="789"/>
      <c r="G179" s="790"/>
    </row>
    <row r="180" spans="3:7" ht="32.25" hidden="1" thickBot="1">
      <c r="C180" s="805" t="s">
        <v>46</v>
      </c>
      <c r="D180" s="807" t="s">
        <v>47</v>
      </c>
      <c r="E180" s="807" t="s">
        <v>40</v>
      </c>
      <c r="F180" s="807" t="s">
        <v>40</v>
      </c>
      <c r="G180" s="807" t="s">
        <v>40</v>
      </c>
    </row>
    <row r="181" spans="3:7" ht="32.25" hidden="1" thickBot="1">
      <c r="C181" s="808" t="s">
        <v>48</v>
      </c>
      <c r="D181" s="807" t="s">
        <v>47</v>
      </c>
      <c r="E181" s="807" t="s">
        <v>40</v>
      </c>
      <c r="F181" s="807" t="s">
        <v>40</v>
      </c>
      <c r="G181" s="807" t="s">
        <v>40</v>
      </c>
    </row>
    <row r="182" spans="3:7" ht="48" hidden="1" thickBot="1">
      <c r="C182" s="808" t="s">
        <v>49</v>
      </c>
      <c r="D182" s="807" t="s">
        <v>47</v>
      </c>
      <c r="E182" s="807" t="s">
        <v>40</v>
      </c>
      <c r="F182" s="807" t="s">
        <v>40</v>
      </c>
      <c r="G182" s="807" t="s">
        <v>40</v>
      </c>
    </row>
    <row r="183" spans="3:7" ht="16.5" hidden="1" thickBot="1">
      <c r="C183" s="853" t="s">
        <v>71</v>
      </c>
      <c r="D183" s="854"/>
      <c r="E183" s="854"/>
      <c r="F183" s="854"/>
      <c r="G183" s="855"/>
    </row>
    <row r="184" spans="3:7" ht="16.5" hidden="1" thickBot="1">
      <c r="C184" s="856" t="s">
        <v>93</v>
      </c>
      <c r="D184" s="857"/>
      <c r="E184" s="857"/>
      <c r="F184" s="857"/>
      <c r="G184" s="858"/>
    </row>
    <row r="185" spans="3:7" hidden="1">
      <c r="C185" s="801"/>
      <c r="D185" s="820">
        <v>2018</v>
      </c>
      <c r="E185" s="820">
        <v>2019</v>
      </c>
      <c r="F185" s="820">
        <v>2020</v>
      </c>
      <c r="G185" s="820">
        <v>2021</v>
      </c>
    </row>
    <row r="186" spans="3:7" ht="16.5" hidden="1" thickBot="1">
      <c r="C186" s="803"/>
      <c r="D186" s="821" t="s">
        <v>6</v>
      </c>
      <c r="E186" s="821" t="s">
        <v>7</v>
      </c>
      <c r="F186" s="821" t="s">
        <v>7</v>
      </c>
      <c r="G186" s="821" t="s">
        <v>7</v>
      </c>
    </row>
    <row r="187" spans="3:7" ht="16.5" hidden="1" thickBot="1">
      <c r="C187" s="815" t="s">
        <v>42</v>
      </c>
      <c r="D187" s="816" t="s">
        <v>39</v>
      </c>
      <c r="E187" s="799"/>
      <c r="F187" s="799"/>
      <c r="G187" s="800"/>
    </row>
    <row r="188" spans="3:7" ht="32.25" hidden="1" thickBot="1">
      <c r="C188" s="808" t="s">
        <v>10</v>
      </c>
      <c r="D188" s="788" t="s">
        <v>39</v>
      </c>
      <c r="E188" s="789"/>
      <c r="F188" s="789"/>
      <c r="G188" s="790"/>
    </row>
    <row r="189" spans="3:7" ht="16.5" hidden="1" thickBot="1">
      <c r="C189" s="808" t="s">
        <v>15</v>
      </c>
      <c r="D189" s="817" t="s">
        <v>39</v>
      </c>
      <c r="E189" s="818"/>
      <c r="F189" s="818"/>
      <c r="G189" s="819"/>
    </row>
    <row r="190" spans="3:7" hidden="1">
      <c r="C190" s="801"/>
      <c r="D190" s="820">
        <v>2018</v>
      </c>
      <c r="E190" s="820">
        <v>2019</v>
      </c>
      <c r="F190" s="820">
        <v>2020</v>
      </c>
      <c r="G190" s="820">
        <v>2021</v>
      </c>
    </row>
    <row r="191" spans="3:7" ht="16.5" hidden="1" thickBot="1">
      <c r="C191" s="803"/>
      <c r="D191" s="821" t="s">
        <v>6</v>
      </c>
      <c r="E191" s="821" t="s">
        <v>7</v>
      </c>
      <c r="F191" s="821" t="s">
        <v>7</v>
      </c>
      <c r="G191" s="821" t="s">
        <v>7</v>
      </c>
    </row>
    <row r="192" spans="3:7" ht="16.5" hidden="1" thickBot="1">
      <c r="C192" s="808" t="s">
        <v>9</v>
      </c>
      <c r="D192" s="822"/>
      <c r="E192" s="859"/>
      <c r="F192" s="859"/>
      <c r="G192" s="859"/>
    </row>
    <row r="193" spans="3:7" ht="32.25" hidden="1" thickBot="1">
      <c r="C193" s="808" t="s">
        <v>16</v>
      </c>
      <c r="D193" s="822"/>
      <c r="E193" s="822"/>
      <c r="F193" s="822"/>
      <c r="G193" s="822"/>
    </row>
    <row r="194" spans="3:7" ht="32.25" hidden="1" thickBot="1">
      <c r="C194" s="808" t="s">
        <v>26</v>
      </c>
      <c r="D194" s="822" t="e">
        <f>D193/D192</f>
        <v>#DIV/0!</v>
      </c>
      <c r="E194" s="822" t="e">
        <f>E193/E192</f>
        <v>#DIV/0!</v>
      </c>
      <c r="F194" s="822" t="e">
        <f>F193/F192</f>
        <v>#DIV/0!</v>
      </c>
      <c r="G194" s="822" t="e">
        <f>G193/G192</f>
        <v>#DIV/0!</v>
      </c>
    </row>
    <row r="195" spans="3:7" ht="32.25" hidden="1" thickBot="1">
      <c r="C195" s="808" t="s">
        <v>17</v>
      </c>
      <c r="D195" s="824"/>
      <c r="E195" s="825" t="e">
        <f>E192/D192-1</f>
        <v>#DIV/0!</v>
      </c>
      <c r="F195" s="825" t="e">
        <f t="shared" ref="F195:G197" si="7">F192/E192-1</f>
        <v>#DIV/0!</v>
      </c>
      <c r="G195" s="825" t="e">
        <f t="shared" si="7"/>
        <v>#DIV/0!</v>
      </c>
    </row>
    <row r="196" spans="3:7" ht="32.25" hidden="1" thickBot="1">
      <c r="C196" s="808" t="s">
        <v>18</v>
      </c>
      <c r="D196" s="824"/>
      <c r="E196" s="825" t="e">
        <f>E193/D193-1</f>
        <v>#DIV/0!</v>
      </c>
      <c r="F196" s="825" t="e">
        <f t="shared" si="7"/>
        <v>#DIV/0!</v>
      </c>
      <c r="G196" s="825" t="e">
        <f t="shared" si="7"/>
        <v>#DIV/0!</v>
      </c>
    </row>
    <row r="197" spans="3:7" ht="32.25" hidden="1" thickBot="1">
      <c r="C197" s="808" t="s">
        <v>19</v>
      </c>
      <c r="D197" s="824"/>
      <c r="E197" s="825" t="e">
        <f>E194/D194-1</f>
        <v>#DIV/0!</v>
      </c>
      <c r="F197" s="825" t="e">
        <f t="shared" si="7"/>
        <v>#DIV/0!</v>
      </c>
      <c r="G197" s="825" t="e">
        <f t="shared" si="7"/>
        <v>#DIV/0!</v>
      </c>
    </row>
    <row r="198" spans="3:7" hidden="1">
      <c r="C198" s="801"/>
      <c r="D198" s="820">
        <v>2018</v>
      </c>
      <c r="E198" s="820">
        <v>2019</v>
      </c>
      <c r="F198" s="820">
        <v>2020</v>
      </c>
      <c r="G198" s="820">
        <v>2021</v>
      </c>
    </row>
    <row r="199" spans="3:7" ht="16.5" hidden="1" thickBot="1">
      <c r="C199" s="803"/>
      <c r="D199" s="821" t="s">
        <v>6</v>
      </c>
      <c r="E199" s="821" t="s">
        <v>7</v>
      </c>
      <c r="F199" s="821" t="s">
        <v>7</v>
      </c>
      <c r="G199" s="821" t="s">
        <v>7</v>
      </c>
    </row>
    <row r="200" spans="3:7" ht="16.5" hidden="1" thickBot="1">
      <c r="C200" s="826" t="s">
        <v>467</v>
      </c>
      <c r="D200" s="827"/>
      <c r="E200" s="827"/>
      <c r="F200" s="827"/>
      <c r="G200" s="828"/>
    </row>
    <row r="201" spans="3:7" hidden="1">
      <c r="C201" s="801"/>
      <c r="D201" s="820">
        <v>2018</v>
      </c>
      <c r="E201" s="820">
        <v>2019</v>
      </c>
      <c r="F201" s="820">
        <v>2020</v>
      </c>
      <c r="G201" s="820">
        <v>2021</v>
      </c>
    </row>
    <row r="202" spans="3:7" ht="16.5" hidden="1" thickBot="1">
      <c r="C202" s="803"/>
      <c r="D202" s="821" t="s">
        <v>6</v>
      </c>
      <c r="E202" s="821" t="s">
        <v>7</v>
      </c>
      <c r="F202" s="821" t="s">
        <v>7</v>
      </c>
      <c r="G202" s="821" t="s">
        <v>7</v>
      </c>
    </row>
    <row r="203" spans="3:7" ht="16.5" hidden="1" thickBot="1">
      <c r="C203" s="829" t="s">
        <v>0</v>
      </c>
      <c r="D203" s="830"/>
      <c r="E203" s="830"/>
      <c r="F203" s="830"/>
      <c r="G203" s="830"/>
    </row>
    <row r="204" spans="3:7" ht="48" hidden="1" thickBot="1">
      <c r="C204" s="829" t="s">
        <v>52</v>
      </c>
      <c r="D204" s="830"/>
      <c r="E204" s="830"/>
      <c r="F204" s="830"/>
      <c r="G204" s="830"/>
    </row>
    <row r="205" spans="3:7" ht="32.25" hidden="1" thickBot="1">
      <c r="C205" s="829" t="s">
        <v>1</v>
      </c>
      <c r="D205" s="823"/>
      <c r="E205" s="830"/>
      <c r="F205" s="830"/>
      <c r="G205" s="830"/>
    </row>
    <row r="206" spans="3:7" ht="16.5" hidden="1" thickBot="1">
      <c r="C206" s="829" t="s">
        <v>2</v>
      </c>
      <c r="D206" s="823"/>
      <c r="E206" s="830"/>
      <c r="F206" s="830"/>
      <c r="G206" s="830"/>
    </row>
    <row r="207" spans="3:7" ht="32.25" hidden="1" thickBot="1">
      <c r="C207" s="829" t="s">
        <v>31</v>
      </c>
      <c r="D207" s="823"/>
      <c r="E207" s="830"/>
      <c r="F207" s="830"/>
      <c r="G207" s="830"/>
    </row>
    <row r="208" spans="3:7" ht="32.25" hidden="1" thickBot="1">
      <c r="C208" s="829" t="s">
        <v>33</v>
      </c>
      <c r="D208" s="823"/>
      <c r="E208" s="830"/>
      <c r="F208" s="830"/>
      <c r="G208" s="830"/>
    </row>
    <row r="209" spans="3:7" ht="48" hidden="1" thickBot="1">
      <c r="C209" s="829" t="s">
        <v>3</v>
      </c>
      <c r="D209" s="823"/>
      <c r="E209" s="830"/>
      <c r="F209" s="830"/>
      <c r="G209" s="830"/>
    </row>
    <row r="210" spans="3:7" ht="63.75" hidden="1" thickBot="1">
      <c r="C210" s="860" t="s">
        <v>76</v>
      </c>
      <c r="D210" s="861">
        <f>D209+D208+D207+D206+D205+D204+D203</f>
        <v>0</v>
      </c>
      <c r="E210" s="861">
        <f>E209+E208+E207+E206+E205+E204+E203</f>
        <v>0</v>
      </c>
      <c r="F210" s="861">
        <f>F209+F208+F207+F206+F205+F204+F203</f>
        <v>0</v>
      </c>
      <c r="G210" s="861">
        <f>G209+G208+G207+G206+G205+G204+G203</f>
        <v>0</v>
      </c>
    </row>
    <row r="211" spans="3:7" ht="16.5" hidden="1" thickBot="1">
      <c r="C211" s="832" t="s">
        <v>74</v>
      </c>
      <c r="D211" s="833">
        <f>IF(D210-D193=0,0,"Error")</f>
        <v>0</v>
      </c>
      <c r="E211" s="833">
        <f>IF(E210-E193=0,0,"Error")</f>
        <v>0</v>
      </c>
      <c r="F211" s="833">
        <f>IF(F210-F193=0,0,"Error")</f>
        <v>0</v>
      </c>
      <c r="G211" s="833">
        <f>IF(G210-G193=0,0,"Error")</f>
        <v>0</v>
      </c>
    </row>
    <row r="212" spans="3:7" ht="32.25" hidden="1" thickBot="1">
      <c r="C212" s="834" t="s">
        <v>464</v>
      </c>
      <c r="D212" s="816" t="s">
        <v>39</v>
      </c>
      <c r="E212" s="799"/>
      <c r="F212" s="799"/>
      <c r="G212" s="800"/>
    </row>
    <row r="213" spans="3:7" ht="32.25" hidden="1" thickBot="1">
      <c r="C213" s="808" t="s">
        <v>10</v>
      </c>
      <c r="D213" s="788" t="s">
        <v>39</v>
      </c>
      <c r="E213" s="789"/>
      <c r="F213" s="789"/>
      <c r="G213" s="790"/>
    </row>
    <row r="214" spans="3:7" ht="16.5" hidden="1" thickBot="1">
      <c r="C214" s="808" t="s">
        <v>15</v>
      </c>
      <c r="D214" s="817" t="s">
        <v>39</v>
      </c>
      <c r="E214" s="818"/>
      <c r="F214" s="818"/>
      <c r="G214" s="819"/>
    </row>
    <row r="215" spans="3:7" hidden="1">
      <c r="C215" s="801"/>
      <c r="D215" s="820">
        <v>2018</v>
      </c>
      <c r="E215" s="820">
        <v>2019</v>
      </c>
      <c r="F215" s="820">
        <v>2020</v>
      </c>
      <c r="G215" s="820">
        <v>2021</v>
      </c>
    </row>
    <row r="216" spans="3:7" ht="16.5" hidden="1" thickBot="1">
      <c r="C216" s="803"/>
      <c r="D216" s="821" t="s">
        <v>6</v>
      </c>
      <c r="E216" s="821" t="s">
        <v>7</v>
      </c>
      <c r="F216" s="821" t="s">
        <v>7</v>
      </c>
      <c r="G216" s="821" t="s">
        <v>7</v>
      </c>
    </row>
    <row r="217" spans="3:7" ht="16.5" hidden="1" thickBot="1">
      <c r="C217" s="808" t="s">
        <v>9</v>
      </c>
      <c r="D217" s="822"/>
      <c r="E217" s="822"/>
      <c r="F217" s="822"/>
      <c r="G217" s="822"/>
    </row>
    <row r="218" spans="3:7" ht="32.25" hidden="1" thickBot="1">
      <c r="C218" s="808" t="s">
        <v>16</v>
      </c>
      <c r="D218" s="822"/>
      <c r="E218" s="822"/>
      <c r="F218" s="822"/>
      <c r="G218" s="822"/>
    </row>
    <row r="219" spans="3:7" ht="32.25" hidden="1" thickBot="1">
      <c r="C219" s="808" t="s">
        <v>26</v>
      </c>
      <c r="D219" s="822" t="e">
        <f>D218/D217</f>
        <v>#DIV/0!</v>
      </c>
      <c r="E219" s="822" t="e">
        <f>E218/E217</f>
        <v>#DIV/0!</v>
      </c>
      <c r="F219" s="822" t="e">
        <f>F218/F217</f>
        <v>#DIV/0!</v>
      </c>
      <c r="G219" s="822" t="e">
        <f>G218/G217</f>
        <v>#DIV/0!</v>
      </c>
    </row>
    <row r="220" spans="3:7" ht="32.25" hidden="1" thickBot="1">
      <c r="C220" s="808" t="s">
        <v>17</v>
      </c>
      <c r="D220" s="824"/>
      <c r="E220" s="825" t="e">
        <f>E217/D217-1</f>
        <v>#DIV/0!</v>
      </c>
      <c r="F220" s="825" t="e">
        <f t="shared" ref="F220:G222" si="8">F217/E217-1</f>
        <v>#DIV/0!</v>
      </c>
      <c r="G220" s="825" t="e">
        <f t="shared" si="8"/>
        <v>#DIV/0!</v>
      </c>
    </row>
    <row r="221" spans="3:7" ht="32.25" hidden="1" thickBot="1">
      <c r="C221" s="808" t="s">
        <v>18</v>
      </c>
      <c r="D221" s="824"/>
      <c r="E221" s="825" t="e">
        <f>E218/D218-1</f>
        <v>#DIV/0!</v>
      </c>
      <c r="F221" s="825" t="e">
        <f t="shared" si="8"/>
        <v>#DIV/0!</v>
      </c>
      <c r="G221" s="825" t="e">
        <f t="shared" si="8"/>
        <v>#DIV/0!</v>
      </c>
    </row>
    <row r="222" spans="3:7" ht="32.25" hidden="1" thickBot="1">
      <c r="C222" s="808" t="s">
        <v>19</v>
      </c>
      <c r="D222" s="824"/>
      <c r="E222" s="825" t="e">
        <f>E219/D219-1</f>
        <v>#DIV/0!</v>
      </c>
      <c r="F222" s="825" t="e">
        <f t="shared" si="8"/>
        <v>#DIV/0!</v>
      </c>
      <c r="G222" s="825" t="e">
        <f t="shared" si="8"/>
        <v>#DIV/0!</v>
      </c>
    </row>
    <row r="223" spans="3:7" ht="16.5" hidden="1" thickBot="1">
      <c r="C223" s="826" t="s">
        <v>466</v>
      </c>
      <c r="D223" s="827"/>
      <c r="E223" s="827"/>
      <c r="F223" s="827"/>
      <c r="G223" s="828"/>
    </row>
    <row r="224" spans="3:7" hidden="1">
      <c r="C224" s="801"/>
      <c r="D224" s="820">
        <v>2018</v>
      </c>
      <c r="E224" s="820">
        <v>2019</v>
      </c>
      <c r="F224" s="820">
        <v>2020</v>
      </c>
      <c r="G224" s="820">
        <v>2021</v>
      </c>
    </row>
    <row r="225" spans="3:7" ht="16.5" hidden="1" thickBot="1">
      <c r="C225" s="803"/>
      <c r="D225" s="821" t="s">
        <v>6</v>
      </c>
      <c r="E225" s="821" t="s">
        <v>7</v>
      </c>
      <c r="F225" s="821" t="s">
        <v>7</v>
      </c>
      <c r="G225" s="821" t="s">
        <v>7</v>
      </c>
    </row>
    <row r="226" spans="3:7" ht="16.5" hidden="1" thickBot="1">
      <c r="C226" s="829" t="s">
        <v>0</v>
      </c>
      <c r="D226" s="830"/>
      <c r="E226" s="830"/>
      <c r="F226" s="830"/>
      <c r="G226" s="830"/>
    </row>
    <row r="227" spans="3:7" ht="48" hidden="1" thickBot="1">
      <c r="C227" s="829" t="s">
        <v>52</v>
      </c>
      <c r="D227" s="830"/>
      <c r="E227" s="830"/>
      <c r="F227" s="830"/>
      <c r="G227" s="830"/>
    </row>
    <row r="228" spans="3:7" ht="32.25" hidden="1" thickBot="1">
      <c r="C228" s="829" t="s">
        <v>1</v>
      </c>
      <c r="D228" s="823"/>
      <c r="E228" s="830"/>
      <c r="F228" s="830"/>
      <c r="G228" s="830"/>
    </row>
    <row r="229" spans="3:7" ht="16.5" hidden="1" thickBot="1">
      <c r="C229" s="829" t="s">
        <v>2</v>
      </c>
      <c r="D229" s="823"/>
      <c r="E229" s="830"/>
      <c r="F229" s="830"/>
      <c r="G229" s="830"/>
    </row>
    <row r="230" spans="3:7" ht="32.25" hidden="1" thickBot="1">
      <c r="C230" s="829" t="s">
        <v>31</v>
      </c>
      <c r="D230" s="823"/>
      <c r="E230" s="830"/>
      <c r="F230" s="830"/>
      <c r="G230" s="830"/>
    </row>
    <row r="231" spans="3:7" ht="32.25" hidden="1" thickBot="1">
      <c r="C231" s="829" t="s">
        <v>33</v>
      </c>
      <c r="D231" s="823"/>
      <c r="E231" s="830"/>
      <c r="F231" s="830"/>
      <c r="G231" s="830"/>
    </row>
    <row r="232" spans="3:7" ht="48" hidden="1" thickBot="1">
      <c r="C232" s="829" t="s">
        <v>3</v>
      </c>
      <c r="D232" s="823"/>
      <c r="E232" s="830"/>
      <c r="F232" s="830"/>
      <c r="G232" s="830"/>
    </row>
    <row r="233" spans="3:7" ht="63.75" hidden="1" thickBot="1">
      <c r="C233" s="860" t="s">
        <v>76</v>
      </c>
      <c r="D233" s="862">
        <f>D232+D230+D231+D229+D228+D227+D226</f>
        <v>0</v>
      </c>
      <c r="E233" s="862">
        <f>E232+E230+E231+E229+E228+E227+E226</f>
        <v>0</v>
      </c>
      <c r="F233" s="862">
        <f>F232+F230+F231+F229+F228+F227+F226</f>
        <v>0</v>
      </c>
      <c r="G233" s="862">
        <f>G232+G230+G231+G229+G228+G227+G226</f>
        <v>0</v>
      </c>
    </row>
    <row r="234" spans="3:7" ht="16.5" hidden="1" thickBot="1">
      <c r="C234" s="832" t="s">
        <v>74</v>
      </c>
      <c r="D234" s="833">
        <f>IF(D233-D218=0,0,"Error")</f>
        <v>0</v>
      </c>
      <c r="E234" s="833">
        <f>IF(E233-E218=0,0,"Error")</f>
        <v>0</v>
      </c>
      <c r="F234" s="833">
        <f>IF(F233-F218=0,0,"Error")</f>
        <v>0</v>
      </c>
      <c r="G234" s="833">
        <f>IF(G233-G218=0,0,"Error")</f>
        <v>0</v>
      </c>
    </row>
    <row r="235" spans="3:7" ht="16.5" thickBot="1">
      <c r="C235" s="887" t="s">
        <v>94</v>
      </c>
      <c r="D235" s="888"/>
      <c r="E235" s="888"/>
      <c r="F235" s="888"/>
      <c r="G235" s="889"/>
    </row>
    <row r="236" spans="3:7" ht="16.5" thickBot="1">
      <c r="C236" s="812" t="s">
        <v>95</v>
      </c>
      <c r="D236" s="813"/>
      <c r="E236" s="813"/>
      <c r="F236" s="813"/>
      <c r="G236" s="814"/>
    </row>
    <row r="237" spans="3:7" ht="32.25" thickBot="1">
      <c r="C237" s="836" t="s">
        <v>45</v>
      </c>
      <c r="D237" s="816" t="s">
        <v>417</v>
      </c>
      <c r="E237" s="799"/>
      <c r="F237" s="799"/>
      <c r="G237" s="800"/>
    </row>
    <row r="238" spans="3:7" ht="16.5" thickBot="1">
      <c r="C238" s="815" t="s">
        <v>42</v>
      </c>
      <c r="D238" s="788" t="s">
        <v>417</v>
      </c>
      <c r="E238" s="789"/>
      <c r="F238" s="789"/>
      <c r="G238" s="790"/>
    </row>
    <row r="239" spans="3:7" ht="17.25" customHeight="1" thickBot="1">
      <c r="C239" s="808" t="s">
        <v>10</v>
      </c>
      <c r="D239" s="788" t="s">
        <v>417</v>
      </c>
      <c r="E239" s="789"/>
      <c r="F239" s="789"/>
      <c r="G239" s="790"/>
    </row>
    <row r="240" spans="3:7" ht="16.5" thickBot="1">
      <c r="C240" s="808" t="s">
        <v>15</v>
      </c>
      <c r="D240" s="817" t="s">
        <v>413</v>
      </c>
      <c r="E240" s="818"/>
      <c r="F240" s="818"/>
      <c r="G240" s="819"/>
    </row>
    <row r="241" spans="3:7" ht="12.75" customHeight="1">
      <c r="C241" s="801"/>
      <c r="D241" s="820">
        <v>2018</v>
      </c>
      <c r="E241" s="820">
        <v>2019</v>
      </c>
      <c r="F241" s="820">
        <v>2020</v>
      </c>
      <c r="G241" s="820">
        <v>2021</v>
      </c>
    </row>
    <row r="242" spans="3:7" ht="9" customHeight="1" thickBot="1">
      <c r="C242" s="803"/>
      <c r="D242" s="821" t="s">
        <v>6</v>
      </c>
      <c r="E242" s="821" t="s">
        <v>7</v>
      </c>
      <c r="F242" s="821" t="s">
        <v>7</v>
      </c>
      <c r="G242" s="821" t="s">
        <v>7</v>
      </c>
    </row>
    <row r="243" spans="3:7" ht="16.5" thickBot="1">
      <c r="C243" s="808" t="s">
        <v>9</v>
      </c>
      <c r="D243" s="822">
        <v>14400</v>
      </c>
      <c r="E243" s="822">
        <v>10220</v>
      </c>
      <c r="F243" s="822"/>
      <c r="G243" s="822"/>
    </row>
    <row r="244" spans="3:7" ht="32.25" thickBot="1">
      <c r="C244" s="808" t="s">
        <v>16</v>
      </c>
      <c r="D244" s="822">
        <v>577866</v>
      </c>
      <c r="E244" s="822">
        <v>400000</v>
      </c>
      <c r="F244" s="822">
        <v>0</v>
      </c>
      <c r="G244" s="822">
        <v>14000</v>
      </c>
    </row>
    <row r="245" spans="3:7" ht="32.25" thickBot="1">
      <c r="C245" s="808" t="s">
        <v>26</v>
      </c>
      <c r="D245" s="822">
        <f>D244/D243</f>
        <v>40.129583333333336</v>
      </c>
      <c r="E245" s="822">
        <f>E244/E243</f>
        <v>39.138943248532293</v>
      </c>
      <c r="F245" s="822" t="e">
        <f>F244/F243</f>
        <v>#DIV/0!</v>
      </c>
      <c r="G245" s="822" t="e">
        <f>G244/G243</f>
        <v>#DIV/0!</v>
      </c>
    </row>
    <row r="246" spans="3:7" ht="32.25" thickBot="1">
      <c r="C246" s="808" t="s">
        <v>17</v>
      </c>
      <c r="D246" s="824" t="s">
        <v>23</v>
      </c>
      <c r="E246" s="825">
        <f>E243/D243-1</f>
        <v>-0.29027777777777775</v>
      </c>
      <c r="F246" s="825">
        <f t="shared" ref="F246:G248" si="9">F243/E243-1</f>
        <v>-1</v>
      </c>
      <c r="G246" s="825" t="e">
        <f t="shared" si="9"/>
        <v>#DIV/0!</v>
      </c>
    </row>
    <row r="247" spans="3:7" ht="32.25" thickBot="1">
      <c r="C247" s="808" t="s">
        <v>18</v>
      </c>
      <c r="D247" s="824" t="s">
        <v>23</v>
      </c>
      <c r="E247" s="825">
        <f>E244/D244-1</f>
        <v>-0.30779800161283066</v>
      </c>
      <c r="F247" s="825">
        <f t="shared" si="9"/>
        <v>-1</v>
      </c>
      <c r="G247" s="825" t="e">
        <f t="shared" si="9"/>
        <v>#DIV/0!</v>
      </c>
    </row>
    <row r="248" spans="3:7" ht="32.25" thickBot="1">
      <c r="C248" s="808" t="s">
        <v>19</v>
      </c>
      <c r="D248" s="824" t="s">
        <v>23</v>
      </c>
      <c r="E248" s="825">
        <f>E245/D245-1</f>
        <v>-2.4686029669741871E-2</v>
      </c>
      <c r="F248" s="825" t="e">
        <f t="shared" si="9"/>
        <v>#DIV/0!</v>
      </c>
      <c r="G248" s="825" t="e">
        <f t="shared" si="9"/>
        <v>#DIV/0!</v>
      </c>
    </row>
    <row r="249" spans="3:7" ht="15.75" customHeight="1" thickBot="1">
      <c r="C249" s="826" t="s">
        <v>463</v>
      </c>
      <c r="D249" s="827"/>
      <c r="E249" s="827"/>
      <c r="F249" s="827"/>
      <c r="G249" s="828"/>
    </row>
    <row r="250" spans="3:7" ht="12.75" customHeight="1">
      <c r="C250" s="801"/>
      <c r="D250" s="820">
        <v>2018</v>
      </c>
      <c r="E250" s="820">
        <v>2019</v>
      </c>
      <c r="F250" s="820">
        <v>2020</v>
      </c>
      <c r="G250" s="820">
        <v>2021</v>
      </c>
    </row>
    <row r="251" spans="3:7" ht="9" customHeight="1" thickBot="1">
      <c r="C251" s="803"/>
      <c r="D251" s="821" t="s">
        <v>6</v>
      </c>
      <c r="E251" s="821" t="s">
        <v>7</v>
      </c>
      <c r="F251" s="821" t="s">
        <v>7</v>
      </c>
      <c r="G251" s="821" t="s">
        <v>7</v>
      </c>
    </row>
    <row r="252" spans="3:7" ht="32.25" thickBot="1">
      <c r="C252" s="829" t="s">
        <v>99</v>
      </c>
      <c r="D252" s="830"/>
      <c r="E252" s="830"/>
      <c r="F252" s="830"/>
      <c r="G252" s="830"/>
    </row>
    <row r="253" spans="3:7" ht="32.25" thickBot="1">
      <c r="C253" s="829" t="s">
        <v>100</v>
      </c>
      <c r="D253" s="823">
        <v>577866</v>
      </c>
      <c r="E253" s="830">
        <v>400000</v>
      </c>
      <c r="F253" s="830">
        <v>0</v>
      </c>
      <c r="G253" s="830">
        <v>14000</v>
      </c>
    </row>
    <row r="254" spans="3:7" ht="32.25" thickBot="1">
      <c r="C254" s="831" t="s">
        <v>72</v>
      </c>
      <c r="D254" s="823">
        <f>D253+D252</f>
        <v>577866</v>
      </c>
      <c r="E254" s="823">
        <f>E253+E252</f>
        <v>400000</v>
      </c>
      <c r="F254" s="823">
        <f>F253+F252</f>
        <v>0</v>
      </c>
      <c r="G254" s="823">
        <f>G253+G252</f>
        <v>14000</v>
      </c>
    </row>
    <row r="255" spans="3:7" ht="15.75" customHeight="1" thickBot="1">
      <c r="C255" s="836" t="s">
        <v>45</v>
      </c>
      <c r="D255" s="837" t="s">
        <v>44</v>
      </c>
      <c r="E255" s="838"/>
      <c r="F255" s="838"/>
      <c r="G255" s="839"/>
    </row>
    <row r="256" spans="3:7" ht="48" thickBot="1">
      <c r="C256" s="815" t="s">
        <v>97</v>
      </c>
      <c r="D256" s="816" t="s">
        <v>419</v>
      </c>
      <c r="E256" s="799"/>
      <c r="F256" s="799"/>
      <c r="G256" s="800"/>
    </row>
    <row r="257" spans="3:7" ht="17.25" customHeight="1" thickBot="1">
      <c r="C257" s="808" t="s">
        <v>10</v>
      </c>
      <c r="D257" s="788" t="s">
        <v>419</v>
      </c>
      <c r="E257" s="789"/>
      <c r="F257" s="789"/>
      <c r="G257" s="790"/>
    </row>
    <row r="258" spans="3:7" ht="16.5" thickBot="1">
      <c r="C258" s="808" t="s">
        <v>15</v>
      </c>
      <c r="D258" s="817" t="s">
        <v>420</v>
      </c>
      <c r="E258" s="818"/>
      <c r="F258" s="818"/>
      <c r="G258" s="819"/>
    </row>
    <row r="259" spans="3:7" ht="12.75" customHeight="1">
      <c r="C259" s="801"/>
      <c r="D259" s="820">
        <v>2018</v>
      </c>
      <c r="E259" s="820">
        <v>2019</v>
      </c>
      <c r="F259" s="820">
        <v>2020</v>
      </c>
      <c r="G259" s="820">
        <v>2021</v>
      </c>
    </row>
    <row r="260" spans="3:7" ht="9" customHeight="1" thickBot="1">
      <c r="C260" s="803"/>
      <c r="D260" s="821" t="s">
        <v>6</v>
      </c>
      <c r="E260" s="821" t="s">
        <v>7</v>
      </c>
      <c r="F260" s="821" t="s">
        <v>7</v>
      </c>
      <c r="G260" s="821" t="s">
        <v>7</v>
      </c>
    </row>
    <row r="261" spans="3:7" ht="16.5" thickBot="1">
      <c r="C261" s="808" t="s">
        <v>9</v>
      </c>
      <c r="D261" s="822">
        <v>1600</v>
      </c>
      <c r="E261" s="822">
        <v>6570</v>
      </c>
      <c r="F261" s="822">
        <v>8050</v>
      </c>
      <c r="G261" s="822">
        <v>0</v>
      </c>
    </row>
    <row r="262" spans="3:7" ht="32.25" thickBot="1">
      <c r="C262" s="808" t="s">
        <v>16</v>
      </c>
      <c r="D262" s="822">
        <v>30000</v>
      </c>
      <c r="E262" s="822">
        <v>134000</v>
      </c>
      <c r="F262" s="822">
        <v>172000</v>
      </c>
      <c r="G262" s="822">
        <v>0</v>
      </c>
    </row>
    <row r="263" spans="3:7" ht="32.25" thickBot="1">
      <c r="C263" s="808" t="s">
        <v>26</v>
      </c>
      <c r="D263" s="822">
        <f>D262/D261</f>
        <v>18.75</v>
      </c>
      <c r="E263" s="822">
        <f>E262/E261</f>
        <v>20.395738203957382</v>
      </c>
      <c r="F263" s="822">
        <f>F262/F261</f>
        <v>21.366459627329192</v>
      </c>
      <c r="G263" s="822" t="e">
        <f>G262/G261</f>
        <v>#DIV/0!</v>
      </c>
    </row>
    <row r="264" spans="3:7" ht="32.25" thickBot="1">
      <c r="C264" s="808" t="s">
        <v>17</v>
      </c>
      <c r="D264" s="824" t="s">
        <v>23</v>
      </c>
      <c r="E264" s="825">
        <f>E261/D261-1</f>
        <v>3.1062500000000002</v>
      </c>
      <c r="F264" s="825">
        <f t="shared" ref="F264:G266" si="10">F261/E261-1</f>
        <v>0.22526636225266361</v>
      </c>
      <c r="G264" s="825">
        <f t="shared" si="10"/>
        <v>-1</v>
      </c>
    </row>
    <row r="265" spans="3:7" ht="32.25" thickBot="1">
      <c r="C265" s="808" t="s">
        <v>18</v>
      </c>
      <c r="D265" s="824" t="s">
        <v>23</v>
      </c>
      <c r="E265" s="825">
        <f>E262/D262-1</f>
        <v>3.4666666666666668</v>
      </c>
      <c r="F265" s="825">
        <f t="shared" si="10"/>
        <v>0.28358208955223874</v>
      </c>
      <c r="G265" s="825">
        <f t="shared" si="10"/>
        <v>-1</v>
      </c>
    </row>
    <row r="266" spans="3:7" ht="32.25" thickBot="1">
      <c r="C266" s="808" t="s">
        <v>19</v>
      </c>
      <c r="D266" s="824" t="s">
        <v>23</v>
      </c>
      <c r="E266" s="825">
        <f>E263/D263-1</f>
        <v>8.7772704211060315E-2</v>
      </c>
      <c r="F266" s="825">
        <f t="shared" si="10"/>
        <v>4.7594326504125206E-2</v>
      </c>
      <c r="G266" s="825" t="e">
        <f t="shared" si="10"/>
        <v>#DIV/0!</v>
      </c>
    </row>
    <row r="267" spans="3:7" ht="16.5" thickBot="1">
      <c r="C267" s="826" t="s">
        <v>466</v>
      </c>
      <c r="D267" s="827"/>
      <c r="E267" s="827"/>
      <c r="F267" s="827"/>
      <c r="G267" s="828"/>
    </row>
    <row r="268" spans="3:7" ht="12.75" customHeight="1">
      <c r="C268" s="801"/>
      <c r="D268" s="820">
        <v>2018</v>
      </c>
      <c r="E268" s="820">
        <v>2019</v>
      </c>
      <c r="F268" s="820">
        <v>2020</v>
      </c>
      <c r="G268" s="820">
        <v>2021</v>
      </c>
    </row>
    <row r="269" spans="3:7" ht="9" customHeight="1" thickBot="1">
      <c r="C269" s="803"/>
      <c r="D269" s="821" t="s">
        <v>6</v>
      </c>
      <c r="E269" s="821" t="s">
        <v>7</v>
      </c>
      <c r="F269" s="821" t="s">
        <v>7</v>
      </c>
      <c r="G269" s="821" t="s">
        <v>7</v>
      </c>
    </row>
    <row r="270" spans="3:7" ht="15.75" customHeight="1" thickBot="1">
      <c r="C270" s="829" t="s">
        <v>99</v>
      </c>
      <c r="D270" s="830"/>
      <c r="E270" s="830"/>
      <c r="F270" s="830"/>
      <c r="G270" s="830"/>
    </row>
    <row r="271" spans="3:7" ht="32.25" thickBot="1">
      <c r="C271" s="829" t="s">
        <v>100</v>
      </c>
      <c r="D271" s="823">
        <v>30000</v>
      </c>
      <c r="E271" s="830">
        <v>134000</v>
      </c>
      <c r="F271" s="830">
        <v>172000</v>
      </c>
      <c r="G271" s="830">
        <v>0</v>
      </c>
    </row>
    <row r="272" spans="3:7" ht="32.25" thickBot="1">
      <c r="C272" s="831" t="s">
        <v>75</v>
      </c>
      <c r="D272" s="823">
        <f>D271+D270</f>
        <v>30000</v>
      </c>
      <c r="E272" s="823">
        <f>E271+E270</f>
        <v>134000</v>
      </c>
      <c r="F272" s="823">
        <f>F271+F270</f>
        <v>172000</v>
      </c>
      <c r="G272" s="823">
        <f>G271+G270</f>
        <v>0</v>
      </c>
    </row>
    <row r="273" spans="3:7" ht="16.5" hidden="1" thickBot="1">
      <c r="C273" s="812" t="s">
        <v>94</v>
      </c>
      <c r="D273" s="813"/>
      <c r="E273" s="813"/>
      <c r="F273" s="813"/>
      <c r="G273" s="814"/>
    </row>
    <row r="274" spans="3:7" ht="16.5" hidden="1" thickBot="1">
      <c r="C274" s="812" t="s">
        <v>101</v>
      </c>
      <c r="D274" s="813"/>
      <c r="E274" s="813"/>
      <c r="F274" s="813"/>
      <c r="G274" s="814"/>
    </row>
    <row r="275" spans="3:7" ht="32.25" hidden="1" thickBot="1">
      <c r="C275" s="836" t="s">
        <v>45</v>
      </c>
      <c r="D275" s="837" t="s">
        <v>44</v>
      </c>
      <c r="E275" s="838"/>
      <c r="F275" s="838"/>
      <c r="G275" s="839"/>
    </row>
    <row r="276" spans="3:7" ht="16.5" hidden="1" thickBot="1">
      <c r="C276" s="815" t="s">
        <v>42</v>
      </c>
      <c r="D276" s="816" t="s">
        <v>39</v>
      </c>
      <c r="E276" s="799"/>
      <c r="F276" s="799"/>
      <c r="G276" s="800"/>
    </row>
    <row r="277" spans="3:7" ht="17.25" hidden="1" customHeight="1" thickBot="1">
      <c r="C277" s="808" t="s">
        <v>10</v>
      </c>
      <c r="D277" s="788" t="s">
        <v>39</v>
      </c>
      <c r="E277" s="789"/>
      <c r="F277" s="789"/>
      <c r="G277" s="790"/>
    </row>
    <row r="278" spans="3:7" ht="16.5" hidden="1" thickBot="1">
      <c r="C278" s="808" t="s">
        <v>15</v>
      </c>
      <c r="D278" s="817" t="s">
        <v>39</v>
      </c>
      <c r="E278" s="818"/>
      <c r="F278" s="818"/>
      <c r="G278" s="819"/>
    </row>
    <row r="279" spans="3:7" ht="12.75" hidden="1" customHeight="1">
      <c r="C279" s="801"/>
      <c r="D279" s="820">
        <v>2018</v>
      </c>
      <c r="E279" s="820">
        <v>2019</v>
      </c>
      <c r="F279" s="820">
        <v>2020</v>
      </c>
      <c r="G279" s="820">
        <v>2021</v>
      </c>
    </row>
    <row r="280" spans="3:7" ht="9" hidden="1" customHeight="1" thickBot="1">
      <c r="C280" s="803"/>
      <c r="D280" s="821" t="s">
        <v>6</v>
      </c>
      <c r="E280" s="821" t="s">
        <v>7</v>
      </c>
      <c r="F280" s="821" t="s">
        <v>7</v>
      </c>
      <c r="G280" s="821" t="s">
        <v>7</v>
      </c>
    </row>
    <row r="281" spans="3:7" ht="16.5" hidden="1" thickBot="1">
      <c r="C281" s="808" t="s">
        <v>9</v>
      </c>
      <c r="D281" s="822"/>
      <c r="E281" s="822"/>
      <c r="F281" s="822"/>
      <c r="G281" s="822"/>
    </row>
    <row r="282" spans="3:7" ht="32.25" hidden="1" thickBot="1">
      <c r="C282" s="808" t="s">
        <v>16</v>
      </c>
      <c r="D282" s="822"/>
      <c r="E282" s="822"/>
      <c r="F282" s="822"/>
      <c r="G282" s="822"/>
    </row>
    <row r="283" spans="3:7" ht="32.25" hidden="1" thickBot="1">
      <c r="C283" s="808" t="s">
        <v>26</v>
      </c>
      <c r="D283" s="822" t="e">
        <f>D282/D281</f>
        <v>#DIV/0!</v>
      </c>
      <c r="E283" s="822" t="e">
        <f>E282/E281</f>
        <v>#DIV/0!</v>
      </c>
      <c r="F283" s="822" t="e">
        <f>F282/F281</f>
        <v>#DIV/0!</v>
      </c>
      <c r="G283" s="822" t="e">
        <f>G282/G281</f>
        <v>#DIV/0!</v>
      </c>
    </row>
    <row r="284" spans="3:7" ht="32.25" hidden="1" thickBot="1">
      <c r="C284" s="808" t="s">
        <v>17</v>
      </c>
      <c r="D284" s="824" t="s">
        <v>23</v>
      </c>
      <c r="E284" s="825" t="e">
        <f>E281/D281-1</f>
        <v>#DIV/0!</v>
      </c>
      <c r="F284" s="825" t="e">
        <f t="shared" ref="F284:G286" si="11">F281/E281-1</f>
        <v>#DIV/0!</v>
      </c>
      <c r="G284" s="825" t="e">
        <f t="shared" si="11"/>
        <v>#DIV/0!</v>
      </c>
    </row>
    <row r="285" spans="3:7" ht="32.25" hidden="1" thickBot="1">
      <c r="C285" s="808" t="s">
        <v>18</v>
      </c>
      <c r="D285" s="824" t="s">
        <v>23</v>
      </c>
      <c r="E285" s="825" t="e">
        <f>E282/D282-1</f>
        <v>#DIV/0!</v>
      </c>
      <c r="F285" s="825" t="e">
        <f t="shared" si="11"/>
        <v>#DIV/0!</v>
      </c>
      <c r="G285" s="825" t="e">
        <f t="shared" si="11"/>
        <v>#DIV/0!</v>
      </c>
    </row>
    <row r="286" spans="3:7" ht="32.25" hidden="1" thickBot="1">
      <c r="C286" s="808" t="s">
        <v>19</v>
      </c>
      <c r="D286" s="824" t="s">
        <v>23</v>
      </c>
      <c r="E286" s="825" t="e">
        <f>E283/D283-1</f>
        <v>#DIV/0!</v>
      </c>
      <c r="F286" s="825" t="e">
        <f t="shared" si="11"/>
        <v>#DIV/0!</v>
      </c>
      <c r="G286" s="825" t="e">
        <f t="shared" si="11"/>
        <v>#DIV/0!</v>
      </c>
    </row>
    <row r="287" spans="3:7" ht="16.5" hidden="1" thickBot="1">
      <c r="C287" s="826" t="s">
        <v>463</v>
      </c>
      <c r="D287" s="827"/>
      <c r="E287" s="827"/>
      <c r="F287" s="827"/>
      <c r="G287" s="828"/>
    </row>
    <row r="288" spans="3:7" hidden="1">
      <c r="C288" s="801"/>
      <c r="D288" s="820">
        <v>2018</v>
      </c>
      <c r="E288" s="820">
        <v>2019</v>
      </c>
      <c r="F288" s="820">
        <v>2020</v>
      </c>
      <c r="G288" s="820">
        <v>2021</v>
      </c>
    </row>
    <row r="289" spans="3:7" ht="16.5" hidden="1" thickBot="1">
      <c r="C289" s="803"/>
      <c r="D289" s="821" t="s">
        <v>6</v>
      </c>
      <c r="E289" s="821" t="s">
        <v>7</v>
      </c>
      <c r="F289" s="821" t="s">
        <v>7</v>
      </c>
      <c r="G289" s="821" t="s">
        <v>7</v>
      </c>
    </row>
    <row r="290" spans="3:7" ht="32.25" hidden="1" thickBot="1">
      <c r="C290" s="829" t="s">
        <v>99</v>
      </c>
      <c r="D290" s="830"/>
      <c r="E290" s="830"/>
      <c r="F290" s="830"/>
      <c r="G290" s="830"/>
    </row>
    <row r="291" spans="3:7" ht="32.25" hidden="1" thickBot="1">
      <c r="C291" s="829" t="s">
        <v>100</v>
      </c>
      <c r="D291" s="823"/>
      <c r="E291" s="830"/>
      <c r="F291" s="830"/>
      <c r="G291" s="830"/>
    </row>
    <row r="292" spans="3:7" ht="32.25" hidden="1" thickBot="1">
      <c r="C292" s="831" t="s">
        <v>72</v>
      </c>
      <c r="D292" s="823">
        <f>D291+D290</f>
        <v>0</v>
      </c>
      <c r="E292" s="823">
        <f>E291+E290</f>
        <v>0</v>
      </c>
      <c r="F292" s="823">
        <f>F291+F290</f>
        <v>0</v>
      </c>
      <c r="G292" s="823">
        <f>G291+G290</f>
        <v>0</v>
      </c>
    </row>
    <row r="293" spans="3:7" ht="32.25" hidden="1" thickBot="1">
      <c r="C293" s="836" t="s">
        <v>45</v>
      </c>
      <c r="D293" s="837" t="s">
        <v>44</v>
      </c>
      <c r="E293" s="838"/>
      <c r="F293" s="838"/>
      <c r="G293" s="839"/>
    </row>
    <row r="294" spans="3:7" ht="48" hidden="1" thickBot="1">
      <c r="C294" s="815" t="s">
        <v>97</v>
      </c>
      <c r="D294" s="816" t="s">
        <v>39</v>
      </c>
      <c r="E294" s="799"/>
      <c r="F294" s="799"/>
      <c r="G294" s="800"/>
    </row>
    <row r="295" spans="3:7" ht="32.25" hidden="1" thickBot="1">
      <c r="C295" s="808" t="s">
        <v>10</v>
      </c>
      <c r="D295" s="788" t="s">
        <v>39</v>
      </c>
      <c r="E295" s="789"/>
      <c r="F295" s="789"/>
      <c r="G295" s="790"/>
    </row>
    <row r="296" spans="3:7" ht="16.5" hidden="1" thickBot="1">
      <c r="C296" s="808" t="s">
        <v>15</v>
      </c>
      <c r="D296" s="817" t="s">
        <v>39</v>
      </c>
      <c r="E296" s="818"/>
      <c r="F296" s="818"/>
      <c r="G296" s="819"/>
    </row>
    <row r="297" spans="3:7" hidden="1">
      <c r="C297" s="801"/>
      <c r="D297" s="820">
        <v>2018</v>
      </c>
      <c r="E297" s="820">
        <v>2019</v>
      </c>
      <c r="F297" s="820">
        <v>2020</v>
      </c>
      <c r="G297" s="820">
        <v>2021</v>
      </c>
    </row>
    <row r="298" spans="3:7" ht="16.5" hidden="1" thickBot="1">
      <c r="C298" s="803"/>
      <c r="D298" s="821" t="s">
        <v>6</v>
      </c>
      <c r="E298" s="821" t="s">
        <v>7</v>
      </c>
      <c r="F298" s="821" t="s">
        <v>7</v>
      </c>
      <c r="G298" s="821" t="s">
        <v>7</v>
      </c>
    </row>
    <row r="299" spans="3:7" ht="16.5" hidden="1" thickBot="1">
      <c r="C299" s="808" t="s">
        <v>9</v>
      </c>
      <c r="D299" s="822"/>
      <c r="E299" s="822"/>
      <c r="F299" s="822"/>
      <c r="G299" s="822"/>
    </row>
    <row r="300" spans="3:7" ht="32.25" hidden="1" thickBot="1">
      <c r="C300" s="808" t="s">
        <v>16</v>
      </c>
      <c r="D300" s="822"/>
      <c r="E300" s="822"/>
      <c r="F300" s="822"/>
      <c r="G300" s="822"/>
    </row>
    <row r="301" spans="3:7" ht="32.25" hidden="1" thickBot="1">
      <c r="C301" s="808" t="s">
        <v>26</v>
      </c>
      <c r="D301" s="822" t="e">
        <f>D300/D299</f>
        <v>#DIV/0!</v>
      </c>
      <c r="E301" s="822" t="e">
        <f>E300/E299</f>
        <v>#DIV/0!</v>
      </c>
      <c r="F301" s="822" t="e">
        <f>F300/F299</f>
        <v>#DIV/0!</v>
      </c>
      <c r="G301" s="822" t="e">
        <f>G300/G299</f>
        <v>#DIV/0!</v>
      </c>
    </row>
    <row r="302" spans="3:7" ht="32.25" hidden="1" thickBot="1">
      <c r="C302" s="808" t="s">
        <v>17</v>
      </c>
      <c r="D302" s="824" t="s">
        <v>23</v>
      </c>
      <c r="E302" s="825" t="e">
        <f>E299/D299-1</f>
        <v>#DIV/0!</v>
      </c>
      <c r="F302" s="825" t="e">
        <f t="shared" ref="F302:G304" si="12">F299/E299-1</f>
        <v>#DIV/0!</v>
      </c>
      <c r="G302" s="825" t="e">
        <f t="shared" si="12"/>
        <v>#DIV/0!</v>
      </c>
    </row>
    <row r="303" spans="3:7" ht="32.25" hidden="1" thickBot="1">
      <c r="C303" s="808" t="s">
        <v>18</v>
      </c>
      <c r="D303" s="824" t="s">
        <v>23</v>
      </c>
      <c r="E303" s="825" t="e">
        <f>E300/D300-1</f>
        <v>#DIV/0!</v>
      </c>
      <c r="F303" s="825" t="e">
        <f t="shared" si="12"/>
        <v>#DIV/0!</v>
      </c>
      <c r="G303" s="825" t="e">
        <f t="shared" si="12"/>
        <v>#DIV/0!</v>
      </c>
    </row>
    <row r="304" spans="3:7" ht="32.25" hidden="1" thickBot="1">
      <c r="C304" s="808" t="s">
        <v>19</v>
      </c>
      <c r="D304" s="824" t="s">
        <v>23</v>
      </c>
      <c r="E304" s="825" t="e">
        <f>E301/D301-1</f>
        <v>#DIV/0!</v>
      </c>
      <c r="F304" s="825" t="e">
        <f t="shared" si="12"/>
        <v>#DIV/0!</v>
      </c>
      <c r="G304" s="825" t="e">
        <f t="shared" si="12"/>
        <v>#DIV/0!</v>
      </c>
    </row>
    <row r="305" spans="3:7" ht="16.5" hidden="1" thickBot="1">
      <c r="C305" s="826" t="s">
        <v>466</v>
      </c>
      <c r="D305" s="827"/>
      <c r="E305" s="827"/>
      <c r="F305" s="827"/>
      <c r="G305" s="828"/>
    </row>
    <row r="306" spans="3:7" ht="12.75" hidden="1" customHeight="1">
      <c r="C306" s="801"/>
      <c r="D306" s="820">
        <v>2018</v>
      </c>
      <c r="E306" s="820">
        <v>2019</v>
      </c>
      <c r="F306" s="820">
        <v>2020</v>
      </c>
      <c r="G306" s="820">
        <v>2021</v>
      </c>
    </row>
    <row r="307" spans="3:7" ht="9" hidden="1" customHeight="1" thickBot="1">
      <c r="C307" s="803"/>
      <c r="D307" s="821" t="s">
        <v>6</v>
      </c>
      <c r="E307" s="821" t="s">
        <v>7</v>
      </c>
      <c r="F307" s="821" t="s">
        <v>7</v>
      </c>
      <c r="G307" s="821" t="s">
        <v>7</v>
      </c>
    </row>
    <row r="308" spans="3:7" ht="32.25" hidden="1" thickBot="1">
      <c r="C308" s="829" t="s">
        <v>99</v>
      </c>
      <c r="D308" s="830"/>
      <c r="E308" s="830"/>
      <c r="F308" s="830"/>
      <c r="G308" s="830"/>
    </row>
    <row r="309" spans="3:7" ht="32.25" hidden="1" thickBot="1">
      <c r="C309" s="829" t="s">
        <v>100</v>
      </c>
      <c r="D309" s="823"/>
      <c r="E309" s="830"/>
      <c r="F309" s="830"/>
      <c r="G309" s="830"/>
    </row>
    <row r="310" spans="3:7" ht="32.25" hidden="1" thickBot="1">
      <c r="C310" s="831" t="s">
        <v>75</v>
      </c>
      <c r="D310" s="823">
        <f>D309+D308</f>
        <v>0</v>
      </c>
      <c r="E310" s="823">
        <f>E309+E308</f>
        <v>0</v>
      </c>
      <c r="F310" s="823">
        <f>F309+F308</f>
        <v>0</v>
      </c>
      <c r="G310" s="823">
        <f>G309+G308</f>
        <v>0</v>
      </c>
    </row>
    <row r="311" spans="3:7" ht="16.5" thickBot="1">
      <c r="C311" s="891"/>
      <c r="D311" s="864"/>
      <c r="E311" s="864"/>
      <c r="F311" s="864"/>
      <c r="G311" s="864"/>
    </row>
    <row r="312" spans="3:7" ht="50.25" customHeight="1" thickBot="1">
      <c r="C312" s="809" t="s">
        <v>116</v>
      </c>
      <c r="D312" s="865">
        <f>D36+D59+D82+D244+D262</f>
        <v>9284186</v>
      </c>
      <c r="E312" s="865">
        <f t="shared" ref="E312:G312" si="13">E36+E59+E82+E244+E262</f>
        <v>9581568</v>
      </c>
      <c r="F312" s="865">
        <f t="shared" si="13"/>
        <v>9590616</v>
      </c>
      <c r="G312" s="865">
        <f t="shared" si="13"/>
        <v>9820918</v>
      </c>
    </row>
    <row r="313" spans="3:7" ht="44.25" customHeight="1" thickBot="1">
      <c r="C313" s="809" t="s">
        <v>117</v>
      </c>
      <c r="D313" s="865">
        <f>D315+D317+D319+D321+D323+D325+D327+D329+D331</f>
        <v>9284186</v>
      </c>
      <c r="E313" s="865">
        <f>E315+E317+E319+E321+E323+E325+E327+E329+E331</f>
        <v>9581568</v>
      </c>
      <c r="F313" s="865">
        <f>F315+F317+F319+F321+F323+F325+F327+F329+F331</f>
        <v>9590616</v>
      </c>
      <c r="G313" s="865">
        <f>G315+G317+G319+G321+G323+G325+G327+G329+G331</f>
        <v>9820918</v>
      </c>
    </row>
    <row r="314" spans="3:7" ht="63.75" thickBot="1">
      <c r="C314" s="866" t="s">
        <v>27</v>
      </c>
      <c r="D314" s="867"/>
      <c r="E314" s="868">
        <f>E313/D313-1</f>
        <v>3.2031025660192558E-2</v>
      </c>
      <c r="F314" s="868">
        <f>F313/E313-1</f>
        <v>9.4431308111575518E-4</v>
      </c>
      <c r="G314" s="868">
        <f>G313/F313-1</f>
        <v>2.4013264632845255E-2</v>
      </c>
    </row>
    <row r="315" spans="3:7" ht="16.5" thickBot="1">
      <c r="C315" s="829" t="s">
        <v>0</v>
      </c>
      <c r="D315" s="830">
        <f>D44+D67+D90</f>
        <v>42300</v>
      </c>
      <c r="E315" s="830">
        <f>E44+E67+E90</f>
        <v>57500</v>
      </c>
      <c r="F315" s="830">
        <f>F44+F67+F90</f>
        <v>57500</v>
      </c>
      <c r="G315" s="830">
        <f>G44+G67+G90</f>
        <v>57500</v>
      </c>
    </row>
    <row r="316" spans="3:7" ht="32.25" thickBot="1">
      <c r="C316" s="869" t="s">
        <v>28</v>
      </c>
      <c r="D316" s="823"/>
      <c r="E316" s="870">
        <f>E315/D315-1</f>
        <v>0.35933806146572111</v>
      </c>
      <c r="F316" s="870">
        <f>F315/E315-1</f>
        <v>0</v>
      </c>
      <c r="G316" s="870">
        <f>G315/F315-1</f>
        <v>0</v>
      </c>
    </row>
    <row r="317" spans="3:7" ht="48" thickBot="1">
      <c r="C317" s="829" t="s">
        <v>52</v>
      </c>
      <c r="D317" s="830">
        <f>D45+D68+D91</f>
        <v>8020</v>
      </c>
      <c r="E317" s="830">
        <f>E45+E68+E91</f>
        <v>9500</v>
      </c>
      <c r="F317" s="830">
        <f>F45+F68+F91</f>
        <v>9500</v>
      </c>
      <c r="G317" s="830">
        <f>G45+G68+G91</f>
        <v>9500</v>
      </c>
    </row>
    <row r="318" spans="3:7" ht="48" thickBot="1">
      <c r="C318" s="869" t="s">
        <v>53</v>
      </c>
      <c r="D318" s="823"/>
      <c r="E318" s="870">
        <f>E317/D317-1</f>
        <v>0.18453865336658359</v>
      </c>
      <c r="F318" s="870">
        <f>F317/E317-1</f>
        <v>0</v>
      </c>
      <c r="G318" s="870">
        <f>G317/F317-1</f>
        <v>0</v>
      </c>
    </row>
    <row r="319" spans="3:7" ht="32.25" thickBot="1">
      <c r="C319" s="829" t="s">
        <v>1</v>
      </c>
      <c r="D319" s="830">
        <f>D46+D69+D92</f>
        <v>25000</v>
      </c>
      <c r="E319" s="830">
        <f>E46+E69+E92</f>
        <v>25000</v>
      </c>
      <c r="F319" s="830">
        <f>F46+F69+F92</f>
        <v>25000</v>
      </c>
      <c r="G319" s="830">
        <f>G46+G69+G92</f>
        <v>25000</v>
      </c>
    </row>
    <row r="320" spans="3:7" ht="48" thickBot="1">
      <c r="C320" s="869" t="s">
        <v>29</v>
      </c>
      <c r="D320" s="823"/>
      <c r="E320" s="870">
        <f>E319/D319-1</f>
        <v>0</v>
      </c>
      <c r="F320" s="870">
        <f>F319/E319-1</f>
        <v>0</v>
      </c>
      <c r="G320" s="870">
        <f>G319/F319-1</f>
        <v>0</v>
      </c>
    </row>
    <row r="321" spans="3:7" ht="16.5" thickBot="1">
      <c r="C321" s="829" t="s">
        <v>2</v>
      </c>
      <c r="D321" s="830">
        <f>D229+D206+D93+D47</f>
        <v>0</v>
      </c>
      <c r="E321" s="830">
        <f>E229+E206+E93+E47</f>
        <v>0</v>
      </c>
      <c r="F321" s="830">
        <f>F229+F206+F93+F47</f>
        <v>0</v>
      </c>
      <c r="G321" s="830">
        <f>G229+G206+G93+G47</f>
        <v>0</v>
      </c>
    </row>
    <row r="322" spans="3:7" ht="32.25" thickBot="1">
      <c r="C322" s="869" t="s">
        <v>30</v>
      </c>
      <c r="D322" s="823"/>
      <c r="E322" s="870" t="e">
        <f>E321/D321-1</f>
        <v>#DIV/0!</v>
      </c>
      <c r="F322" s="870" t="e">
        <f>F321/E321-1</f>
        <v>#DIV/0!</v>
      </c>
      <c r="G322" s="870" t="e">
        <f>G321/F321-1</f>
        <v>#DIV/0!</v>
      </c>
    </row>
    <row r="323" spans="3:7" ht="32.25" thickBot="1">
      <c r="C323" s="829" t="s">
        <v>31</v>
      </c>
      <c r="D323" s="830">
        <f>D48+D71+D94</f>
        <v>8601000</v>
      </c>
      <c r="E323" s="830">
        <f>E48+E71+E94</f>
        <v>8955568</v>
      </c>
      <c r="F323" s="830">
        <f>F48+F71+F94</f>
        <v>9326616</v>
      </c>
      <c r="G323" s="830">
        <f>G48+G71+G94</f>
        <v>9714918</v>
      </c>
    </row>
    <row r="324" spans="3:7" ht="48" thickBot="1">
      <c r="C324" s="869" t="s">
        <v>32</v>
      </c>
      <c r="D324" s="823"/>
      <c r="E324" s="870">
        <f>E323/D323-1</f>
        <v>4.1224043715847092E-2</v>
      </c>
      <c r="F324" s="870">
        <f>F323/E323-1</f>
        <v>4.1432101235789887E-2</v>
      </c>
      <c r="G324" s="870">
        <f>G323/F323-1</f>
        <v>4.1633750119014268E-2</v>
      </c>
    </row>
    <row r="325" spans="3:7" ht="32.25" thickBot="1">
      <c r="C325" s="829" t="s">
        <v>33</v>
      </c>
      <c r="D325" s="830">
        <f>D231+D208+D95+D49</f>
        <v>0</v>
      </c>
      <c r="E325" s="830">
        <f>E231+E208+E95+E49</f>
        <v>0</v>
      </c>
      <c r="F325" s="830">
        <f>F231+F208+F95+F49</f>
        <v>0</v>
      </c>
      <c r="G325" s="830">
        <f>G231+G208+G95+G49</f>
        <v>0</v>
      </c>
    </row>
    <row r="326" spans="3:7" ht="32.25" thickBot="1">
      <c r="C326" s="869" t="s">
        <v>34</v>
      </c>
      <c r="D326" s="823"/>
      <c r="E326" s="870" t="e">
        <f>E325/D325-1</f>
        <v>#DIV/0!</v>
      </c>
      <c r="F326" s="870" t="e">
        <f>F325/E325-1</f>
        <v>#DIV/0!</v>
      </c>
      <c r="G326" s="870" t="e">
        <f>G325/F325-1</f>
        <v>#DIV/0!</v>
      </c>
    </row>
    <row r="327" spans="3:7" ht="48" thickBot="1">
      <c r="C327" s="829" t="s">
        <v>3</v>
      </c>
      <c r="D327" s="830">
        <f>D232+D209+D96+D50</f>
        <v>0</v>
      </c>
      <c r="E327" s="830">
        <f>E232+E209+E96+E50</f>
        <v>0</v>
      </c>
      <c r="F327" s="830">
        <f>F232+F209+F96+F50</f>
        <v>0</v>
      </c>
      <c r="G327" s="830">
        <f>G232+G209+G96+G50</f>
        <v>0</v>
      </c>
    </row>
    <row r="328" spans="3:7" ht="48" thickBot="1">
      <c r="C328" s="869" t="s">
        <v>35</v>
      </c>
      <c r="D328" s="823"/>
      <c r="E328" s="870" t="e">
        <f>E327/D327-1</f>
        <v>#DIV/0!</v>
      </c>
      <c r="F328" s="870" t="e">
        <f>F327/E327-1</f>
        <v>#DIV/0!</v>
      </c>
      <c r="G328" s="870" t="e">
        <f>G327/F327-1</f>
        <v>#DIV/0!</v>
      </c>
    </row>
    <row r="329" spans="3:7" ht="32.25" thickBot="1">
      <c r="C329" s="829" t="s">
        <v>20</v>
      </c>
      <c r="D329" s="830">
        <f>D116+D137+D157+D175+D252+D270+D290+D308</f>
        <v>0</v>
      </c>
      <c r="E329" s="830">
        <f>E116+E137+E157+E175+E252+E270+E290+E308</f>
        <v>0</v>
      </c>
      <c r="F329" s="830">
        <f>F116+F137+F157+F175+F252+F270+F290+F308</f>
        <v>0</v>
      </c>
      <c r="G329" s="830">
        <f>G116+G137+G157+G175+G252+G270+G290+G308</f>
        <v>0</v>
      </c>
    </row>
    <row r="330" spans="3:7" ht="48" thickBot="1">
      <c r="C330" s="869" t="s">
        <v>36</v>
      </c>
      <c r="D330" s="823"/>
      <c r="E330" s="870" t="e">
        <f>E329/D329-1</f>
        <v>#DIV/0!</v>
      </c>
      <c r="F330" s="870" t="e">
        <f>F329/E329-1</f>
        <v>#DIV/0!</v>
      </c>
      <c r="G330" s="870" t="e">
        <f>G329/F329-1</f>
        <v>#DIV/0!</v>
      </c>
    </row>
    <row r="331" spans="3:7" ht="32.25" thickBot="1">
      <c r="C331" s="829" t="s">
        <v>21</v>
      </c>
      <c r="D331" s="830">
        <f>D117+D138+D158+D176+D253+D271+D291+D309</f>
        <v>607866</v>
      </c>
      <c r="E331" s="830">
        <f>E117+E138+E158+E176+E253+E271+E291+E309</f>
        <v>534000</v>
      </c>
      <c r="F331" s="830">
        <f>F117+F138+F158+F176+F253+F271+F291+F309</f>
        <v>172000</v>
      </c>
      <c r="G331" s="830">
        <f>G117+G138+G158+G176+G253+G271+G291+G309</f>
        <v>14000</v>
      </c>
    </row>
    <row r="332" spans="3:7" ht="48" thickBot="1">
      <c r="C332" s="869" t="s">
        <v>37</v>
      </c>
      <c r="D332" s="823"/>
      <c r="E332" s="870">
        <f>E331/D331-1</f>
        <v>-0.1215169132670687</v>
      </c>
      <c r="F332" s="870">
        <f>F331/E331-1</f>
        <v>-0.67790262172284643</v>
      </c>
      <c r="G332" s="870">
        <f>G331/F331-1</f>
        <v>-0.91860465116279066</v>
      </c>
    </row>
    <row r="333" spans="3:7" ht="16.5" thickBot="1">
      <c r="C333" s="832" t="s">
        <v>74</v>
      </c>
      <c r="D333" s="833">
        <f>IF(D313-D312=0,0,"Error")</f>
        <v>0</v>
      </c>
      <c r="E333" s="833">
        <f>IF(E313-E312=0,0,"Error")</f>
        <v>0</v>
      </c>
      <c r="F333" s="833">
        <f>IF(F313-F312=0,0,"Error")</f>
        <v>0</v>
      </c>
      <c r="G333" s="833">
        <f>IF(G313-G312=0,0,"Error")</f>
        <v>0</v>
      </c>
    </row>
    <row r="334" spans="3:7" ht="79.5" thickBot="1">
      <c r="C334" s="871" t="s">
        <v>58</v>
      </c>
      <c r="D334" s="830">
        <v>74</v>
      </c>
      <c r="E334" s="830">
        <v>74</v>
      </c>
      <c r="F334" s="830">
        <v>74</v>
      </c>
      <c r="G334" s="830">
        <v>74</v>
      </c>
    </row>
    <row r="335" spans="3:7" ht="79.5" thickBot="1">
      <c r="C335" s="871" t="s">
        <v>69</v>
      </c>
      <c r="D335" s="830">
        <v>0</v>
      </c>
      <c r="E335" s="830">
        <v>0</v>
      </c>
      <c r="F335" s="830">
        <v>0</v>
      </c>
      <c r="G335" s="830">
        <v>0</v>
      </c>
    </row>
    <row r="336" spans="3:7">
      <c r="C336" s="872"/>
      <c r="D336" s="873"/>
      <c r="E336" s="873"/>
      <c r="F336" s="873"/>
      <c r="G336" s="873"/>
    </row>
  </sheetData>
  <mergeCells count="114">
    <mergeCell ref="D53:G53"/>
    <mergeCell ref="D54:G54"/>
    <mergeCell ref="D55:G55"/>
    <mergeCell ref="C56:C57"/>
    <mergeCell ref="C64:G64"/>
    <mergeCell ref="C65:C66"/>
    <mergeCell ref="C297:C298"/>
    <mergeCell ref="C305:G305"/>
    <mergeCell ref="C306:C307"/>
    <mergeCell ref="D277:G277"/>
    <mergeCell ref="D278:G278"/>
    <mergeCell ref="C279:C280"/>
    <mergeCell ref="C287:G287"/>
    <mergeCell ref="C288:C289"/>
    <mergeCell ref="D293:G293"/>
    <mergeCell ref="D294:G294"/>
    <mergeCell ref="D295:G295"/>
    <mergeCell ref="D296:G296"/>
    <mergeCell ref="D257:G257"/>
    <mergeCell ref="D258:G258"/>
    <mergeCell ref="C259:C260"/>
    <mergeCell ref="C267:G267"/>
    <mergeCell ref="C268:C269"/>
    <mergeCell ref="C273:G273"/>
    <mergeCell ref="C274:G274"/>
    <mergeCell ref="D275:G275"/>
    <mergeCell ref="D276:G276"/>
    <mergeCell ref="D237:G237"/>
    <mergeCell ref="D238:G238"/>
    <mergeCell ref="D239:G239"/>
    <mergeCell ref="D240:G240"/>
    <mergeCell ref="C241:C242"/>
    <mergeCell ref="C249:G249"/>
    <mergeCell ref="C250:C251"/>
    <mergeCell ref="D255:G255"/>
    <mergeCell ref="D256:G256"/>
    <mergeCell ref="C201:C202"/>
    <mergeCell ref="D212:G212"/>
    <mergeCell ref="D213:G213"/>
    <mergeCell ref="D214:G214"/>
    <mergeCell ref="C215:C216"/>
    <mergeCell ref="C223:G223"/>
    <mergeCell ref="C224:C225"/>
    <mergeCell ref="C235:G235"/>
    <mergeCell ref="C236:G236"/>
    <mergeCell ref="C183:G183"/>
    <mergeCell ref="C184:G184"/>
    <mergeCell ref="C185:C186"/>
    <mergeCell ref="D187:G187"/>
    <mergeCell ref="D188:G188"/>
    <mergeCell ref="D189:G189"/>
    <mergeCell ref="C190:C191"/>
    <mergeCell ref="C198:C199"/>
    <mergeCell ref="C200:G200"/>
    <mergeCell ref="D160:G160"/>
    <mergeCell ref="D161:G161"/>
    <mergeCell ref="D162:G162"/>
    <mergeCell ref="D163:G163"/>
    <mergeCell ref="C164:C165"/>
    <mergeCell ref="C172:G172"/>
    <mergeCell ref="C173:C174"/>
    <mergeCell ref="D178:G178"/>
    <mergeCell ref="C179:G179"/>
    <mergeCell ref="C140:G140"/>
    <mergeCell ref="C141:G141"/>
    <mergeCell ref="D142:G142"/>
    <mergeCell ref="D143:G143"/>
    <mergeCell ref="D144:G144"/>
    <mergeCell ref="D145:G145"/>
    <mergeCell ref="C146:C147"/>
    <mergeCell ref="C154:G154"/>
    <mergeCell ref="C155:C156"/>
    <mergeCell ref="C105:C106"/>
    <mergeCell ref="C113:G113"/>
    <mergeCell ref="C114:C115"/>
    <mergeCell ref="C119:C121"/>
    <mergeCell ref="D119:G121"/>
    <mergeCell ref="D122:G122"/>
    <mergeCell ref="C126:C127"/>
    <mergeCell ref="C134:G134"/>
    <mergeCell ref="C135:C136"/>
    <mergeCell ref="D78:G78"/>
    <mergeCell ref="C79:C80"/>
    <mergeCell ref="C87:G87"/>
    <mergeCell ref="C88:C89"/>
    <mergeCell ref="C99:G99"/>
    <mergeCell ref="C100:G100"/>
    <mergeCell ref="D101:G101"/>
    <mergeCell ref="D102:G102"/>
    <mergeCell ref="D103:G103"/>
    <mergeCell ref="D31:G31"/>
    <mergeCell ref="D32:G32"/>
    <mergeCell ref="D104:G104"/>
    <mergeCell ref="D123:G123"/>
    <mergeCell ref="D124:G124"/>
    <mergeCell ref="D125:G125"/>
    <mergeCell ref="C2:G2"/>
    <mergeCell ref="D4:G4"/>
    <mergeCell ref="D5:G5"/>
    <mergeCell ref="D6:G6"/>
    <mergeCell ref="C7:G7"/>
    <mergeCell ref="C33:C34"/>
    <mergeCell ref="C41:G41"/>
    <mergeCell ref="C8:G10"/>
    <mergeCell ref="D11:G11"/>
    <mergeCell ref="C12:C13"/>
    <mergeCell ref="D17:G17"/>
    <mergeCell ref="C18:G18"/>
    <mergeCell ref="C28:G28"/>
    <mergeCell ref="C29:G29"/>
    <mergeCell ref="D30:G30"/>
    <mergeCell ref="C42:C43"/>
    <mergeCell ref="D76:G76"/>
    <mergeCell ref="D77:G7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52"/>
  <sheetViews>
    <sheetView topLeftCell="A220" zoomScale="120" zoomScaleNormal="120" workbookViewId="0">
      <selection activeCell="J229" sqref="J229"/>
    </sheetView>
  </sheetViews>
  <sheetFormatPr defaultRowHeight="15.75"/>
  <cols>
    <col min="1" max="1" width="11" customWidth="1"/>
    <col min="2" max="6" width="21.42578125" style="783" customWidth="1"/>
    <col min="8" max="8" width="17.28515625" customWidth="1"/>
  </cols>
  <sheetData>
    <row r="2" spans="2:7">
      <c r="B2" s="782" t="s">
        <v>131</v>
      </c>
      <c r="C2" s="782"/>
      <c r="D2" s="782"/>
      <c r="E2" s="782"/>
      <c r="F2" s="782"/>
      <c r="G2" s="19"/>
    </row>
    <row r="3" spans="2:7" ht="16.5" thickBot="1"/>
    <row r="4" spans="2:7" ht="32.25" thickBot="1">
      <c r="B4" s="42" t="s">
        <v>22</v>
      </c>
      <c r="C4" s="784" t="s">
        <v>146</v>
      </c>
      <c r="D4" s="784"/>
      <c r="E4" s="784"/>
      <c r="F4" s="784"/>
    </row>
    <row r="5" spans="2:7" ht="16.5" thickBot="1">
      <c r="B5" s="42" t="s">
        <v>4</v>
      </c>
      <c r="C5" s="785" t="s">
        <v>147</v>
      </c>
      <c r="D5" s="786"/>
      <c r="E5" s="786"/>
      <c r="F5" s="787"/>
    </row>
    <row r="6" spans="2:7" ht="32.25" thickBot="1">
      <c r="B6" s="42" t="s">
        <v>38</v>
      </c>
      <c r="C6" s="788" t="s">
        <v>5</v>
      </c>
      <c r="D6" s="789"/>
      <c r="E6" s="789"/>
      <c r="F6" s="790"/>
    </row>
    <row r="7" spans="2:7" ht="16.5" thickBot="1">
      <c r="B7" s="791" t="s">
        <v>8</v>
      </c>
      <c r="C7" s="792"/>
      <c r="D7" s="792"/>
      <c r="E7" s="792"/>
      <c r="F7" s="793"/>
    </row>
    <row r="8" spans="2:7" thickBot="1">
      <c r="B8" s="794" t="s">
        <v>342</v>
      </c>
      <c r="C8" s="795"/>
      <c r="D8" s="795"/>
      <c r="E8" s="795"/>
      <c r="F8" s="796"/>
    </row>
    <row r="9" spans="2:7" thickBot="1">
      <c r="B9" s="794"/>
      <c r="C9" s="795"/>
      <c r="D9" s="795"/>
      <c r="E9" s="795"/>
      <c r="F9" s="796"/>
    </row>
    <row r="10" spans="2:7" thickBot="1">
      <c r="B10" s="794"/>
      <c r="C10" s="795"/>
      <c r="D10" s="795"/>
      <c r="E10" s="795"/>
      <c r="F10" s="796"/>
    </row>
    <row r="11" spans="2:7" ht="32.25" thickBot="1">
      <c r="B11" s="797" t="s">
        <v>11</v>
      </c>
      <c r="C11" s="798" t="s">
        <v>144</v>
      </c>
      <c r="D11" s="799"/>
      <c r="E11" s="799"/>
      <c r="F11" s="800"/>
    </row>
    <row r="12" spans="2:7">
      <c r="B12" s="801" t="s">
        <v>122</v>
      </c>
      <c r="C12" s="802">
        <v>2018</v>
      </c>
      <c r="D12" s="802">
        <v>2019</v>
      </c>
      <c r="E12" s="802">
        <v>2020</v>
      </c>
      <c r="F12" s="802">
        <v>2021</v>
      </c>
    </row>
    <row r="13" spans="2:7" ht="16.5" thickBot="1">
      <c r="B13" s="803"/>
      <c r="C13" s="804" t="s">
        <v>6</v>
      </c>
      <c r="D13" s="804" t="s">
        <v>7</v>
      </c>
      <c r="E13" s="804" t="s">
        <v>7</v>
      </c>
      <c r="F13" s="804" t="s">
        <v>7</v>
      </c>
    </row>
    <row r="14" spans="2:7" ht="32.25" thickBot="1">
      <c r="B14" s="805" t="s">
        <v>284</v>
      </c>
      <c r="C14" s="892">
        <v>2.380952380952381E-4</v>
      </c>
      <c r="D14" s="807" t="s">
        <v>263</v>
      </c>
      <c r="E14" s="807" t="s">
        <v>263</v>
      </c>
      <c r="F14" s="807" t="s">
        <v>263</v>
      </c>
    </row>
    <row r="15" spans="2:7" ht="32.25" thickBot="1">
      <c r="B15" s="808" t="s">
        <v>269</v>
      </c>
      <c r="C15" s="804">
        <v>77</v>
      </c>
      <c r="D15" s="807" t="s">
        <v>263</v>
      </c>
      <c r="E15" s="807" t="s">
        <v>263</v>
      </c>
      <c r="F15" s="807" t="s">
        <v>263</v>
      </c>
    </row>
    <row r="16" spans="2:7" ht="32.25" thickBot="1">
      <c r="B16" s="808" t="s">
        <v>270</v>
      </c>
      <c r="C16" s="804">
        <v>80</v>
      </c>
      <c r="D16" s="807" t="s">
        <v>263</v>
      </c>
      <c r="E16" s="807" t="s">
        <v>263</v>
      </c>
      <c r="F16" s="807" t="s">
        <v>263</v>
      </c>
    </row>
    <row r="17" spans="2:6" ht="48" thickBot="1">
      <c r="B17" s="809" t="s">
        <v>13</v>
      </c>
      <c r="C17" s="810" t="s">
        <v>285</v>
      </c>
      <c r="D17" s="798"/>
      <c r="E17" s="798"/>
      <c r="F17" s="811"/>
    </row>
    <row r="18" spans="2:6" ht="16.5" thickBot="1">
      <c r="B18" s="788" t="s">
        <v>123</v>
      </c>
      <c r="C18" s="789"/>
      <c r="D18" s="789"/>
      <c r="E18" s="789"/>
      <c r="F18" s="790"/>
    </row>
    <row r="19" spans="2:6" ht="79.5" thickBot="1">
      <c r="B19" s="805" t="s">
        <v>286</v>
      </c>
      <c r="C19" s="807">
        <v>0.15</v>
      </c>
      <c r="D19" s="807" t="s">
        <v>287</v>
      </c>
      <c r="E19" s="807" t="s">
        <v>287</v>
      </c>
      <c r="F19" s="807" t="s">
        <v>287</v>
      </c>
    </row>
    <row r="20" spans="2:6" ht="48" thickBot="1">
      <c r="B20" s="808" t="s">
        <v>288</v>
      </c>
      <c r="C20" s="807">
        <v>0.49</v>
      </c>
      <c r="D20" s="807" t="s">
        <v>263</v>
      </c>
      <c r="E20" s="807" t="s">
        <v>263</v>
      </c>
      <c r="F20" s="807" t="s">
        <v>263</v>
      </c>
    </row>
    <row r="21" spans="2:6" ht="79.5" thickBot="1">
      <c r="B21" s="808" t="s">
        <v>289</v>
      </c>
      <c r="C21" s="893">
        <v>45</v>
      </c>
      <c r="D21" s="807" t="s">
        <v>287</v>
      </c>
      <c r="E21" s="807" t="s">
        <v>287</v>
      </c>
      <c r="F21" s="807" t="s">
        <v>287</v>
      </c>
    </row>
    <row r="22" spans="2:6" ht="48" thickBot="1">
      <c r="B22" s="808" t="s">
        <v>290</v>
      </c>
      <c r="C22" s="893">
        <v>45</v>
      </c>
      <c r="D22" s="807" t="s">
        <v>287</v>
      </c>
      <c r="E22" s="807" t="s">
        <v>287</v>
      </c>
      <c r="F22" s="807" t="s">
        <v>287</v>
      </c>
    </row>
    <row r="23" spans="2:6" ht="32.25" thickBot="1">
      <c r="B23" s="894" t="s">
        <v>291</v>
      </c>
      <c r="C23" s="877" t="s">
        <v>145</v>
      </c>
      <c r="D23" s="807" t="s">
        <v>287</v>
      </c>
      <c r="E23" s="807" t="s">
        <v>287</v>
      </c>
      <c r="F23" s="807" t="s">
        <v>287</v>
      </c>
    </row>
    <row r="24" spans="2:6" ht="63.75" thickBot="1">
      <c r="B24" s="894" t="s">
        <v>292</v>
      </c>
      <c r="C24" s="895">
        <v>450</v>
      </c>
      <c r="D24" s="896" t="s">
        <v>263</v>
      </c>
      <c r="E24" s="896" t="s">
        <v>263</v>
      </c>
      <c r="F24" s="896" t="s">
        <v>263</v>
      </c>
    </row>
    <row r="25" spans="2:6" ht="32.25" thickBot="1">
      <c r="B25" s="894" t="s">
        <v>293</v>
      </c>
      <c r="C25" s="897">
        <v>50892</v>
      </c>
      <c r="D25" s="896" t="s">
        <v>263</v>
      </c>
      <c r="E25" s="896" t="s">
        <v>263</v>
      </c>
      <c r="F25" s="896" t="s">
        <v>263</v>
      </c>
    </row>
    <row r="26" spans="2:6" ht="79.5" thickBot="1">
      <c r="B26" s="894" t="s">
        <v>294</v>
      </c>
      <c r="C26" s="898">
        <v>0.4</v>
      </c>
      <c r="D26" s="807" t="s">
        <v>287</v>
      </c>
      <c r="E26" s="807" t="s">
        <v>287</v>
      </c>
      <c r="F26" s="807" t="s">
        <v>287</v>
      </c>
    </row>
    <row r="27" spans="2:6" ht="48" thickBot="1">
      <c r="B27" s="894" t="s">
        <v>295</v>
      </c>
      <c r="C27" s="899" t="s">
        <v>296</v>
      </c>
      <c r="D27" s="807" t="s">
        <v>287</v>
      </c>
      <c r="E27" s="807" t="s">
        <v>287</v>
      </c>
      <c r="F27" s="807" t="s">
        <v>287</v>
      </c>
    </row>
    <row r="28" spans="2:6" ht="48" thickBot="1">
      <c r="B28" s="894" t="s">
        <v>297</v>
      </c>
      <c r="C28" s="899" t="s">
        <v>298</v>
      </c>
      <c r="D28" s="807" t="s">
        <v>287</v>
      </c>
      <c r="E28" s="807" t="s">
        <v>287</v>
      </c>
      <c r="F28" s="807" t="s">
        <v>287</v>
      </c>
    </row>
    <row r="29" spans="2:6" ht="32.25" thickBot="1">
      <c r="B29" s="894" t="s">
        <v>299</v>
      </c>
      <c r="C29" s="900" t="s">
        <v>300</v>
      </c>
      <c r="D29" s="807" t="s">
        <v>287</v>
      </c>
      <c r="E29" s="807" t="s">
        <v>287</v>
      </c>
      <c r="F29" s="807" t="s">
        <v>287</v>
      </c>
    </row>
    <row r="30" spans="2:6" ht="16.5" thickBot="1">
      <c r="B30" s="808"/>
      <c r="C30" s="807"/>
      <c r="D30" s="807"/>
      <c r="E30" s="807"/>
      <c r="F30" s="807"/>
    </row>
    <row r="31" spans="2:6" ht="16.5" thickBot="1">
      <c r="B31" s="812" t="s">
        <v>70</v>
      </c>
      <c r="C31" s="813"/>
      <c r="D31" s="813"/>
      <c r="E31" s="813"/>
      <c r="F31" s="814"/>
    </row>
    <row r="32" spans="2:6" ht="16.5" thickBot="1">
      <c r="B32" s="812" t="s">
        <v>124</v>
      </c>
      <c r="C32" s="813"/>
      <c r="D32" s="813"/>
      <c r="E32" s="813"/>
      <c r="F32" s="814"/>
    </row>
    <row r="33" spans="2:6" ht="16.5" thickBot="1">
      <c r="B33" s="815" t="s">
        <v>43</v>
      </c>
      <c r="C33" s="816" t="s">
        <v>301</v>
      </c>
      <c r="D33" s="799"/>
      <c r="E33" s="799"/>
      <c r="F33" s="800"/>
    </row>
    <row r="34" spans="2:6" ht="32.25" thickBot="1">
      <c r="B34" s="808" t="s">
        <v>10</v>
      </c>
      <c r="C34" s="816" t="s">
        <v>301</v>
      </c>
      <c r="D34" s="799"/>
      <c r="E34" s="799"/>
      <c r="F34" s="800"/>
    </row>
    <row r="35" spans="2:6" ht="16.5" thickBot="1">
      <c r="B35" s="808" t="s">
        <v>15</v>
      </c>
      <c r="C35" s="817" t="s">
        <v>238</v>
      </c>
      <c r="D35" s="818"/>
      <c r="E35" s="818"/>
      <c r="F35" s="819"/>
    </row>
    <row r="36" spans="2:6">
      <c r="B36" s="801"/>
      <c r="C36" s="820">
        <v>2018</v>
      </c>
      <c r="D36" s="820">
        <v>2019</v>
      </c>
      <c r="E36" s="820">
        <v>2020</v>
      </c>
      <c r="F36" s="820">
        <v>2021</v>
      </c>
    </row>
    <row r="37" spans="2:6" ht="16.5" thickBot="1">
      <c r="B37" s="803"/>
      <c r="C37" s="821" t="s">
        <v>6</v>
      </c>
      <c r="D37" s="821" t="s">
        <v>7</v>
      </c>
      <c r="E37" s="821" t="s">
        <v>7</v>
      </c>
      <c r="F37" s="821" t="s">
        <v>7</v>
      </c>
    </row>
    <row r="38" spans="2:6" ht="16.5" thickBot="1">
      <c r="B38" s="808" t="s">
        <v>9</v>
      </c>
      <c r="C38" s="822">
        <v>290000</v>
      </c>
      <c r="D38" s="822">
        <v>310000</v>
      </c>
      <c r="E38" s="822">
        <v>320000</v>
      </c>
      <c r="F38" s="822">
        <v>330000</v>
      </c>
    </row>
    <row r="39" spans="2:6" ht="32.25" thickBot="1">
      <c r="B39" s="808" t="s">
        <v>16</v>
      </c>
      <c r="C39" s="822">
        <v>17439000</v>
      </c>
      <c r="D39" s="822">
        <v>18614510</v>
      </c>
      <c r="E39" s="822">
        <v>19708792</v>
      </c>
      <c r="F39" s="822">
        <v>20869716</v>
      </c>
    </row>
    <row r="40" spans="2:6" ht="32.25" thickBot="1">
      <c r="B40" s="808" t="s">
        <v>26</v>
      </c>
      <c r="C40" s="901">
        <f>C39/C38</f>
        <v>60.134482758620692</v>
      </c>
      <c r="D40" s="901">
        <f>D39/D38</f>
        <v>60.046806451612902</v>
      </c>
      <c r="E40" s="901">
        <f>E39/E38</f>
        <v>61.589975000000003</v>
      </c>
      <c r="F40" s="901">
        <f>F39/F38</f>
        <v>63.241563636363637</v>
      </c>
    </row>
    <row r="41" spans="2:6" ht="32.25" thickBot="1">
      <c r="B41" s="808" t="s">
        <v>17</v>
      </c>
      <c r="C41" s="824" t="s">
        <v>23</v>
      </c>
      <c r="D41" s="825">
        <f t="shared" ref="D41:F42" si="0">D38/C38-1</f>
        <v>6.8965517241379226E-2</v>
      </c>
      <c r="E41" s="825">
        <f t="shared" si="0"/>
        <v>3.2258064516129004E-2</v>
      </c>
      <c r="F41" s="825">
        <f t="shared" si="0"/>
        <v>3.125E-2</v>
      </c>
    </row>
    <row r="42" spans="2:6" ht="32.25" thickBot="1">
      <c r="B42" s="808" t="s">
        <v>18</v>
      </c>
      <c r="C42" s="902" t="s">
        <v>23</v>
      </c>
      <c r="D42" s="903">
        <f t="shared" si="0"/>
        <v>6.7406961408337684E-2</v>
      </c>
      <c r="E42" s="903">
        <f t="shared" si="0"/>
        <v>5.8786505795747512E-2</v>
      </c>
      <c r="F42" s="903">
        <f t="shared" si="0"/>
        <v>5.890386381874646E-2</v>
      </c>
    </row>
    <row r="43" spans="2:6" ht="32.25" thickBot="1">
      <c r="B43" s="808" t="s">
        <v>19</v>
      </c>
      <c r="C43" s="904"/>
      <c r="D43" s="904"/>
      <c r="E43" s="904"/>
      <c r="F43" s="904"/>
    </row>
    <row r="44" spans="2:6" ht="16.5" thickBot="1">
      <c r="B44" s="826" t="s">
        <v>463</v>
      </c>
      <c r="C44" s="827"/>
      <c r="D44" s="827"/>
      <c r="E44" s="827"/>
      <c r="F44" s="828"/>
    </row>
    <row r="45" spans="2:6" ht="12.75" customHeight="1">
      <c r="B45" s="801"/>
      <c r="C45" s="820">
        <v>2018</v>
      </c>
      <c r="D45" s="820">
        <v>2019</v>
      </c>
      <c r="E45" s="820">
        <v>2020</v>
      </c>
      <c r="F45" s="820">
        <v>2021</v>
      </c>
    </row>
    <row r="46" spans="2:6" ht="16.5" customHeight="1" thickBot="1">
      <c r="B46" s="803"/>
      <c r="C46" s="821" t="s">
        <v>6</v>
      </c>
      <c r="D46" s="821" t="s">
        <v>7</v>
      </c>
      <c r="E46" s="821" t="s">
        <v>7</v>
      </c>
      <c r="F46" s="821" t="s">
        <v>7</v>
      </c>
    </row>
    <row r="47" spans="2:6" ht="16.5" thickBot="1">
      <c r="B47" s="829" t="s">
        <v>0</v>
      </c>
      <c r="C47" s="823">
        <v>172000</v>
      </c>
      <c r="D47" s="823">
        <v>172000</v>
      </c>
      <c r="E47" s="823">
        <v>172000</v>
      </c>
      <c r="F47" s="823">
        <v>172000</v>
      </c>
    </row>
    <row r="48" spans="2:6" ht="48" thickBot="1">
      <c r="B48" s="829" t="s">
        <v>52</v>
      </c>
      <c r="C48" s="823">
        <v>29000</v>
      </c>
      <c r="D48" s="823">
        <v>29000</v>
      </c>
      <c r="E48" s="823">
        <v>29000</v>
      </c>
      <c r="F48" s="823">
        <v>29000</v>
      </c>
    </row>
    <row r="49" spans="2:6" ht="32.25" thickBot="1">
      <c r="B49" s="829" t="s">
        <v>1</v>
      </c>
      <c r="C49" s="823">
        <v>445000</v>
      </c>
      <c r="D49" s="823">
        <v>445000</v>
      </c>
      <c r="E49" s="823">
        <v>445000</v>
      </c>
      <c r="F49" s="823">
        <v>445000</v>
      </c>
    </row>
    <row r="50" spans="2:6" ht="16.5" thickBot="1">
      <c r="B50" s="829" t="s">
        <v>2</v>
      </c>
      <c r="C50" s="823"/>
      <c r="D50" s="830"/>
      <c r="E50" s="830"/>
      <c r="F50" s="830"/>
    </row>
    <row r="51" spans="2:6" ht="32.25" thickBot="1">
      <c r="B51" s="829" t="s">
        <v>31</v>
      </c>
      <c r="C51" s="823">
        <v>16793000</v>
      </c>
      <c r="D51" s="905">
        <v>17968510</v>
      </c>
      <c r="E51" s="905">
        <v>19062792</v>
      </c>
      <c r="F51" s="905">
        <v>20223716</v>
      </c>
    </row>
    <row r="52" spans="2:6" ht="32.25" thickBot="1">
      <c r="B52" s="829" t="s">
        <v>33</v>
      </c>
      <c r="C52" s="823"/>
      <c r="D52" s="830"/>
      <c r="E52" s="830"/>
      <c r="F52" s="830"/>
    </row>
    <row r="53" spans="2:6" ht="48" thickBot="1">
      <c r="B53" s="829" t="s">
        <v>3</v>
      </c>
      <c r="C53" s="823"/>
      <c r="D53" s="830"/>
      <c r="E53" s="830"/>
      <c r="F53" s="830"/>
    </row>
    <row r="54" spans="2:6" ht="32.25" thickBot="1">
      <c r="B54" s="831" t="s">
        <v>72</v>
      </c>
      <c r="C54" s="823">
        <f>C47+C48+C49+C51+C52+C53</f>
        <v>17439000</v>
      </c>
      <c r="D54" s="823">
        <f>D47+D48+D49+D51+D52+D53</f>
        <v>18614510</v>
      </c>
      <c r="E54" s="823">
        <f>E47+E48+E49+E51+E52+E53</f>
        <v>19708792</v>
      </c>
      <c r="F54" s="823">
        <f>F47+F48+F49+F51+F52+F53</f>
        <v>20869716</v>
      </c>
    </row>
    <row r="55" spans="2:6" ht="16.5" thickBot="1">
      <c r="B55" s="832" t="s">
        <v>74</v>
      </c>
      <c r="C55" s="833"/>
      <c r="D55" s="833"/>
      <c r="E55" s="833"/>
      <c r="F55" s="833"/>
    </row>
    <row r="56" spans="2:6" ht="16.5" thickBot="1">
      <c r="B56" s="834" t="s">
        <v>470</v>
      </c>
      <c r="C56" s="788" t="s">
        <v>303</v>
      </c>
      <c r="D56" s="789"/>
      <c r="E56" s="789"/>
      <c r="F56" s="790"/>
    </row>
    <row r="57" spans="2:6" ht="32.25" thickBot="1">
      <c r="B57" s="808" t="s">
        <v>10</v>
      </c>
      <c r="C57" s="788" t="s">
        <v>303</v>
      </c>
      <c r="D57" s="789"/>
      <c r="E57" s="789"/>
      <c r="F57" s="790"/>
    </row>
    <row r="58" spans="2:6" ht="16.5" thickBot="1">
      <c r="B58" s="808" t="s">
        <v>15</v>
      </c>
      <c r="C58" s="817" t="s">
        <v>255</v>
      </c>
      <c r="D58" s="818"/>
      <c r="E58" s="818"/>
      <c r="F58" s="819"/>
    </row>
    <row r="59" spans="2:6">
      <c r="B59" s="801"/>
      <c r="C59" s="820">
        <v>2018</v>
      </c>
      <c r="D59" s="820">
        <v>2019</v>
      </c>
      <c r="E59" s="820">
        <v>2020</v>
      </c>
      <c r="F59" s="820">
        <v>2021</v>
      </c>
    </row>
    <row r="60" spans="2:6" ht="16.5" thickBot="1">
      <c r="B60" s="803"/>
      <c r="C60" s="821" t="s">
        <v>6</v>
      </c>
      <c r="D60" s="821" t="s">
        <v>7</v>
      </c>
      <c r="E60" s="821" t="s">
        <v>7</v>
      </c>
      <c r="F60" s="821" t="s">
        <v>7</v>
      </c>
    </row>
    <row r="61" spans="2:6" ht="16.5" thickBot="1">
      <c r="B61" s="808" t="s">
        <v>9</v>
      </c>
      <c r="C61" s="822">
        <v>170000</v>
      </c>
      <c r="D61" s="822">
        <v>187000</v>
      </c>
      <c r="E61" s="822">
        <v>210000</v>
      </c>
      <c r="F61" s="822">
        <v>234000</v>
      </c>
    </row>
    <row r="62" spans="2:6" ht="32.25" thickBot="1">
      <c r="B62" s="808" t="s">
        <v>16</v>
      </c>
      <c r="C62" s="822">
        <v>1900000</v>
      </c>
      <c r="D62" s="822">
        <v>2152700</v>
      </c>
      <c r="E62" s="822">
        <v>2483355</v>
      </c>
      <c r="F62" s="822">
        <v>2839220</v>
      </c>
    </row>
    <row r="63" spans="2:6" ht="32.25" thickBot="1">
      <c r="B63" s="808" t="s">
        <v>26</v>
      </c>
      <c r="C63" s="885">
        <f>C62/C61</f>
        <v>11.176470588235293</v>
      </c>
      <c r="D63" s="885">
        <f>D62/D61</f>
        <v>11.511764705882353</v>
      </c>
      <c r="E63" s="885">
        <f>E62/E61</f>
        <v>11.8255</v>
      </c>
      <c r="F63" s="885">
        <f>F62/F61</f>
        <v>12.133418803418804</v>
      </c>
    </row>
    <row r="64" spans="2:6" ht="32.25" thickBot="1">
      <c r="B64" s="808" t="s">
        <v>17</v>
      </c>
      <c r="C64" s="824"/>
      <c r="D64" s="825">
        <f t="shared" ref="D64:F65" si="1">D61/C61-1</f>
        <v>0.10000000000000009</v>
      </c>
      <c r="E64" s="825">
        <f t="shared" si="1"/>
        <v>0.12299465240641716</v>
      </c>
      <c r="F64" s="825">
        <f t="shared" si="1"/>
        <v>0.11428571428571432</v>
      </c>
    </row>
    <row r="65" spans="2:6" ht="32.25" thickBot="1">
      <c r="B65" s="808" t="s">
        <v>18</v>
      </c>
      <c r="C65" s="824"/>
      <c r="D65" s="825">
        <f t="shared" si="1"/>
        <v>0.13300000000000001</v>
      </c>
      <c r="E65" s="825">
        <f t="shared" si="1"/>
        <v>0.15360013006921536</v>
      </c>
      <c r="F65" s="825">
        <f t="shared" si="1"/>
        <v>0.14330009201261995</v>
      </c>
    </row>
    <row r="66" spans="2:6" ht="32.25" thickBot="1">
      <c r="B66" s="808" t="s">
        <v>19</v>
      </c>
      <c r="C66" s="906"/>
      <c r="D66" s="906"/>
      <c r="E66" s="906"/>
      <c r="F66" s="907"/>
    </row>
    <row r="67" spans="2:6" ht="16.5" thickBot="1">
      <c r="B67" s="826" t="s">
        <v>465</v>
      </c>
      <c r="C67" s="827"/>
      <c r="D67" s="827"/>
      <c r="E67" s="827"/>
      <c r="F67" s="828"/>
    </row>
    <row r="68" spans="2:6">
      <c r="B68" s="801"/>
      <c r="C68" s="820">
        <v>2018</v>
      </c>
      <c r="D68" s="820">
        <v>2019</v>
      </c>
      <c r="E68" s="820">
        <v>2020</v>
      </c>
      <c r="F68" s="820">
        <v>2021</v>
      </c>
    </row>
    <row r="69" spans="2:6" ht="16.5" thickBot="1">
      <c r="B69" s="803"/>
      <c r="C69" s="821" t="s">
        <v>6</v>
      </c>
      <c r="D69" s="821" t="s">
        <v>7</v>
      </c>
      <c r="E69" s="821" t="s">
        <v>7</v>
      </c>
      <c r="F69" s="821" t="s">
        <v>7</v>
      </c>
    </row>
    <row r="70" spans="2:6" ht="16.5" thickBot="1">
      <c r="B70" s="829" t="s">
        <v>0</v>
      </c>
      <c r="C70" s="830"/>
      <c r="D70" s="830"/>
      <c r="E70" s="830"/>
      <c r="F70" s="830"/>
    </row>
    <row r="71" spans="2:6" ht="48" thickBot="1">
      <c r="B71" s="829" t="s">
        <v>52</v>
      </c>
      <c r="C71" s="830"/>
      <c r="D71" s="830"/>
      <c r="E71" s="830"/>
      <c r="F71" s="830"/>
    </row>
    <row r="72" spans="2:6" ht="32.25" thickBot="1">
      <c r="B72" s="829" t="s">
        <v>1</v>
      </c>
      <c r="C72" s="823"/>
      <c r="D72" s="830"/>
      <c r="E72" s="830"/>
      <c r="F72" s="830"/>
    </row>
    <row r="73" spans="2:6" ht="16.5" thickBot="1">
      <c r="B73" s="829" t="s">
        <v>2</v>
      </c>
      <c r="C73" s="823"/>
      <c r="D73" s="830"/>
      <c r="E73" s="830"/>
      <c r="F73" s="830"/>
    </row>
    <row r="74" spans="2:6" ht="32.25" thickBot="1">
      <c r="B74" s="829" t="s">
        <v>31</v>
      </c>
      <c r="C74" s="823">
        <v>1900000</v>
      </c>
      <c r="D74" s="823">
        <v>2152700</v>
      </c>
      <c r="E74" s="830">
        <v>2483355</v>
      </c>
      <c r="F74" s="830">
        <v>2839220</v>
      </c>
    </row>
    <row r="75" spans="2:6" ht="32.25" thickBot="1">
      <c r="B75" s="829" t="s">
        <v>33</v>
      </c>
      <c r="C75" s="823"/>
      <c r="D75" s="830"/>
      <c r="E75" s="830"/>
      <c r="F75" s="830"/>
    </row>
    <row r="76" spans="2:6" ht="48" thickBot="1">
      <c r="B76" s="829" t="s">
        <v>3</v>
      </c>
      <c r="C76" s="823"/>
      <c r="D76" s="830"/>
      <c r="E76" s="830"/>
      <c r="F76" s="830"/>
    </row>
    <row r="77" spans="2:6" ht="32.25" thickBot="1">
      <c r="B77" s="835" t="s">
        <v>75</v>
      </c>
      <c r="C77" s="823">
        <f>C76+C75+C74+C73+C72+C71+C70</f>
        <v>1900000</v>
      </c>
      <c r="D77" s="823">
        <f>D76+D75+D74+D73+D72+D71+D70</f>
        <v>2152700</v>
      </c>
      <c r="E77" s="823">
        <f>E76+E75+E74+E73+E72+E71+E70</f>
        <v>2483355</v>
      </c>
      <c r="F77" s="823">
        <f>F76+F75+F74+F73+F72+F71+F70</f>
        <v>2839220</v>
      </c>
    </row>
    <row r="78" spans="2:6" ht="16.5" thickBot="1">
      <c r="B78" s="832" t="s">
        <v>74</v>
      </c>
      <c r="C78" s="833">
        <f>IF(C77-C62=0,0,"Error")</f>
        <v>0</v>
      </c>
      <c r="D78" s="833">
        <f>IF(D77-D62=0,0,"Error")</f>
        <v>0</v>
      </c>
      <c r="E78" s="833">
        <f>IF(E77-E62=0,0,"Error")</f>
        <v>0</v>
      </c>
      <c r="F78" s="833">
        <f>IF(F77-F62=0,0,"Error")</f>
        <v>0</v>
      </c>
    </row>
    <row r="79" spans="2:6" ht="16.5" thickBot="1">
      <c r="B79" s="886" t="s">
        <v>154</v>
      </c>
      <c r="C79" s="816" t="s">
        <v>155</v>
      </c>
      <c r="D79" s="799"/>
      <c r="E79" s="799"/>
      <c r="F79" s="800"/>
    </row>
    <row r="80" spans="2:6" ht="32.25" thickBot="1">
      <c r="B80" s="808" t="s">
        <v>10</v>
      </c>
      <c r="C80" s="816" t="s">
        <v>155</v>
      </c>
      <c r="D80" s="799"/>
      <c r="E80" s="799"/>
      <c r="F80" s="800"/>
    </row>
    <row r="81" spans="2:6" ht="16.5" thickBot="1">
      <c r="B81" s="808" t="s">
        <v>15</v>
      </c>
      <c r="C81" s="817" t="s">
        <v>151</v>
      </c>
      <c r="D81" s="818"/>
      <c r="E81" s="818"/>
      <c r="F81" s="819"/>
    </row>
    <row r="82" spans="2:6">
      <c r="B82" s="801"/>
      <c r="C82" s="820">
        <v>2018</v>
      </c>
      <c r="D82" s="820">
        <v>2019</v>
      </c>
      <c r="E82" s="820">
        <v>2020</v>
      </c>
      <c r="F82" s="820">
        <v>2021</v>
      </c>
    </row>
    <row r="83" spans="2:6" ht="16.5" thickBot="1">
      <c r="B83" s="803"/>
      <c r="C83" s="821" t="s">
        <v>6</v>
      </c>
      <c r="D83" s="821" t="s">
        <v>7</v>
      </c>
      <c r="E83" s="821" t="s">
        <v>7</v>
      </c>
      <c r="F83" s="821" t="s">
        <v>7</v>
      </c>
    </row>
    <row r="84" spans="2:6" ht="16.5" thickBot="1">
      <c r="B84" s="808" t="s">
        <v>9</v>
      </c>
      <c r="C84" s="822">
        <v>1450</v>
      </c>
      <c r="D84" s="822">
        <v>1450</v>
      </c>
      <c r="E84" s="822">
        <v>1450</v>
      </c>
      <c r="F84" s="822">
        <v>1450</v>
      </c>
    </row>
    <row r="85" spans="2:6" ht="32.25" thickBot="1">
      <c r="B85" s="808" t="s">
        <v>16</v>
      </c>
      <c r="C85" s="822">
        <v>655862</v>
      </c>
      <c r="D85" s="822">
        <v>655862</v>
      </c>
      <c r="E85" s="822">
        <v>655862</v>
      </c>
      <c r="F85" s="822">
        <v>655862</v>
      </c>
    </row>
    <row r="86" spans="2:6" ht="32.25" thickBot="1">
      <c r="B86" s="808" t="s">
        <v>26</v>
      </c>
      <c r="C86" s="822">
        <f>C85/C84</f>
        <v>452.31862068965518</v>
      </c>
      <c r="D86" s="822">
        <f>D85/D84</f>
        <v>452.31862068965518</v>
      </c>
      <c r="E86" s="822">
        <f>E85/E84</f>
        <v>452.31862068965518</v>
      </c>
      <c r="F86" s="822">
        <f>F85/F84</f>
        <v>452.31862068965518</v>
      </c>
    </row>
    <row r="87" spans="2:6" ht="32.25" thickBot="1">
      <c r="B87" s="808" t="s">
        <v>17</v>
      </c>
      <c r="C87" s="824" t="s">
        <v>23</v>
      </c>
      <c r="D87" s="825">
        <f>D84/C84-1</f>
        <v>0</v>
      </c>
      <c r="E87" s="825">
        <f t="shared" ref="E87:F89" si="2">E84/D84-1</f>
        <v>0</v>
      </c>
      <c r="F87" s="825">
        <f t="shared" si="2"/>
        <v>0</v>
      </c>
    </row>
    <row r="88" spans="2:6" ht="32.25" thickBot="1">
      <c r="B88" s="808" t="s">
        <v>18</v>
      </c>
      <c r="C88" s="824" t="s">
        <v>23</v>
      </c>
      <c r="D88" s="825">
        <f>D85/C85-1</f>
        <v>0</v>
      </c>
      <c r="E88" s="825">
        <f t="shared" si="2"/>
        <v>0</v>
      </c>
      <c r="F88" s="825">
        <f t="shared" si="2"/>
        <v>0</v>
      </c>
    </row>
    <row r="89" spans="2:6" ht="32.25" thickBot="1">
      <c r="B89" s="808" t="s">
        <v>19</v>
      </c>
      <c r="C89" s="824" t="s">
        <v>23</v>
      </c>
      <c r="D89" s="825">
        <f>D86/C86-1</f>
        <v>0</v>
      </c>
      <c r="E89" s="825">
        <f t="shared" si="2"/>
        <v>0</v>
      </c>
      <c r="F89" s="825">
        <f t="shared" si="2"/>
        <v>0</v>
      </c>
    </row>
    <row r="90" spans="2:6" ht="16.5" thickBot="1">
      <c r="B90" s="826" t="s">
        <v>465</v>
      </c>
      <c r="C90" s="827"/>
      <c r="D90" s="827"/>
      <c r="E90" s="827"/>
      <c r="F90" s="828"/>
    </row>
    <row r="91" spans="2:6">
      <c r="B91" s="801"/>
      <c r="C91" s="820">
        <v>2018</v>
      </c>
      <c r="D91" s="820">
        <v>2019</v>
      </c>
      <c r="E91" s="820">
        <v>2020</v>
      </c>
      <c r="F91" s="820">
        <v>2021</v>
      </c>
    </row>
    <row r="92" spans="2:6" ht="16.5" thickBot="1">
      <c r="B92" s="803"/>
      <c r="C92" s="821" t="s">
        <v>6</v>
      </c>
      <c r="D92" s="821" t="s">
        <v>7</v>
      </c>
      <c r="E92" s="821" t="s">
        <v>7</v>
      </c>
      <c r="F92" s="821" t="s">
        <v>7</v>
      </c>
    </row>
    <row r="93" spans="2:6" ht="16.5" thickBot="1">
      <c r="B93" s="829" t="s">
        <v>0</v>
      </c>
      <c r="C93" s="830">
        <v>248500</v>
      </c>
      <c r="D93" s="830">
        <v>248500</v>
      </c>
      <c r="E93" s="830">
        <v>248500</v>
      </c>
      <c r="F93" s="830">
        <v>248500</v>
      </c>
    </row>
    <row r="94" spans="2:6" ht="48" thickBot="1">
      <c r="B94" s="829" t="s">
        <v>52</v>
      </c>
      <c r="C94" s="830">
        <v>52000</v>
      </c>
      <c r="D94" s="830">
        <v>52000</v>
      </c>
      <c r="E94" s="830">
        <v>52000</v>
      </c>
      <c r="F94" s="830">
        <v>52000</v>
      </c>
    </row>
    <row r="95" spans="2:6" ht="32.25" thickBot="1">
      <c r="B95" s="829" t="s">
        <v>1</v>
      </c>
      <c r="C95" s="823">
        <v>355000</v>
      </c>
      <c r="D95" s="823">
        <v>355000</v>
      </c>
      <c r="E95" s="823">
        <v>355000</v>
      </c>
      <c r="F95" s="823">
        <v>355000</v>
      </c>
    </row>
    <row r="96" spans="2:6" ht="16.5" thickBot="1">
      <c r="B96" s="829" t="s">
        <v>2</v>
      </c>
      <c r="C96" s="823"/>
      <c r="D96" s="830"/>
      <c r="E96" s="830"/>
      <c r="F96" s="830"/>
    </row>
    <row r="97" spans="2:6" ht="32.25" thickBot="1">
      <c r="B97" s="829" t="s">
        <v>31</v>
      </c>
      <c r="C97" s="823"/>
      <c r="D97" s="830"/>
      <c r="E97" s="830"/>
      <c r="F97" s="830"/>
    </row>
    <row r="98" spans="2:6" ht="32.25" thickBot="1">
      <c r="B98" s="829" t="s">
        <v>33</v>
      </c>
      <c r="C98" s="823"/>
      <c r="D98" s="830"/>
      <c r="E98" s="830"/>
      <c r="F98" s="830"/>
    </row>
    <row r="99" spans="2:6" ht="48" thickBot="1">
      <c r="B99" s="829" t="s">
        <v>3</v>
      </c>
      <c r="C99" s="823">
        <v>362</v>
      </c>
      <c r="D99" s="823">
        <v>362</v>
      </c>
      <c r="E99" s="823">
        <v>362</v>
      </c>
      <c r="F99" s="823">
        <v>362</v>
      </c>
    </row>
    <row r="100" spans="2:6" ht="32.25" thickBot="1">
      <c r="B100" s="835" t="s">
        <v>75</v>
      </c>
      <c r="C100" s="823">
        <f>C99+C98+C97+C96+C95+C94+C93</f>
        <v>655862</v>
      </c>
      <c r="D100" s="823">
        <f>D99+D98+D97+D96+D95+D94+D93</f>
        <v>655862</v>
      </c>
      <c r="E100" s="823">
        <f>E99+E98+E97+E96+E95+E94+E93</f>
        <v>655862</v>
      </c>
      <c r="F100" s="823">
        <f>F99+F98+F97+F96+F95+F94+F93</f>
        <v>655862</v>
      </c>
    </row>
    <row r="101" spans="2:6" ht="16.5" thickBot="1">
      <c r="B101" s="832" t="s">
        <v>74</v>
      </c>
      <c r="C101" s="833">
        <f>IF(C100-C85=0,0,"Error")</f>
        <v>0</v>
      </c>
      <c r="D101" s="833">
        <f>IF(D100-D85=0,0,"Error")</f>
        <v>0</v>
      </c>
      <c r="E101" s="833">
        <f>IF(E100-E85=0,0,"Error")</f>
        <v>0</v>
      </c>
      <c r="F101" s="833">
        <f>IF(F100-F85=0,0,"Error")</f>
        <v>0</v>
      </c>
    </row>
    <row r="102" spans="2:6" ht="16.5" thickBot="1">
      <c r="B102" s="886" t="s">
        <v>154</v>
      </c>
      <c r="C102" s="816" t="s">
        <v>343</v>
      </c>
      <c r="D102" s="799"/>
      <c r="E102" s="799"/>
      <c r="F102" s="800"/>
    </row>
    <row r="103" spans="2:6" ht="32.25" thickBot="1">
      <c r="B103" s="808" t="s">
        <v>10</v>
      </c>
      <c r="C103" s="816" t="s">
        <v>343</v>
      </c>
      <c r="D103" s="799"/>
      <c r="E103" s="799"/>
      <c r="F103" s="800"/>
    </row>
    <row r="104" spans="2:6" ht="16.5" thickBot="1">
      <c r="B104" s="808" t="s">
        <v>15</v>
      </c>
      <c r="C104" s="817" t="s">
        <v>151</v>
      </c>
      <c r="D104" s="818"/>
      <c r="E104" s="818"/>
      <c r="F104" s="819"/>
    </row>
    <row r="105" spans="2:6">
      <c r="B105" s="801"/>
      <c r="C105" s="820">
        <v>2018</v>
      </c>
      <c r="D105" s="820">
        <v>2019</v>
      </c>
      <c r="E105" s="820">
        <v>2020</v>
      </c>
      <c r="F105" s="820">
        <v>2021</v>
      </c>
    </row>
    <row r="106" spans="2:6" ht="16.5" thickBot="1">
      <c r="B106" s="803"/>
      <c r="C106" s="821" t="s">
        <v>6</v>
      </c>
      <c r="D106" s="821" t="s">
        <v>7</v>
      </c>
      <c r="E106" s="821" t="s">
        <v>7</v>
      </c>
      <c r="F106" s="821" t="s">
        <v>7</v>
      </c>
    </row>
    <row r="107" spans="2:6" ht="16.5" thickBot="1">
      <c r="B107" s="808" t="s">
        <v>9</v>
      </c>
      <c r="C107" s="822">
        <v>8000</v>
      </c>
      <c r="D107" s="822">
        <v>8200</v>
      </c>
      <c r="E107" s="822">
        <v>8400</v>
      </c>
      <c r="F107" s="822">
        <v>8600</v>
      </c>
    </row>
    <row r="108" spans="2:6" ht="32.25" thickBot="1">
      <c r="B108" s="808" t="s">
        <v>16</v>
      </c>
      <c r="C108" s="822">
        <v>1170000</v>
      </c>
      <c r="D108" s="822">
        <v>1229202</v>
      </c>
      <c r="E108" s="822">
        <v>1278739</v>
      </c>
      <c r="F108" s="822">
        <v>1343443</v>
      </c>
    </row>
    <row r="109" spans="2:6" ht="32.25" thickBot="1">
      <c r="B109" s="808" t="s">
        <v>26</v>
      </c>
      <c r="C109" s="822">
        <f>C108/C107</f>
        <v>146.25</v>
      </c>
      <c r="D109" s="822">
        <f>D108/D107</f>
        <v>149.90268292682927</v>
      </c>
      <c r="E109" s="822">
        <f>E108/E107</f>
        <v>152.23083333333332</v>
      </c>
      <c r="F109" s="822">
        <f>F108/F107</f>
        <v>156.2143023255814</v>
      </c>
    </row>
    <row r="110" spans="2:6" ht="32.25" thickBot="1">
      <c r="B110" s="808" t="s">
        <v>17</v>
      </c>
      <c r="C110" s="824" t="s">
        <v>23</v>
      </c>
      <c r="D110" s="825">
        <f>D107/C107-1</f>
        <v>2.4999999999999911E-2</v>
      </c>
      <c r="E110" s="825">
        <f t="shared" ref="E110:F112" si="3">E107/D107-1</f>
        <v>2.4390243902439046E-2</v>
      </c>
      <c r="F110" s="825">
        <f t="shared" si="3"/>
        <v>2.3809523809523725E-2</v>
      </c>
    </row>
    <row r="111" spans="2:6" ht="32.25" thickBot="1">
      <c r="B111" s="808" t="s">
        <v>18</v>
      </c>
      <c r="C111" s="824" t="s">
        <v>23</v>
      </c>
      <c r="D111" s="825">
        <f>D108/C108-1</f>
        <v>5.0599999999999978E-2</v>
      </c>
      <c r="E111" s="825">
        <f t="shared" si="3"/>
        <v>4.0300129677628194E-2</v>
      </c>
      <c r="F111" s="825">
        <f t="shared" si="3"/>
        <v>5.0599848757252319E-2</v>
      </c>
    </row>
    <row r="112" spans="2:6" ht="32.25" thickBot="1">
      <c r="B112" s="808" t="s">
        <v>19</v>
      </c>
      <c r="C112" s="824" t="s">
        <v>23</v>
      </c>
      <c r="D112" s="825">
        <f>D109/C109-1</f>
        <v>2.4975609756097583E-2</v>
      </c>
      <c r="E112" s="825">
        <f t="shared" si="3"/>
        <v>1.5531078971017909E-2</v>
      </c>
      <c r="F112" s="825">
        <f t="shared" si="3"/>
        <v>2.6167294134990637E-2</v>
      </c>
    </row>
    <row r="113" spans="2:6" ht="16.5" thickBot="1">
      <c r="B113" s="826" t="s">
        <v>472</v>
      </c>
      <c r="C113" s="827"/>
      <c r="D113" s="827"/>
      <c r="E113" s="827"/>
      <c r="F113" s="828"/>
    </row>
    <row r="114" spans="2:6">
      <c r="B114" s="801"/>
      <c r="C114" s="820">
        <v>2018</v>
      </c>
      <c r="D114" s="820">
        <v>2019</v>
      </c>
      <c r="E114" s="820">
        <v>2020</v>
      </c>
      <c r="F114" s="820">
        <v>2021</v>
      </c>
    </row>
    <row r="115" spans="2:6" ht="16.5" thickBot="1">
      <c r="B115" s="803"/>
      <c r="C115" s="821" t="s">
        <v>6</v>
      </c>
      <c r="D115" s="821" t="s">
        <v>7</v>
      </c>
      <c r="E115" s="821" t="s">
        <v>7</v>
      </c>
      <c r="F115" s="821" t="s">
        <v>7</v>
      </c>
    </row>
    <row r="116" spans="2:6" ht="16.5" thickBot="1">
      <c r="B116" s="829" t="s">
        <v>0</v>
      </c>
      <c r="C116" s="830"/>
      <c r="D116" s="830"/>
      <c r="E116" s="830"/>
      <c r="F116" s="830"/>
    </row>
    <row r="117" spans="2:6" ht="48" thickBot="1">
      <c r="B117" s="829" t="s">
        <v>52</v>
      </c>
      <c r="C117" s="830"/>
      <c r="D117" s="830"/>
      <c r="E117" s="830"/>
      <c r="F117" s="830"/>
    </row>
    <row r="118" spans="2:6" ht="32.25" thickBot="1">
      <c r="B118" s="829" t="s">
        <v>1</v>
      </c>
      <c r="C118" s="823"/>
      <c r="D118" s="908"/>
      <c r="E118" s="830"/>
      <c r="F118" s="830"/>
    </row>
    <row r="119" spans="2:6" ht="16.5" thickBot="1">
      <c r="B119" s="829" t="s">
        <v>2</v>
      </c>
      <c r="C119" s="823"/>
      <c r="D119" s="830"/>
      <c r="E119" s="830"/>
      <c r="F119" s="830"/>
    </row>
    <row r="120" spans="2:6" ht="32.25" thickBot="1">
      <c r="B120" s="829" t="s">
        <v>31</v>
      </c>
      <c r="C120" s="823">
        <v>1170000</v>
      </c>
      <c r="D120" s="830">
        <v>1229202</v>
      </c>
      <c r="E120" s="830">
        <v>1278739</v>
      </c>
      <c r="F120" s="830">
        <v>1343443</v>
      </c>
    </row>
    <row r="121" spans="2:6" ht="32.25" thickBot="1">
      <c r="B121" s="829" t="s">
        <v>33</v>
      </c>
      <c r="C121" s="823"/>
      <c r="D121" s="830"/>
      <c r="E121" s="830"/>
      <c r="F121" s="830"/>
    </row>
    <row r="122" spans="2:6" ht="48" thickBot="1">
      <c r="B122" s="829" t="s">
        <v>3</v>
      </c>
      <c r="C122" s="823"/>
      <c r="D122" s="823"/>
      <c r="E122" s="823"/>
      <c r="F122" s="823"/>
    </row>
    <row r="123" spans="2:6" ht="32.25" thickBot="1">
      <c r="B123" s="835" t="s">
        <v>156</v>
      </c>
      <c r="C123" s="823">
        <f>C120</f>
        <v>1170000</v>
      </c>
      <c r="D123" s="823">
        <f>D120</f>
        <v>1229202</v>
      </c>
      <c r="E123" s="823">
        <f>E120</f>
        <v>1278739</v>
      </c>
      <c r="F123" s="823">
        <f>F120</f>
        <v>1343443</v>
      </c>
    </row>
    <row r="124" spans="2:6" ht="16.5" thickBot="1">
      <c r="B124" s="832" t="s">
        <v>74</v>
      </c>
      <c r="C124" s="833">
        <f>IF(C123-C108=0,0,"Error")</f>
        <v>0</v>
      </c>
      <c r="D124" s="833">
        <f>IF(D123-D108=0,0,"Error")</f>
        <v>0</v>
      </c>
      <c r="E124" s="833">
        <f>IF(E123-E108=0,0,"Error")</f>
        <v>0</v>
      </c>
      <c r="F124" s="833">
        <f>IF(F123-F108=0,0,"Error")</f>
        <v>0</v>
      </c>
    </row>
    <row r="125" spans="2:6" ht="16.5" thickBot="1">
      <c r="B125" s="886" t="s">
        <v>174</v>
      </c>
      <c r="C125" s="816" t="s">
        <v>177</v>
      </c>
      <c r="D125" s="799"/>
      <c r="E125" s="799"/>
      <c r="F125" s="800"/>
    </row>
    <row r="126" spans="2:6" ht="32.25" thickBot="1">
      <c r="B126" s="808" t="s">
        <v>10</v>
      </c>
      <c r="C126" s="816" t="s">
        <v>177</v>
      </c>
      <c r="D126" s="799"/>
      <c r="E126" s="799"/>
      <c r="F126" s="800"/>
    </row>
    <row r="127" spans="2:6" ht="16.5" thickBot="1">
      <c r="B127" s="808" t="s">
        <v>15</v>
      </c>
      <c r="C127" s="817" t="s">
        <v>39</v>
      </c>
      <c r="D127" s="818"/>
      <c r="E127" s="818"/>
      <c r="F127" s="819"/>
    </row>
    <row r="128" spans="2:6">
      <c r="B128" s="801"/>
      <c r="C128" s="820">
        <v>2018</v>
      </c>
      <c r="D128" s="820">
        <v>2019</v>
      </c>
      <c r="E128" s="820">
        <v>2020</v>
      </c>
      <c r="F128" s="820">
        <v>2021</v>
      </c>
    </row>
    <row r="129" spans="2:6" ht="16.5" thickBot="1">
      <c r="B129" s="803"/>
      <c r="C129" s="821" t="s">
        <v>6</v>
      </c>
      <c r="D129" s="821" t="s">
        <v>7</v>
      </c>
      <c r="E129" s="821" t="s">
        <v>7</v>
      </c>
      <c r="F129" s="821" t="s">
        <v>7</v>
      </c>
    </row>
    <row r="130" spans="2:6" ht="16.5" thickBot="1">
      <c r="B130" s="808" t="s">
        <v>9</v>
      </c>
      <c r="C130" s="822">
        <v>24</v>
      </c>
      <c r="D130" s="822">
        <v>26</v>
      </c>
      <c r="E130" s="822">
        <v>28</v>
      </c>
      <c r="F130" s="822">
        <v>30</v>
      </c>
    </row>
    <row r="131" spans="2:6" ht="32.25" thickBot="1">
      <c r="B131" s="808" t="s">
        <v>16</v>
      </c>
      <c r="C131" s="822">
        <v>30000</v>
      </c>
      <c r="D131" s="822">
        <v>33372</v>
      </c>
      <c r="E131" s="822">
        <v>36780</v>
      </c>
      <c r="F131" s="822">
        <v>40535</v>
      </c>
    </row>
    <row r="132" spans="2:6" ht="32.25" thickBot="1">
      <c r="B132" s="808" t="s">
        <v>26</v>
      </c>
      <c r="C132" s="822">
        <f>C131/C130</f>
        <v>1250</v>
      </c>
      <c r="D132" s="822">
        <f>D131/D130</f>
        <v>1283.5384615384614</v>
      </c>
      <c r="E132" s="822">
        <f>E131/E130</f>
        <v>1313.5714285714287</v>
      </c>
      <c r="F132" s="822">
        <f>F131/F130</f>
        <v>1351.1666666666667</v>
      </c>
    </row>
    <row r="133" spans="2:6" ht="32.25" thickBot="1">
      <c r="B133" s="808" t="s">
        <v>17</v>
      </c>
      <c r="C133" s="824" t="s">
        <v>23</v>
      </c>
      <c r="D133" s="825">
        <f>D130/C130-1</f>
        <v>8.3333333333333259E-2</v>
      </c>
      <c r="E133" s="825">
        <f t="shared" ref="E133:F135" si="4">E130/D130-1</f>
        <v>7.6923076923076872E-2</v>
      </c>
      <c r="F133" s="825">
        <f t="shared" si="4"/>
        <v>7.1428571428571397E-2</v>
      </c>
    </row>
    <row r="134" spans="2:6" ht="32.25" thickBot="1">
      <c r="B134" s="808" t="s">
        <v>18</v>
      </c>
      <c r="C134" s="824" t="s">
        <v>23</v>
      </c>
      <c r="D134" s="825">
        <f>D131/C131-1</f>
        <v>0.11240000000000006</v>
      </c>
      <c r="E134" s="825">
        <f t="shared" si="4"/>
        <v>0.10212153901474297</v>
      </c>
      <c r="F134" s="825">
        <f t="shared" si="4"/>
        <v>0.10209352909189784</v>
      </c>
    </row>
    <row r="135" spans="2:6" ht="32.25" thickBot="1">
      <c r="B135" s="808" t="s">
        <v>19</v>
      </c>
      <c r="C135" s="824" t="s">
        <v>23</v>
      </c>
      <c r="D135" s="825">
        <f>D132/C132-1</f>
        <v>2.6830769230769214E-2</v>
      </c>
      <c r="E135" s="825">
        <f t="shared" si="4"/>
        <v>2.3398571942261359E-2</v>
      </c>
      <c r="F135" s="825">
        <f t="shared" si="4"/>
        <v>2.862062715243785E-2</v>
      </c>
    </row>
    <row r="136" spans="2:6" ht="16.5" thickBot="1">
      <c r="B136" s="826" t="s">
        <v>465</v>
      </c>
      <c r="C136" s="827"/>
      <c r="D136" s="827"/>
      <c r="E136" s="827"/>
      <c r="F136" s="828"/>
    </row>
    <row r="137" spans="2:6">
      <c r="B137" s="801"/>
      <c r="C137" s="820">
        <v>2018</v>
      </c>
      <c r="D137" s="820">
        <v>2019</v>
      </c>
      <c r="E137" s="820">
        <v>2020</v>
      </c>
      <c r="F137" s="820">
        <v>2021</v>
      </c>
    </row>
    <row r="138" spans="2:6" ht="16.5" thickBot="1">
      <c r="B138" s="803"/>
      <c r="C138" s="821" t="s">
        <v>6</v>
      </c>
      <c r="D138" s="821" t="s">
        <v>7</v>
      </c>
      <c r="E138" s="821" t="s">
        <v>7</v>
      </c>
      <c r="F138" s="821" t="s">
        <v>7</v>
      </c>
    </row>
    <row r="139" spans="2:6" ht="16.5" thickBot="1">
      <c r="B139" s="829" t="s">
        <v>0</v>
      </c>
      <c r="C139" s="830"/>
      <c r="D139" s="830"/>
      <c r="E139" s="830"/>
      <c r="F139" s="830"/>
    </row>
    <row r="140" spans="2:6" ht="48" thickBot="1">
      <c r="B140" s="829" t="s">
        <v>52</v>
      </c>
      <c r="C140" s="830"/>
      <c r="D140" s="830"/>
      <c r="E140" s="830"/>
      <c r="F140" s="830"/>
    </row>
    <row r="141" spans="2:6" ht="32.25" thickBot="1">
      <c r="B141" s="829" t="s">
        <v>1</v>
      </c>
      <c r="C141" s="823"/>
      <c r="D141" s="830"/>
      <c r="E141" s="830"/>
      <c r="F141" s="830"/>
    </row>
    <row r="142" spans="2:6" ht="16.5" thickBot="1">
      <c r="B142" s="829" t="s">
        <v>2</v>
      </c>
      <c r="C142" s="823"/>
      <c r="D142" s="830"/>
      <c r="E142" s="830"/>
      <c r="F142" s="830"/>
    </row>
    <row r="143" spans="2:6" ht="32.25" thickBot="1">
      <c r="B143" s="829" t="s">
        <v>31</v>
      </c>
      <c r="C143" s="823">
        <v>30000</v>
      </c>
      <c r="D143" s="830">
        <v>33372</v>
      </c>
      <c r="E143" s="830">
        <v>36780</v>
      </c>
      <c r="F143" s="830">
        <v>40535</v>
      </c>
    </row>
    <row r="144" spans="2:6" ht="32.25" thickBot="1">
      <c r="B144" s="829" t="s">
        <v>33</v>
      </c>
      <c r="C144" s="823"/>
      <c r="D144" s="830"/>
      <c r="E144" s="830"/>
      <c r="F144" s="830"/>
    </row>
    <row r="145" spans="2:6" ht="48" thickBot="1">
      <c r="B145" s="829" t="s">
        <v>3</v>
      </c>
      <c r="C145" s="823"/>
      <c r="D145" s="830"/>
      <c r="E145" s="830"/>
      <c r="F145" s="830"/>
    </row>
    <row r="146" spans="2:6" ht="32.25" thickBot="1">
      <c r="B146" s="835" t="s">
        <v>75</v>
      </c>
      <c r="C146" s="823">
        <f>C145+C144+C143+C142+C141+C140+C139</f>
        <v>30000</v>
      </c>
      <c r="D146" s="823">
        <f>D145+D144+D143+D142+D141+D140+D139</f>
        <v>33372</v>
      </c>
      <c r="E146" s="823">
        <f>E145+E144+E143+E142+E141+E140+E139</f>
        <v>36780</v>
      </c>
      <c r="F146" s="823">
        <f>F145+F144+F143+F142+F141+F140+F139</f>
        <v>40535</v>
      </c>
    </row>
    <row r="147" spans="2:6" ht="16.5" thickBot="1">
      <c r="B147" s="832" t="s">
        <v>74</v>
      </c>
      <c r="C147" s="833">
        <f>IF(C146-C131=0,0,"Error")</f>
        <v>0</v>
      </c>
      <c r="D147" s="833">
        <f>IF(D146-D131=0,0,"Error")</f>
        <v>0</v>
      </c>
      <c r="E147" s="833">
        <f>IF(E146-E131=0,0,"Error")</f>
        <v>0</v>
      </c>
      <c r="F147" s="833">
        <f>IF(F146-F131=0,0,"Error")</f>
        <v>0</v>
      </c>
    </row>
    <row r="148" spans="2:6" ht="16.5" thickBot="1">
      <c r="B148" s="812" t="s">
        <v>94</v>
      </c>
      <c r="C148" s="813"/>
      <c r="D148" s="813"/>
      <c r="E148" s="813"/>
      <c r="F148" s="814"/>
    </row>
    <row r="149" spans="2:6" ht="16.5" thickBot="1">
      <c r="B149" s="812" t="s">
        <v>95</v>
      </c>
      <c r="C149" s="813"/>
      <c r="D149" s="813"/>
      <c r="E149" s="813"/>
      <c r="F149" s="814"/>
    </row>
    <row r="150" spans="2:6" ht="32.25" thickBot="1">
      <c r="B150" s="836" t="s">
        <v>111</v>
      </c>
      <c r="C150" s="909" t="s">
        <v>435</v>
      </c>
      <c r="D150" s="910"/>
      <c r="E150" s="910"/>
      <c r="F150" s="911"/>
    </row>
    <row r="151" spans="2:6" ht="16.5" thickBot="1">
      <c r="B151" s="815" t="s">
        <v>42</v>
      </c>
      <c r="C151" s="912" t="s">
        <v>435</v>
      </c>
      <c r="D151" s="913"/>
      <c r="E151" s="913"/>
      <c r="F151" s="914"/>
    </row>
    <row r="152" spans="2:6" ht="30.75" customHeight="1" thickBot="1">
      <c r="B152" s="808" t="s">
        <v>10</v>
      </c>
      <c r="C152" s="915" t="s">
        <v>436</v>
      </c>
      <c r="D152" s="916"/>
      <c r="E152" s="916"/>
      <c r="F152" s="917"/>
    </row>
    <row r="153" spans="2:6" ht="16.5" thickBot="1">
      <c r="B153" s="808" t="s">
        <v>15</v>
      </c>
      <c r="C153" s="817" t="s">
        <v>413</v>
      </c>
      <c r="D153" s="818"/>
      <c r="E153" s="818"/>
      <c r="F153" s="819"/>
    </row>
    <row r="154" spans="2:6">
      <c r="B154" s="801"/>
      <c r="C154" s="820">
        <v>2018</v>
      </c>
      <c r="D154" s="820">
        <v>2019</v>
      </c>
      <c r="E154" s="820">
        <v>2020</v>
      </c>
      <c r="F154" s="820">
        <v>2021</v>
      </c>
    </row>
    <row r="155" spans="2:6" ht="16.5" thickBot="1">
      <c r="B155" s="803"/>
      <c r="C155" s="821" t="s">
        <v>6</v>
      </c>
      <c r="D155" s="821" t="s">
        <v>7</v>
      </c>
      <c r="E155" s="821" t="s">
        <v>7</v>
      </c>
      <c r="F155" s="821" t="s">
        <v>7</v>
      </c>
    </row>
    <row r="156" spans="2:6" ht="16.5" thickBot="1">
      <c r="B156" s="808" t="s">
        <v>9</v>
      </c>
      <c r="C156" s="918">
        <v>6940</v>
      </c>
      <c r="D156" s="918">
        <v>17608</v>
      </c>
      <c r="E156" s="918">
        <v>9400</v>
      </c>
      <c r="F156" s="918">
        <v>11500</v>
      </c>
    </row>
    <row r="157" spans="2:6" ht="32.25" thickBot="1">
      <c r="B157" s="808" t="s">
        <v>16</v>
      </c>
      <c r="C157" s="918">
        <v>416273</v>
      </c>
      <c r="D157" s="918">
        <v>1144516</v>
      </c>
      <c r="E157" s="918">
        <v>611531</v>
      </c>
      <c r="F157" s="918">
        <v>771000</v>
      </c>
    </row>
    <row r="158" spans="2:6" ht="32.25" thickBot="1">
      <c r="B158" s="808" t="s">
        <v>26</v>
      </c>
      <c r="C158" s="822">
        <f>C157/C156</f>
        <v>59.981700288184435</v>
      </c>
      <c r="D158" s="822">
        <f>D157/D156</f>
        <v>64.999772830531583</v>
      </c>
      <c r="E158" s="822">
        <f>E157/E156</f>
        <v>65.056489361702134</v>
      </c>
      <c r="F158" s="822">
        <f>F157/F156</f>
        <v>67.043478260869563</v>
      </c>
    </row>
    <row r="159" spans="2:6" ht="32.25" thickBot="1">
      <c r="B159" s="808" t="s">
        <v>17</v>
      </c>
      <c r="C159" s="824" t="s">
        <v>23</v>
      </c>
      <c r="D159" s="825">
        <f>D156/C156-1</f>
        <v>1.5371757925072047</v>
      </c>
      <c r="E159" s="825">
        <f t="shared" ref="E159:F161" si="5">E156/D156-1</f>
        <v>-0.46615174920490687</v>
      </c>
      <c r="F159" s="825">
        <f t="shared" si="5"/>
        <v>0.22340425531914887</v>
      </c>
    </row>
    <row r="160" spans="2:6" ht="32.25" thickBot="1">
      <c r="B160" s="808" t="s">
        <v>18</v>
      </c>
      <c r="C160" s="824" t="s">
        <v>23</v>
      </c>
      <c r="D160" s="825">
        <f>D157/C157-1</f>
        <v>1.749436067196287</v>
      </c>
      <c r="E160" s="825">
        <f t="shared" si="5"/>
        <v>-0.46568593186989082</v>
      </c>
      <c r="F160" s="825">
        <f t="shared" si="5"/>
        <v>0.260770099962226</v>
      </c>
    </row>
    <row r="161" spans="2:6" ht="32.25" thickBot="1">
      <c r="B161" s="808" t="s">
        <v>19</v>
      </c>
      <c r="C161" s="824" t="s">
        <v>23</v>
      </c>
      <c r="D161" s="825">
        <f>D158/C158-1</f>
        <v>8.3660058288405059E-2</v>
      </c>
      <c r="E161" s="825">
        <f t="shared" si="5"/>
        <v>8.7256506754918028E-4</v>
      </c>
      <c r="F161" s="825">
        <f t="shared" si="5"/>
        <v>3.0542516490862814E-2</v>
      </c>
    </row>
    <row r="162" spans="2:6" ht="15.75" customHeight="1" thickBot="1">
      <c r="B162" s="826" t="s">
        <v>463</v>
      </c>
      <c r="C162" s="827"/>
      <c r="D162" s="827"/>
      <c r="E162" s="827"/>
      <c r="F162" s="828"/>
    </row>
    <row r="163" spans="2:6" ht="12.75" customHeight="1">
      <c r="B163" s="801"/>
      <c r="C163" s="820">
        <v>2018</v>
      </c>
      <c r="D163" s="820">
        <v>2019</v>
      </c>
      <c r="E163" s="820">
        <v>2020</v>
      </c>
      <c r="F163" s="820">
        <v>2021</v>
      </c>
    </row>
    <row r="164" spans="2:6" ht="9" customHeight="1" thickBot="1">
      <c r="B164" s="803"/>
      <c r="C164" s="821" t="s">
        <v>6</v>
      </c>
      <c r="D164" s="821" t="s">
        <v>7</v>
      </c>
      <c r="E164" s="821" t="s">
        <v>7</v>
      </c>
      <c r="F164" s="821" t="s">
        <v>7</v>
      </c>
    </row>
    <row r="165" spans="2:6" ht="32.25" thickBot="1">
      <c r="B165" s="829" t="s">
        <v>99</v>
      </c>
      <c r="C165" s="830"/>
      <c r="D165" s="830"/>
      <c r="E165" s="830"/>
      <c r="F165" s="830"/>
    </row>
    <row r="166" spans="2:6" ht="32.25" thickBot="1">
      <c r="B166" s="829" t="s">
        <v>100</v>
      </c>
      <c r="C166" s="905">
        <v>416273</v>
      </c>
      <c r="D166" s="919">
        <v>1144516</v>
      </c>
      <c r="E166" s="919">
        <v>611531</v>
      </c>
      <c r="F166" s="919">
        <v>771000</v>
      </c>
    </row>
    <row r="167" spans="2:6" ht="32.25" thickBot="1">
      <c r="B167" s="831" t="s">
        <v>72</v>
      </c>
      <c r="C167" s="823">
        <f>C166+C165</f>
        <v>416273</v>
      </c>
      <c r="D167" s="823">
        <f>D166+D165</f>
        <v>1144516</v>
      </c>
      <c r="E167" s="823">
        <f>E166+E165</f>
        <v>611531</v>
      </c>
      <c r="F167" s="823">
        <f>F166+F165</f>
        <v>771000</v>
      </c>
    </row>
    <row r="168" spans="2:6" ht="15" customHeight="1">
      <c r="B168" s="840" t="s">
        <v>96</v>
      </c>
      <c r="C168" s="841"/>
      <c r="D168" s="842"/>
      <c r="E168" s="842"/>
      <c r="F168" s="843"/>
    </row>
    <row r="169" spans="2:6" ht="15">
      <c r="B169" s="844"/>
      <c r="C169" s="845"/>
      <c r="D169" s="846"/>
      <c r="E169" s="846"/>
      <c r="F169" s="847"/>
    </row>
    <row r="170" spans="2:6" thickBot="1">
      <c r="B170" s="848"/>
      <c r="C170" s="849"/>
      <c r="D170" s="850"/>
      <c r="E170" s="850"/>
      <c r="F170" s="851"/>
    </row>
    <row r="171" spans="2:6" ht="32.25" thickBot="1">
      <c r="B171" s="836" t="s">
        <v>45</v>
      </c>
      <c r="C171" s="837" t="s">
        <v>44</v>
      </c>
      <c r="D171" s="838"/>
      <c r="E171" s="838"/>
      <c r="F171" s="839"/>
    </row>
    <row r="172" spans="2:6" ht="45.75" customHeight="1" thickBot="1">
      <c r="B172" s="815" t="s">
        <v>97</v>
      </c>
      <c r="C172" s="920" t="s">
        <v>439</v>
      </c>
      <c r="D172" s="921"/>
      <c r="E172" s="921"/>
      <c r="F172" s="922"/>
    </row>
    <row r="173" spans="2:6" ht="17.25" customHeight="1" thickBot="1">
      <c r="B173" s="808" t="s">
        <v>10</v>
      </c>
      <c r="C173" s="915" t="s">
        <v>439</v>
      </c>
      <c r="D173" s="916"/>
      <c r="E173" s="916"/>
      <c r="F173" s="917"/>
    </row>
    <row r="174" spans="2:6" ht="16.5" thickBot="1">
      <c r="B174" s="808" t="s">
        <v>15</v>
      </c>
      <c r="C174" s="923" t="s">
        <v>413</v>
      </c>
      <c r="D174" s="924"/>
      <c r="E174" s="924"/>
      <c r="F174" s="925"/>
    </row>
    <row r="175" spans="2:6" ht="12.75" customHeight="1">
      <c r="B175" s="801"/>
      <c r="C175" s="820">
        <v>2018</v>
      </c>
      <c r="D175" s="820">
        <v>2019</v>
      </c>
      <c r="E175" s="820">
        <v>2020</v>
      </c>
      <c r="F175" s="820">
        <v>2021</v>
      </c>
    </row>
    <row r="176" spans="2:6" ht="9" customHeight="1" thickBot="1">
      <c r="B176" s="803"/>
      <c r="C176" s="821" t="s">
        <v>6</v>
      </c>
      <c r="D176" s="821" t="s">
        <v>7</v>
      </c>
      <c r="E176" s="821" t="s">
        <v>7</v>
      </c>
      <c r="F176" s="821" t="s">
        <v>7</v>
      </c>
    </row>
    <row r="177" spans="2:6" ht="15.75" customHeight="1" thickBot="1">
      <c r="B177" s="808" t="s">
        <v>9</v>
      </c>
      <c r="C177" s="918">
        <v>8445</v>
      </c>
      <c r="D177" s="918">
        <v>8700</v>
      </c>
      <c r="E177" s="918">
        <v>24600</v>
      </c>
      <c r="F177" s="918">
        <v>15110</v>
      </c>
    </row>
    <row r="178" spans="2:6" ht="30.75" customHeight="1" thickBot="1">
      <c r="B178" s="808" t="s">
        <v>16</v>
      </c>
      <c r="C178" s="918">
        <v>590990</v>
      </c>
      <c r="D178" s="918">
        <v>610119</v>
      </c>
      <c r="E178" s="918">
        <v>1721080</v>
      </c>
      <c r="F178" s="918">
        <v>1057972</v>
      </c>
    </row>
    <row r="179" spans="2:6" ht="32.25" thickBot="1">
      <c r="B179" s="808" t="s">
        <v>26</v>
      </c>
      <c r="C179" s="822">
        <f>C178/C177</f>
        <v>69.981053878034345</v>
      </c>
      <c r="D179" s="822">
        <f>D178/D177</f>
        <v>70.128620689655179</v>
      </c>
      <c r="E179" s="822">
        <f>E178/E177</f>
        <v>69.962601626016266</v>
      </c>
      <c r="F179" s="822">
        <f>F178/F177</f>
        <v>70.018001323626734</v>
      </c>
    </row>
    <row r="180" spans="2:6" ht="32.25" thickBot="1">
      <c r="B180" s="808" t="s">
        <v>17</v>
      </c>
      <c r="C180" s="824" t="s">
        <v>23</v>
      </c>
      <c r="D180" s="825">
        <f>D177/C177-1</f>
        <v>3.0195381882770933E-2</v>
      </c>
      <c r="E180" s="825">
        <f t="shared" ref="E180:F182" si="6">E177/D177-1</f>
        <v>1.8275862068965516</v>
      </c>
      <c r="F180" s="825">
        <f t="shared" si="6"/>
        <v>-0.38577235772357721</v>
      </c>
    </row>
    <row r="181" spans="2:6" ht="32.25" thickBot="1">
      <c r="B181" s="808" t="s">
        <v>18</v>
      </c>
      <c r="C181" s="824" t="s">
        <v>23</v>
      </c>
      <c r="D181" s="825">
        <f>D178/C178-1</f>
        <v>3.236772195807025E-2</v>
      </c>
      <c r="E181" s="825">
        <f t="shared" si="6"/>
        <v>1.8208923177281808</v>
      </c>
      <c r="F181" s="825">
        <f t="shared" si="6"/>
        <v>-0.38528598321983876</v>
      </c>
    </row>
    <row r="182" spans="2:6" ht="32.25" thickBot="1">
      <c r="B182" s="808" t="s">
        <v>19</v>
      </c>
      <c r="C182" s="824" t="s">
        <v>23</v>
      </c>
      <c r="D182" s="825">
        <f>D179/C179-1</f>
        <v>2.1086680386097623E-3</v>
      </c>
      <c r="E182" s="825">
        <f t="shared" si="6"/>
        <v>-2.3673510473506409E-3</v>
      </c>
      <c r="F182" s="825">
        <f t="shared" si="6"/>
        <v>7.9184730588788277E-4</v>
      </c>
    </row>
    <row r="183" spans="2:6" ht="15.75" customHeight="1" thickBot="1">
      <c r="B183" s="826" t="s">
        <v>466</v>
      </c>
      <c r="C183" s="827"/>
      <c r="D183" s="827"/>
      <c r="E183" s="827"/>
      <c r="F183" s="828"/>
    </row>
    <row r="184" spans="2:6" ht="12.75" customHeight="1">
      <c r="B184" s="801"/>
      <c r="C184" s="820">
        <v>2018</v>
      </c>
      <c r="D184" s="820">
        <v>2019</v>
      </c>
      <c r="E184" s="820">
        <v>2020</v>
      </c>
      <c r="F184" s="820">
        <v>2021</v>
      </c>
    </row>
    <row r="185" spans="2:6" ht="9" customHeight="1" thickBot="1">
      <c r="B185" s="803"/>
      <c r="C185" s="821" t="s">
        <v>6</v>
      </c>
      <c r="D185" s="821" t="s">
        <v>7</v>
      </c>
      <c r="E185" s="821" t="s">
        <v>7</v>
      </c>
      <c r="F185" s="821" t="s">
        <v>7</v>
      </c>
    </row>
    <row r="186" spans="2:6" ht="32.25" thickBot="1">
      <c r="B186" s="829" t="s">
        <v>99</v>
      </c>
      <c r="C186" s="830"/>
      <c r="D186" s="830"/>
      <c r="E186" s="830"/>
      <c r="F186" s="830"/>
    </row>
    <row r="187" spans="2:6" ht="32.25" thickBot="1">
      <c r="B187" s="829" t="s">
        <v>100</v>
      </c>
      <c r="C187" s="905">
        <v>590990</v>
      </c>
      <c r="D187" s="919">
        <v>610119</v>
      </c>
      <c r="E187" s="919">
        <v>1721080</v>
      </c>
      <c r="F187" s="919">
        <v>1057972</v>
      </c>
    </row>
    <row r="188" spans="2:6" ht="32.25" thickBot="1">
      <c r="B188" s="831" t="s">
        <v>75</v>
      </c>
      <c r="C188" s="823">
        <f>C187+C186</f>
        <v>590990</v>
      </c>
      <c r="D188" s="823">
        <f>D187+D186</f>
        <v>610119</v>
      </c>
      <c r="E188" s="823">
        <f>E187+E186</f>
        <v>1721080</v>
      </c>
      <c r="F188" s="823">
        <f>F187+F186</f>
        <v>1057972</v>
      </c>
    </row>
    <row r="189" spans="2:6" ht="15.75" customHeight="1" thickBot="1">
      <c r="B189" s="812" t="s">
        <v>94</v>
      </c>
      <c r="C189" s="813"/>
      <c r="D189" s="813"/>
      <c r="E189" s="813"/>
      <c r="F189" s="814"/>
    </row>
    <row r="190" spans="2:6" ht="16.5" thickBot="1">
      <c r="B190" s="812" t="s">
        <v>101</v>
      </c>
      <c r="C190" s="813"/>
      <c r="D190" s="813"/>
      <c r="E190" s="813"/>
      <c r="F190" s="814"/>
    </row>
    <row r="191" spans="2:6" ht="32.25" thickBot="1">
      <c r="B191" s="836" t="s">
        <v>45</v>
      </c>
      <c r="C191" s="837" t="s">
        <v>44</v>
      </c>
      <c r="D191" s="838"/>
      <c r="E191" s="838"/>
      <c r="F191" s="839"/>
    </row>
    <row r="192" spans="2:6" ht="16.5" thickBot="1">
      <c r="B192" s="815" t="s">
        <v>42</v>
      </c>
      <c r="C192" s="912" t="s">
        <v>441</v>
      </c>
      <c r="D192" s="913"/>
      <c r="E192" s="913"/>
      <c r="F192" s="914"/>
    </row>
    <row r="193" spans="2:6" ht="17.25" customHeight="1" thickBot="1">
      <c r="B193" s="808" t="s">
        <v>10</v>
      </c>
      <c r="C193" s="915" t="s">
        <v>441</v>
      </c>
      <c r="D193" s="916"/>
      <c r="E193" s="916"/>
      <c r="F193" s="917"/>
    </row>
    <row r="194" spans="2:6" ht="30.75" customHeight="1" thickBot="1">
      <c r="B194" s="808" t="s">
        <v>15</v>
      </c>
      <c r="C194" s="923" t="s">
        <v>410</v>
      </c>
      <c r="D194" s="924"/>
      <c r="E194" s="924"/>
      <c r="F194" s="925"/>
    </row>
    <row r="195" spans="2:6" ht="12.75" customHeight="1">
      <c r="B195" s="801"/>
      <c r="C195" s="820">
        <v>2018</v>
      </c>
      <c r="D195" s="820">
        <v>2019</v>
      </c>
      <c r="E195" s="820">
        <v>2020</v>
      </c>
      <c r="F195" s="820">
        <v>2021</v>
      </c>
    </row>
    <row r="196" spans="2:6" ht="9" customHeight="1" thickBot="1">
      <c r="B196" s="803"/>
      <c r="C196" s="821" t="s">
        <v>6</v>
      </c>
      <c r="D196" s="821" t="s">
        <v>7</v>
      </c>
      <c r="E196" s="821" t="s">
        <v>7</v>
      </c>
      <c r="F196" s="821" t="s">
        <v>7</v>
      </c>
    </row>
    <row r="197" spans="2:6" ht="16.5" thickBot="1">
      <c r="B197" s="808" t="s">
        <v>9</v>
      </c>
      <c r="C197" s="918">
        <v>700</v>
      </c>
      <c r="D197" s="918"/>
      <c r="E197" s="918">
        <v>155</v>
      </c>
      <c r="F197" s="918">
        <v>1350</v>
      </c>
    </row>
    <row r="198" spans="2:6" ht="32.25" thickBot="1">
      <c r="B198" s="808" t="s">
        <v>16</v>
      </c>
      <c r="C198" s="918">
        <v>330000</v>
      </c>
      <c r="D198" s="918">
        <v>0</v>
      </c>
      <c r="E198" s="918">
        <v>65000</v>
      </c>
      <c r="F198" s="918">
        <v>644420</v>
      </c>
    </row>
    <row r="199" spans="2:6" ht="32.25" thickBot="1">
      <c r="B199" s="808" t="s">
        <v>26</v>
      </c>
      <c r="C199" s="822">
        <f>C198/C197</f>
        <v>471.42857142857144</v>
      </c>
      <c r="D199" s="822" t="e">
        <f>D198/D197</f>
        <v>#DIV/0!</v>
      </c>
      <c r="E199" s="822">
        <f>E198/E197</f>
        <v>419.35483870967744</v>
      </c>
      <c r="F199" s="822">
        <f>F198/F197</f>
        <v>477.34814814814814</v>
      </c>
    </row>
    <row r="200" spans="2:6" ht="32.25" thickBot="1">
      <c r="B200" s="808" t="s">
        <v>17</v>
      </c>
      <c r="C200" s="824" t="s">
        <v>23</v>
      </c>
      <c r="D200" s="825">
        <f>D197/C197-1</f>
        <v>-1</v>
      </c>
      <c r="E200" s="825" t="e">
        <f t="shared" ref="E200:F202" si="7">E197/D197-1</f>
        <v>#DIV/0!</v>
      </c>
      <c r="F200" s="825">
        <f t="shared" si="7"/>
        <v>7.7096774193548381</v>
      </c>
    </row>
    <row r="201" spans="2:6" ht="32.25" thickBot="1">
      <c r="B201" s="808" t="s">
        <v>18</v>
      </c>
      <c r="C201" s="824" t="s">
        <v>23</v>
      </c>
      <c r="D201" s="825">
        <f>D198/C198-1</f>
        <v>-1</v>
      </c>
      <c r="E201" s="825" t="e">
        <f t="shared" si="7"/>
        <v>#DIV/0!</v>
      </c>
      <c r="F201" s="825">
        <f t="shared" si="7"/>
        <v>8.9141538461538463</v>
      </c>
    </row>
    <row r="202" spans="2:6" ht="32.25" thickBot="1">
      <c r="B202" s="808" t="s">
        <v>19</v>
      </c>
      <c r="C202" s="824" t="s">
        <v>23</v>
      </c>
      <c r="D202" s="825" t="e">
        <f>D199/C199-1</f>
        <v>#DIV/0!</v>
      </c>
      <c r="E202" s="825" t="e">
        <f t="shared" si="7"/>
        <v>#DIV/0!</v>
      </c>
      <c r="F202" s="825">
        <f t="shared" si="7"/>
        <v>0.13829173789173788</v>
      </c>
    </row>
    <row r="203" spans="2:6" ht="16.5" thickBot="1">
      <c r="B203" s="826" t="s">
        <v>463</v>
      </c>
      <c r="C203" s="827"/>
      <c r="D203" s="827"/>
      <c r="E203" s="827"/>
      <c r="F203" s="828"/>
    </row>
    <row r="204" spans="2:6" ht="12.75" customHeight="1">
      <c r="B204" s="801"/>
      <c r="C204" s="820">
        <v>2018</v>
      </c>
      <c r="D204" s="820">
        <v>2019</v>
      </c>
      <c r="E204" s="820">
        <v>2020</v>
      </c>
      <c r="F204" s="820">
        <v>2021</v>
      </c>
    </row>
    <row r="205" spans="2:6" ht="9" customHeight="1" thickBot="1">
      <c r="B205" s="803"/>
      <c r="C205" s="821" t="s">
        <v>6</v>
      </c>
      <c r="D205" s="821" t="s">
        <v>7</v>
      </c>
      <c r="E205" s="821" t="s">
        <v>7</v>
      </c>
      <c r="F205" s="821" t="s">
        <v>7</v>
      </c>
    </row>
    <row r="206" spans="2:6" ht="32.25" thickBot="1">
      <c r="B206" s="829" t="s">
        <v>99</v>
      </c>
      <c r="C206" s="830"/>
      <c r="D206" s="830"/>
      <c r="E206" s="830"/>
      <c r="F206" s="830"/>
    </row>
    <row r="207" spans="2:6" ht="32.25" thickBot="1">
      <c r="B207" s="829" t="s">
        <v>100</v>
      </c>
      <c r="C207" s="905">
        <v>330000</v>
      </c>
      <c r="D207" s="919">
        <v>0</v>
      </c>
      <c r="E207" s="919">
        <v>65000</v>
      </c>
      <c r="F207" s="919">
        <v>644420</v>
      </c>
    </row>
    <row r="208" spans="2:6" ht="32.25" thickBot="1">
      <c r="B208" s="831" t="s">
        <v>72</v>
      </c>
      <c r="C208" s="823">
        <f>C207+C206</f>
        <v>330000</v>
      </c>
      <c r="D208" s="823">
        <f>D207+D206</f>
        <v>0</v>
      </c>
      <c r="E208" s="823">
        <f>E207+E206</f>
        <v>65000</v>
      </c>
      <c r="F208" s="823">
        <f>F207+F206</f>
        <v>644420</v>
      </c>
    </row>
    <row r="209" spans="2:6" ht="32.25" thickBot="1">
      <c r="B209" s="852" t="s">
        <v>45</v>
      </c>
      <c r="C209" s="837" t="s">
        <v>44</v>
      </c>
      <c r="D209" s="838"/>
      <c r="E209" s="838"/>
      <c r="F209" s="839"/>
    </row>
    <row r="210" spans="2:6" ht="23.25" customHeight="1" thickBot="1">
      <c r="B210" s="815" t="s">
        <v>97</v>
      </c>
      <c r="C210" s="912" t="s">
        <v>443</v>
      </c>
      <c r="D210" s="913"/>
      <c r="E210" s="913"/>
      <c r="F210" s="914"/>
    </row>
    <row r="211" spans="2:6" ht="17.25" customHeight="1" thickBot="1">
      <c r="B211" s="808" t="s">
        <v>10</v>
      </c>
      <c r="C211" s="915" t="s">
        <v>443</v>
      </c>
      <c r="D211" s="916"/>
      <c r="E211" s="916"/>
      <c r="F211" s="917"/>
    </row>
    <row r="212" spans="2:6" ht="16.5" thickBot="1">
      <c r="B212" s="808" t="s">
        <v>15</v>
      </c>
      <c r="C212" s="923" t="s">
        <v>444</v>
      </c>
      <c r="D212" s="924"/>
      <c r="E212" s="924"/>
      <c r="F212" s="925"/>
    </row>
    <row r="213" spans="2:6" ht="12.75" customHeight="1">
      <c r="B213" s="801"/>
      <c r="C213" s="820">
        <v>2018</v>
      </c>
      <c r="D213" s="820">
        <v>2019</v>
      </c>
      <c r="E213" s="820">
        <v>2020</v>
      </c>
      <c r="F213" s="820">
        <v>2021</v>
      </c>
    </row>
    <row r="214" spans="2:6" ht="9" customHeight="1" thickBot="1">
      <c r="B214" s="803"/>
      <c r="C214" s="821" t="s">
        <v>6</v>
      </c>
      <c r="D214" s="821" t="s">
        <v>7</v>
      </c>
      <c r="E214" s="821" t="s">
        <v>7</v>
      </c>
      <c r="F214" s="821" t="s">
        <v>7</v>
      </c>
    </row>
    <row r="215" spans="2:6" ht="30.75" customHeight="1" thickBot="1">
      <c r="B215" s="808" t="s">
        <v>9</v>
      </c>
      <c r="C215" s="822"/>
      <c r="D215" s="918">
        <v>25</v>
      </c>
      <c r="E215" s="918">
        <v>15</v>
      </c>
      <c r="F215" s="918">
        <v>2</v>
      </c>
    </row>
    <row r="216" spans="2:6" ht="32.25" thickBot="1">
      <c r="B216" s="808" t="s">
        <v>16</v>
      </c>
      <c r="C216" s="822"/>
      <c r="D216" s="918">
        <v>473815</v>
      </c>
      <c r="E216" s="918">
        <v>293177</v>
      </c>
      <c r="F216" s="918">
        <v>17396</v>
      </c>
    </row>
    <row r="217" spans="2:6" ht="32.25" thickBot="1">
      <c r="B217" s="808" t="s">
        <v>26</v>
      </c>
      <c r="C217" s="822" t="e">
        <f>C216/C215</f>
        <v>#DIV/0!</v>
      </c>
      <c r="D217" s="822">
        <f>D216/D215</f>
        <v>18952.599999999999</v>
      </c>
      <c r="E217" s="822">
        <f>E216/E215</f>
        <v>19545.133333333335</v>
      </c>
      <c r="F217" s="822">
        <f>F216/F215</f>
        <v>8698</v>
      </c>
    </row>
    <row r="218" spans="2:6" ht="32.25" thickBot="1">
      <c r="B218" s="808" t="s">
        <v>17</v>
      </c>
      <c r="C218" s="824" t="s">
        <v>23</v>
      </c>
      <c r="D218" s="825" t="e">
        <f>D215/C215-1</f>
        <v>#DIV/0!</v>
      </c>
      <c r="E218" s="825">
        <f t="shared" ref="E218:F220" si="8">E215/D215-1</f>
        <v>-0.4</v>
      </c>
      <c r="F218" s="825">
        <f t="shared" si="8"/>
        <v>-0.8666666666666667</v>
      </c>
    </row>
    <row r="219" spans="2:6" ht="32.25" thickBot="1">
      <c r="B219" s="808" t="s">
        <v>18</v>
      </c>
      <c r="C219" s="824" t="s">
        <v>23</v>
      </c>
      <c r="D219" s="825" t="e">
        <f>D216/C216-1</f>
        <v>#DIV/0!</v>
      </c>
      <c r="E219" s="825">
        <f t="shared" si="8"/>
        <v>-0.38124162384052851</v>
      </c>
      <c r="F219" s="825">
        <f t="shared" si="8"/>
        <v>-0.94066383106451057</v>
      </c>
    </row>
    <row r="220" spans="2:6" ht="32.25" thickBot="1">
      <c r="B220" s="808" t="s">
        <v>19</v>
      </c>
      <c r="C220" s="824" t="s">
        <v>23</v>
      </c>
      <c r="D220" s="825" t="e">
        <f>D217/C217-1</f>
        <v>#DIV/0!</v>
      </c>
      <c r="E220" s="825">
        <f t="shared" si="8"/>
        <v>3.1263960265786039E-2</v>
      </c>
      <c r="F220" s="825">
        <f t="shared" si="8"/>
        <v>-0.55497873298382894</v>
      </c>
    </row>
    <row r="221" spans="2:6" ht="16.5" thickBot="1">
      <c r="B221" s="826" t="s">
        <v>466</v>
      </c>
      <c r="C221" s="827"/>
      <c r="D221" s="827"/>
      <c r="E221" s="827"/>
      <c r="F221" s="828"/>
    </row>
    <row r="222" spans="2:6">
      <c r="B222" s="801"/>
      <c r="C222" s="820">
        <v>2018</v>
      </c>
      <c r="D222" s="820">
        <v>2019</v>
      </c>
      <c r="E222" s="820">
        <v>2020</v>
      </c>
      <c r="F222" s="820">
        <v>2021</v>
      </c>
    </row>
    <row r="223" spans="2:6" ht="16.5" thickBot="1">
      <c r="B223" s="803"/>
      <c r="C223" s="821" t="s">
        <v>6</v>
      </c>
      <c r="D223" s="821" t="s">
        <v>7</v>
      </c>
      <c r="E223" s="821" t="s">
        <v>7</v>
      </c>
      <c r="F223" s="821" t="s">
        <v>7</v>
      </c>
    </row>
    <row r="224" spans="2:6" ht="32.25" thickBot="1">
      <c r="B224" s="829" t="s">
        <v>99</v>
      </c>
      <c r="C224" s="830"/>
      <c r="D224" s="919">
        <v>473815</v>
      </c>
      <c r="E224" s="919">
        <v>293177</v>
      </c>
      <c r="F224" s="919">
        <v>17396</v>
      </c>
    </row>
    <row r="225" spans="2:6" ht="15.75" customHeight="1" thickBot="1">
      <c r="B225" s="829" t="s">
        <v>100</v>
      </c>
      <c r="C225" s="823"/>
      <c r="D225" s="926">
        <v>0</v>
      </c>
      <c r="E225" s="926">
        <v>0</v>
      </c>
      <c r="F225" s="926">
        <v>0</v>
      </c>
    </row>
    <row r="226" spans="2:6" ht="32.25" thickBot="1">
      <c r="B226" s="831" t="s">
        <v>75</v>
      </c>
      <c r="C226" s="823">
        <f>C225+C224</f>
        <v>0</v>
      </c>
      <c r="D226" s="823">
        <f>D225+D224</f>
        <v>473815</v>
      </c>
      <c r="E226" s="823">
        <f>E225+E224</f>
        <v>293177</v>
      </c>
      <c r="F226" s="823">
        <f>F225+F224</f>
        <v>17396</v>
      </c>
    </row>
    <row r="227" spans="2:6" ht="16.5" thickBot="1">
      <c r="B227" s="891"/>
      <c r="C227" s="864"/>
      <c r="D227" s="864"/>
      <c r="E227" s="864"/>
      <c r="F227" s="864"/>
    </row>
    <row r="228" spans="2:6" ht="45.75" customHeight="1" thickBot="1">
      <c r="B228" s="809" t="s">
        <v>116</v>
      </c>
      <c r="C228" s="865">
        <f>C39+C62+C85+C108+C131+C157+C178+C198+C216</f>
        <v>22532125</v>
      </c>
      <c r="D228" s="865">
        <f t="shared" ref="D228:F228" si="9">D39+D62+D85+D108+D131+D157+D178+D198+D216</f>
        <v>24914096</v>
      </c>
      <c r="E228" s="865">
        <f t="shared" si="9"/>
        <v>26854316</v>
      </c>
      <c r="F228" s="865">
        <f t="shared" si="9"/>
        <v>28239564</v>
      </c>
    </row>
    <row r="229" spans="2:6" ht="63.75" thickBot="1">
      <c r="B229" s="809" t="s">
        <v>117</v>
      </c>
      <c r="C229" s="865">
        <f>C231+C233+C235+C239+C243+C247</f>
        <v>22532125</v>
      </c>
      <c r="D229" s="865">
        <f>D231+D233+D235+D239+D243+D247</f>
        <v>24440281</v>
      </c>
      <c r="E229" s="865">
        <f>E231+E233+E235+E239+E243+E247</f>
        <v>26561139</v>
      </c>
      <c r="F229" s="865">
        <f>F231+F233+F235+F239+F243+F247</f>
        <v>28222168</v>
      </c>
    </row>
    <row r="230" spans="2:6" ht="63.75" thickBot="1">
      <c r="B230" s="866" t="s">
        <v>27</v>
      </c>
      <c r="C230" s="867"/>
      <c r="D230" s="868">
        <f>D229/C229-1</f>
        <v>8.4686020515153393E-2</v>
      </c>
      <c r="E230" s="868">
        <f>E229/D229-1</f>
        <v>8.6777152848610761E-2</v>
      </c>
      <c r="F230" s="868">
        <f>F229/E229-1</f>
        <v>6.2536060671193328E-2</v>
      </c>
    </row>
    <row r="231" spans="2:6" ht="16.5" thickBot="1">
      <c r="B231" s="829" t="s">
        <v>0</v>
      </c>
      <c r="C231" s="830">
        <f>C47+C70+C93+C116</f>
        <v>420500</v>
      </c>
      <c r="D231" s="830">
        <f>D47+D70+D93+D116</f>
        <v>420500</v>
      </c>
      <c r="E231" s="830">
        <f>E47+E70+E93+E116</f>
        <v>420500</v>
      </c>
      <c r="F231" s="830">
        <f>F47+F70+F93+F116</f>
        <v>420500</v>
      </c>
    </row>
    <row r="232" spans="2:6" ht="32.25" thickBot="1">
      <c r="B232" s="869" t="s">
        <v>28</v>
      </c>
      <c r="C232" s="823"/>
      <c r="D232" s="870">
        <f>D231/C231-1</f>
        <v>0</v>
      </c>
      <c r="E232" s="870">
        <f>E231/D231-1</f>
        <v>0</v>
      </c>
      <c r="F232" s="870">
        <f>F231/E231-1</f>
        <v>0</v>
      </c>
    </row>
    <row r="233" spans="2:6" ht="48" thickBot="1">
      <c r="B233" s="829" t="s">
        <v>52</v>
      </c>
      <c r="C233" s="830">
        <f>C48+C71+C94+C117</f>
        <v>81000</v>
      </c>
      <c r="D233" s="830">
        <f>D48+D71+D94+D117</f>
        <v>81000</v>
      </c>
      <c r="E233" s="830">
        <f>E48+E71+E94+E117</f>
        <v>81000</v>
      </c>
      <c r="F233" s="830">
        <f>F48+F71+F94+F117</f>
        <v>81000</v>
      </c>
    </row>
    <row r="234" spans="2:6" ht="48" thickBot="1">
      <c r="B234" s="869" t="s">
        <v>53</v>
      </c>
      <c r="C234" s="823"/>
      <c r="D234" s="870">
        <f>D233/C233-1</f>
        <v>0</v>
      </c>
      <c r="E234" s="870">
        <f>E233/D233-1</f>
        <v>0</v>
      </c>
      <c r="F234" s="870">
        <f>F233/E233-1</f>
        <v>0</v>
      </c>
    </row>
    <row r="235" spans="2:6" ht="32.25" thickBot="1">
      <c r="B235" s="829" t="s">
        <v>1</v>
      </c>
      <c r="C235" s="830">
        <f>C49+C72+C95+C118</f>
        <v>800000</v>
      </c>
      <c r="D235" s="830">
        <f>D49+D72+D95+D118</f>
        <v>800000</v>
      </c>
      <c r="E235" s="830">
        <f>E49+E72+E95+E118</f>
        <v>800000</v>
      </c>
      <c r="F235" s="830">
        <f>F49+F72+F95+F118</f>
        <v>800000</v>
      </c>
    </row>
    <row r="236" spans="2:6" ht="48" thickBot="1">
      <c r="B236" s="869" t="s">
        <v>29</v>
      </c>
      <c r="C236" s="823"/>
      <c r="D236" s="870">
        <f>D235/C235-1</f>
        <v>0</v>
      </c>
      <c r="E236" s="870">
        <f>E235/D235-1</f>
        <v>0</v>
      </c>
      <c r="F236" s="870">
        <f>F235/E235-1</f>
        <v>0</v>
      </c>
    </row>
    <row r="237" spans="2:6" ht="16.5" thickBot="1">
      <c r="B237" s="829" t="s">
        <v>2</v>
      </c>
      <c r="C237" s="830"/>
      <c r="D237" s="830"/>
      <c r="E237" s="830"/>
      <c r="F237" s="830"/>
    </row>
    <row r="238" spans="2:6" ht="32.25" thickBot="1">
      <c r="B238" s="869" t="s">
        <v>30</v>
      </c>
      <c r="C238" s="823"/>
      <c r="D238" s="870" t="e">
        <f>D237/C237-1</f>
        <v>#DIV/0!</v>
      </c>
      <c r="E238" s="870" t="e">
        <f>E237/D237-1</f>
        <v>#DIV/0!</v>
      </c>
      <c r="F238" s="870" t="e">
        <f>F237/E237-1</f>
        <v>#DIV/0!</v>
      </c>
    </row>
    <row r="239" spans="2:6" ht="32.25" thickBot="1">
      <c r="B239" s="829" t="s">
        <v>31</v>
      </c>
      <c r="C239" s="830">
        <f>C51+C74+C97+C120+C143</f>
        <v>19893000</v>
      </c>
      <c r="D239" s="830">
        <f>D51+D74+D97+D120+D143</f>
        <v>21383784</v>
      </c>
      <c r="E239" s="830">
        <f>E51+E74+E97+E120+E143</f>
        <v>22861666</v>
      </c>
      <c r="F239" s="830">
        <f>F51+F74+F97+F120+F143</f>
        <v>24446914</v>
      </c>
    </row>
    <row r="240" spans="2:6" ht="48" thickBot="1">
      <c r="B240" s="869" t="s">
        <v>32</v>
      </c>
      <c r="C240" s="823"/>
      <c r="D240" s="870">
        <f>D239/C239-1</f>
        <v>7.4940129693862101E-2</v>
      </c>
      <c r="E240" s="870">
        <f>E239/D239-1</f>
        <v>6.9112276854274235E-2</v>
      </c>
      <c r="F240" s="870">
        <f>F239/E239-1</f>
        <v>6.934087830694402E-2</v>
      </c>
    </row>
    <row r="241" spans="2:6" ht="32.25" thickBot="1">
      <c r="B241" s="829" t="s">
        <v>33</v>
      </c>
      <c r="C241" s="830"/>
      <c r="D241" s="830"/>
      <c r="E241" s="830"/>
      <c r="F241" s="830"/>
    </row>
    <row r="242" spans="2:6" ht="32.25" thickBot="1">
      <c r="B242" s="869" t="s">
        <v>34</v>
      </c>
      <c r="C242" s="823"/>
      <c r="D242" s="870" t="e">
        <f>D241/C241-1</f>
        <v>#DIV/0!</v>
      </c>
      <c r="E242" s="870" t="e">
        <f>E241/D241-1</f>
        <v>#DIV/0!</v>
      </c>
      <c r="F242" s="870" t="e">
        <f>F241/E241-1</f>
        <v>#DIV/0!</v>
      </c>
    </row>
    <row r="243" spans="2:6" ht="48" thickBot="1">
      <c r="B243" s="829" t="s">
        <v>3</v>
      </c>
      <c r="C243" s="830">
        <f>C99+C122+C145</f>
        <v>362</v>
      </c>
      <c r="D243" s="830">
        <f>D99+D122+D145</f>
        <v>362</v>
      </c>
      <c r="E243" s="830">
        <f>E99+E122+E145</f>
        <v>362</v>
      </c>
      <c r="F243" s="830">
        <f>F99+F122+F145</f>
        <v>362</v>
      </c>
    </row>
    <row r="244" spans="2:6" ht="48" thickBot="1">
      <c r="B244" s="869" t="s">
        <v>35</v>
      </c>
      <c r="C244" s="823"/>
      <c r="D244" s="870">
        <f>D243/C243-1</f>
        <v>0</v>
      </c>
      <c r="E244" s="870">
        <f>E243/D243-1</f>
        <v>0</v>
      </c>
      <c r="F244" s="870">
        <f>F243/E243-1</f>
        <v>0</v>
      </c>
    </row>
    <row r="245" spans="2:6" ht="32.25" thickBot="1">
      <c r="B245" s="829" t="s">
        <v>20</v>
      </c>
      <c r="C245" s="830">
        <f>C186+C206+C224</f>
        <v>0</v>
      </c>
      <c r="D245" s="830">
        <f>D186+D206+D224</f>
        <v>473815</v>
      </c>
      <c r="E245" s="830">
        <f>E186+E206+E224</f>
        <v>293177</v>
      </c>
      <c r="F245" s="830">
        <f>F186+F206+F224</f>
        <v>17396</v>
      </c>
    </row>
    <row r="246" spans="2:6" ht="48" thickBot="1">
      <c r="B246" s="869" t="s">
        <v>36</v>
      </c>
      <c r="C246" s="823"/>
      <c r="D246" s="870"/>
      <c r="E246" s="870"/>
      <c r="F246" s="870"/>
    </row>
    <row r="247" spans="2:6" ht="32.25" thickBot="1">
      <c r="B247" s="829" t="s">
        <v>21</v>
      </c>
      <c r="C247" s="830">
        <f>C166+C187+C207</f>
        <v>1337263</v>
      </c>
      <c r="D247" s="830">
        <f>D166+D187+D207</f>
        <v>1754635</v>
      </c>
      <c r="E247" s="830">
        <f>E166+E187+E207</f>
        <v>2397611</v>
      </c>
      <c r="F247" s="830">
        <f>F166+F187+F207</f>
        <v>2473392</v>
      </c>
    </row>
    <row r="248" spans="2:6" ht="48" thickBot="1">
      <c r="B248" s="869" t="s">
        <v>37</v>
      </c>
      <c r="C248" s="823"/>
      <c r="D248" s="870"/>
      <c r="E248" s="870"/>
      <c r="F248" s="870"/>
    </row>
    <row r="249" spans="2:6" ht="16.5" thickBot="1">
      <c r="B249" s="832" t="s">
        <v>74</v>
      </c>
      <c r="C249" s="833">
        <f>C247+C245+C243+C241+C239+C237+C235+C233+C231</f>
        <v>22532125</v>
      </c>
      <c r="D249" s="833">
        <f>D247+D245+D243+D241+D239+D237+D235+D233+D231</f>
        <v>24914096</v>
      </c>
      <c r="E249" s="833">
        <f>E247+E245+E243+E241+E239+E237+E235+E233+E231</f>
        <v>26854316</v>
      </c>
      <c r="F249" s="833">
        <f>F247+F245+F243+F241+F239+F237+F235+F233+F231</f>
        <v>28239564</v>
      </c>
    </row>
    <row r="250" spans="2:6" ht="79.5" thickBot="1">
      <c r="B250" s="871" t="s">
        <v>58</v>
      </c>
      <c r="C250" s="830">
        <v>680</v>
      </c>
      <c r="D250" s="830">
        <v>680</v>
      </c>
      <c r="E250" s="830">
        <v>680</v>
      </c>
      <c r="F250" s="830">
        <v>680</v>
      </c>
    </row>
    <row r="251" spans="2:6" ht="79.5" thickBot="1">
      <c r="B251" s="871" t="s">
        <v>69</v>
      </c>
      <c r="C251" s="830">
        <v>2</v>
      </c>
      <c r="D251" s="830">
        <v>2</v>
      </c>
      <c r="E251" s="830">
        <v>2</v>
      </c>
      <c r="F251" s="830">
        <v>2</v>
      </c>
    </row>
    <row r="252" spans="2:6">
      <c r="B252" s="872"/>
      <c r="C252" s="873"/>
      <c r="D252" s="873"/>
      <c r="E252" s="873"/>
      <c r="F252" s="873"/>
    </row>
  </sheetData>
  <mergeCells count="76">
    <mergeCell ref="C211:F211"/>
    <mergeCell ref="C212:F212"/>
    <mergeCell ref="B213:B214"/>
    <mergeCell ref="B221:F221"/>
    <mergeCell ref="B222:B223"/>
    <mergeCell ref="B195:B196"/>
    <mergeCell ref="B203:F203"/>
    <mergeCell ref="B204:B205"/>
    <mergeCell ref="C209:F209"/>
    <mergeCell ref="C210:F210"/>
    <mergeCell ref="B190:F190"/>
    <mergeCell ref="C191:F191"/>
    <mergeCell ref="C192:F192"/>
    <mergeCell ref="C193:F193"/>
    <mergeCell ref="C194:F194"/>
    <mergeCell ref="C174:F174"/>
    <mergeCell ref="B175:B176"/>
    <mergeCell ref="B183:F183"/>
    <mergeCell ref="B184:B185"/>
    <mergeCell ref="B189:F189"/>
    <mergeCell ref="B168:B170"/>
    <mergeCell ref="C168:F170"/>
    <mergeCell ref="C171:F171"/>
    <mergeCell ref="C172:F172"/>
    <mergeCell ref="C173:F173"/>
    <mergeCell ref="C152:F152"/>
    <mergeCell ref="C153:F153"/>
    <mergeCell ref="B154:B155"/>
    <mergeCell ref="B162:F162"/>
    <mergeCell ref="B163:B164"/>
    <mergeCell ref="B137:B138"/>
    <mergeCell ref="B148:F148"/>
    <mergeCell ref="B149:F149"/>
    <mergeCell ref="C150:F150"/>
    <mergeCell ref="C151:F151"/>
    <mergeCell ref="C34:F34"/>
    <mergeCell ref="C35:F35"/>
    <mergeCell ref="B136:F136"/>
    <mergeCell ref="C80:F80"/>
    <mergeCell ref="C81:F81"/>
    <mergeCell ref="B82:B83"/>
    <mergeCell ref="B90:F90"/>
    <mergeCell ref="B128:B129"/>
    <mergeCell ref="B114:B115"/>
    <mergeCell ref="B91:B92"/>
    <mergeCell ref="C102:F102"/>
    <mergeCell ref="C103:F103"/>
    <mergeCell ref="C104:F104"/>
    <mergeCell ref="B105:B106"/>
    <mergeCell ref="B113:F113"/>
    <mergeCell ref="B45:B46"/>
    <mergeCell ref="C125:F125"/>
    <mergeCell ref="C126:F126"/>
    <mergeCell ref="C127:F127"/>
    <mergeCell ref="C79:F79"/>
    <mergeCell ref="C56:F56"/>
    <mergeCell ref="C57:F57"/>
    <mergeCell ref="C58:F58"/>
    <mergeCell ref="B59:B60"/>
    <mergeCell ref="B67:F67"/>
    <mergeCell ref="B68:B69"/>
    <mergeCell ref="B36:B37"/>
    <mergeCell ref="B44:F44"/>
    <mergeCell ref="B7:F7"/>
    <mergeCell ref="B2:F2"/>
    <mergeCell ref="C4:F4"/>
    <mergeCell ref="C5:F5"/>
    <mergeCell ref="C6:F6"/>
    <mergeCell ref="B31:F31"/>
    <mergeCell ref="B32:F32"/>
    <mergeCell ref="C33:F33"/>
    <mergeCell ref="B8:F10"/>
    <mergeCell ref="C11:F11"/>
    <mergeCell ref="B12:B13"/>
    <mergeCell ref="C17:F17"/>
    <mergeCell ref="B18:F1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93"/>
  <sheetViews>
    <sheetView zoomScale="150" zoomScaleNormal="150" workbookViewId="0">
      <selection activeCell="K275" sqref="K275"/>
    </sheetView>
  </sheetViews>
  <sheetFormatPr defaultRowHeight="12"/>
  <cols>
    <col min="1" max="1" width="11" style="207" customWidth="1"/>
    <col min="2" max="2" width="28.5703125" style="207" customWidth="1"/>
    <col min="3" max="5" width="11.7109375" style="207" customWidth="1"/>
    <col min="6" max="6" width="18.28515625" style="207" customWidth="1"/>
    <col min="7" max="7" width="9.140625" style="207"/>
    <col min="8" max="8" width="15.42578125" style="207" customWidth="1"/>
    <col min="9" max="16384" width="9.140625" style="207"/>
  </cols>
  <sheetData>
    <row r="2" spans="2:7">
      <c r="B2" s="716" t="s">
        <v>131</v>
      </c>
      <c r="C2" s="716"/>
      <c r="D2" s="716"/>
      <c r="E2" s="716"/>
      <c r="F2" s="716"/>
      <c r="G2" s="716"/>
    </row>
    <row r="3" spans="2:7" ht="12.75" thickBot="1"/>
    <row r="4" spans="2:7" ht="12.75" thickBot="1">
      <c r="B4" s="209" t="s">
        <v>22</v>
      </c>
      <c r="C4" s="641" t="s">
        <v>164</v>
      </c>
      <c r="D4" s="641"/>
      <c r="E4" s="641"/>
      <c r="F4" s="641"/>
    </row>
    <row r="5" spans="2:7" ht="12.75" thickBot="1">
      <c r="B5" s="209" t="s">
        <v>4</v>
      </c>
      <c r="C5" s="642" t="s">
        <v>165</v>
      </c>
      <c r="D5" s="643"/>
      <c r="E5" s="643"/>
      <c r="F5" s="644"/>
    </row>
    <row r="6" spans="2:7" ht="12.75" thickBot="1">
      <c r="B6" s="209" t="s">
        <v>38</v>
      </c>
      <c r="C6" s="594" t="s">
        <v>5</v>
      </c>
      <c r="D6" s="595"/>
      <c r="E6" s="595"/>
      <c r="F6" s="596"/>
    </row>
    <row r="7" spans="2:7" ht="12.75" thickBot="1">
      <c r="B7" s="645" t="s">
        <v>8</v>
      </c>
      <c r="C7" s="646"/>
      <c r="D7" s="646"/>
      <c r="E7" s="646"/>
      <c r="F7" s="647"/>
    </row>
    <row r="8" spans="2:7" ht="15.75" customHeight="1" thickBot="1">
      <c r="B8" s="635" t="s">
        <v>363</v>
      </c>
      <c r="C8" s="636"/>
      <c r="D8" s="636"/>
      <c r="E8" s="636"/>
      <c r="F8" s="637"/>
    </row>
    <row r="9" spans="2:7" ht="12.75" thickBot="1">
      <c r="B9" s="635"/>
      <c r="C9" s="636"/>
      <c r="D9" s="636"/>
      <c r="E9" s="636"/>
      <c r="F9" s="637"/>
    </row>
    <row r="10" spans="2:7" ht="27.75" customHeight="1" thickBot="1">
      <c r="B10" s="635"/>
      <c r="C10" s="636"/>
      <c r="D10" s="636"/>
      <c r="E10" s="636"/>
      <c r="F10" s="637"/>
    </row>
    <row r="11" spans="2:7" ht="26.25" customHeight="1" thickBot="1">
      <c r="B11" s="210" t="s">
        <v>11</v>
      </c>
      <c r="C11" s="638" t="s">
        <v>305</v>
      </c>
      <c r="D11" s="604"/>
      <c r="E11" s="604"/>
      <c r="F11" s="605"/>
    </row>
    <row r="12" spans="2:7" ht="15" customHeight="1">
      <c r="B12" s="621" t="s">
        <v>12</v>
      </c>
      <c r="C12" s="211">
        <v>2018</v>
      </c>
      <c r="D12" s="211">
        <v>2019</v>
      </c>
      <c r="E12" s="211">
        <v>2020</v>
      </c>
      <c r="F12" s="211">
        <v>2021</v>
      </c>
    </row>
    <row r="13" spans="2:7" ht="12.75" thickBot="1">
      <c r="B13" s="622"/>
      <c r="C13" s="212" t="s">
        <v>6</v>
      </c>
      <c r="D13" s="212" t="s">
        <v>7</v>
      </c>
      <c r="E13" s="212" t="s">
        <v>7</v>
      </c>
      <c r="F13" s="212" t="s">
        <v>7</v>
      </c>
    </row>
    <row r="14" spans="2:7" ht="12.75" thickBot="1">
      <c r="B14" s="222" t="s">
        <v>269</v>
      </c>
      <c r="C14" s="212">
        <v>77</v>
      </c>
      <c r="D14" s="212" t="s">
        <v>263</v>
      </c>
      <c r="E14" s="212" t="s">
        <v>263</v>
      </c>
      <c r="F14" s="212" t="s">
        <v>263</v>
      </c>
    </row>
    <row r="15" spans="2:7" ht="12.75" thickBot="1">
      <c r="B15" s="222" t="s">
        <v>270</v>
      </c>
      <c r="C15" s="212">
        <v>80</v>
      </c>
      <c r="D15" s="212" t="s">
        <v>263</v>
      </c>
      <c r="E15" s="212" t="s">
        <v>263</v>
      </c>
      <c r="F15" s="212" t="s">
        <v>263</v>
      </c>
    </row>
    <row r="16" spans="2:7" ht="12.75" thickBot="1">
      <c r="B16" s="214" t="s">
        <v>306</v>
      </c>
      <c r="C16" s="215" t="s">
        <v>178</v>
      </c>
      <c r="D16" s="216" t="s">
        <v>287</v>
      </c>
      <c r="E16" s="216" t="s">
        <v>287</v>
      </c>
      <c r="F16" s="216" t="s">
        <v>287</v>
      </c>
    </row>
    <row r="17" spans="2:6" ht="36.75" thickBot="1">
      <c r="B17" s="214" t="s">
        <v>307</v>
      </c>
      <c r="C17" s="217" t="s">
        <v>179</v>
      </c>
      <c r="D17" s="216" t="s">
        <v>287</v>
      </c>
      <c r="E17" s="216" t="s">
        <v>287</v>
      </c>
      <c r="F17" s="216" t="s">
        <v>287</v>
      </c>
    </row>
    <row r="18" spans="2:6" ht="12.75" thickBot="1">
      <c r="B18" s="163" t="s">
        <v>13</v>
      </c>
      <c r="C18" s="591" t="s">
        <v>308</v>
      </c>
      <c r="D18" s="592"/>
      <c r="E18" s="592"/>
      <c r="F18" s="593"/>
    </row>
    <row r="19" spans="2:6" ht="15.75" customHeight="1" thickBot="1">
      <c r="B19" s="594" t="s">
        <v>14</v>
      </c>
      <c r="C19" s="595"/>
      <c r="D19" s="595"/>
      <c r="E19" s="595"/>
      <c r="F19" s="596"/>
    </row>
    <row r="20" spans="2:6" ht="12.75" thickBot="1">
      <c r="B20" s="219"/>
      <c r="C20" s="220"/>
      <c r="D20" s="221" t="s">
        <v>40</v>
      </c>
      <c r="E20" s="221" t="s">
        <v>40</v>
      </c>
      <c r="F20" s="221" t="s">
        <v>40</v>
      </c>
    </row>
    <row r="21" spans="2:6" ht="24.75" thickBot="1">
      <c r="B21" s="214" t="s">
        <v>309</v>
      </c>
      <c r="C21" s="221" t="s">
        <v>180</v>
      </c>
      <c r="D21" s="221" t="s">
        <v>180</v>
      </c>
      <c r="E21" s="221" t="s">
        <v>181</v>
      </c>
      <c r="F21" s="221" t="s">
        <v>182</v>
      </c>
    </row>
    <row r="22" spans="2:6" ht="24.75" thickBot="1">
      <c r="B22" s="222" t="s">
        <v>310</v>
      </c>
      <c r="C22" s="223">
        <v>11</v>
      </c>
      <c r="D22" s="223">
        <v>11</v>
      </c>
      <c r="E22" s="223">
        <v>11</v>
      </c>
      <c r="F22" s="223">
        <v>11</v>
      </c>
    </row>
    <row r="23" spans="2:6" ht="12.75" thickBot="1">
      <c r="B23" s="600" t="s">
        <v>70</v>
      </c>
      <c r="C23" s="601"/>
      <c r="D23" s="601"/>
      <c r="E23" s="601"/>
      <c r="F23" s="602"/>
    </row>
    <row r="24" spans="2:6" ht="12.75" thickBot="1">
      <c r="B24" s="600" t="s">
        <v>102</v>
      </c>
      <c r="C24" s="601"/>
      <c r="D24" s="601"/>
      <c r="E24" s="601"/>
      <c r="F24" s="602"/>
    </row>
    <row r="25" spans="2:6" ht="12.75" thickBot="1">
      <c r="B25" s="224" t="s">
        <v>42</v>
      </c>
      <c r="C25" s="603" t="s">
        <v>311</v>
      </c>
      <c r="D25" s="604"/>
      <c r="E25" s="604"/>
      <c r="F25" s="605"/>
    </row>
    <row r="26" spans="2:6" ht="12.75" thickBot="1">
      <c r="B26" s="222" t="s">
        <v>10</v>
      </c>
      <c r="C26" s="603" t="s">
        <v>312</v>
      </c>
      <c r="D26" s="604"/>
      <c r="E26" s="604"/>
      <c r="F26" s="605"/>
    </row>
    <row r="27" spans="2:6" ht="12.75" thickBot="1">
      <c r="B27" s="222" t="s">
        <v>15</v>
      </c>
      <c r="C27" s="606" t="s">
        <v>158</v>
      </c>
      <c r="D27" s="607"/>
      <c r="E27" s="607"/>
      <c r="F27" s="608"/>
    </row>
    <row r="28" spans="2:6">
      <c r="B28" s="621"/>
      <c r="C28" s="225">
        <v>2018</v>
      </c>
      <c r="D28" s="225">
        <v>2019</v>
      </c>
      <c r="E28" s="225">
        <v>2020</v>
      </c>
      <c r="F28" s="225">
        <v>2021</v>
      </c>
    </row>
    <row r="29" spans="2:6" ht="12.75" thickBot="1">
      <c r="B29" s="622"/>
      <c r="C29" s="226" t="s">
        <v>6</v>
      </c>
      <c r="D29" s="226" t="s">
        <v>7</v>
      </c>
      <c r="E29" s="226" t="s">
        <v>7</v>
      </c>
      <c r="F29" s="226" t="s">
        <v>7</v>
      </c>
    </row>
    <row r="30" spans="2:6" ht="12.75" thickBot="1">
      <c r="B30" s="222" t="s">
        <v>9</v>
      </c>
      <c r="C30" s="227">
        <v>240000</v>
      </c>
      <c r="D30" s="227">
        <v>240000</v>
      </c>
      <c r="E30" s="227">
        <v>240000</v>
      </c>
      <c r="F30" s="227">
        <v>240000</v>
      </c>
    </row>
    <row r="31" spans="2:6" ht="12.75" thickBot="1">
      <c r="B31" s="222" t="s">
        <v>16</v>
      </c>
      <c r="C31" s="227">
        <f>C54</f>
        <v>350000</v>
      </c>
      <c r="D31" s="227">
        <f>D54</f>
        <v>350000</v>
      </c>
      <c r="E31" s="227">
        <f>E54</f>
        <v>350000</v>
      </c>
      <c r="F31" s="227">
        <f>F54</f>
        <v>350000</v>
      </c>
    </row>
    <row r="32" spans="2:6" ht="12.75" thickBot="1">
      <c r="B32" s="222" t="s">
        <v>26</v>
      </c>
      <c r="C32" s="228">
        <f>C31/C30</f>
        <v>1.4583333333333333</v>
      </c>
      <c r="D32" s="228">
        <f>D31/D30</f>
        <v>1.4583333333333333</v>
      </c>
      <c r="E32" s="228">
        <f>E31/E30</f>
        <v>1.4583333333333333</v>
      </c>
      <c r="F32" s="228">
        <f>F31/F30</f>
        <v>1.4583333333333333</v>
      </c>
    </row>
    <row r="33" spans="2:6" ht="12.75" thickBot="1">
      <c r="B33" s="222" t="s">
        <v>17</v>
      </c>
      <c r="C33" s="213" t="s">
        <v>23</v>
      </c>
      <c r="D33" s="229">
        <f>D30/C30-1</f>
        <v>0</v>
      </c>
      <c r="E33" s="229">
        <f t="shared" ref="E33:F35" si="0">E30/D30-1</f>
        <v>0</v>
      </c>
      <c r="F33" s="229">
        <f t="shared" si="0"/>
        <v>0</v>
      </c>
    </row>
    <row r="34" spans="2:6" ht="12.75" thickBot="1">
      <c r="B34" s="222" t="s">
        <v>18</v>
      </c>
      <c r="C34" s="213" t="s">
        <v>23</v>
      </c>
      <c r="D34" s="229">
        <f>D31/C31-1</f>
        <v>0</v>
      </c>
      <c r="E34" s="229">
        <f t="shared" si="0"/>
        <v>0</v>
      </c>
      <c r="F34" s="229">
        <f t="shared" si="0"/>
        <v>0</v>
      </c>
    </row>
    <row r="35" spans="2:6" ht="12.75" thickBot="1">
      <c r="B35" s="222" t="s">
        <v>19</v>
      </c>
      <c r="C35" s="213" t="s">
        <v>23</v>
      </c>
      <c r="D35" s="229">
        <f>D32/C32-1</f>
        <v>0</v>
      </c>
      <c r="E35" s="229">
        <f t="shared" si="0"/>
        <v>0</v>
      </c>
      <c r="F35" s="229">
        <f t="shared" si="0"/>
        <v>0</v>
      </c>
    </row>
    <row r="36" spans="2:6" ht="12.75" thickBot="1">
      <c r="B36" s="609" t="s">
        <v>392</v>
      </c>
      <c r="C36" s="610"/>
      <c r="D36" s="610"/>
      <c r="E36" s="610"/>
      <c r="F36" s="611"/>
    </row>
    <row r="37" spans="2:6" ht="12.75" customHeight="1">
      <c r="B37" s="621"/>
      <c r="C37" s="225">
        <v>2018</v>
      </c>
      <c r="D37" s="225">
        <v>2019</v>
      </c>
      <c r="E37" s="225">
        <v>2020</v>
      </c>
      <c r="F37" s="225">
        <v>2021</v>
      </c>
    </row>
    <row r="38" spans="2:6" ht="9" customHeight="1" thickBot="1">
      <c r="B38" s="622"/>
      <c r="C38" s="226" t="s">
        <v>6</v>
      </c>
      <c r="D38" s="226" t="s">
        <v>7</v>
      </c>
      <c r="E38" s="226" t="s">
        <v>7</v>
      </c>
      <c r="F38" s="226" t="s">
        <v>7</v>
      </c>
    </row>
    <row r="39" spans="2:6" ht="12.75" thickBot="1">
      <c r="B39" s="165" t="s">
        <v>0</v>
      </c>
      <c r="C39" s="231"/>
      <c r="D39" s="231"/>
      <c r="E39" s="231"/>
      <c r="F39" s="231"/>
    </row>
    <row r="40" spans="2:6" ht="24.75" thickBot="1">
      <c r="B40" s="166" t="s">
        <v>54</v>
      </c>
      <c r="C40" s="232"/>
      <c r="D40" s="233"/>
      <c r="E40" s="233"/>
      <c r="F40" s="233"/>
    </row>
    <row r="41" spans="2:6" ht="24.75" thickBot="1">
      <c r="B41" s="166" t="s">
        <v>381</v>
      </c>
      <c r="C41" s="232"/>
      <c r="D41" s="234"/>
      <c r="E41" s="234"/>
      <c r="F41" s="234"/>
    </row>
    <row r="42" spans="2:6" ht="24.75" thickBot="1">
      <c r="B42" s="165" t="s">
        <v>52</v>
      </c>
      <c r="C42" s="231"/>
      <c r="D42" s="231"/>
      <c r="E42" s="231"/>
      <c r="F42" s="231"/>
    </row>
    <row r="43" spans="2:6" ht="36.75" thickBot="1">
      <c r="B43" s="166" t="s">
        <v>56</v>
      </c>
      <c r="C43" s="232"/>
      <c r="D43" s="231"/>
      <c r="E43" s="231"/>
      <c r="F43" s="231"/>
    </row>
    <row r="44" spans="2:6" ht="36.75" thickBot="1">
      <c r="B44" s="166" t="s">
        <v>382</v>
      </c>
      <c r="C44" s="232"/>
      <c r="D44" s="231"/>
      <c r="E44" s="231"/>
      <c r="F44" s="231"/>
    </row>
    <row r="45" spans="2:6" ht="12.75" thickBot="1">
      <c r="B45" s="165" t="s">
        <v>1</v>
      </c>
      <c r="C45" s="232"/>
      <c r="D45" s="231"/>
      <c r="E45" s="231"/>
      <c r="F45" s="231"/>
    </row>
    <row r="46" spans="2:6" ht="36.75" thickBot="1">
      <c r="B46" s="166" t="s">
        <v>59</v>
      </c>
      <c r="C46" s="232"/>
      <c r="D46" s="231"/>
      <c r="E46" s="231"/>
      <c r="F46" s="231"/>
    </row>
    <row r="47" spans="2:6" ht="36.75" thickBot="1">
      <c r="B47" s="166" t="s">
        <v>383</v>
      </c>
      <c r="C47" s="232"/>
      <c r="D47" s="231"/>
      <c r="E47" s="231"/>
      <c r="F47" s="231"/>
    </row>
    <row r="48" spans="2:6" ht="12.75" thickBot="1">
      <c r="B48" s="165" t="s">
        <v>2</v>
      </c>
      <c r="C48" s="232"/>
      <c r="D48" s="231"/>
      <c r="E48" s="231"/>
      <c r="F48" s="231"/>
    </row>
    <row r="49" spans="2:6" ht="15.75" customHeight="1" thickBot="1">
      <c r="B49" s="166" t="s">
        <v>61</v>
      </c>
      <c r="C49" s="232"/>
      <c r="D49" s="231"/>
      <c r="E49" s="231"/>
      <c r="F49" s="231"/>
    </row>
    <row r="50" spans="2:6" ht="24.75" thickBot="1">
      <c r="B50" s="166" t="s">
        <v>384</v>
      </c>
      <c r="C50" s="232"/>
      <c r="D50" s="231"/>
      <c r="E50" s="231"/>
      <c r="F50" s="231"/>
    </row>
    <row r="51" spans="2:6" ht="12.75" thickBot="1">
      <c r="B51" s="165" t="s">
        <v>31</v>
      </c>
      <c r="C51" s="232"/>
      <c r="D51" s="231"/>
      <c r="E51" s="231"/>
      <c r="F51" s="231"/>
    </row>
    <row r="52" spans="2:6" ht="36.75" thickBot="1">
      <c r="B52" s="166" t="s">
        <v>63</v>
      </c>
      <c r="C52" s="232"/>
      <c r="D52" s="231"/>
      <c r="E52" s="231"/>
      <c r="F52" s="231"/>
    </row>
    <row r="53" spans="2:6" ht="36.75" thickBot="1">
      <c r="B53" s="166" t="s">
        <v>385</v>
      </c>
      <c r="C53" s="232"/>
      <c r="D53" s="231"/>
      <c r="E53" s="231"/>
      <c r="F53" s="231"/>
    </row>
    <row r="54" spans="2:6" ht="13.5" customHeight="1" thickBot="1">
      <c r="B54" s="165" t="s">
        <v>33</v>
      </c>
      <c r="C54" s="232">
        <v>350000</v>
      </c>
      <c r="D54" s="232">
        <v>350000</v>
      </c>
      <c r="E54" s="232">
        <v>350000</v>
      </c>
      <c r="F54" s="232">
        <v>350000</v>
      </c>
    </row>
    <row r="55" spans="2:6" ht="24.75" thickBot="1">
      <c r="B55" s="166" t="s">
        <v>65</v>
      </c>
      <c r="C55" s="232"/>
      <c r="D55" s="235"/>
      <c r="E55" s="235"/>
      <c r="F55" s="235"/>
    </row>
    <row r="56" spans="2:6" ht="36.75" thickBot="1">
      <c r="B56" s="166" t="s">
        <v>386</v>
      </c>
      <c r="C56" s="232"/>
      <c r="D56" s="235"/>
      <c r="E56" s="235"/>
      <c r="F56" s="235"/>
    </row>
    <row r="57" spans="2:6" ht="24.75" thickBot="1">
      <c r="B57" s="165" t="s">
        <v>3</v>
      </c>
      <c r="C57" s="232"/>
      <c r="D57" s="231"/>
      <c r="E57" s="231"/>
      <c r="F57" s="231"/>
    </row>
    <row r="58" spans="2:6" ht="36.75" thickBot="1">
      <c r="B58" s="166" t="s">
        <v>67</v>
      </c>
      <c r="C58" s="232"/>
      <c r="D58" s="231"/>
      <c r="E58" s="231"/>
      <c r="F58" s="231"/>
    </row>
    <row r="59" spans="2:6" ht="36.75" thickBot="1">
      <c r="B59" s="166" t="s">
        <v>387</v>
      </c>
      <c r="C59" s="232"/>
      <c r="D59" s="231"/>
      <c r="E59" s="231"/>
      <c r="F59" s="231"/>
    </row>
    <row r="60" spans="2:6" ht="12.75" thickBot="1">
      <c r="B60" s="167" t="s">
        <v>72</v>
      </c>
      <c r="C60" s="232">
        <f>C57+C54+C51+C48+C45+C42+C39</f>
        <v>350000</v>
      </c>
      <c r="D60" s="232">
        <f>D57+D54+D51+D48+D45+D42+D39</f>
        <v>350000</v>
      </c>
      <c r="E60" s="232">
        <f>E57+E54+E51+E48+E45+E42+E39</f>
        <v>350000</v>
      </c>
      <c r="F60" s="232">
        <f>F57+F54+F51+F48+F45+F42+F39</f>
        <v>350000</v>
      </c>
    </row>
    <row r="61" spans="2:6">
      <c r="B61" s="623" t="s">
        <v>159</v>
      </c>
      <c r="C61" s="626" t="s">
        <v>160</v>
      </c>
      <c r="D61" s="627"/>
      <c r="E61" s="627"/>
      <c r="F61" s="628"/>
    </row>
    <row r="62" spans="2:6">
      <c r="B62" s="624"/>
      <c r="C62" s="629"/>
      <c r="D62" s="630"/>
      <c r="E62" s="630"/>
      <c r="F62" s="631"/>
    </row>
    <row r="63" spans="2:6" ht="12.75" thickBot="1">
      <c r="B63" s="625"/>
      <c r="C63" s="632"/>
      <c r="D63" s="633"/>
      <c r="E63" s="633"/>
      <c r="F63" s="634"/>
    </row>
    <row r="64" spans="2:6" ht="12.75" thickBot="1">
      <c r="B64" s="168" t="s">
        <v>74</v>
      </c>
      <c r="C64" s="236">
        <f>IF(C60-C31=0,0,"Error")</f>
        <v>0</v>
      </c>
      <c r="D64" s="236">
        <f>IF(D60-D31=0,0,"Error")</f>
        <v>0</v>
      </c>
      <c r="E64" s="236">
        <f>IF(E60-E31=0,0,"Error")</f>
        <v>0</v>
      </c>
      <c r="F64" s="236">
        <f>IF(F60-F31=0,0,"Error")</f>
        <v>0</v>
      </c>
    </row>
    <row r="65" spans="2:7" ht="12.75" thickBot="1">
      <c r="B65" s="163" t="s">
        <v>24</v>
      </c>
      <c r="C65" s="591" t="s">
        <v>183</v>
      </c>
      <c r="D65" s="592"/>
      <c r="E65" s="592"/>
      <c r="F65" s="593"/>
    </row>
    <row r="66" spans="2:7" ht="12.75" thickBot="1">
      <c r="B66" s="594" t="s">
        <v>25</v>
      </c>
      <c r="C66" s="595"/>
      <c r="D66" s="595"/>
      <c r="E66" s="595"/>
      <c r="F66" s="596"/>
    </row>
    <row r="67" spans="2:7" ht="15.75" customHeight="1" thickBot="1">
      <c r="B67" s="214"/>
      <c r="C67" s="221"/>
      <c r="D67" s="221" t="s">
        <v>40</v>
      </c>
      <c r="E67" s="221" t="s">
        <v>40</v>
      </c>
      <c r="F67" s="221" t="s">
        <v>40</v>
      </c>
    </row>
    <row r="68" spans="2:7" ht="12.75" thickBot="1">
      <c r="B68" s="237" t="s">
        <v>338</v>
      </c>
      <c r="C68" s="238" t="s">
        <v>184</v>
      </c>
      <c r="D68" s="223" t="s">
        <v>185</v>
      </c>
      <c r="E68" s="238" t="s">
        <v>186</v>
      </c>
      <c r="F68" s="238" t="s">
        <v>187</v>
      </c>
      <c r="G68" s="238"/>
    </row>
    <row r="69" spans="2:7" ht="12.75" thickBot="1">
      <c r="B69" s="239" t="s">
        <v>166</v>
      </c>
      <c r="C69" s="240" t="s">
        <v>188</v>
      </c>
      <c r="D69" s="240" t="s">
        <v>189</v>
      </c>
      <c r="E69" s="240" t="s">
        <v>190</v>
      </c>
      <c r="F69" s="240" t="s">
        <v>191</v>
      </c>
      <c r="G69" s="238"/>
    </row>
    <row r="70" spans="2:7" ht="24.75" thickBot="1">
      <c r="B70" s="241" t="s">
        <v>167</v>
      </c>
      <c r="C70" s="242" t="s">
        <v>193</v>
      </c>
      <c r="D70" s="242" t="s">
        <v>193</v>
      </c>
      <c r="E70" s="242" t="s">
        <v>193</v>
      </c>
      <c r="F70" s="242" t="s">
        <v>193</v>
      </c>
      <c r="G70" s="238"/>
    </row>
    <row r="71" spans="2:7" ht="12.75" thickBot="1">
      <c r="B71" s="243" t="s">
        <v>150</v>
      </c>
      <c r="C71" s="244">
        <v>400</v>
      </c>
      <c r="D71" s="245">
        <v>450</v>
      </c>
      <c r="E71" s="246">
        <v>500</v>
      </c>
      <c r="F71" s="247">
        <v>550</v>
      </c>
    </row>
    <row r="72" spans="2:7" ht="12.75" thickBot="1">
      <c r="B72" s="597" t="s">
        <v>71</v>
      </c>
      <c r="C72" s="598"/>
      <c r="D72" s="598"/>
      <c r="E72" s="598"/>
      <c r="F72" s="599"/>
    </row>
    <row r="73" spans="2:7" ht="12.75" thickBot="1">
      <c r="B73" s="600" t="s">
        <v>102</v>
      </c>
      <c r="C73" s="601"/>
      <c r="D73" s="601"/>
      <c r="E73" s="601"/>
      <c r="F73" s="602"/>
    </row>
    <row r="74" spans="2:7" ht="12.75" thickBot="1">
      <c r="B74" s="224" t="s">
        <v>42</v>
      </c>
      <c r="C74" s="603" t="s">
        <v>161</v>
      </c>
      <c r="D74" s="604"/>
      <c r="E74" s="604"/>
      <c r="F74" s="605"/>
    </row>
    <row r="75" spans="2:7" ht="12.75" thickBot="1">
      <c r="B75" s="222" t="s">
        <v>10</v>
      </c>
      <c r="C75" s="603" t="s">
        <v>161</v>
      </c>
      <c r="D75" s="604"/>
      <c r="E75" s="604"/>
      <c r="F75" s="605"/>
    </row>
    <row r="76" spans="2:7" ht="12.75" thickBot="1">
      <c r="B76" s="222" t="s">
        <v>15</v>
      </c>
      <c r="C76" s="606" t="s">
        <v>162</v>
      </c>
      <c r="D76" s="607"/>
      <c r="E76" s="607"/>
      <c r="F76" s="608"/>
    </row>
    <row r="77" spans="2:7">
      <c r="B77" s="621"/>
      <c r="C77" s="225">
        <v>2018</v>
      </c>
      <c r="D77" s="225">
        <v>2019</v>
      </c>
      <c r="E77" s="225">
        <v>2020</v>
      </c>
      <c r="F77" s="225">
        <v>2021</v>
      </c>
    </row>
    <row r="78" spans="2:7" ht="12.75" thickBot="1">
      <c r="B78" s="622"/>
      <c r="C78" s="226" t="s">
        <v>6</v>
      </c>
      <c r="D78" s="226" t="s">
        <v>7</v>
      </c>
      <c r="E78" s="226" t="s">
        <v>7</v>
      </c>
      <c r="F78" s="226" t="s">
        <v>7</v>
      </c>
    </row>
    <row r="79" spans="2:7" ht="12.75" thickBot="1">
      <c r="B79" s="222" t="s">
        <v>9</v>
      </c>
      <c r="C79" s="227">
        <v>3000</v>
      </c>
      <c r="D79" s="227">
        <v>3200</v>
      </c>
      <c r="E79" s="227">
        <v>3400</v>
      </c>
      <c r="F79" s="227">
        <v>3400</v>
      </c>
    </row>
    <row r="80" spans="2:7" ht="15.75" customHeight="1" thickBot="1">
      <c r="B80" s="222" t="s">
        <v>16</v>
      </c>
      <c r="C80" s="232">
        <v>2300672</v>
      </c>
      <c r="D80" s="232">
        <v>2343362</v>
      </c>
      <c r="E80" s="232">
        <v>2385662</v>
      </c>
      <c r="F80" s="232">
        <v>2402662</v>
      </c>
    </row>
    <row r="81" spans="2:6" ht="12.75" thickBot="1">
      <c r="B81" s="222" t="s">
        <v>26</v>
      </c>
      <c r="C81" s="228">
        <f>C80/C79</f>
        <v>766.89066666666668</v>
      </c>
      <c r="D81" s="228">
        <f>D80/D79</f>
        <v>732.30062499999997</v>
      </c>
      <c r="E81" s="228">
        <f>E80/E79</f>
        <v>701.66529411764702</v>
      </c>
      <c r="F81" s="228">
        <f>F80/F79</f>
        <v>706.66529411764702</v>
      </c>
    </row>
    <row r="82" spans="2:6" ht="12.75" thickBot="1">
      <c r="B82" s="222" t="s">
        <v>17</v>
      </c>
      <c r="C82" s="213" t="s">
        <v>23</v>
      </c>
      <c r="D82" s="229">
        <f>D79/C79-1</f>
        <v>6.6666666666666652E-2</v>
      </c>
      <c r="E82" s="229">
        <f t="shared" ref="E82:F84" si="1">E79/D79-1</f>
        <v>6.25E-2</v>
      </c>
      <c r="F82" s="229">
        <f t="shared" si="1"/>
        <v>0</v>
      </c>
    </row>
    <row r="83" spans="2:6" ht="12.75" thickBot="1">
      <c r="B83" s="222" t="s">
        <v>18</v>
      </c>
      <c r="C83" s="213" t="s">
        <v>23</v>
      </c>
      <c r="D83" s="229">
        <f>D80/C80-1</f>
        <v>1.8555448147324016E-2</v>
      </c>
      <c r="E83" s="229">
        <f t="shared" si="1"/>
        <v>1.8050988280939873E-2</v>
      </c>
      <c r="F83" s="229">
        <f t="shared" si="1"/>
        <v>7.1259046755156596E-3</v>
      </c>
    </row>
    <row r="84" spans="2:6" ht="12.75" thickBot="1">
      <c r="B84" s="222" t="s">
        <v>19</v>
      </c>
      <c r="C84" s="213" t="s">
        <v>23</v>
      </c>
      <c r="D84" s="229">
        <f>D81/C81-1</f>
        <v>-4.5104267361883887E-2</v>
      </c>
      <c r="E84" s="229">
        <f t="shared" si="1"/>
        <v>-4.1834363970880029E-2</v>
      </c>
      <c r="F84" s="229">
        <f t="shared" si="1"/>
        <v>7.1259046755156596E-3</v>
      </c>
    </row>
    <row r="85" spans="2:6" ht="12.75" thickBot="1">
      <c r="B85" s="609" t="s">
        <v>392</v>
      </c>
      <c r="C85" s="610"/>
      <c r="D85" s="610"/>
      <c r="E85" s="610"/>
      <c r="F85" s="611"/>
    </row>
    <row r="86" spans="2:6">
      <c r="B86" s="621"/>
      <c r="C86" s="225">
        <v>2018</v>
      </c>
      <c r="D86" s="225">
        <v>2019</v>
      </c>
      <c r="E86" s="225">
        <v>2020</v>
      </c>
      <c r="F86" s="225">
        <v>2021</v>
      </c>
    </row>
    <row r="87" spans="2:6" ht="12.75" thickBot="1">
      <c r="B87" s="622"/>
      <c r="C87" s="226" t="s">
        <v>6</v>
      </c>
      <c r="D87" s="226" t="s">
        <v>7</v>
      </c>
      <c r="E87" s="226" t="s">
        <v>7</v>
      </c>
      <c r="F87" s="226" t="s">
        <v>7</v>
      </c>
    </row>
    <row r="88" spans="2:6" ht="12.75" thickBot="1">
      <c r="B88" s="165" t="s">
        <v>0</v>
      </c>
      <c r="C88" s="231">
        <v>1595380</v>
      </c>
      <c r="D88" s="231">
        <v>1595380</v>
      </c>
      <c r="E88" s="231">
        <v>1595380</v>
      </c>
      <c r="F88" s="231">
        <v>1595380</v>
      </c>
    </row>
    <row r="89" spans="2:6" ht="24.75" thickBot="1">
      <c r="B89" s="166" t="s">
        <v>54</v>
      </c>
      <c r="C89" s="232"/>
      <c r="D89" s="233"/>
      <c r="E89" s="233"/>
      <c r="F89" s="233"/>
    </row>
    <row r="90" spans="2:6" ht="15.75" customHeight="1" thickBot="1">
      <c r="B90" s="166" t="s">
        <v>381</v>
      </c>
      <c r="C90" s="232"/>
      <c r="D90" s="234"/>
      <c r="E90" s="234"/>
      <c r="F90" s="234"/>
    </row>
    <row r="91" spans="2:6" ht="24.75" thickBot="1">
      <c r="B91" s="165" t="s">
        <v>52</v>
      </c>
      <c r="C91" s="231">
        <v>284600</v>
      </c>
      <c r="D91" s="231">
        <v>284600</v>
      </c>
      <c r="E91" s="231">
        <v>284600</v>
      </c>
      <c r="F91" s="231">
        <v>284600</v>
      </c>
    </row>
    <row r="92" spans="2:6" ht="36.75" thickBot="1">
      <c r="B92" s="166" t="s">
        <v>56</v>
      </c>
      <c r="C92" s="232"/>
      <c r="D92" s="231"/>
      <c r="E92" s="231"/>
      <c r="F92" s="231"/>
    </row>
    <row r="93" spans="2:6" ht="36.75" thickBot="1">
      <c r="B93" s="166" t="s">
        <v>382</v>
      </c>
      <c r="C93" s="232"/>
      <c r="D93" s="231"/>
      <c r="E93" s="231"/>
      <c r="F93" s="231"/>
    </row>
    <row r="94" spans="2:6" ht="12.75" thickBot="1">
      <c r="B94" s="165" t="s">
        <v>1</v>
      </c>
      <c r="C94" s="232">
        <v>418010</v>
      </c>
      <c r="D94" s="231">
        <v>460700</v>
      </c>
      <c r="E94" s="231">
        <v>503000</v>
      </c>
      <c r="F94" s="231">
        <v>520000</v>
      </c>
    </row>
    <row r="95" spans="2:6" ht="36.75" thickBot="1">
      <c r="B95" s="166" t="s">
        <v>59</v>
      </c>
      <c r="C95" s="232"/>
      <c r="D95" s="235">
        <v>0.03</v>
      </c>
      <c r="E95" s="235">
        <v>0.03</v>
      </c>
      <c r="F95" s="235">
        <v>0.03</v>
      </c>
    </row>
    <row r="96" spans="2:6" ht="36.75" thickBot="1">
      <c r="B96" s="166" t="s">
        <v>383</v>
      </c>
      <c r="C96" s="232"/>
      <c r="D96" s="235">
        <v>7.0000000000000007E-2</v>
      </c>
      <c r="E96" s="235">
        <v>0.06</v>
      </c>
      <c r="F96" s="235"/>
    </row>
    <row r="97" spans="2:6" ht="12.75" thickBot="1">
      <c r="B97" s="165" t="s">
        <v>2</v>
      </c>
      <c r="C97" s="232"/>
      <c r="D97" s="231"/>
      <c r="E97" s="231"/>
      <c r="F97" s="231"/>
    </row>
    <row r="98" spans="2:6" ht="24.75" thickBot="1">
      <c r="B98" s="166" t="s">
        <v>61</v>
      </c>
      <c r="C98" s="232"/>
      <c r="D98" s="231"/>
      <c r="E98" s="231"/>
      <c r="F98" s="231"/>
    </row>
    <row r="99" spans="2:6" ht="24.75" thickBot="1">
      <c r="B99" s="166" t="s">
        <v>384</v>
      </c>
      <c r="C99" s="232"/>
      <c r="D99" s="231"/>
      <c r="E99" s="231"/>
      <c r="F99" s="231"/>
    </row>
    <row r="100" spans="2:6" ht="12.75" thickBot="1">
      <c r="B100" s="165" t="s">
        <v>31</v>
      </c>
      <c r="C100" s="232"/>
      <c r="D100" s="231"/>
      <c r="E100" s="231"/>
      <c r="F100" s="231"/>
    </row>
    <row r="101" spans="2:6" ht="36.75" thickBot="1">
      <c r="B101" s="166" t="s">
        <v>63</v>
      </c>
      <c r="C101" s="232"/>
      <c r="D101" s="231"/>
      <c r="E101" s="231"/>
      <c r="F101" s="231"/>
    </row>
    <row r="102" spans="2:6" ht="36.75" thickBot="1">
      <c r="B102" s="166" t="s">
        <v>385</v>
      </c>
      <c r="C102" s="232"/>
      <c r="D102" s="231"/>
      <c r="E102" s="231"/>
      <c r="F102" s="231"/>
    </row>
    <row r="103" spans="2:6" ht="15.75" customHeight="1" thickBot="1">
      <c r="B103" s="165" t="s">
        <v>33</v>
      </c>
      <c r="C103" s="232"/>
      <c r="D103" s="232"/>
      <c r="E103" s="232"/>
      <c r="F103" s="232"/>
    </row>
    <row r="104" spans="2:6" ht="24.75" thickBot="1">
      <c r="B104" s="166" t="s">
        <v>65</v>
      </c>
      <c r="C104" s="232"/>
      <c r="D104" s="235"/>
      <c r="E104" s="235"/>
      <c r="F104" s="235"/>
    </row>
    <row r="105" spans="2:6" ht="36.75" thickBot="1">
      <c r="B105" s="166" t="s">
        <v>386</v>
      </c>
      <c r="C105" s="232"/>
      <c r="D105" s="235"/>
      <c r="E105" s="235"/>
      <c r="F105" s="235"/>
    </row>
    <row r="106" spans="2:6" ht="24.75" thickBot="1">
      <c r="B106" s="165" t="s">
        <v>3</v>
      </c>
      <c r="C106" s="232">
        <v>2682</v>
      </c>
      <c r="D106" s="232">
        <v>2682</v>
      </c>
      <c r="E106" s="232">
        <v>2682</v>
      </c>
      <c r="F106" s="232">
        <v>2682</v>
      </c>
    </row>
    <row r="107" spans="2:6" ht="36.75" thickBot="1">
      <c r="B107" s="166" t="s">
        <v>67</v>
      </c>
      <c r="C107" s="232"/>
      <c r="D107" s="231"/>
      <c r="E107" s="231"/>
      <c r="F107" s="231"/>
    </row>
    <row r="108" spans="2:6" ht="36.75" thickBot="1">
      <c r="B108" s="166" t="s">
        <v>387</v>
      </c>
      <c r="C108" s="232"/>
      <c r="D108" s="231"/>
      <c r="E108" s="231"/>
      <c r="F108" s="231"/>
    </row>
    <row r="109" spans="2:6" ht="12.75" thickBot="1">
      <c r="B109" s="167" t="s">
        <v>72</v>
      </c>
      <c r="C109" s="232">
        <f>C106+C103+C100+C97+C94+C91+C88</f>
        <v>2300672</v>
      </c>
      <c r="D109" s="232">
        <f>D106+D103+D100+D97+D94+D91+D88</f>
        <v>2343362</v>
      </c>
      <c r="E109" s="232">
        <f>E106+E103+E100+E97+E94+E91+E88</f>
        <v>2385662</v>
      </c>
      <c r="F109" s="232">
        <f>F106+F103+F100+F97+F94+F91+F88</f>
        <v>2402662</v>
      </c>
    </row>
    <row r="110" spans="2:6" ht="15.75" customHeight="1">
      <c r="B110" s="623" t="s">
        <v>159</v>
      </c>
      <c r="C110" s="612" t="s">
        <v>259</v>
      </c>
      <c r="D110" s="613"/>
      <c r="E110" s="613"/>
      <c r="F110" s="614"/>
    </row>
    <row r="111" spans="2:6">
      <c r="B111" s="624"/>
      <c r="C111" s="615"/>
      <c r="D111" s="616"/>
      <c r="E111" s="616"/>
      <c r="F111" s="617"/>
    </row>
    <row r="112" spans="2:6" ht="12.75" thickBot="1">
      <c r="B112" s="625"/>
      <c r="C112" s="618"/>
      <c r="D112" s="619"/>
      <c r="E112" s="619"/>
      <c r="F112" s="620"/>
    </row>
    <row r="113" spans="2:6" ht="12.75" thickBot="1">
      <c r="B113" s="168" t="s">
        <v>74</v>
      </c>
      <c r="C113" s="236">
        <f>IF(C109-C80=0,0,"Error")</f>
        <v>0</v>
      </c>
      <c r="D113" s="236">
        <f>IF(D109-D80=0,0,"Error")</f>
        <v>0</v>
      </c>
      <c r="E113" s="236">
        <f>IF(E109-E80=0,0,"Error")</f>
        <v>0</v>
      </c>
      <c r="F113" s="236">
        <f>IF(F109-F80=0,0,"Error")</f>
        <v>0</v>
      </c>
    </row>
    <row r="114" spans="2:6" ht="12.75" thickBot="1">
      <c r="B114" s="224" t="s">
        <v>153</v>
      </c>
      <c r="C114" s="603" t="s">
        <v>168</v>
      </c>
      <c r="D114" s="604"/>
      <c r="E114" s="604"/>
      <c r="F114" s="605"/>
    </row>
    <row r="115" spans="2:6" ht="12.75" thickBot="1">
      <c r="B115" s="222" t="s">
        <v>10</v>
      </c>
      <c r="C115" s="603" t="s">
        <v>168</v>
      </c>
      <c r="D115" s="604"/>
      <c r="E115" s="604"/>
      <c r="F115" s="605"/>
    </row>
    <row r="116" spans="2:6" ht="12.75" thickBot="1">
      <c r="B116" s="222" t="s">
        <v>15</v>
      </c>
      <c r="C116" s="606" t="s">
        <v>162</v>
      </c>
      <c r="D116" s="607"/>
      <c r="E116" s="607"/>
      <c r="F116" s="608"/>
    </row>
    <row r="117" spans="2:6">
      <c r="B117" s="621"/>
      <c r="C117" s="225">
        <v>2018</v>
      </c>
      <c r="D117" s="225">
        <v>2019</v>
      </c>
      <c r="E117" s="225">
        <v>2020</v>
      </c>
      <c r="F117" s="225">
        <v>2021</v>
      </c>
    </row>
    <row r="118" spans="2:6" ht="12.75" thickBot="1">
      <c r="B118" s="622"/>
      <c r="C118" s="226" t="s">
        <v>6</v>
      </c>
      <c r="D118" s="226" t="s">
        <v>7</v>
      </c>
      <c r="E118" s="226" t="s">
        <v>7</v>
      </c>
      <c r="F118" s="226" t="s">
        <v>7</v>
      </c>
    </row>
    <row r="119" spans="2:6" ht="12.75" thickBot="1">
      <c r="B119" s="222" t="s">
        <v>9</v>
      </c>
      <c r="C119" s="227">
        <v>33000</v>
      </c>
      <c r="D119" s="227">
        <v>34000</v>
      </c>
      <c r="E119" s="227">
        <v>35000</v>
      </c>
      <c r="F119" s="227">
        <v>36000</v>
      </c>
    </row>
    <row r="120" spans="2:6" ht="15.75" customHeight="1" thickBot="1">
      <c r="B120" s="222" t="s">
        <v>16</v>
      </c>
      <c r="C120" s="232">
        <v>305358</v>
      </c>
      <c r="D120" s="232">
        <v>309621</v>
      </c>
      <c r="E120" s="232">
        <v>314143</v>
      </c>
      <c r="F120" s="232">
        <v>318941</v>
      </c>
    </row>
    <row r="121" spans="2:6" ht="12.75" thickBot="1">
      <c r="B121" s="222" t="s">
        <v>26</v>
      </c>
      <c r="C121" s="228">
        <f>C120/C119</f>
        <v>9.2532727272727264</v>
      </c>
      <c r="D121" s="228">
        <f>D120/D119</f>
        <v>9.1065000000000005</v>
      </c>
      <c r="E121" s="228">
        <f>E120/E119</f>
        <v>8.9755142857142864</v>
      </c>
      <c r="F121" s="228">
        <f>F120/F119</f>
        <v>8.8594722222222231</v>
      </c>
    </row>
    <row r="122" spans="2:6" ht="12.75" thickBot="1">
      <c r="B122" s="222" t="s">
        <v>17</v>
      </c>
      <c r="C122" s="213" t="s">
        <v>23</v>
      </c>
      <c r="D122" s="229">
        <f>D119/C119-1</f>
        <v>3.0303030303030276E-2</v>
      </c>
      <c r="E122" s="229">
        <f t="shared" ref="E122:F124" si="2">E119/D119-1</f>
        <v>2.9411764705882248E-2</v>
      </c>
      <c r="F122" s="229">
        <f t="shared" si="2"/>
        <v>2.857142857142847E-2</v>
      </c>
    </row>
    <row r="123" spans="2:6" ht="12.75" thickBot="1">
      <c r="B123" s="222" t="s">
        <v>18</v>
      </c>
      <c r="C123" s="213" t="s">
        <v>23</v>
      </c>
      <c r="D123" s="229">
        <f>D120/C120-1</f>
        <v>1.3960662566561144E-2</v>
      </c>
      <c r="E123" s="229">
        <f t="shared" si="2"/>
        <v>1.460495250645133E-2</v>
      </c>
      <c r="F123" s="229">
        <f t="shared" si="2"/>
        <v>1.5273299102637861E-2</v>
      </c>
    </row>
    <row r="124" spans="2:6" ht="12.75" thickBot="1">
      <c r="B124" s="222" t="s">
        <v>19</v>
      </c>
      <c r="C124" s="213" t="s">
        <v>23</v>
      </c>
      <c r="D124" s="229">
        <f>D121/C121-1</f>
        <v>-1.5861709861866857E-2</v>
      </c>
      <c r="E124" s="229">
        <f t="shared" si="2"/>
        <v>-1.438376042230427E-2</v>
      </c>
      <c r="F124" s="229">
        <f t="shared" si="2"/>
        <v>-1.2928736983546352E-2</v>
      </c>
    </row>
    <row r="125" spans="2:6" ht="12.75" thickBot="1">
      <c r="B125" s="609" t="s">
        <v>393</v>
      </c>
      <c r="C125" s="610"/>
      <c r="D125" s="610"/>
      <c r="E125" s="610"/>
      <c r="F125" s="611"/>
    </row>
    <row r="126" spans="2:6">
      <c r="B126" s="621"/>
      <c r="C126" s="225">
        <v>2018</v>
      </c>
      <c r="D126" s="225">
        <v>2019</v>
      </c>
      <c r="E126" s="225">
        <v>2020</v>
      </c>
      <c r="F126" s="225">
        <v>2021</v>
      </c>
    </row>
    <row r="127" spans="2:6" ht="12.75" thickBot="1">
      <c r="B127" s="622"/>
      <c r="C127" s="226" t="s">
        <v>6</v>
      </c>
      <c r="D127" s="226" t="s">
        <v>7</v>
      </c>
      <c r="E127" s="226" t="s">
        <v>7</v>
      </c>
      <c r="F127" s="226" t="s">
        <v>7</v>
      </c>
    </row>
    <row r="128" spans="2:6" ht="12.75" thickBot="1">
      <c r="B128" s="165" t="s">
        <v>0</v>
      </c>
      <c r="C128" s="231">
        <v>200000</v>
      </c>
      <c r="D128" s="231">
        <v>200000</v>
      </c>
      <c r="E128" s="231">
        <v>200000</v>
      </c>
      <c r="F128" s="231">
        <v>200000</v>
      </c>
    </row>
    <row r="129" spans="2:6" ht="24.75" thickBot="1">
      <c r="B129" s="166" t="s">
        <v>54</v>
      </c>
      <c r="C129" s="232"/>
      <c r="D129" s="233"/>
      <c r="E129" s="233"/>
      <c r="F129" s="233"/>
    </row>
    <row r="130" spans="2:6" ht="24.75" thickBot="1">
      <c r="B130" s="166" t="s">
        <v>381</v>
      </c>
      <c r="C130" s="232"/>
      <c r="D130" s="234"/>
      <c r="E130" s="234"/>
      <c r="F130" s="234"/>
    </row>
    <row r="131" spans="2:6" ht="24.75" thickBot="1">
      <c r="B131" s="165" t="s">
        <v>52</v>
      </c>
      <c r="C131" s="231">
        <v>35000</v>
      </c>
      <c r="D131" s="231">
        <v>35000</v>
      </c>
      <c r="E131" s="231">
        <v>35000</v>
      </c>
      <c r="F131" s="231">
        <v>35000</v>
      </c>
    </row>
    <row r="132" spans="2:6" ht="36.75" thickBot="1">
      <c r="B132" s="166" t="s">
        <v>56</v>
      </c>
      <c r="C132" s="232"/>
      <c r="D132" s="231"/>
      <c r="E132" s="231"/>
      <c r="F132" s="231"/>
    </row>
    <row r="133" spans="2:6" ht="36.75" thickBot="1">
      <c r="B133" s="166" t="s">
        <v>382</v>
      </c>
      <c r="C133" s="232"/>
      <c r="D133" s="231"/>
      <c r="E133" s="231"/>
      <c r="F133" s="231"/>
    </row>
    <row r="134" spans="2:6" ht="12.75" thickBot="1">
      <c r="B134" s="165" t="s">
        <v>1</v>
      </c>
      <c r="C134" s="232">
        <v>70000</v>
      </c>
      <c r="D134" s="231">
        <v>74263</v>
      </c>
      <c r="E134" s="231">
        <v>78785</v>
      </c>
      <c r="F134" s="231">
        <v>83583</v>
      </c>
    </row>
    <row r="135" spans="2:6" ht="36.75" thickBot="1">
      <c r="B135" s="166" t="s">
        <v>59</v>
      </c>
      <c r="C135" s="232"/>
      <c r="D135" s="235">
        <v>0.03</v>
      </c>
      <c r="E135" s="235">
        <v>0.03</v>
      </c>
      <c r="F135" s="235">
        <v>0.03</v>
      </c>
    </row>
    <row r="136" spans="2:6" ht="36.75" thickBot="1">
      <c r="B136" s="166" t="s">
        <v>383</v>
      </c>
      <c r="C136" s="232"/>
      <c r="D136" s="235">
        <v>0.03</v>
      </c>
      <c r="E136" s="235">
        <v>0.03</v>
      </c>
      <c r="F136" s="235">
        <v>0.03</v>
      </c>
    </row>
    <row r="137" spans="2:6" ht="12.75" thickBot="1">
      <c r="B137" s="165" t="s">
        <v>2</v>
      </c>
      <c r="C137" s="232"/>
      <c r="D137" s="231"/>
      <c r="E137" s="231"/>
      <c r="F137" s="231"/>
    </row>
    <row r="138" spans="2:6" ht="24.75" thickBot="1">
      <c r="B138" s="166" t="s">
        <v>61</v>
      </c>
      <c r="C138" s="232"/>
      <c r="D138" s="231"/>
      <c r="E138" s="231"/>
      <c r="F138" s="231"/>
    </row>
    <row r="139" spans="2:6" ht="24.75" thickBot="1">
      <c r="B139" s="166" t="s">
        <v>384</v>
      </c>
      <c r="C139" s="232"/>
      <c r="D139" s="231"/>
      <c r="E139" s="231"/>
      <c r="F139" s="231"/>
    </row>
    <row r="140" spans="2:6" ht="12.75" thickBot="1">
      <c r="B140" s="165" t="s">
        <v>31</v>
      </c>
      <c r="C140" s="232"/>
      <c r="D140" s="231"/>
      <c r="E140" s="231"/>
      <c r="F140" s="231"/>
    </row>
    <row r="141" spans="2:6" ht="36.75" thickBot="1">
      <c r="B141" s="166" t="s">
        <v>63</v>
      </c>
      <c r="C141" s="232"/>
      <c r="D141" s="231"/>
      <c r="E141" s="231"/>
      <c r="F141" s="231"/>
    </row>
    <row r="142" spans="2:6" ht="36.75" thickBot="1">
      <c r="B142" s="166" t="s">
        <v>385</v>
      </c>
      <c r="C142" s="232"/>
      <c r="D142" s="231"/>
      <c r="E142" s="231"/>
      <c r="F142" s="231"/>
    </row>
    <row r="143" spans="2:6" ht="12.75" thickBot="1">
      <c r="B143" s="165" t="s">
        <v>33</v>
      </c>
      <c r="C143" s="232"/>
      <c r="D143" s="232"/>
      <c r="E143" s="232"/>
      <c r="F143" s="232"/>
    </row>
    <row r="144" spans="2:6" ht="36.75" customHeight="1" thickBot="1">
      <c r="B144" s="166" t="s">
        <v>65</v>
      </c>
      <c r="C144" s="232"/>
      <c r="D144" s="235"/>
      <c r="E144" s="235"/>
      <c r="F144" s="235"/>
    </row>
    <row r="145" spans="2:6" ht="36.75" thickBot="1">
      <c r="B145" s="166" t="s">
        <v>386</v>
      </c>
      <c r="C145" s="232"/>
      <c r="D145" s="235"/>
      <c r="E145" s="235"/>
      <c r="F145" s="235"/>
    </row>
    <row r="146" spans="2:6" ht="24.75" thickBot="1">
      <c r="B146" s="165" t="s">
        <v>3</v>
      </c>
      <c r="C146" s="232">
        <v>358</v>
      </c>
      <c r="D146" s="232">
        <v>358</v>
      </c>
      <c r="E146" s="232">
        <v>358</v>
      </c>
      <c r="F146" s="232">
        <v>358</v>
      </c>
    </row>
    <row r="147" spans="2:6" ht="36.75" thickBot="1">
      <c r="B147" s="166" t="s">
        <v>67</v>
      </c>
      <c r="C147" s="232"/>
      <c r="D147" s="231"/>
      <c r="E147" s="231"/>
      <c r="F147" s="231"/>
    </row>
    <row r="148" spans="2:6" ht="36.75" thickBot="1">
      <c r="B148" s="166" t="s">
        <v>387</v>
      </c>
      <c r="C148" s="232"/>
      <c r="D148" s="231"/>
      <c r="E148" s="231"/>
      <c r="F148" s="231"/>
    </row>
    <row r="149" spans="2:6" ht="12.75" thickBot="1">
      <c r="B149" s="167" t="s">
        <v>152</v>
      </c>
      <c r="C149" s="232">
        <f>C146+C143+C140+C137+C134+C131+C128</f>
        <v>305358</v>
      </c>
      <c r="D149" s="232">
        <f>D146+D143+D140+D137+D134+D131+D128</f>
        <v>309621</v>
      </c>
      <c r="E149" s="232">
        <f>E146+E143+E140+E137+E134+E131+E128</f>
        <v>314143</v>
      </c>
      <c r="F149" s="232">
        <f>F146+F143+F140+F137+F134+F131+F128</f>
        <v>318941</v>
      </c>
    </row>
    <row r="150" spans="2:6" ht="15" customHeight="1">
      <c r="B150" s="623" t="s">
        <v>159</v>
      </c>
      <c r="C150" s="612" t="s">
        <v>260</v>
      </c>
      <c r="D150" s="613"/>
      <c r="E150" s="613"/>
      <c r="F150" s="614"/>
    </row>
    <row r="151" spans="2:6">
      <c r="B151" s="624"/>
      <c r="C151" s="615"/>
      <c r="D151" s="616"/>
      <c r="E151" s="616"/>
      <c r="F151" s="617"/>
    </row>
    <row r="152" spans="2:6" ht="12.75" thickBot="1">
      <c r="B152" s="625"/>
      <c r="C152" s="618"/>
      <c r="D152" s="619"/>
      <c r="E152" s="619"/>
      <c r="F152" s="620"/>
    </row>
    <row r="153" spans="2:6" ht="12.75" thickBot="1">
      <c r="B153" s="168" t="s">
        <v>74</v>
      </c>
      <c r="C153" s="236">
        <f>IF(C149-C120=0,0,"Error")</f>
        <v>0</v>
      </c>
      <c r="D153" s="236">
        <f>IF(D149-D120=0,0,"Error")</f>
        <v>0</v>
      </c>
      <c r="E153" s="236">
        <f>IF(E149-E120=0,0,"Error")</f>
        <v>0</v>
      </c>
      <c r="F153" s="236">
        <f>IF(F149-F120=0,0,"Error")</f>
        <v>0</v>
      </c>
    </row>
    <row r="154" spans="2:6" ht="12.75" thickBot="1">
      <c r="B154" s="163" t="s">
        <v>170</v>
      </c>
      <c r="C154" s="591" t="s">
        <v>194</v>
      </c>
      <c r="D154" s="592"/>
      <c r="E154" s="592"/>
      <c r="F154" s="593"/>
    </row>
    <row r="155" spans="2:6" ht="12.75" thickBot="1">
      <c r="B155" s="594" t="s">
        <v>171</v>
      </c>
      <c r="C155" s="595"/>
      <c r="D155" s="595"/>
      <c r="E155" s="595"/>
      <c r="F155" s="596"/>
    </row>
    <row r="156" spans="2:6" ht="12.75" thickBot="1">
      <c r="B156" s="214"/>
      <c r="C156" s="221"/>
      <c r="D156" s="221" t="s">
        <v>40</v>
      </c>
      <c r="E156" s="221" t="s">
        <v>40</v>
      </c>
      <c r="F156" s="221" t="s">
        <v>40</v>
      </c>
    </row>
    <row r="157" spans="2:6" ht="12.75" thickBot="1">
      <c r="B157" s="222" t="s">
        <v>195</v>
      </c>
      <c r="C157" s="238" t="s">
        <v>196</v>
      </c>
      <c r="D157" s="223" t="s">
        <v>196</v>
      </c>
      <c r="E157" s="238" t="s">
        <v>196</v>
      </c>
      <c r="F157" s="238" t="s">
        <v>197</v>
      </c>
    </row>
    <row r="158" spans="2:6" ht="24.75" thickBot="1">
      <c r="B158" s="248" t="s">
        <v>198</v>
      </c>
      <c r="C158" s="249">
        <v>0.09</v>
      </c>
      <c r="D158" s="250">
        <v>0.13</v>
      </c>
      <c r="E158" s="251">
        <v>0.17</v>
      </c>
      <c r="F158" s="251">
        <v>0.19</v>
      </c>
    </row>
    <row r="159" spans="2:6" ht="12.75" thickBot="1">
      <c r="B159" s="600" t="s">
        <v>172</v>
      </c>
      <c r="C159" s="598"/>
      <c r="D159" s="601"/>
      <c r="E159" s="598"/>
      <c r="F159" s="599"/>
    </row>
    <row r="160" spans="2:6" ht="15.75" customHeight="1" thickBot="1">
      <c r="B160" s="600" t="s">
        <v>102</v>
      </c>
      <c r="C160" s="601"/>
      <c r="D160" s="601"/>
      <c r="E160" s="601"/>
      <c r="F160" s="602"/>
    </row>
    <row r="161" spans="2:7" ht="15.75" customHeight="1" thickBot="1">
      <c r="B161" s="224" t="s">
        <v>42</v>
      </c>
      <c r="C161" s="253"/>
      <c r="D161" s="201" t="s">
        <v>313</v>
      </c>
      <c r="E161" s="253"/>
      <c r="F161" s="254"/>
    </row>
    <row r="162" spans="2:7" ht="12.75" thickBot="1">
      <c r="B162" s="222" t="s">
        <v>10</v>
      </c>
      <c r="C162" s="603" t="s">
        <v>169</v>
      </c>
      <c r="D162" s="604"/>
      <c r="E162" s="604"/>
      <c r="F162" s="605"/>
    </row>
    <row r="163" spans="2:7" ht="12.75" thickBot="1">
      <c r="B163" s="222" t="s">
        <v>15</v>
      </c>
      <c r="C163" s="606" t="s">
        <v>162</v>
      </c>
      <c r="D163" s="607"/>
      <c r="E163" s="607"/>
      <c r="F163" s="608"/>
    </row>
    <row r="164" spans="2:7">
      <c r="B164" s="621"/>
      <c r="C164" s="225">
        <v>2018</v>
      </c>
      <c r="D164" s="225">
        <v>2019</v>
      </c>
      <c r="E164" s="225">
        <v>2020</v>
      </c>
      <c r="F164" s="225">
        <v>2021</v>
      </c>
    </row>
    <row r="165" spans="2:7" ht="12.75" thickBot="1">
      <c r="B165" s="622"/>
      <c r="C165" s="226" t="s">
        <v>6</v>
      </c>
      <c r="D165" s="226" t="s">
        <v>7</v>
      </c>
      <c r="E165" s="226" t="s">
        <v>7</v>
      </c>
      <c r="F165" s="226" t="s">
        <v>7</v>
      </c>
    </row>
    <row r="166" spans="2:7" ht="12.75" thickBot="1">
      <c r="B166" s="222" t="s">
        <v>9</v>
      </c>
      <c r="C166" s="227">
        <v>5000</v>
      </c>
      <c r="D166" s="227">
        <v>5200</v>
      </c>
      <c r="E166" s="227">
        <v>5400</v>
      </c>
      <c r="F166" s="227">
        <v>5800</v>
      </c>
    </row>
    <row r="167" spans="2:7" ht="12.75" thickBot="1">
      <c r="B167" s="222" t="s">
        <v>16</v>
      </c>
      <c r="C167" s="232">
        <v>8400</v>
      </c>
      <c r="D167" s="232">
        <v>8827</v>
      </c>
      <c r="E167" s="232">
        <v>9285</v>
      </c>
      <c r="F167" s="232">
        <v>9988</v>
      </c>
    </row>
    <row r="168" spans="2:7" ht="12.75" thickBot="1">
      <c r="B168" s="222" t="s">
        <v>26</v>
      </c>
      <c r="C168" s="228">
        <f>C167/C166</f>
        <v>1.68</v>
      </c>
      <c r="D168" s="228">
        <f>D167/D166</f>
        <v>1.6975</v>
      </c>
      <c r="E168" s="228">
        <f>E167/E166</f>
        <v>1.7194444444444446</v>
      </c>
      <c r="F168" s="228">
        <f>F167/F166</f>
        <v>1.7220689655172414</v>
      </c>
      <c r="G168" s="255"/>
    </row>
    <row r="169" spans="2:7" ht="12.75" thickBot="1">
      <c r="B169" s="222" t="s">
        <v>17</v>
      </c>
      <c r="C169" s="213" t="s">
        <v>23</v>
      </c>
      <c r="D169" s="229">
        <f>D166/C166-1</f>
        <v>4.0000000000000036E-2</v>
      </c>
      <c r="E169" s="229">
        <f t="shared" ref="E169:F171" si="3">E166/D166-1</f>
        <v>3.8461538461538547E-2</v>
      </c>
      <c r="F169" s="229">
        <f t="shared" si="3"/>
        <v>7.4074074074074181E-2</v>
      </c>
    </row>
    <row r="170" spans="2:7" ht="12.75" thickBot="1">
      <c r="B170" s="222" t="s">
        <v>18</v>
      </c>
      <c r="C170" s="213" t="s">
        <v>23</v>
      </c>
      <c r="D170" s="229">
        <f>D167/C167-1</f>
        <v>5.0833333333333286E-2</v>
      </c>
      <c r="E170" s="229">
        <f t="shared" si="3"/>
        <v>5.188625807182512E-2</v>
      </c>
      <c r="F170" s="229">
        <f t="shared" si="3"/>
        <v>7.5713516424340321E-2</v>
      </c>
    </row>
    <row r="171" spans="2:7" ht="15.75" customHeight="1" thickBot="1">
      <c r="B171" s="222" t="s">
        <v>19</v>
      </c>
      <c r="C171" s="213" t="s">
        <v>23</v>
      </c>
      <c r="D171" s="229">
        <f>D168/C168-1</f>
        <v>1.0416666666666741E-2</v>
      </c>
      <c r="E171" s="229">
        <f t="shared" si="3"/>
        <v>1.2927507772868552E-2</v>
      </c>
      <c r="F171" s="229">
        <f t="shared" si="3"/>
        <v>1.52637736059269E-3</v>
      </c>
    </row>
    <row r="172" spans="2:7" ht="12.75" thickBot="1">
      <c r="B172" s="609" t="s">
        <v>394</v>
      </c>
      <c r="C172" s="610"/>
      <c r="D172" s="610"/>
      <c r="E172" s="610"/>
      <c r="F172" s="611"/>
    </row>
    <row r="173" spans="2:7">
      <c r="B173" s="621"/>
      <c r="C173" s="225">
        <v>2018</v>
      </c>
      <c r="D173" s="225">
        <v>2019</v>
      </c>
      <c r="E173" s="225">
        <v>2020</v>
      </c>
      <c r="F173" s="225">
        <v>2021</v>
      </c>
    </row>
    <row r="174" spans="2:7" ht="12.75" thickBot="1">
      <c r="B174" s="622"/>
      <c r="C174" s="226" t="s">
        <v>6</v>
      </c>
      <c r="D174" s="226" t="s">
        <v>7</v>
      </c>
      <c r="E174" s="226" t="s">
        <v>7</v>
      </c>
      <c r="F174" s="226" t="s">
        <v>7</v>
      </c>
    </row>
    <row r="175" spans="2:7" ht="12.75" thickBot="1">
      <c r="B175" s="165" t="s">
        <v>0</v>
      </c>
      <c r="C175" s="231">
        <v>2000</v>
      </c>
      <c r="D175" s="231">
        <v>2000</v>
      </c>
      <c r="E175" s="231">
        <v>2000</v>
      </c>
      <c r="F175" s="231">
        <v>2000</v>
      </c>
    </row>
    <row r="176" spans="2:7" ht="24.75" thickBot="1">
      <c r="B176" s="166" t="s">
        <v>54</v>
      </c>
      <c r="C176" s="232"/>
      <c r="D176" s="233"/>
      <c r="E176" s="233"/>
      <c r="F176" s="233"/>
    </row>
    <row r="177" spans="2:6" ht="24.75" thickBot="1">
      <c r="B177" s="166" t="s">
        <v>381</v>
      </c>
      <c r="C177" s="232"/>
      <c r="D177" s="234"/>
      <c r="E177" s="234"/>
      <c r="F177" s="234"/>
    </row>
    <row r="178" spans="2:6" ht="24.75" thickBot="1">
      <c r="B178" s="165" t="s">
        <v>52</v>
      </c>
      <c r="C178" s="231">
        <v>400</v>
      </c>
      <c r="D178" s="231">
        <v>400</v>
      </c>
      <c r="E178" s="231">
        <v>400</v>
      </c>
      <c r="F178" s="231">
        <v>400</v>
      </c>
    </row>
    <row r="179" spans="2:6" ht="36.75" thickBot="1">
      <c r="B179" s="166" t="s">
        <v>56</v>
      </c>
      <c r="C179" s="232"/>
      <c r="D179" s="231"/>
      <c r="E179" s="231"/>
      <c r="F179" s="231"/>
    </row>
    <row r="180" spans="2:6" ht="36.75" thickBot="1">
      <c r="B180" s="166" t="s">
        <v>382</v>
      </c>
      <c r="C180" s="232"/>
      <c r="D180" s="231"/>
      <c r="E180" s="231"/>
      <c r="F180" s="231"/>
    </row>
    <row r="181" spans="2:6" ht="12.75" thickBot="1">
      <c r="B181" s="165" t="s">
        <v>1</v>
      </c>
      <c r="C181" s="232">
        <v>6000</v>
      </c>
      <c r="D181" s="231">
        <v>6427</v>
      </c>
      <c r="E181" s="231">
        <v>6885</v>
      </c>
      <c r="F181" s="231">
        <v>7588</v>
      </c>
    </row>
    <row r="182" spans="2:6" ht="36.75" thickBot="1">
      <c r="B182" s="166" t="s">
        <v>59</v>
      </c>
      <c r="C182" s="232"/>
      <c r="D182" s="235">
        <v>0.03</v>
      </c>
      <c r="E182" s="235">
        <v>0.03</v>
      </c>
      <c r="F182" s="235">
        <v>0.03</v>
      </c>
    </row>
    <row r="183" spans="2:6" ht="36.75" thickBot="1">
      <c r="B183" s="166" t="s">
        <v>383</v>
      </c>
      <c r="C183" s="232"/>
      <c r="D183" s="235">
        <v>0.04</v>
      </c>
      <c r="E183" s="235">
        <v>0.04</v>
      </c>
      <c r="F183" s="235">
        <v>7.0000000000000007E-2</v>
      </c>
    </row>
    <row r="184" spans="2:6" ht="12.75" thickBot="1">
      <c r="B184" s="165" t="s">
        <v>2</v>
      </c>
      <c r="C184" s="232"/>
      <c r="D184" s="231"/>
      <c r="E184" s="231"/>
      <c r="F184" s="231"/>
    </row>
    <row r="185" spans="2:6" ht="24.75" thickBot="1">
      <c r="B185" s="166" t="s">
        <v>61</v>
      </c>
      <c r="C185" s="232"/>
      <c r="D185" s="231"/>
      <c r="E185" s="231"/>
      <c r="F185" s="231"/>
    </row>
    <row r="186" spans="2:6" ht="24.75" thickBot="1">
      <c r="B186" s="166" t="s">
        <v>384</v>
      </c>
      <c r="C186" s="232"/>
      <c r="D186" s="231"/>
      <c r="E186" s="231"/>
      <c r="F186" s="231"/>
    </row>
    <row r="187" spans="2:6" ht="12.75" thickBot="1">
      <c r="B187" s="165" t="s">
        <v>31</v>
      </c>
      <c r="C187" s="232"/>
      <c r="D187" s="231"/>
      <c r="E187" s="231"/>
      <c r="F187" s="231"/>
    </row>
    <row r="188" spans="2:6" ht="36.75" thickBot="1">
      <c r="B188" s="166" t="s">
        <v>63</v>
      </c>
      <c r="C188" s="232"/>
      <c r="D188" s="231"/>
      <c r="E188" s="231"/>
      <c r="F188" s="231"/>
    </row>
    <row r="189" spans="2:6" ht="36.75" thickBot="1">
      <c r="B189" s="166" t="s">
        <v>385</v>
      </c>
      <c r="C189" s="232"/>
      <c r="D189" s="231"/>
      <c r="E189" s="231"/>
      <c r="F189" s="231"/>
    </row>
    <row r="190" spans="2:6" ht="36.75" customHeight="1" thickBot="1">
      <c r="B190" s="165" t="s">
        <v>33</v>
      </c>
      <c r="C190" s="232"/>
      <c r="D190" s="232"/>
      <c r="E190" s="232"/>
      <c r="F190" s="232"/>
    </row>
    <row r="191" spans="2:6" ht="24.75" thickBot="1">
      <c r="B191" s="166" t="s">
        <v>65</v>
      </c>
      <c r="C191" s="232"/>
      <c r="D191" s="235"/>
      <c r="E191" s="235"/>
      <c r="F191" s="235"/>
    </row>
    <row r="192" spans="2:6" ht="36.75" thickBot="1">
      <c r="B192" s="166" t="s">
        <v>386</v>
      </c>
      <c r="C192" s="232"/>
      <c r="D192" s="235"/>
      <c r="E192" s="235"/>
      <c r="F192" s="235"/>
    </row>
    <row r="193" spans="2:6" ht="24.75" thickBot="1">
      <c r="B193" s="165" t="s">
        <v>3</v>
      </c>
      <c r="C193" s="232"/>
      <c r="D193" s="231"/>
      <c r="E193" s="231"/>
      <c r="F193" s="231"/>
    </row>
    <row r="194" spans="2:6" ht="36.75" thickBot="1">
      <c r="B194" s="166" t="s">
        <v>67</v>
      </c>
      <c r="C194" s="232"/>
      <c r="D194" s="231"/>
      <c r="E194" s="231"/>
      <c r="F194" s="231"/>
    </row>
    <row r="195" spans="2:6" ht="36.75" thickBot="1">
      <c r="B195" s="166" t="s">
        <v>387</v>
      </c>
      <c r="C195" s="232"/>
      <c r="D195" s="231"/>
      <c r="E195" s="231"/>
      <c r="F195" s="231"/>
    </row>
    <row r="196" spans="2:6" ht="15" customHeight="1" thickBot="1">
      <c r="B196" s="167" t="s">
        <v>163</v>
      </c>
      <c r="C196" s="232">
        <f>C193+C190+C187+C184+C181+C178+C175</f>
        <v>8400</v>
      </c>
      <c r="D196" s="232">
        <f>D193+D190+D187+D184+D181+D178+D175</f>
        <v>8827</v>
      </c>
      <c r="E196" s="232">
        <f>E193+E190+E187+E184+E181+E178+E175</f>
        <v>9285</v>
      </c>
      <c r="F196" s="232">
        <f>F193+F190+F187+F184+F181+F178+F175</f>
        <v>9988</v>
      </c>
    </row>
    <row r="197" spans="2:6">
      <c r="B197" s="623" t="s">
        <v>159</v>
      </c>
      <c r="C197" s="612" t="s">
        <v>261</v>
      </c>
      <c r="D197" s="613"/>
      <c r="E197" s="613"/>
      <c r="F197" s="614"/>
    </row>
    <row r="198" spans="2:6">
      <c r="B198" s="624"/>
      <c r="C198" s="615"/>
      <c r="D198" s="616"/>
      <c r="E198" s="616"/>
      <c r="F198" s="617"/>
    </row>
    <row r="199" spans="2:6" ht="12.75" thickBot="1">
      <c r="B199" s="625"/>
      <c r="C199" s="618"/>
      <c r="D199" s="619"/>
      <c r="E199" s="619"/>
      <c r="F199" s="620"/>
    </row>
    <row r="200" spans="2:6" ht="12.75" thickBot="1">
      <c r="B200" s="168" t="s">
        <v>74</v>
      </c>
      <c r="C200" s="236">
        <f>IF(C196-C167=0,0,"Error")</f>
        <v>0</v>
      </c>
      <c r="D200" s="236">
        <f>IF(D196-D167=0,0,"Error")</f>
        <v>0</v>
      </c>
      <c r="E200" s="236">
        <f>IF(E196-E167=0,0,"Error")</f>
        <v>0</v>
      </c>
      <c r="F200" s="236">
        <f>IF(F196-F167=0,0,"Error")</f>
        <v>0</v>
      </c>
    </row>
    <row r="201" spans="2:6" ht="12.75" thickBot="1">
      <c r="B201" s="600" t="s">
        <v>110</v>
      </c>
      <c r="C201" s="601"/>
      <c r="D201" s="601"/>
      <c r="E201" s="601"/>
      <c r="F201" s="602"/>
    </row>
    <row r="202" spans="2:6" ht="12.75" thickBot="1">
      <c r="B202" s="600" t="s">
        <v>95</v>
      </c>
      <c r="C202" s="601"/>
      <c r="D202" s="601"/>
      <c r="E202" s="601"/>
      <c r="F202" s="602"/>
    </row>
    <row r="203" spans="2:6" ht="12.75" thickBot="1">
      <c r="B203" s="256" t="s">
        <v>111</v>
      </c>
      <c r="C203" s="651" t="s">
        <v>44</v>
      </c>
      <c r="D203" s="652"/>
      <c r="E203" s="652"/>
      <c r="F203" s="653"/>
    </row>
    <row r="204" spans="2:6" ht="12.75" thickBot="1">
      <c r="B204" s="224" t="s">
        <v>42</v>
      </c>
      <c r="C204" s="603" t="s">
        <v>445</v>
      </c>
      <c r="D204" s="604"/>
      <c r="E204" s="604"/>
      <c r="F204" s="605"/>
    </row>
    <row r="205" spans="2:6" ht="17.25" customHeight="1" thickBot="1">
      <c r="B205" s="222" t="s">
        <v>10</v>
      </c>
      <c r="C205" s="594" t="s">
        <v>445</v>
      </c>
      <c r="D205" s="595"/>
      <c r="E205" s="595"/>
      <c r="F205" s="596"/>
    </row>
    <row r="206" spans="2:6" ht="12.75" thickBot="1">
      <c r="B206" s="222" t="s">
        <v>15</v>
      </c>
      <c r="C206" s="606" t="s">
        <v>410</v>
      </c>
      <c r="D206" s="607"/>
      <c r="E206" s="607"/>
      <c r="F206" s="608"/>
    </row>
    <row r="207" spans="2:6" ht="12.75" customHeight="1">
      <c r="B207" s="621"/>
      <c r="C207" s="225">
        <v>2018</v>
      </c>
      <c r="D207" s="225">
        <v>2019</v>
      </c>
      <c r="E207" s="225">
        <v>2020</v>
      </c>
      <c r="F207" s="225">
        <v>2021</v>
      </c>
    </row>
    <row r="208" spans="2:6" ht="9" customHeight="1" thickBot="1">
      <c r="B208" s="622"/>
      <c r="C208" s="226" t="s">
        <v>6</v>
      </c>
      <c r="D208" s="226" t="s">
        <v>7</v>
      </c>
      <c r="E208" s="226" t="s">
        <v>7</v>
      </c>
      <c r="F208" s="226" t="s">
        <v>7</v>
      </c>
    </row>
    <row r="209" spans="2:6" ht="12.75" thickBot="1">
      <c r="B209" s="222" t="s">
        <v>9</v>
      </c>
      <c r="C209" s="227"/>
      <c r="D209" s="227">
        <v>165</v>
      </c>
      <c r="E209" s="227"/>
      <c r="F209" s="227"/>
    </row>
    <row r="210" spans="2:6" ht="12.75" thickBot="1">
      <c r="B210" s="222" t="s">
        <v>16</v>
      </c>
      <c r="C210" s="227"/>
      <c r="D210" s="227">
        <v>10500</v>
      </c>
      <c r="E210" s="227">
        <v>0</v>
      </c>
      <c r="F210" s="227">
        <v>0</v>
      </c>
    </row>
    <row r="211" spans="2:6" ht="12.75" thickBot="1">
      <c r="B211" s="222" t="s">
        <v>26</v>
      </c>
      <c r="C211" s="227" t="e">
        <f>C210/C209</f>
        <v>#DIV/0!</v>
      </c>
      <c r="D211" s="227">
        <f>D210/D209</f>
        <v>63.636363636363633</v>
      </c>
      <c r="E211" s="227" t="e">
        <f>E210/E209</f>
        <v>#DIV/0!</v>
      </c>
      <c r="F211" s="227" t="e">
        <f>F210/F209</f>
        <v>#DIV/0!</v>
      </c>
    </row>
    <row r="212" spans="2:6" ht="12.75" thickBot="1">
      <c r="B212" s="222" t="s">
        <v>17</v>
      </c>
      <c r="C212" s="213" t="s">
        <v>23</v>
      </c>
      <c r="D212" s="229" t="e">
        <f>D209/C209-1</f>
        <v>#DIV/0!</v>
      </c>
      <c r="E212" s="229">
        <f t="shared" ref="E212:F214" si="4">E209/D209-1</f>
        <v>-1</v>
      </c>
      <c r="F212" s="229" t="e">
        <f t="shared" si="4"/>
        <v>#DIV/0!</v>
      </c>
    </row>
    <row r="213" spans="2:6" ht="12.75" thickBot="1">
      <c r="B213" s="222" t="s">
        <v>18</v>
      </c>
      <c r="C213" s="213" t="s">
        <v>23</v>
      </c>
      <c r="D213" s="229" t="e">
        <f>D210/C210-1</f>
        <v>#DIV/0!</v>
      </c>
      <c r="E213" s="229">
        <f t="shared" si="4"/>
        <v>-1</v>
      </c>
      <c r="F213" s="229" t="e">
        <f t="shared" si="4"/>
        <v>#DIV/0!</v>
      </c>
    </row>
    <row r="214" spans="2:6" ht="12.75" thickBot="1">
      <c r="B214" s="222" t="s">
        <v>19</v>
      </c>
      <c r="C214" s="213" t="s">
        <v>23</v>
      </c>
      <c r="D214" s="229" t="e">
        <f>D211/C211-1</f>
        <v>#DIV/0!</v>
      </c>
      <c r="E214" s="229" t="e">
        <f t="shared" si="4"/>
        <v>#DIV/0!</v>
      </c>
      <c r="F214" s="229" t="e">
        <f t="shared" si="4"/>
        <v>#DIV/0!</v>
      </c>
    </row>
    <row r="215" spans="2:6" ht="12.75" customHeight="1" thickBot="1">
      <c r="B215" s="609" t="s">
        <v>392</v>
      </c>
      <c r="C215" s="610"/>
      <c r="D215" s="610"/>
      <c r="E215" s="610"/>
      <c r="F215" s="611"/>
    </row>
    <row r="216" spans="2:6" ht="12.75" customHeight="1">
      <c r="B216" s="621"/>
      <c r="C216" s="225">
        <v>2018</v>
      </c>
      <c r="D216" s="225">
        <v>2019</v>
      </c>
      <c r="E216" s="225">
        <v>2020</v>
      </c>
      <c r="F216" s="225">
        <v>2021</v>
      </c>
    </row>
    <row r="217" spans="2:6" ht="9" customHeight="1" thickBot="1">
      <c r="B217" s="622"/>
      <c r="C217" s="226" t="s">
        <v>6</v>
      </c>
      <c r="D217" s="226" t="s">
        <v>7</v>
      </c>
      <c r="E217" s="226" t="s">
        <v>7</v>
      </c>
      <c r="F217" s="226" t="s">
        <v>7</v>
      </c>
    </row>
    <row r="218" spans="2:6" ht="12.75" thickBot="1">
      <c r="B218" s="165" t="s">
        <v>99</v>
      </c>
      <c r="C218" s="231"/>
      <c r="D218" s="231"/>
      <c r="E218" s="231"/>
      <c r="F218" s="231"/>
    </row>
    <row r="219" spans="2:6" ht="12.75" thickBot="1">
      <c r="B219" s="165" t="s">
        <v>100</v>
      </c>
      <c r="C219" s="232"/>
      <c r="D219" s="231">
        <v>10500</v>
      </c>
      <c r="E219" s="231"/>
      <c r="F219" s="231"/>
    </row>
    <row r="220" spans="2:6" ht="12.75" thickBot="1">
      <c r="B220" s="167" t="s">
        <v>72</v>
      </c>
      <c r="C220" s="232">
        <f>C219+C218</f>
        <v>0</v>
      </c>
      <c r="D220" s="232">
        <f>D219+D218</f>
        <v>10500</v>
      </c>
      <c r="E220" s="232">
        <f>E219+E218</f>
        <v>0</v>
      </c>
      <c r="F220" s="232">
        <f>F219+F218</f>
        <v>0</v>
      </c>
    </row>
    <row r="221" spans="2:6" ht="12" customHeight="1">
      <c r="B221" s="623" t="s">
        <v>96</v>
      </c>
      <c r="C221" s="626"/>
      <c r="D221" s="627"/>
      <c r="E221" s="627"/>
      <c r="F221" s="628"/>
    </row>
    <row r="222" spans="2:6">
      <c r="B222" s="624"/>
      <c r="C222" s="629"/>
      <c r="D222" s="630"/>
      <c r="E222" s="630"/>
      <c r="F222" s="631"/>
    </row>
    <row r="223" spans="2:6" ht="12.75" thickBot="1">
      <c r="B223" s="625"/>
      <c r="C223" s="632"/>
      <c r="D223" s="633"/>
      <c r="E223" s="633"/>
      <c r="F223" s="634"/>
    </row>
    <row r="224" spans="2:6" ht="12.75" thickBot="1">
      <c r="B224" s="256" t="s">
        <v>45</v>
      </c>
      <c r="C224" s="651" t="s">
        <v>44</v>
      </c>
      <c r="D224" s="652"/>
      <c r="E224" s="652"/>
      <c r="F224" s="653"/>
    </row>
    <row r="225" spans="2:6" ht="24.75" thickBot="1">
      <c r="B225" s="224" t="s">
        <v>97</v>
      </c>
      <c r="C225" s="603" t="s">
        <v>446</v>
      </c>
      <c r="D225" s="604"/>
      <c r="E225" s="604"/>
      <c r="F225" s="605"/>
    </row>
    <row r="226" spans="2:6" ht="15.75" customHeight="1" thickBot="1">
      <c r="B226" s="222" t="s">
        <v>10</v>
      </c>
      <c r="C226" s="594" t="s">
        <v>446</v>
      </c>
      <c r="D226" s="595"/>
      <c r="E226" s="595"/>
      <c r="F226" s="596"/>
    </row>
    <row r="227" spans="2:6" ht="12.75" customHeight="1" thickBot="1">
      <c r="B227" s="222" t="s">
        <v>15</v>
      </c>
      <c r="C227" s="606" t="s">
        <v>420</v>
      </c>
      <c r="D227" s="607"/>
      <c r="E227" s="607"/>
      <c r="F227" s="608"/>
    </row>
    <row r="228" spans="2:6" ht="9" customHeight="1">
      <c r="B228" s="621"/>
      <c r="C228" s="225">
        <v>2018</v>
      </c>
      <c r="D228" s="225">
        <v>2019</v>
      </c>
      <c r="E228" s="225">
        <v>2020</v>
      </c>
      <c r="F228" s="225">
        <v>2021</v>
      </c>
    </row>
    <row r="229" spans="2:6" ht="12.75" thickBot="1">
      <c r="B229" s="622"/>
      <c r="C229" s="226" t="s">
        <v>6</v>
      </c>
      <c r="D229" s="226" t="s">
        <v>7</v>
      </c>
      <c r="E229" s="226" t="s">
        <v>7</v>
      </c>
      <c r="F229" s="226" t="s">
        <v>7</v>
      </c>
    </row>
    <row r="230" spans="2:6" ht="12.75" thickBot="1">
      <c r="B230" s="222" t="s">
        <v>9</v>
      </c>
      <c r="C230" s="227"/>
      <c r="D230" s="227">
        <v>1150</v>
      </c>
      <c r="E230" s="227"/>
      <c r="F230" s="227"/>
    </row>
    <row r="231" spans="2:6" ht="12.75" thickBot="1">
      <c r="B231" s="222" t="s">
        <v>16</v>
      </c>
      <c r="C231" s="227"/>
      <c r="D231" s="227">
        <v>91940</v>
      </c>
      <c r="E231" s="227"/>
      <c r="F231" s="227"/>
    </row>
    <row r="232" spans="2:6" ht="12.75" thickBot="1">
      <c r="B232" s="222" t="s">
        <v>26</v>
      </c>
      <c r="C232" s="227" t="e">
        <f>C231/C230</f>
        <v>#DIV/0!</v>
      </c>
      <c r="D232" s="227">
        <f>D231/D230</f>
        <v>79.947826086956525</v>
      </c>
      <c r="E232" s="227" t="e">
        <f>E231/E230</f>
        <v>#DIV/0!</v>
      </c>
      <c r="F232" s="227" t="e">
        <f>F231/F230</f>
        <v>#DIV/0!</v>
      </c>
    </row>
    <row r="233" spans="2:6" ht="12.75" thickBot="1">
      <c r="B233" s="222" t="s">
        <v>17</v>
      </c>
      <c r="C233" s="213" t="s">
        <v>23</v>
      </c>
      <c r="D233" s="229" t="e">
        <f>D230/C230-1</f>
        <v>#DIV/0!</v>
      </c>
      <c r="E233" s="229">
        <f t="shared" ref="E233:F235" si="5">E230/D230-1</f>
        <v>-1</v>
      </c>
      <c r="F233" s="229" t="e">
        <f t="shared" si="5"/>
        <v>#DIV/0!</v>
      </c>
    </row>
    <row r="234" spans="2:6" ht="17.25" customHeight="1" thickBot="1">
      <c r="B234" s="222" t="s">
        <v>18</v>
      </c>
      <c r="C234" s="213" t="s">
        <v>23</v>
      </c>
      <c r="D234" s="229" t="e">
        <f>D231/C231-1</f>
        <v>#DIV/0!</v>
      </c>
      <c r="E234" s="229">
        <f t="shared" si="5"/>
        <v>-1</v>
      </c>
      <c r="F234" s="229" t="e">
        <f t="shared" si="5"/>
        <v>#DIV/0!</v>
      </c>
    </row>
    <row r="235" spans="2:6" ht="12.75" thickBot="1">
      <c r="B235" s="222" t="s">
        <v>19</v>
      </c>
      <c r="C235" s="213" t="s">
        <v>23</v>
      </c>
      <c r="D235" s="229" t="e">
        <f>D232/C232-1</f>
        <v>#DIV/0!</v>
      </c>
      <c r="E235" s="229" t="e">
        <f t="shared" si="5"/>
        <v>#DIV/0!</v>
      </c>
      <c r="F235" s="229" t="e">
        <f t="shared" si="5"/>
        <v>#DIV/0!</v>
      </c>
    </row>
    <row r="236" spans="2:6" ht="12.75" customHeight="1" thickBot="1">
      <c r="B236" s="609" t="s">
        <v>395</v>
      </c>
      <c r="C236" s="610"/>
      <c r="D236" s="610"/>
      <c r="E236" s="610"/>
      <c r="F236" s="611"/>
    </row>
    <row r="237" spans="2:6" ht="9" customHeight="1">
      <c r="B237" s="621"/>
      <c r="C237" s="225">
        <v>2018</v>
      </c>
      <c r="D237" s="225">
        <v>2019</v>
      </c>
      <c r="E237" s="225">
        <v>2020</v>
      </c>
      <c r="F237" s="225">
        <v>2021</v>
      </c>
    </row>
    <row r="238" spans="2:6" ht="12.75" thickBot="1">
      <c r="B238" s="622"/>
      <c r="C238" s="226" t="s">
        <v>6</v>
      </c>
      <c r="D238" s="226" t="s">
        <v>7</v>
      </c>
      <c r="E238" s="226" t="s">
        <v>7</v>
      </c>
      <c r="F238" s="226" t="s">
        <v>7</v>
      </c>
    </row>
    <row r="239" spans="2:6" ht="12.75" thickBot="1">
      <c r="B239" s="165" t="s">
        <v>99</v>
      </c>
      <c r="C239" s="231"/>
      <c r="D239" s="231"/>
      <c r="E239" s="231"/>
      <c r="F239" s="231"/>
    </row>
    <row r="240" spans="2:6" ht="12.75" thickBot="1">
      <c r="B240" s="165" t="s">
        <v>100</v>
      </c>
      <c r="C240" s="232"/>
      <c r="D240" s="231">
        <v>91940</v>
      </c>
      <c r="E240" s="231"/>
      <c r="F240" s="231"/>
    </row>
    <row r="241" spans="2:6" ht="12.75" thickBot="1">
      <c r="B241" s="167" t="s">
        <v>75</v>
      </c>
      <c r="C241" s="232">
        <f>C240+C239</f>
        <v>0</v>
      </c>
      <c r="D241" s="232">
        <f>D240+D239</f>
        <v>91940</v>
      </c>
      <c r="E241" s="232">
        <f>E240+E239</f>
        <v>0</v>
      </c>
      <c r="F241" s="232">
        <f>F240+F239</f>
        <v>0</v>
      </c>
    </row>
    <row r="242" spans="2:6" ht="12" customHeight="1">
      <c r="B242" s="623" t="s">
        <v>98</v>
      </c>
      <c r="C242" s="626"/>
      <c r="D242" s="627"/>
      <c r="E242" s="627"/>
      <c r="F242" s="628"/>
    </row>
    <row r="243" spans="2:6">
      <c r="B243" s="624"/>
      <c r="C243" s="629"/>
      <c r="D243" s="630"/>
      <c r="E243" s="630"/>
      <c r="F243" s="631"/>
    </row>
    <row r="244" spans="2:6" ht="12.75" thickBot="1">
      <c r="B244" s="625"/>
      <c r="C244" s="632"/>
      <c r="D244" s="633"/>
      <c r="E244" s="633"/>
      <c r="F244" s="634"/>
    </row>
    <row r="245" spans="2:6" ht="12.75" thickBot="1">
      <c r="B245" s="600" t="s">
        <v>94</v>
      </c>
      <c r="C245" s="601"/>
      <c r="D245" s="601"/>
      <c r="E245" s="601"/>
      <c r="F245" s="602"/>
    </row>
    <row r="246" spans="2:6" ht="12.75" thickBot="1">
      <c r="B246" s="600" t="s">
        <v>101</v>
      </c>
      <c r="C246" s="601"/>
      <c r="D246" s="601"/>
      <c r="E246" s="601"/>
      <c r="F246" s="602"/>
    </row>
    <row r="247" spans="2:6" ht="12.75" thickBot="1">
      <c r="B247" s="256" t="s">
        <v>45</v>
      </c>
      <c r="C247" s="651" t="s">
        <v>44</v>
      </c>
      <c r="D247" s="652"/>
      <c r="E247" s="652"/>
      <c r="F247" s="653"/>
    </row>
    <row r="248" spans="2:6" ht="12.75" thickBot="1">
      <c r="B248" s="224" t="s">
        <v>42</v>
      </c>
      <c r="C248" s="606" t="s">
        <v>449</v>
      </c>
      <c r="D248" s="607"/>
      <c r="E248" s="607"/>
      <c r="F248" s="608"/>
    </row>
    <row r="249" spans="2:6" ht="17.25" customHeight="1" thickBot="1">
      <c r="B249" s="222" t="s">
        <v>10</v>
      </c>
      <c r="C249" s="594" t="s">
        <v>450</v>
      </c>
      <c r="D249" s="595"/>
      <c r="E249" s="595"/>
      <c r="F249" s="596"/>
    </row>
    <row r="250" spans="2:6" ht="12.75" thickBot="1">
      <c r="B250" s="222" t="s">
        <v>15</v>
      </c>
      <c r="C250" s="606" t="s">
        <v>413</v>
      </c>
      <c r="D250" s="607"/>
      <c r="E250" s="607"/>
      <c r="F250" s="608"/>
    </row>
    <row r="251" spans="2:6" ht="12.75" customHeight="1">
      <c r="B251" s="621"/>
      <c r="C251" s="225">
        <v>2018</v>
      </c>
      <c r="D251" s="225">
        <v>2019</v>
      </c>
      <c r="E251" s="225">
        <v>2020</v>
      </c>
      <c r="F251" s="225">
        <v>2021</v>
      </c>
    </row>
    <row r="252" spans="2:6" ht="9" customHeight="1" thickBot="1">
      <c r="B252" s="622"/>
      <c r="C252" s="226" t="s">
        <v>6</v>
      </c>
      <c r="D252" s="226" t="s">
        <v>7</v>
      </c>
      <c r="E252" s="226" t="s">
        <v>7</v>
      </c>
      <c r="F252" s="226" t="s">
        <v>7</v>
      </c>
    </row>
    <row r="253" spans="2:6" ht="12.75" thickBot="1">
      <c r="B253" s="222" t="s">
        <v>9</v>
      </c>
      <c r="C253" s="227"/>
      <c r="D253" s="227">
        <v>713</v>
      </c>
      <c r="E253" s="227">
        <v>2100</v>
      </c>
      <c r="F253" s="227">
        <v>2100</v>
      </c>
    </row>
    <row r="254" spans="2:6" ht="13.5" thickBot="1">
      <c r="B254" s="222" t="s">
        <v>16</v>
      </c>
      <c r="C254" s="227">
        <v>0</v>
      </c>
      <c r="D254" s="370">
        <v>28560</v>
      </c>
      <c r="E254" s="370">
        <v>85712</v>
      </c>
      <c r="F254" s="370">
        <v>85712</v>
      </c>
    </row>
    <row r="255" spans="2:6" ht="12.75" thickBot="1">
      <c r="B255" s="222" t="s">
        <v>26</v>
      </c>
      <c r="C255" s="227" t="e">
        <f>C254/C253</f>
        <v>#DIV/0!</v>
      </c>
      <c r="D255" s="227">
        <f>D254/D253</f>
        <v>40.05610098176718</v>
      </c>
      <c r="E255" s="227">
        <f>E254/E253</f>
        <v>40.815238095238094</v>
      </c>
      <c r="F255" s="227">
        <f>F254/F253</f>
        <v>40.815238095238094</v>
      </c>
    </row>
    <row r="256" spans="2:6" ht="12.75" thickBot="1">
      <c r="B256" s="222" t="s">
        <v>17</v>
      </c>
      <c r="C256" s="213" t="s">
        <v>23</v>
      </c>
      <c r="D256" s="229" t="e">
        <f>D253/C253-1</f>
        <v>#DIV/0!</v>
      </c>
      <c r="E256" s="229">
        <f t="shared" ref="E256:F258" si="6">E253/D253-1</f>
        <v>1.9453015427769986</v>
      </c>
      <c r="F256" s="229">
        <f t="shared" si="6"/>
        <v>0</v>
      </c>
    </row>
    <row r="257" spans="2:6" ht="12.75" thickBot="1">
      <c r="B257" s="222" t="s">
        <v>18</v>
      </c>
      <c r="C257" s="213" t="s">
        <v>23</v>
      </c>
      <c r="D257" s="229" t="e">
        <f>D254/C254-1</f>
        <v>#DIV/0!</v>
      </c>
      <c r="E257" s="229">
        <f t="shared" si="6"/>
        <v>2.0011204481792717</v>
      </c>
      <c r="F257" s="229">
        <f t="shared" si="6"/>
        <v>0</v>
      </c>
    </row>
    <row r="258" spans="2:6" ht="12.75" thickBot="1">
      <c r="B258" s="222" t="s">
        <v>19</v>
      </c>
      <c r="C258" s="213" t="s">
        <v>23</v>
      </c>
      <c r="D258" s="229" t="e">
        <f>D255/C255-1</f>
        <v>#DIV/0!</v>
      </c>
      <c r="E258" s="229">
        <f t="shared" si="6"/>
        <v>1.8951847405628941E-2</v>
      </c>
      <c r="F258" s="229">
        <f t="shared" si="6"/>
        <v>0</v>
      </c>
    </row>
    <row r="259" spans="2:6" ht="12.75" customHeight="1" thickBot="1">
      <c r="B259" s="609" t="s">
        <v>392</v>
      </c>
      <c r="C259" s="610"/>
      <c r="D259" s="610"/>
      <c r="E259" s="610"/>
      <c r="F259" s="611"/>
    </row>
    <row r="260" spans="2:6" ht="12.75" customHeight="1">
      <c r="B260" s="621"/>
      <c r="C260" s="225">
        <v>2018</v>
      </c>
      <c r="D260" s="225">
        <v>2019</v>
      </c>
      <c r="E260" s="225">
        <v>2020</v>
      </c>
      <c r="F260" s="225">
        <v>2021</v>
      </c>
    </row>
    <row r="261" spans="2:6" ht="9" customHeight="1" thickBot="1">
      <c r="B261" s="622"/>
      <c r="C261" s="226" t="s">
        <v>6</v>
      </c>
      <c r="D261" s="226" t="s">
        <v>7</v>
      </c>
      <c r="E261" s="226" t="s">
        <v>7</v>
      </c>
      <c r="F261" s="226" t="s">
        <v>7</v>
      </c>
    </row>
    <row r="262" spans="2:6" ht="12.75" thickBot="1">
      <c r="B262" s="165" t="s">
        <v>99</v>
      </c>
      <c r="C262" s="231"/>
      <c r="D262" s="231">
        <v>4060</v>
      </c>
      <c r="E262" s="231"/>
      <c r="F262" s="231"/>
    </row>
    <row r="263" spans="2:6" ht="12.75" thickBot="1">
      <c r="B263" s="165" t="s">
        <v>100</v>
      </c>
      <c r="C263" s="232"/>
      <c r="D263" s="231">
        <v>24500</v>
      </c>
      <c r="E263" s="231">
        <v>84343</v>
      </c>
      <c r="F263" s="231"/>
    </row>
    <row r="264" spans="2:6" ht="13.5" thickBot="1">
      <c r="B264" s="167" t="s">
        <v>72</v>
      </c>
      <c r="C264" s="927">
        <f>C263+C262</f>
        <v>0</v>
      </c>
      <c r="D264" s="928">
        <v>28560</v>
      </c>
      <c r="E264" s="928">
        <v>85712</v>
      </c>
      <c r="F264" s="928">
        <v>85712</v>
      </c>
    </row>
    <row r="265" spans="2:6" ht="27" customHeight="1" thickBot="1">
      <c r="B265" s="929"/>
      <c r="C265" s="930"/>
      <c r="D265" s="930"/>
      <c r="E265" s="930"/>
      <c r="F265" s="930"/>
    </row>
    <row r="266" spans="2:6" ht="24.75" thickBot="1">
      <c r="B266" s="163" t="s">
        <v>116</v>
      </c>
      <c r="C266" s="258">
        <f>C167+C120+C80+C31+C220+C241+C264</f>
        <v>2964430</v>
      </c>
      <c r="D266" s="258">
        <f>D167+D120+D80+D31+D220+D241+D264</f>
        <v>3142810</v>
      </c>
      <c r="E266" s="258">
        <f>E167+E120+E80+E31+E220+E241+E264</f>
        <v>3144802</v>
      </c>
      <c r="F266" s="258">
        <f>F167+F120+F80+F31+F220+F241+F264</f>
        <v>3167303</v>
      </c>
    </row>
    <row r="267" spans="2:6" ht="24.75" thickBot="1">
      <c r="B267" s="163" t="s">
        <v>117</v>
      </c>
      <c r="C267" s="258">
        <f>C269+C271+C273+C275+C277+C279+C281+C283+C285</f>
        <v>2964430</v>
      </c>
      <c r="D267" s="258">
        <f>D269+D271+D273+D275+D277+D279+D281+D283+D285</f>
        <v>3142810</v>
      </c>
      <c r="E267" s="258">
        <f>E269+E271+E273+E275+E277+E279+E281+E283+E285</f>
        <v>3144802</v>
      </c>
      <c r="F267" s="258">
        <f>F269+F271+F273+F275+F277+F279+F281+F283+F285</f>
        <v>3167303</v>
      </c>
    </row>
    <row r="268" spans="2:6" ht="24.75" thickBot="1">
      <c r="B268" s="174" t="s">
        <v>27</v>
      </c>
      <c r="C268" s="259"/>
      <c r="D268" s="260">
        <f>(D267/C267)-1</f>
        <v>6.0173456617292453E-2</v>
      </c>
      <c r="E268" s="260">
        <f>(E267/D267)-1</f>
        <v>6.3382768923347932E-4</v>
      </c>
      <c r="F268" s="260">
        <f>(F267/E267)-1</f>
        <v>7.1549814582920757E-3</v>
      </c>
    </row>
    <row r="269" spans="2:6" ht="12.75" thickBot="1">
      <c r="B269" s="165" t="s">
        <v>0</v>
      </c>
      <c r="C269" s="231">
        <f>C175+C128+C88</f>
        <v>1797380</v>
      </c>
      <c r="D269" s="231">
        <f>D175+D128+D88</f>
        <v>1797380</v>
      </c>
      <c r="E269" s="231">
        <f>E175+E128+E88</f>
        <v>1797380</v>
      </c>
      <c r="F269" s="231">
        <f>F175+F128+F88</f>
        <v>1797380</v>
      </c>
    </row>
    <row r="270" spans="2:6" ht="12.75" thickBot="1">
      <c r="B270" s="166" t="s">
        <v>28</v>
      </c>
      <c r="C270" s="232"/>
      <c r="D270" s="234">
        <v>0</v>
      </c>
      <c r="E270" s="234">
        <v>0</v>
      </c>
      <c r="F270" s="234">
        <v>0</v>
      </c>
    </row>
    <row r="271" spans="2:6" ht="24.75" thickBot="1">
      <c r="B271" s="165" t="s">
        <v>52</v>
      </c>
      <c r="C271" s="231">
        <f>C178+C131+C91</f>
        <v>320000</v>
      </c>
      <c r="D271" s="231">
        <f>D178+D131+D91</f>
        <v>320000</v>
      </c>
      <c r="E271" s="231">
        <f>E178+E131+E91</f>
        <v>320000</v>
      </c>
      <c r="F271" s="231">
        <f>F178+F131+F91</f>
        <v>320000</v>
      </c>
    </row>
    <row r="272" spans="2:6" ht="24.75" thickBot="1">
      <c r="B272" s="166" t="s">
        <v>53</v>
      </c>
      <c r="C272" s="232"/>
      <c r="D272" s="234">
        <v>0</v>
      </c>
      <c r="E272" s="234">
        <v>0</v>
      </c>
      <c r="F272" s="234">
        <v>0</v>
      </c>
    </row>
    <row r="273" spans="2:6" ht="12.75" thickBot="1">
      <c r="B273" s="165" t="s">
        <v>1</v>
      </c>
      <c r="C273" s="231">
        <f>C181+C134+C94</f>
        <v>494010</v>
      </c>
      <c r="D273" s="231">
        <f>D181+D134+D94</f>
        <v>541390</v>
      </c>
      <c r="E273" s="231">
        <f>E181+E134+E94</f>
        <v>588670</v>
      </c>
      <c r="F273" s="231">
        <f>F181+F134+F94</f>
        <v>611171</v>
      </c>
    </row>
    <row r="274" spans="2:6" ht="24.75" thickBot="1">
      <c r="B274" s="166" t="s">
        <v>29</v>
      </c>
      <c r="C274" s="232"/>
      <c r="D274" s="234">
        <f>(D273/C273)-1</f>
        <v>9.5908989696564806E-2</v>
      </c>
      <c r="E274" s="234">
        <f>(E273/D273)-1</f>
        <v>8.7330759711113926E-2</v>
      </c>
      <c r="F274" s="234">
        <f>(F273/E273)-1</f>
        <v>3.8223452868330288E-2</v>
      </c>
    </row>
    <row r="275" spans="2:6" ht="12.75" thickBot="1">
      <c r="B275" s="165" t="s">
        <v>2</v>
      </c>
      <c r="C275" s="231"/>
      <c r="D275" s="231"/>
      <c r="E275" s="231"/>
      <c r="F275" s="231"/>
    </row>
    <row r="276" spans="2:6" ht="12.75" thickBot="1">
      <c r="B276" s="166" t="s">
        <v>30</v>
      </c>
      <c r="C276" s="232"/>
      <c r="D276" s="234"/>
      <c r="E276" s="234"/>
      <c r="F276" s="234"/>
    </row>
    <row r="277" spans="2:6" ht="12.75" thickBot="1">
      <c r="B277" s="165" t="s">
        <v>31</v>
      </c>
      <c r="C277" s="231"/>
      <c r="D277" s="231"/>
      <c r="E277" s="231"/>
      <c r="F277" s="231"/>
    </row>
    <row r="278" spans="2:6" ht="24.75" thickBot="1">
      <c r="B278" s="166" t="s">
        <v>32</v>
      </c>
      <c r="C278" s="232"/>
      <c r="D278" s="234"/>
      <c r="E278" s="234"/>
      <c r="F278" s="234"/>
    </row>
    <row r="279" spans="2:6" ht="12.75" thickBot="1">
      <c r="B279" s="165" t="s">
        <v>33</v>
      </c>
      <c r="C279" s="231">
        <f>C54</f>
        <v>350000</v>
      </c>
      <c r="D279" s="231">
        <f>D54</f>
        <v>350000</v>
      </c>
      <c r="E279" s="231">
        <f>E54</f>
        <v>350000</v>
      </c>
      <c r="F279" s="231">
        <f>F54</f>
        <v>350000</v>
      </c>
    </row>
    <row r="280" spans="2:6" ht="12.75" thickBot="1">
      <c r="B280" s="166" t="s">
        <v>34</v>
      </c>
      <c r="C280" s="232"/>
      <c r="D280" s="234">
        <v>0</v>
      </c>
      <c r="E280" s="234">
        <v>0</v>
      </c>
      <c r="F280" s="234">
        <v>0</v>
      </c>
    </row>
    <row r="281" spans="2:6" ht="24.75" thickBot="1">
      <c r="B281" s="165" t="s">
        <v>3</v>
      </c>
      <c r="C281" s="231">
        <f>C146+C106</f>
        <v>3040</v>
      </c>
      <c r="D281" s="231">
        <f>D146+D106</f>
        <v>3040</v>
      </c>
      <c r="E281" s="231">
        <f>E146+E106</f>
        <v>3040</v>
      </c>
      <c r="F281" s="231">
        <f>F146+F106</f>
        <v>3040</v>
      </c>
    </row>
    <row r="282" spans="2:6" ht="24.75" thickBot="1">
      <c r="B282" s="166" t="s">
        <v>35</v>
      </c>
      <c r="C282" s="232"/>
      <c r="D282" s="234">
        <v>0</v>
      </c>
      <c r="E282" s="234">
        <v>0</v>
      </c>
      <c r="F282" s="234">
        <v>0</v>
      </c>
    </row>
    <row r="283" spans="2:6" ht="12.75" thickBot="1">
      <c r="B283" s="165" t="s">
        <v>20</v>
      </c>
      <c r="C283" s="231"/>
      <c r="D283" s="231">
        <v>4060</v>
      </c>
      <c r="E283" s="231"/>
      <c r="F283" s="231"/>
    </row>
    <row r="284" spans="2:6" ht="24.75" thickBot="1">
      <c r="B284" s="166" t="s">
        <v>36</v>
      </c>
      <c r="C284" s="232"/>
      <c r="D284" s="234"/>
      <c r="E284" s="234"/>
      <c r="F284" s="234"/>
    </row>
    <row r="285" spans="2:6" ht="12.75" thickBot="1">
      <c r="B285" s="165" t="s">
        <v>21</v>
      </c>
      <c r="C285" s="231"/>
      <c r="D285" s="231">
        <v>126940</v>
      </c>
      <c r="E285" s="231">
        <v>85712</v>
      </c>
      <c r="F285" s="231">
        <v>85712</v>
      </c>
    </row>
    <row r="286" spans="2:6" ht="12.75" thickBot="1">
      <c r="B286" s="166" t="s">
        <v>37</v>
      </c>
      <c r="C286" s="232"/>
      <c r="D286" s="234"/>
      <c r="E286" s="234"/>
      <c r="F286" s="234"/>
    </row>
    <row r="287" spans="2:6">
      <c r="B287" s="579" t="s">
        <v>396</v>
      </c>
      <c r="C287" s="582"/>
      <c r="D287" s="582"/>
      <c r="E287" s="582"/>
      <c r="F287" s="583"/>
    </row>
    <row r="288" spans="2:6">
      <c r="B288" s="580"/>
      <c r="C288" s="584"/>
      <c r="D288" s="584"/>
      <c r="E288" s="584"/>
      <c r="F288" s="585"/>
    </row>
    <row r="289" spans="2:6" ht="12.75" thickBot="1">
      <c r="B289" s="581"/>
      <c r="C289" s="586"/>
      <c r="D289" s="586"/>
      <c r="E289" s="586"/>
      <c r="F289" s="587"/>
    </row>
    <row r="290" spans="2:6" ht="24.75" customHeight="1" thickBot="1">
      <c r="B290" s="168" t="s">
        <v>74</v>
      </c>
      <c r="C290" s="236"/>
      <c r="D290" s="236"/>
      <c r="E290" s="236"/>
      <c r="F290" s="236"/>
    </row>
    <row r="291" spans="2:6" ht="22.5" customHeight="1" thickBot="1">
      <c r="B291" s="176" t="s">
        <v>58</v>
      </c>
      <c r="C291" s="231">
        <v>2518</v>
      </c>
      <c r="D291" s="231">
        <v>2518</v>
      </c>
      <c r="E291" s="231">
        <v>2518</v>
      </c>
      <c r="F291" s="231">
        <v>2518</v>
      </c>
    </row>
    <row r="292" spans="2:6" ht="24.75" customHeight="1" thickBot="1">
      <c r="B292" s="176" t="s">
        <v>69</v>
      </c>
      <c r="C292" s="231">
        <v>0</v>
      </c>
      <c r="D292" s="231">
        <v>0</v>
      </c>
      <c r="E292" s="231">
        <v>0</v>
      </c>
      <c r="F292" s="231">
        <v>0</v>
      </c>
    </row>
    <row r="293" spans="2:6">
      <c r="B293" s="177"/>
      <c r="C293" s="261"/>
      <c r="D293" s="261"/>
      <c r="E293" s="261"/>
      <c r="F293" s="261"/>
    </row>
  </sheetData>
  <mergeCells count="82">
    <mergeCell ref="C226:F226"/>
    <mergeCell ref="B159:F159"/>
    <mergeCell ref="B160:F160"/>
    <mergeCell ref="C162:F162"/>
    <mergeCell ref="C163:F163"/>
    <mergeCell ref="B207:B208"/>
    <mergeCell ref="B216:B217"/>
    <mergeCell ref="B221:B223"/>
    <mergeCell ref="C221:F223"/>
    <mergeCell ref="C224:F224"/>
    <mergeCell ref="C225:F225"/>
    <mergeCell ref="B202:F202"/>
    <mergeCell ref="C203:F203"/>
    <mergeCell ref="C204:F204"/>
    <mergeCell ref="C205:F205"/>
    <mergeCell ref="C206:F206"/>
    <mergeCell ref="B260:B261"/>
    <mergeCell ref="C75:F75"/>
    <mergeCell ref="C76:F76"/>
    <mergeCell ref="B77:B78"/>
    <mergeCell ref="B85:F85"/>
    <mergeCell ref="B86:B87"/>
    <mergeCell ref="B215:F215"/>
    <mergeCell ref="B164:B165"/>
    <mergeCell ref="B172:F172"/>
    <mergeCell ref="B173:B174"/>
    <mergeCell ref="B110:B112"/>
    <mergeCell ref="C110:F112"/>
    <mergeCell ref="C114:F114"/>
    <mergeCell ref="B251:B252"/>
    <mergeCell ref="B259:F259"/>
    <mergeCell ref="C250:F250"/>
    <mergeCell ref="B287:B289"/>
    <mergeCell ref="C287:F289"/>
    <mergeCell ref="C249:F249"/>
    <mergeCell ref="B236:F236"/>
    <mergeCell ref="B237:B238"/>
    <mergeCell ref="B242:B244"/>
    <mergeCell ref="C242:F244"/>
    <mergeCell ref="B245:F245"/>
    <mergeCell ref="C227:F227"/>
    <mergeCell ref="B228:B229"/>
    <mergeCell ref="B246:F246"/>
    <mergeCell ref="C247:F247"/>
    <mergeCell ref="C248:F248"/>
    <mergeCell ref="B201:F201"/>
    <mergeCell ref="C115:F115"/>
    <mergeCell ref="C116:F116"/>
    <mergeCell ref="B150:B152"/>
    <mergeCell ref="C150:F152"/>
    <mergeCell ref="B126:B127"/>
    <mergeCell ref="B117:B118"/>
    <mergeCell ref="B125:F125"/>
    <mergeCell ref="C154:F154"/>
    <mergeCell ref="B155:F155"/>
    <mergeCell ref="B197:B199"/>
    <mergeCell ref="C197:F199"/>
    <mergeCell ref="B73:F73"/>
    <mergeCell ref="C74:F74"/>
    <mergeCell ref="B37:B38"/>
    <mergeCell ref="B24:F24"/>
    <mergeCell ref="C25:F25"/>
    <mergeCell ref="C26:F26"/>
    <mergeCell ref="C27:F27"/>
    <mergeCell ref="B28:B29"/>
    <mergeCell ref="B36:F36"/>
    <mergeCell ref="B61:B63"/>
    <mergeCell ref="C61:F63"/>
    <mergeCell ref="C65:F65"/>
    <mergeCell ref="B66:F66"/>
    <mergeCell ref="B2:G2"/>
    <mergeCell ref="C4:F4"/>
    <mergeCell ref="C5:F5"/>
    <mergeCell ref="C6:F6"/>
    <mergeCell ref="B72:F72"/>
    <mergeCell ref="B23:F23"/>
    <mergeCell ref="B7:F7"/>
    <mergeCell ref="B12:B13"/>
    <mergeCell ref="B8:F10"/>
    <mergeCell ref="C11:F11"/>
    <mergeCell ref="C18:F18"/>
    <mergeCell ref="B19:F1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M305"/>
  <sheetViews>
    <sheetView zoomScale="110" zoomScaleNormal="110" workbookViewId="0">
      <selection activeCell="K6" sqref="K6"/>
    </sheetView>
  </sheetViews>
  <sheetFormatPr defaultRowHeight="15.75"/>
  <cols>
    <col min="1" max="1" width="11" customWidth="1"/>
    <col min="2" max="2" width="12" customWidth="1"/>
    <col min="3" max="7" width="21.42578125" style="783" customWidth="1"/>
    <col min="9" max="9" width="18.42578125" customWidth="1"/>
    <col min="10" max="10" width="11" customWidth="1"/>
    <col min="11" max="11" width="11" bestFit="1" customWidth="1"/>
  </cols>
  <sheetData>
    <row r="2" spans="3:12">
      <c r="C2" s="782" t="s">
        <v>131</v>
      </c>
      <c r="D2" s="782"/>
      <c r="E2" s="782"/>
      <c r="F2" s="782"/>
      <c r="G2" s="782"/>
      <c r="H2" s="19"/>
    </row>
    <row r="3" spans="3:12" ht="16.5" thickBot="1"/>
    <row r="4" spans="3:12" ht="32.25" thickBot="1">
      <c r="C4" s="42" t="s">
        <v>22</v>
      </c>
      <c r="D4" s="784" t="s">
        <v>314</v>
      </c>
      <c r="E4" s="784"/>
      <c r="F4" s="784"/>
      <c r="G4" s="784"/>
    </row>
    <row r="5" spans="3:12" ht="16.5" thickBot="1">
      <c r="C5" s="42" t="s">
        <v>4</v>
      </c>
      <c r="D5" s="785" t="s">
        <v>224</v>
      </c>
      <c r="E5" s="786"/>
      <c r="F5" s="786"/>
      <c r="G5" s="787"/>
    </row>
    <row r="6" spans="3:12" ht="32.25" thickBot="1">
      <c r="C6" s="42" t="s">
        <v>38</v>
      </c>
      <c r="D6" s="788" t="s">
        <v>5</v>
      </c>
      <c r="E6" s="789"/>
      <c r="F6" s="789"/>
      <c r="G6" s="790"/>
    </row>
    <row r="7" spans="3:12" ht="16.5" thickBot="1">
      <c r="C7" s="791" t="s">
        <v>8</v>
      </c>
      <c r="D7" s="792"/>
      <c r="E7" s="792"/>
      <c r="F7" s="792"/>
      <c r="G7" s="793"/>
    </row>
    <row r="8" spans="3:12" thickBot="1">
      <c r="C8" s="794" t="s">
        <v>199</v>
      </c>
      <c r="D8" s="795"/>
      <c r="E8" s="795"/>
      <c r="F8" s="795"/>
      <c r="G8" s="796"/>
    </row>
    <row r="9" spans="3:12" thickBot="1">
      <c r="C9" s="794"/>
      <c r="D9" s="795"/>
      <c r="E9" s="795"/>
      <c r="F9" s="795"/>
      <c r="G9" s="796"/>
    </row>
    <row r="10" spans="3:12" thickBot="1">
      <c r="C10" s="794"/>
      <c r="D10" s="795"/>
      <c r="E10" s="795"/>
      <c r="F10" s="795"/>
      <c r="G10" s="796"/>
    </row>
    <row r="11" spans="3:12" ht="32.25" thickBot="1">
      <c r="C11" s="797" t="s">
        <v>11</v>
      </c>
      <c r="D11" s="798" t="s">
        <v>315</v>
      </c>
      <c r="E11" s="799"/>
      <c r="F11" s="799"/>
      <c r="G11" s="800"/>
    </row>
    <row r="12" spans="3:12">
      <c r="C12" s="801" t="s">
        <v>122</v>
      </c>
      <c r="D12" s="802">
        <v>2018</v>
      </c>
      <c r="E12" s="802">
        <v>2019</v>
      </c>
      <c r="F12" s="802">
        <v>2020</v>
      </c>
      <c r="G12" s="802">
        <v>2021</v>
      </c>
    </row>
    <row r="13" spans="3:12" ht="16.5" thickBot="1">
      <c r="C13" s="803"/>
      <c r="D13" s="804" t="s">
        <v>6</v>
      </c>
      <c r="E13" s="804" t="s">
        <v>7</v>
      </c>
      <c r="F13" s="804" t="s">
        <v>7</v>
      </c>
      <c r="G13" s="804" t="s">
        <v>7</v>
      </c>
    </row>
    <row r="14" spans="3:12" ht="48" thickBot="1">
      <c r="C14" s="805" t="s">
        <v>316</v>
      </c>
      <c r="D14" s="806" t="s">
        <v>339</v>
      </c>
      <c r="E14" s="806" t="s">
        <v>339</v>
      </c>
      <c r="F14" s="806" t="s">
        <v>339</v>
      </c>
      <c r="G14" s="806" t="s">
        <v>339</v>
      </c>
    </row>
    <row r="15" spans="3:12" ht="48" thickBot="1">
      <c r="C15" s="809" t="s">
        <v>13</v>
      </c>
      <c r="D15" s="810" t="s">
        <v>317</v>
      </c>
      <c r="E15" s="798"/>
      <c r="F15" s="798"/>
      <c r="G15" s="811"/>
    </row>
    <row r="16" spans="3:12" ht="16.5" thickBot="1">
      <c r="C16" s="788" t="s">
        <v>123</v>
      </c>
      <c r="D16" s="789"/>
      <c r="E16" s="789"/>
      <c r="F16" s="789"/>
      <c r="G16" s="790"/>
      <c r="J16" s="6"/>
      <c r="L16" s="6"/>
    </row>
    <row r="17" spans="3:13" ht="63.75" thickBot="1">
      <c r="C17" s="805" t="s">
        <v>318</v>
      </c>
      <c r="D17" s="806">
        <v>220000</v>
      </c>
      <c r="E17" s="806">
        <v>230000</v>
      </c>
      <c r="F17" s="806">
        <v>240000</v>
      </c>
      <c r="G17" s="806">
        <v>250000</v>
      </c>
    </row>
    <row r="18" spans="3:13" ht="16.5" thickBot="1">
      <c r="C18" s="808"/>
      <c r="D18" s="807"/>
      <c r="E18" s="807"/>
      <c r="F18" s="807"/>
      <c r="G18" s="807"/>
    </row>
    <row r="19" spans="3:13" ht="16.5" thickBot="1">
      <c r="C19" s="808"/>
      <c r="D19" s="807"/>
      <c r="E19" s="807"/>
      <c r="F19" s="807"/>
      <c r="G19" s="807"/>
    </row>
    <row r="20" spans="3:13" ht="16.5" thickBot="1">
      <c r="C20" s="812" t="s">
        <v>70</v>
      </c>
      <c r="D20" s="813"/>
      <c r="E20" s="813"/>
      <c r="F20" s="813"/>
      <c r="G20" s="814"/>
    </row>
    <row r="21" spans="3:13" ht="16.5" thickBot="1">
      <c r="C21" s="812" t="s">
        <v>124</v>
      </c>
      <c r="D21" s="813"/>
      <c r="E21" s="813"/>
      <c r="F21" s="813"/>
      <c r="G21" s="814"/>
    </row>
    <row r="22" spans="3:13" ht="16.5" thickBot="1">
      <c r="C22" s="815" t="s">
        <v>43</v>
      </c>
      <c r="D22" s="816" t="s">
        <v>319</v>
      </c>
      <c r="E22" s="799"/>
      <c r="F22" s="799"/>
      <c r="G22" s="800"/>
    </row>
    <row r="23" spans="3:13" ht="32.25" thickBot="1">
      <c r="C23" s="808" t="s">
        <v>10</v>
      </c>
      <c r="D23" s="788" t="s">
        <v>319</v>
      </c>
      <c r="E23" s="789"/>
      <c r="F23" s="789"/>
      <c r="G23" s="790"/>
    </row>
    <row r="24" spans="3:13" ht="16.5" thickBot="1">
      <c r="C24" s="808" t="s">
        <v>15</v>
      </c>
      <c r="D24" s="817" t="s">
        <v>265</v>
      </c>
      <c r="E24" s="818"/>
      <c r="F24" s="818"/>
      <c r="G24" s="819"/>
    </row>
    <row r="25" spans="3:13">
      <c r="C25" s="801"/>
      <c r="D25" s="820">
        <v>2018</v>
      </c>
      <c r="E25" s="820">
        <v>2019</v>
      </c>
      <c r="F25" s="820">
        <v>2020</v>
      </c>
      <c r="G25" s="820">
        <v>2021</v>
      </c>
    </row>
    <row r="26" spans="3:13" ht="16.5" thickBot="1">
      <c r="C26" s="803"/>
      <c r="D26" s="821" t="s">
        <v>6</v>
      </c>
      <c r="E26" s="821" t="s">
        <v>7</v>
      </c>
      <c r="F26" s="821" t="s">
        <v>7</v>
      </c>
      <c r="G26" s="821" t="s">
        <v>7</v>
      </c>
    </row>
    <row r="27" spans="3:13" ht="16.5" thickBot="1">
      <c r="C27" s="808" t="s">
        <v>9</v>
      </c>
      <c r="D27" s="931">
        <v>220000</v>
      </c>
      <c r="E27" s="931">
        <v>240000</v>
      </c>
      <c r="F27" s="931">
        <v>300000</v>
      </c>
      <c r="G27" s="931">
        <v>320000</v>
      </c>
    </row>
    <row r="28" spans="3:13" ht="32.25" thickBot="1">
      <c r="C28" s="808" t="s">
        <v>16</v>
      </c>
      <c r="D28" s="823">
        <v>325300</v>
      </c>
      <c r="E28" s="822">
        <v>352300</v>
      </c>
      <c r="F28" s="822">
        <v>455113</v>
      </c>
      <c r="G28" s="822">
        <v>476300</v>
      </c>
    </row>
    <row r="29" spans="3:13" ht="32.25" thickBot="1">
      <c r="C29" s="808" t="s">
        <v>26</v>
      </c>
      <c r="D29" s="822">
        <f>D28/D27</f>
        <v>1.4786363636363635</v>
      </c>
      <c r="E29" s="822">
        <f>E28/E27</f>
        <v>1.4679166666666668</v>
      </c>
      <c r="F29" s="822">
        <f>F28/F27</f>
        <v>1.5170433333333333</v>
      </c>
      <c r="G29" s="822">
        <f>G28/G27</f>
        <v>1.4884375000000001</v>
      </c>
    </row>
    <row r="30" spans="3:13" ht="32.25" thickBot="1">
      <c r="C30" s="808" t="s">
        <v>17</v>
      </c>
      <c r="D30" s="824" t="s">
        <v>23</v>
      </c>
      <c r="E30" s="825">
        <f>E27/D27-1</f>
        <v>9.0909090909090828E-2</v>
      </c>
      <c r="F30" s="825">
        <f t="shared" ref="F30:G32" si="0">F27/E27-1</f>
        <v>0.25</v>
      </c>
      <c r="G30" s="825">
        <f t="shared" si="0"/>
        <v>6.6666666666666652E-2</v>
      </c>
      <c r="I30" s="12"/>
      <c r="J30" s="12"/>
      <c r="K30" s="12"/>
      <c r="L30" s="12"/>
      <c r="M30" s="12"/>
    </row>
    <row r="31" spans="3:13" ht="32.25" thickBot="1">
      <c r="C31" s="808" t="s">
        <v>18</v>
      </c>
      <c r="D31" s="824" t="s">
        <v>23</v>
      </c>
      <c r="E31" s="825">
        <f>E28/D28-1</f>
        <v>8.3000307408545915E-2</v>
      </c>
      <c r="F31" s="825">
        <f t="shared" si="0"/>
        <v>0.29183366449049108</v>
      </c>
      <c r="G31" s="825">
        <f t="shared" si="0"/>
        <v>4.6553273582604859E-2</v>
      </c>
    </row>
    <row r="32" spans="3:13" ht="32.25" thickBot="1">
      <c r="C32" s="808" t="s">
        <v>19</v>
      </c>
      <c r="D32" s="824" t="s">
        <v>23</v>
      </c>
      <c r="E32" s="825">
        <f>E29/D29-1</f>
        <v>-7.2497182088326895E-3</v>
      </c>
      <c r="F32" s="825">
        <f t="shared" si="0"/>
        <v>3.3466931592392779E-2</v>
      </c>
      <c r="G32" s="825">
        <f t="shared" si="0"/>
        <v>-1.8856306016307944E-2</v>
      </c>
    </row>
    <row r="33" spans="3:7" ht="16.5" thickBot="1">
      <c r="C33" s="826" t="s">
        <v>463</v>
      </c>
      <c r="D33" s="827"/>
      <c r="E33" s="827"/>
      <c r="F33" s="827"/>
      <c r="G33" s="828"/>
    </row>
    <row r="34" spans="3:7" ht="12.75" customHeight="1">
      <c r="C34" s="801"/>
      <c r="D34" s="820">
        <v>2018</v>
      </c>
      <c r="E34" s="820">
        <v>2019</v>
      </c>
      <c r="F34" s="820">
        <v>2020</v>
      </c>
      <c r="G34" s="820">
        <v>2021</v>
      </c>
    </row>
    <row r="35" spans="3:7" ht="9" customHeight="1" thickBot="1">
      <c r="C35" s="803"/>
      <c r="D35" s="821" t="s">
        <v>6</v>
      </c>
      <c r="E35" s="821" t="s">
        <v>7</v>
      </c>
      <c r="F35" s="821" t="s">
        <v>7</v>
      </c>
      <c r="G35" s="821" t="s">
        <v>7</v>
      </c>
    </row>
    <row r="36" spans="3:7" ht="16.5" thickBot="1">
      <c r="C36" s="829" t="s">
        <v>0</v>
      </c>
      <c r="D36" s="830">
        <v>89500</v>
      </c>
      <c r="E36" s="830">
        <v>89500</v>
      </c>
      <c r="F36" s="830">
        <v>89500</v>
      </c>
      <c r="G36" s="830">
        <v>89500</v>
      </c>
    </row>
    <row r="37" spans="3:7" ht="48" thickBot="1">
      <c r="C37" s="829" t="s">
        <v>52</v>
      </c>
      <c r="D37" s="830">
        <v>15800</v>
      </c>
      <c r="E37" s="830">
        <v>15800</v>
      </c>
      <c r="F37" s="830">
        <v>15800</v>
      </c>
      <c r="G37" s="830">
        <v>15800</v>
      </c>
    </row>
    <row r="38" spans="3:7" ht="32.25" thickBot="1">
      <c r="C38" s="829" t="s">
        <v>1</v>
      </c>
      <c r="D38" s="823">
        <v>220000</v>
      </c>
      <c r="E38" s="830">
        <v>247000</v>
      </c>
      <c r="F38" s="830">
        <v>300000</v>
      </c>
      <c r="G38" s="830">
        <v>330000</v>
      </c>
    </row>
    <row r="39" spans="3:7" ht="16.5" thickBot="1">
      <c r="C39" s="829" t="s">
        <v>2</v>
      </c>
      <c r="D39" s="823"/>
      <c r="E39" s="830"/>
      <c r="F39" s="830"/>
      <c r="G39" s="830"/>
    </row>
    <row r="40" spans="3:7" ht="32.25" thickBot="1">
      <c r="C40" s="829" t="s">
        <v>31</v>
      </c>
      <c r="D40" s="823"/>
      <c r="E40" s="830"/>
      <c r="F40" s="830"/>
      <c r="G40" s="830"/>
    </row>
    <row r="41" spans="3:7" ht="32.25" thickBot="1">
      <c r="C41" s="829" t="s">
        <v>33</v>
      </c>
      <c r="D41" s="823"/>
      <c r="E41" s="830"/>
      <c r="F41" s="830"/>
      <c r="G41" s="830"/>
    </row>
    <row r="42" spans="3:7" ht="48" thickBot="1">
      <c r="C42" s="829" t="s">
        <v>3</v>
      </c>
      <c r="D42" s="823"/>
      <c r="E42" s="830"/>
      <c r="F42" s="830"/>
      <c r="G42" s="830"/>
    </row>
    <row r="43" spans="3:7" ht="32.25" thickBot="1">
      <c r="C43" s="831" t="s">
        <v>72</v>
      </c>
      <c r="D43" s="823">
        <f>D36+D37+D38</f>
        <v>325300</v>
      </c>
      <c r="E43" s="823">
        <f>E36+E37+E38</f>
        <v>352300</v>
      </c>
      <c r="F43" s="823">
        <f>F36+F37+F38</f>
        <v>405300</v>
      </c>
      <c r="G43" s="823">
        <f>G36+G37+G38</f>
        <v>435300</v>
      </c>
    </row>
    <row r="44" spans="3:7" ht="16.5" thickBot="1">
      <c r="C44" s="832" t="s">
        <v>74</v>
      </c>
      <c r="D44" s="833">
        <f>IF(D43-D28=0,0,"Error")</f>
        <v>0</v>
      </c>
      <c r="E44" s="833">
        <f>IF(E43-E28=0,0,"Error")</f>
        <v>0</v>
      </c>
      <c r="F44" s="833" t="str">
        <f>IF(F43-F28=0,0,"Error")</f>
        <v>Error</v>
      </c>
      <c r="G44" s="833" t="str">
        <f>IF(G43-G28=0,0,"Error")</f>
        <v>Error</v>
      </c>
    </row>
    <row r="45" spans="3:7" ht="32.25" thickBot="1">
      <c r="C45" s="834" t="s">
        <v>464</v>
      </c>
      <c r="D45" s="816" t="s">
        <v>39</v>
      </c>
      <c r="E45" s="799"/>
      <c r="F45" s="799"/>
      <c r="G45" s="800"/>
    </row>
    <row r="46" spans="3:7" ht="32.25" thickBot="1">
      <c r="C46" s="808" t="s">
        <v>10</v>
      </c>
      <c r="D46" s="788" t="s">
        <v>39</v>
      </c>
      <c r="E46" s="789"/>
      <c r="F46" s="789"/>
      <c r="G46" s="790"/>
    </row>
    <row r="47" spans="3:7" ht="16.5" thickBot="1">
      <c r="C47" s="808" t="s">
        <v>15</v>
      </c>
      <c r="D47" s="817" t="s">
        <v>39</v>
      </c>
      <c r="E47" s="818"/>
      <c r="F47" s="818"/>
      <c r="G47" s="819"/>
    </row>
    <row r="48" spans="3:7" ht="16.5" thickBot="1">
      <c r="C48" s="808" t="s">
        <v>9</v>
      </c>
      <c r="D48" s="822"/>
      <c r="E48" s="822"/>
      <c r="F48" s="822"/>
      <c r="G48" s="822"/>
    </row>
    <row r="49" spans="3:7">
      <c r="C49" s="801"/>
      <c r="D49" s="820">
        <v>2018</v>
      </c>
      <c r="E49" s="820">
        <v>2019</v>
      </c>
      <c r="F49" s="820">
        <v>2020</v>
      </c>
      <c r="G49" s="820">
        <v>2021</v>
      </c>
    </row>
    <row r="50" spans="3:7" ht="16.5" thickBot="1">
      <c r="C50" s="803"/>
      <c r="D50" s="821" t="s">
        <v>6</v>
      </c>
      <c r="E50" s="821" t="s">
        <v>7</v>
      </c>
      <c r="F50" s="821" t="s">
        <v>7</v>
      </c>
      <c r="G50" s="821" t="s">
        <v>7</v>
      </c>
    </row>
    <row r="51" spans="3:7" ht="32.25" thickBot="1">
      <c r="C51" s="808" t="s">
        <v>16</v>
      </c>
      <c r="D51" s="822"/>
      <c r="E51" s="822"/>
      <c r="F51" s="822"/>
      <c r="G51" s="822"/>
    </row>
    <row r="52" spans="3:7" ht="32.25" thickBot="1">
      <c r="C52" s="808" t="s">
        <v>26</v>
      </c>
      <c r="D52" s="822" t="e">
        <f>D51/D48</f>
        <v>#DIV/0!</v>
      </c>
      <c r="E52" s="822" t="e">
        <f>E51/E48</f>
        <v>#DIV/0!</v>
      </c>
      <c r="F52" s="822" t="e">
        <f>F51/F48</f>
        <v>#DIV/0!</v>
      </c>
      <c r="G52" s="822" t="e">
        <f>G51/G48</f>
        <v>#DIV/0!</v>
      </c>
    </row>
    <row r="53" spans="3:7" ht="32.25" thickBot="1">
      <c r="C53" s="808" t="s">
        <v>17</v>
      </c>
      <c r="D53" s="824"/>
      <c r="E53" s="825" t="e">
        <f>E48/D48-1</f>
        <v>#DIV/0!</v>
      </c>
      <c r="F53" s="825" t="e">
        <f>F48/E48-1</f>
        <v>#DIV/0!</v>
      </c>
      <c r="G53" s="825" t="e">
        <f>G48/F48-1</f>
        <v>#DIV/0!</v>
      </c>
    </row>
    <row r="54" spans="3:7" ht="32.25" thickBot="1">
      <c r="C54" s="808" t="s">
        <v>18</v>
      </c>
      <c r="D54" s="824"/>
      <c r="E54" s="825" t="e">
        <f t="shared" ref="E54:G55" si="1">E51/D51-1</f>
        <v>#DIV/0!</v>
      </c>
      <c r="F54" s="825" t="e">
        <f t="shared" si="1"/>
        <v>#DIV/0!</v>
      </c>
      <c r="G54" s="825" t="e">
        <f t="shared" si="1"/>
        <v>#DIV/0!</v>
      </c>
    </row>
    <row r="55" spans="3:7" ht="32.25" thickBot="1">
      <c r="C55" s="808" t="s">
        <v>19</v>
      </c>
      <c r="D55" s="824"/>
      <c r="E55" s="825" t="e">
        <f t="shared" si="1"/>
        <v>#DIV/0!</v>
      </c>
      <c r="F55" s="825" t="e">
        <f t="shared" si="1"/>
        <v>#DIV/0!</v>
      </c>
      <c r="G55" s="825" t="e">
        <f t="shared" si="1"/>
        <v>#DIV/0!</v>
      </c>
    </row>
    <row r="56" spans="3:7" ht="15.75" customHeight="1" thickBot="1">
      <c r="C56" s="826" t="s">
        <v>465</v>
      </c>
      <c r="D56" s="827"/>
      <c r="E56" s="827"/>
      <c r="F56" s="827"/>
      <c r="G56" s="828"/>
    </row>
    <row r="57" spans="3:7">
      <c r="C57" s="801"/>
      <c r="D57" s="820">
        <v>2018</v>
      </c>
      <c r="E57" s="820">
        <v>2019</v>
      </c>
      <c r="F57" s="820">
        <v>2020</v>
      </c>
      <c r="G57" s="820">
        <v>2021</v>
      </c>
    </row>
    <row r="58" spans="3:7" ht="16.5" thickBot="1">
      <c r="C58" s="803"/>
      <c r="D58" s="821" t="s">
        <v>6</v>
      </c>
      <c r="E58" s="821" t="s">
        <v>7</v>
      </c>
      <c r="F58" s="821" t="s">
        <v>7</v>
      </c>
      <c r="G58" s="821" t="s">
        <v>7</v>
      </c>
    </row>
    <row r="59" spans="3:7" ht="16.5" thickBot="1">
      <c r="C59" s="829" t="s">
        <v>0</v>
      </c>
      <c r="D59" s="830"/>
      <c r="E59" s="830"/>
      <c r="F59" s="830"/>
      <c r="G59" s="830"/>
    </row>
    <row r="60" spans="3:7" ht="48" thickBot="1">
      <c r="C60" s="829" t="s">
        <v>52</v>
      </c>
      <c r="D60" s="830"/>
      <c r="E60" s="830"/>
      <c r="F60" s="830"/>
      <c r="G60" s="830"/>
    </row>
    <row r="61" spans="3:7" ht="32.25" thickBot="1">
      <c r="C61" s="829" t="s">
        <v>1</v>
      </c>
      <c r="D61" s="823"/>
      <c r="E61" s="830"/>
      <c r="F61" s="830"/>
      <c r="G61" s="830"/>
    </row>
    <row r="62" spans="3:7" ht="16.5" thickBot="1">
      <c r="C62" s="829" t="s">
        <v>2</v>
      </c>
      <c r="D62" s="823"/>
      <c r="E62" s="830"/>
      <c r="F62" s="830"/>
      <c r="G62" s="830"/>
    </row>
    <row r="63" spans="3:7" ht="32.25" thickBot="1">
      <c r="C63" s="829" t="s">
        <v>31</v>
      </c>
      <c r="D63" s="823"/>
      <c r="E63" s="830"/>
      <c r="F63" s="830"/>
      <c r="G63" s="830"/>
    </row>
    <row r="64" spans="3:7" ht="32.25" thickBot="1">
      <c r="C64" s="829" t="s">
        <v>33</v>
      </c>
      <c r="D64" s="823"/>
      <c r="E64" s="830"/>
      <c r="F64" s="830"/>
      <c r="G64" s="830"/>
    </row>
    <row r="65" spans="3:13" ht="48" thickBot="1">
      <c r="C65" s="829" t="s">
        <v>3</v>
      </c>
      <c r="D65" s="823"/>
      <c r="E65" s="830"/>
      <c r="F65" s="830"/>
      <c r="G65" s="830"/>
    </row>
    <row r="66" spans="3:13" ht="32.25" thickBot="1">
      <c r="C66" s="835" t="s">
        <v>75</v>
      </c>
      <c r="D66" s="823">
        <f>D65+D64+D63+D62+D61+D60+D59</f>
        <v>0</v>
      </c>
      <c r="E66" s="823">
        <f>E65+E64+E63+E62+E61+E60+E59</f>
        <v>0</v>
      </c>
      <c r="F66" s="823">
        <f>F65+F64+F63+F62+F61+F60+F59</f>
        <v>0</v>
      </c>
      <c r="G66" s="823">
        <f>G65+G64+G63+G62+G61+G60+G59</f>
        <v>0</v>
      </c>
    </row>
    <row r="67" spans="3:13" ht="16.5" thickBot="1">
      <c r="C67" s="832" t="s">
        <v>74</v>
      </c>
      <c r="D67" s="833">
        <f>IF(D66-D51=0,0,"Error")</f>
        <v>0</v>
      </c>
      <c r="E67" s="833">
        <f>IF(E66-E51=0,0,"Error")</f>
        <v>0</v>
      </c>
      <c r="F67" s="833">
        <f>IF(F66-F51=0,0,"Error")</f>
        <v>0</v>
      </c>
      <c r="G67" s="833">
        <f>IF(G66-G51=0,0,"Error")</f>
        <v>0</v>
      </c>
    </row>
    <row r="68" spans="3:13" ht="16.5" thickBot="1">
      <c r="C68" s="812" t="s">
        <v>94</v>
      </c>
      <c r="D68" s="813"/>
      <c r="E68" s="813"/>
      <c r="F68" s="813"/>
      <c r="G68" s="814"/>
    </row>
    <row r="69" spans="3:13" ht="16.5" thickBot="1">
      <c r="C69" s="812" t="s">
        <v>95</v>
      </c>
      <c r="D69" s="813"/>
      <c r="E69" s="813"/>
      <c r="F69" s="813"/>
      <c r="G69" s="814"/>
    </row>
    <row r="70" spans="3:13" ht="32.25" thickBot="1">
      <c r="C70" s="836" t="s">
        <v>111</v>
      </c>
      <c r="D70" s="837" t="s">
        <v>44</v>
      </c>
      <c r="E70" s="838"/>
      <c r="F70" s="838"/>
      <c r="G70" s="839"/>
    </row>
    <row r="71" spans="3:13" ht="16.5" thickBot="1">
      <c r="C71" s="815" t="s">
        <v>42</v>
      </c>
      <c r="D71" s="816" t="s">
        <v>451</v>
      </c>
      <c r="E71" s="799"/>
      <c r="F71" s="799"/>
      <c r="G71" s="800"/>
    </row>
    <row r="72" spans="3:13" ht="32.25" thickBot="1">
      <c r="C72" s="808" t="s">
        <v>10</v>
      </c>
      <c r="D72" s="788" t="s">
        <v>452</v>
      </c>
      <c r="E72" s="789"/>
      <c r="F72" s="789"/>
      <c r="G72" s="790"/>
    </row>
    <row r="73" spans="3:13" ht="16.5" thickBot="1">
      <c r="C73" s="808" t="s">
        <v>15</v>
      </c>
      <c r="D73" s="817" t="s">
        <v>410</v>
      </c>
      <c r="E73" s="818"/>
      <c r="F73" s="818"/>
      <c r="G73" s="819"/>
    </row>
    <row r="74" spans="3:13">
      <c r="C74" s="801"/>
      <c r="D74" s="820">
        <v>2018</v>
      </c>
      <c r="E74" s="820">
        <v>2019</v>
      </c>
      <c r="F74" s="820">
        <v>2020</v>
      </c>
      <c r="G74" s="820">
        <v>2021</v>
      </c>
    </row>
    <row r="75" spans="3:13" ht="16.5" thickBot="1">
      <c r="C75" s="803"/>
      <c r="D75" s="821" t="s">
        <v>6</v>
      </c>
      <c r="E75" s="821" t="s">
        <v>7</v>
      </c>
      <c r="F75" s="821" t="s">
        <v>7</v>
      </c>
      <c r="G75" s="821" t="s">
        <v>7</v>
      </c>
    </row>
    <row r="76" spans="3:13" ht="16.5" thickBot="1">
      <c r="C76" s="808" t="s">
        <v>9</v>
      </c>
      <c r="D76" s="822">
        <v>32</v>
      </c>
      <c r="E76" s="822"/>
      <c r="F76" s="822">
        <v>35</v>
      </c>
      <c r="G76" s="822">
        <v>35</v>
      </c>
    </row>
    <row r="77" spans="3:13" ht="32.25" thickBot="1">
      <c r="C77" s="808" t="s">
        <v>16</v>
      </c>
      <c r="D77" s="822">
        <v>240370</v>
      </c>
      <c r="E77" s="822">
        <v>0</v>
      </c>
      <c r="F77" s="822">
        <v>262500</v>
      </c>
      <c r="G77" s="822">
        <v>262500</v>
      </c>
    </row>
    <row r="78" spans="3:13" ht="32.25" thickBot="1">
      <c r="C78" s="808" t="s">
        <v>26</v>
      </c>
      <c r="D78" s="822">
        <f>D77/D76</f>
        <v>7511.5625</v>
      </c>
      <c r="E78" s="822" t="e">
        <f>E77/E76</f>
        <v>#DIV/0!</v>
      </c>
      <c r="F78" s="822">
        <f>F77/F76</f>
        <v>7500</v>
      </c>
      <c r="G78" s="822">
        <f>G77/G76</f>
        <v>7500</v>
      </c>
    </row>
    <row r="79" spans="3:13" ht="32.25" thickBot="1">
      <c r="C79" s="808" t="s">
        <v>17</v>
      </c>
      <c r="D79" s="824" t="s">
        <v>23</v>
      </c>
      <c r="E79" s="825">
        <f>E76/D76-1</f>
        <v>-1</v>
      </c>
      <c r="F79" s="825" t="e">
        <f t="shared" ref="F79:G81" si="2">F76/E76-1</f>
        <v>#DIV/0!</v>
      </c>
      <c r="G79" s="825">
        <f t="shared" si="2"/>
        <v>0</v>
      </c>
      <c r="I79" s="12"/>
      <c r="J79" s="12"/>
      <c r="K79" s="12"/>
      <c r="L79" s="12"/>
      <c r="M79" s="12"/>
    </row>
    <row r="80" spans="3:13" ht="32.25" thickBot="1">
      <c r="C80" s="808" t="s">
        <v>18</v>
      </c>
      <c r="D80" s="824" t="s">
        <v>23</v>
      </c>
      <c r="E80" s="825">
        <f>E77/D77-1</f>
        <v>-1</v>
      </c>
      <c r="F80" s="825" t="e">
        <f t="shared" si="2"/>
        <v>#DIV/0!</v>
      </c>
      <c r="G80" s="825">
        <f t="shared" si="2"/>
        <v>0</v>
      </c>
    </row>
    <row r="81" spans="3:7" ht="32.25" thickBot="1">
      <c r="C81" s="808" t="s">
        <v>19</v>
      </c>
      <c r="D81" s="824" t="s">
        <v>23</v>
      </c>
      <c r="E81" s="825" t="e">
        <f>E78/D78-1</f>
        <v>#DIV/0!</v>
      </c>
      <c r="F81" s="825" t="e">
        <f t="shared" si="2"/>
        <v>#DIV/0!</v>
      </c>
      <c r="G81" s="825">
        <f t="shared" si="2"/>
        <v>0</v>
      </c>
    </row>
    <row r="82" spans="3:7" ht="16.5" thickBot="1">
      <c r="C82" s="826" t="s">
        <v>463</v>
      </c>
      <c r="D82" s="827"/>
      <c r="E82" s="827"/>
      <c r="F82" s="827"/>
      <c r="G82" s="828"/>
    </row>
    <row r="83" spans="3:7" ht="12.75" customHeight="1">
      <c r="C83" s="801"/>
      <c r="D83" s="820">
        <v>2018</v>
      </c>
      <c r="E83" s="820">
        <v>2019</v>
      </c>
      <c r="F83" s="820">
        <v>2020</v>
      </c>
      <c r="G83" s="820">
        <v>2021</v>
      </c>
    </row>
    <row r="84" spans="3:7" ht="9" customHeight="1" thickBot="1">
      <c r="C84" s="803"/>
      <c r="D84" s="821" t="s">
        <v>6</v>
      </c>
      <c r="E84" s="821" t="s">
        <v>7</v>
      </c>
      <c r="F84" s="821" t="s">
        <v>7</v>
      </c>
      <c r="G84" s="821" t="s">
        <v>7</v>
      </c>
    </row>
    <row r="85" spans="3:7" ht="32.25" thickBot="1">
      <c r="C85" s="829" t="s">
        <v>99</v>
      </c>
      <c r="D85" s="830"/>
      <c r="E85" s="830"/>
      <c r="F85" s="830"/>
      <c r="G85" s="830"/>
    </row>
    <row r="86" spans="3:7" ht="32.25" thickBot="1">
      <c r="C86" s="829" t="s">
        <v>100</v>
      </c>
      <c r="D86" s="822">
        <v>240370</v>
      </c>
      <c r="E86" s="822">
        <v>0</v>
      </c>
      <c r="F86" s="822">
        <v>262500</v>
      </c>
      <c r="G86" s="822">
        <v>262500</v>
      </c>
    </row>
    <row r="87" spans="3:7" ht="32.25" thickBot="1">
      <c r="C87" s="831" t="s">
        <v>72</v>
      </c>
      <c r="D87" s="823">
        <f>D86+D85</f>
        <v>240370</v>
      </c>
      <c r="E87" s="823">
        <f>E86+E85</f>
        <v>0</v>
      </c>
      <c r="F87" s="823">
        <f>F86+F85</f>
        <v>262500</v>
      </c>
      <c r="G87" s="823">
        <f>G86+G85</f>
        <v>262500</v>
      </c>
    </row>
    <row r="88" spans="3:7" ht="15">
      <c r="C88" s="840" t="s">
        <v>96</v>
      </c>
      <c r="D88" s="841"/>
      <c r="E88" s="842"/>
      <c r="F88" s="842"/>
      <c r="G88" s="843"/>
    </row>
    <row r="89" spans="3:7" ht="15">
      <c r="C89" s="844"/>
      <c r="D89" s="845"/>
      <c r="E89" s="846"/>
      <c r="F89" s="846"/>
      <c r="G89" s="847"/>
    </row>
    <row r="90" spans="3:7" thickBot="1">
      <c r="C90" s="848"/>
      <c r="D90" s="849"/>
      <c r="E90" s="850"/>
      <c r="F90" s="850"/>
      <c r="G90" s="851"/>
    </row>
    <row r="91" spans="3:7" ht="32.25" thickBot="1">
      <c r="C91" s="836" t="s">
        <v>45</v>
      </c>
      <c r="D91" s="837" t="s">
        <v>44</v>
      </c>
      <c r="E91" s="838"/>
      <c r="F91" s="838"/>
      <c r="G91" s="839"/>
    </row>
    <row r="92" spans="3:7" ht="48" thickBot="1">
      <c r="C92" s="815" t="s">
        <v>97</v>
      </c>
      <c r="D92" s="816" t="s">
        <v>39</v>
      </c>
      <c r="E92" s="799"/>
      <c r="F92" s="799"/>
      <c r="G92" s="800"/>
    </row>
    <row r="93" spans="3:7" ht="17.25" customHeight="1" thickBot="1">
      <c r="C93" s="808" t="s">
        <v>10</v>
      </c>
      <c r="D93" s="788" t="s">
        <v>39</v>
      </c>
      <c r="E93" s="789"/>
      <c r="F93" s="789"/>
      <c r="G93" s="790"/>
    </row>
    <row r="94" spans="3:7" ht="16.5" thickBot="1">
      <c r="C94" s="808" t="s">
        <v>15</v>
      </c>
      <c r="D94" s="817" t="s">
        <v>39</v>
      </c>
      <c r="E94" s="818"/>
      <c r="F94" s="818"/>
      <c r="G94" s="819"/>
    </row>
    <row r="95" spans="3:7" ht="12.75" customHeight="1">
      <c r="C95" s="801"/>
      <c r="D95" s="820">
        <v>2018</v>
      </c>
      <c r="E95" s="820">
        <v>2019</v>
      </c>
      <c r="F95" s="820">
        <v>2020</v>
      </c>
      <c r="G95" s="820">
        <v>2021</v>
      </c>
    </row>
    <row r="96" spans="3:7" ht="9" customHeight="1" thickBot="1">
      <c r="C96" s="803"/>
      <c r="D96" s="821" t="s">
        <v>6</v>
      </c>
      <c r="E96" s="821" t="s">
        <v>7</v>
      </c>
      <c r="F96" s="821" t="s">
        <v>7</v>
      </c>
      <c r="G96" s="821" t="s">
        <v>7</v>
      </c>
    </row>
    <row r="97" spans="3:13" ht="16.5" thickBot="1">
      <c r="C97" s="808" t="s">
        <v>9</v>
      </c>
      <c r="D97" s="822"/>
      <c r="E97" s="822"/>
      <c r="F97" s="822"/>
      <c r="G97" s="822"/>
    </row>
    <row r="98" spans="3:13" ht="32.25" thickBot="1">
      <c r="C98" s="808" t="s">
        <v>16</v>
      </c>
      <c r="D98" s="822"/>
      <c r="E98" s="822"/>
      <c r="F98" s="822"/>
      <c r="G98" s="822"/>
    </row>
    <row r="99" spans="3:13" ht="32.25" thickBot="1">
      <c r="C99" s="808" t="s">
        <v>26</v>
      </c>
      <c r="D99" s="822" t="e">
        <f>D98/D97</f>
        <v>#DIV/0!</v>
      </c>
      <c r="E99" s="822" t="e">
        <f>E98/E97</f>
        <v>#DIV/0!</v>
      </c>
      <c r="F99" s="822" t="e">
        <f>F98/F97</f>
        <v>#DIV/0!</v>
      </c>
      <c r="G99" s="822" t="e">
        <f>G98/G97</f>
        <v>#DIV/0!</v>
      </c>
    </row>
    <row r="100" spans="3:13" ht="32.25" thickBot="1">
      <c r="C100" s="808" t="s">
        <v>17</v>
      </c>
      <c r="D100" s="824" t="s">
        <v>23</v>
      </c>
      <c r="E100" s="825" t="e">
        <f>E97/D97-1</f>
        <v>#DIV/0!</v>
      </c>
      <c r="F100" s="825" t="e">
        <f t="shared" ref="F100:G102" si="3">F97/E97-1</f>
        <v>#DIV/0!</v>
      </c>
      <c r="G100" s="825" t="e">
        <f t="shared" si="3"/>
        <v>#DIV/0!</v>
      </c>
      <c r="I100" s="12"/>
      <c r="J100" s="12"/>
      <c r="K100" s="12"/>
      <c r="L100" s="12"/>
      <c r="M100" s="12"/>
    </row>
    <row r="101" spans="3:13" ht="32.25" thickBot="1">
      <c r="C101" s="808" t="s">
        <v>18</v>
      </c>
      <c r="D101" s="824" t="s">
        <v>23</v>
      </c>
      <c r="E101" s="825" t="e">
        <f>E98/D98-1</f>
        <v>#DIV/0!</v>
      </c>
      <c r="F101" s="825" t="e">
        <f t="shared" si="3"/>
        <v>#DIV/0!</v>
      </c>
      <c r="G101" s="825" t="e">
        <f t="shared" si="3"/>
        <v>#DIV/0!</v>
      </c>
    </row>
    <row r="102" spans="3:13" ht="32.25" thickBot="1">
      <c r="C102" s="808" t="s">
        <v>19</v>
      </c>
      <c r="D102" s="824" t="s">
        <v>23</v>
      </c>
      <c r="E102" s="825" t="e">
        <f>E99/D99-1</f>
        <v>#DIV/0!</v>
      </c>
      <c r="F102" s="825" t="e">
        <f t="shared" si="3"/>
        <v>#DIV/0!</v>
      </c>
      <c r="G102" s="825" t="e">
        <f t="shared" si="3"/>
        <v>#DIV/0!</v>
      </c>
    </row>
    <row r="103" spans="3:13" ht="16.5" thickBot="1">
      <c r="C103" s="826" t="s">
        <v>466</v>
      </c>
      <c r="D103" s="827"/>
      <c r="E103" s="827"/>
      <c r="F103" s="827"/>
      <c r="G103" s="828"/>
    </row>
    <row r="104" spans="3:13" ht="12.75" customHeight="1">
      <c r="C104" s="801"/>
      <c r="D104" s="820">
        <v>2018</v>
      </c>
      <c r="E104" s="820">
        <v>2019</v>
      </c>
      <c r="F104" s="820">
        <v>2020</v>
      </c>
      <c r="G104" s="820">
        <v>2021</v>
      </c>
    </row>
    <row r="105" spans="3:13" ht="9" customHeight="1" thickBot="1">
      <c r="C105" s="803"/>
      <c r="D105" s="821" t="s">
        <v>6</v>
      </c>
      <c r="E105" s="821" t="s">
        <v>7</v>
      </c>
      <c r="F105" s="821" t="s">
        <v>7</v>
      </c>
      <c r="G105" s="821" t="s">
        <v>7</v>
      </c>
    </row>
    <row r="106" spans="3:13" ht="32.25" thickBot="1">
      <c r="C106" s="829" t="s">
        <v>99</v>
      </c>
      <c r="D106" s="830"/>
      <c r="E106" s="830"/>
      <c r="F106" s="830"/>
      <c r="G106" s="830"/>
    </row>
    <row r="107" spans="3:13" ht="32.25" thickBot="1">
      <c r="C107" s="829" t="s">
        <v>100</v>
      </c>
      <c r="D107" s="823"/>
      <c r="E107" s="830"/>
      <c r="F107" s="830"/>
      <c r="G107" s="830"/>
    </row>
    <row r="108" spans="3:13" ht="32.25" thickBot="1">
      <c r="C108" s="831" t="s">
        <v>75</v>
      </c>
      <c r="D108" s="823">
        <f>D107+D106</f>
        <v>0</v>
      </c>
      <c r="E108" s="823">
        <f>E107+E106</f>
        <v>0</v>
      </c>
      <c r="F108" s="823">
        <f>F107+F106</f>
        <v>0</v>
      </c>
      <c r="G108" s="823">
        <f>G107+G106</f>
        <v>0</v>
      </c>
    </row>
    <row r="109" spans="3:13" ht="16.5" thickBot="1">
      <c r="C109" s="812" t="s">
        <v>94</v>
      </c>
      <c r="D109" s="813"/>
      <c r="E109" s="813"/>
      <c r="F109" s="813"/>
      <c r="G109" s="814"/>
    </row>
    <row r="110" spans="3:13" ht="16.5" thickBot="1">
      <c r="C110" s="812" t="s">
        <v>101</v>
      </c>
      <c r="D110" s="813"/>
      <c r="E110" s="813"/>
      <c r="F110" s="813"/>
      <c r="G110" s="814"/>
    </row>
    <row r="111" spans="3:13" ht="32.25" thickBot="1">
      <c r="C111" s="836" t="s">
        <v>45</v>
      </c>
      <c r="D111" s="837" t="s">
        <v>44</v>
      </c>
      <c r="E111" s="838"/>
      <c r="F111" s="838"/>
      <c r="G111" s="839"/>
    </row>
    <row r="112" spans="3:13" ht="16.5" thickBot="1">
      <c r="C112" s="815" t="s">
        <v>42</v>
      </c>
      <c r="D112" s="816" t="s">
        <v>39</v>
      </c>
      <c r="E112" s="799"/>
      <c r="F112" s="799"/>
      <c r="G112" s="800"/>
    </row>
    <row r="113" spans="3:13" ht="17.25" customHeight="1" thickBot="1">
      <c r="C113" s="808" t="s">
        <v>10</v>
      </c>
      <c r="D113" s="788" t="s">
        <v>39</v>
      </c>
      <c r="E113" s="789"/>
      <c r="F113" s="789"/>
      <c r="G113" s="790"/>
    </row>
    <row r="114" spans="3:13" ht="16.5" thickBot="1">
      <c r="C114" s="808" t="s">
        <v>15</v>
      </c>
      <c r="D114" s="817" t="s">
        <v>39</v>
      </c>
      <c r="E114" s="818"/>
      <c r="F114" s="818"/>
      <c r="G114" s="819"/>
    </row>
    <row r="115" spans="3:13" ht="12.75" customHeight="1">
      <c r="C115" s="801"/>
      <c r="D115" s="820">
        <v>2018</v>
      </c>
      <c r="E115" s="820">
        <v>2019</v>
      </c>
      <c r="F115" s="820">
        <v>2020</v>
      </c>
      <c r="G115" s="820">
        <v>2021</v>
      </c>
    </row>
    <row r="116" spans="3:13" ht="9" customHeight="1" thickBot="1">
      <c r="C116" s="803"/>
      <c r="D116" s="821" t="s">
        <v>6</v>
      </c>
      <c r="E116" s="821" t="s">
        <v>7</v>
      </c>
      <c r="F116" s="821" t="s">
        <v>7</v>
      </c>
      <c r="G116" s="821" t="s">
        <v>7</v>
      </c>
    </row>
    <row r="117" spans="3:13" ht="16.5" thickBot="1">
      <c r="C117" s="808" t="s">
        <v>9</v>
      </c>
      <c r="D117" s="822"/>
      <c r="E117" s="822"/>
      <c r="F117" s="822"/>
      <c r="G117" s="822"/>
    </row>
    <row r="118" spans="3:13" ht="32.25" thickBot="1">
      <c r="C118" s="808" t="s">
        <v>16</v>
      </c>
      <c r="D118" s="822"/>
      <c r="E118" s="822"/>
      <c r="F118" s="822"/>
      <c r="G118" s="822"/>
    </row>
    <row r="119" spans="3:13" ht="32.25" thickBot="1">
      <c r="C119" s="808" t="s">
        <v>26</v>
      </c>
      <c r="D119" s="822" t="e">
        <f>D118/D117</f>
        <v>#DIV/0!</v>
      </c>
      <c r="E119" s="822" t="e">
        <f>E118/E117</f>
        <v>#DIV/0!</v>
      </c>
      <c r="F119" s="822" t="e">
        <f>F118/F117</f>
        <v>#DIV/0!</v>
      </c>
      <c r="G119" s="822" t="e">
        <f>G118/G117</f>
        <v>#DIV/0!</v>
      </c>
    </row>
    <row r="120" spans="3:13" ht="32.25" thickBot="1">
      <c r="C120" s="808" t="s">
        <v>17</v>
      </c>
      <c r="D120" s="824" t="s">
        <v>23</v>
      </c>
      <c r="E120" s="825" t="e">
        <f>E117/D117-1</f>
        <v>#DIV/0!</v>
      </c>
      <c r="F120" s="825" t="e">
        <f t="shared" ref="F120:G122" si="4">F117/E117-1</f>
        <v>#DIV/0!</v>
      </c>
      <c r="G120" s="825" t="e">
        <f t="shared" si="4"/>
        <v>#DIV/0!</v>
      </c>
      <c r="I120" s="12"/>
      <c r="J120" s="12"/>
      <c r="K120" s="12"/>
      <c r="L120" s="12"/>
      <c r="M120" s="12"/>
    </row>
    <row r="121" spans="3:13" ht="32.25" thickBot="1">
      <c r="C121" s="808" t="s">
        <v>18</v>
      </c>
      <c r="D121" s="824" t="s">
        <v>23</v>
      </c>
      <c r="E121" s="825" t="e">
        <f>E118/D118-1</f>
        <v>#DIV/0!</v>
      </c>
      <c r="F121" s="825" t="e">
        <f t="shared" si="4"/>
        <v>#DIV/0!</v>
      </c>
      <c r="G121" s="825" t="e">
        <f t="shared" si="4"/>
        <v>#DIV/0!</v>
      </c>
    </row>
    <row r="122" spans="3:13" ht="32.25" thickBot="1">
      <c r="C122" s="808" t="s">
        <v>19</v>
      </c>
      <c r="D122" s="824" t="s">
        <v>23</v>
      </c>
      <c r="E122" s="825" t="e">
        <f>E119/D119-1</f>
        <v>#DIV/0!</v>
      </c>
      <c r="F122" s="825" t="e">
        <f t="shared" si="4"/>
        <v>#DIV/0!</v>
      </c>
      <c r="G122" s="825" t="e">
        <f t="shared" si="4"/>
        <v>#DIV/0!</v>
      </c>
    </row>
    <row r="123" spans="3:13" ht="16.5" thickBot="1">
      <c r="C123" s="826" t="s">
        <v>463</v>
      </c>
      <c r="D123" s="827"/>
      <c r="E123" s="827"/>
      <c r="F123" s="827"/>
      <c r="G123" s="828"/>
    </row>
    <row r="124" spans="3:13" ht="12.75" customHeight="1">
      <c r="C124" s="801"/>
      <c r="D124" s="820">
        <v>2018</v>
      </c>
      <c r="E124" s="820">
        <v>2019</v>
      </c>
      <c r="F124" s="820">
        <v>2020</v>
      </c>
      <c r="G124" s="820">
        <v>2021</v>
      </c>
    </row>
    <row r="125" spans="3:13" ht="9" customHeight="1" thickBot="1">
      <c r="C125" s="803"/>
      <c r="D125" s="821" t="s">
        <v>6</v>
      </c>
      <c r="E125" s="821" t="s">
        <v>7</v>
      </c>
      <c r="F125" s="821" t="s">
        <v>7</v>
      </c>
      <c r="G125" s="821" t="s">
        <v>7</v>
      </c>
    </row>
    <row r="126" spans="3:13" ht="32.25" thickBot="1">
      <c r="C126" s="829" t="s">
        <v>99</v>
      </c>
      <c r="D126" s="830"/>
      <c r="E126" s="830"/>
      <c r="F126" s="830"/>
      <c r="G126" s="830"/>
    </row>
    <row r="127" spans="3:13" ht="32.25" thickBot="1">
      <c r="C127" s="829" t="s">
        <v>100</v>
      </c>
      <c r="D127" s="823"/>
      <c r="E127" s="830"/>
      <c r="F127" s="830"/>
      <c r="G127" s="830"/>
    </row>
    <row r="128" spans="3:13" ht="32.25" thickBot="1">
      <c r="C128" s="831" t="s">
        <v>72</v>
      </c>
      <c r="D128" s="823">
        <f>D127+D126</f>
        <v>0</v>
      </c>
      <c r="E128" s="823">
        <f>E127+E126</f>
        <v>0</v>
      </c>
      <c r="F128" s="823">
        <f>F127+F126</f>
        <v>0</v>
      </c>
      <c r="G128" s="823">
        <f>G127+G126</f>
        <v>0</v>
      </c>
    </row>
    <row r="129" spans="3:13" ht="32.25" thickBot="1">
      <c r="C129" s="852" t="s">
        <v>45</v>
      </c>
      <c r="D129" s="837" t="s">
        <v>44</v>
      </c>
      <c r="E129" s="838"/>
      <c r="F129" s="838"/>
      <c r="G129" s="839"/>
    </row>
    <row r="130" spans="3:13" ht="48" thickBot="1">
      <c r="C130" s="815" t="s">
        <v>97</v>
      </c>
      <c r="D130" s="816" t="s">
        <v>39</v>
      </c>
      <c r="E130" s="799"/>
      <c r="F130" s="799"/>
      <c r="G130" s="800"/>
    </row>
    <row r="131" spans="3:13" ht="17.25" customHeight="1" thickBot="1">
      <c r="C131" s="808" t="s">
        <v>10</v>
      </c>
      <c r="D131" s="788" t="s">
        <v>39</v>
      </c>
      <c r="E131" s="789"/>
      <c r="F131" s="789"/>
      <c r="G131" s="790"/>
    </row>
    <row r="132" spans="3:13" ht="16.5" thickBot="1">
      <c r="C132" s="808" t="s">
        <v>15</v>
      </c>
      <c r="D132" s="817" t="s">
        <v>39</v>
      </c>
      <c r="E132" s="818"/>
      <c r="F132" s="818"/>
      <c r="G132" s="819"/>
    </row>
    <row r="133" spans="3:13" ht="12.75" customHeight="1">
      <c r="C133" s="801"/>
      <c r="D133" s="820">
        <v>2018</v>
      </c>
      <c r="E133" s="820">
        <v>2019</v>
      </c>
      <c r="F133" s="820">
        <v>2020</v>
      </c>
      <c r="G133" s="820">
        <v>2021</v>
      </c>
    </row>
    <row r="134" spans="3:13" ht="9" customHeight="1" thickBot="1">
      <c r="C134" s="803"/>
      <c r="D134" s="821" t="s">
        <v>6</v>
      </c>
      <c r="E134" s="821" t="s">
        <v>7</v>
      </c>
      <c r="F134" s="821" t="s">
        <v>7</v>
      </c>
      <c r="G134" s="821" t="s">
        <v>7</v>
      </c>
    </row>
    <row r="135" spans="3:13" ht="16.5" thickBot="1">
      <c r="C135" s="808" t="s">
        <v>9</v>
      </c>
      <c r="D135" s="822"/>
      <c r="E135" s="822"/>
      <c r="F135" s="822"/>
      <c r="G135" s="822"/>
    </row>
    <row r="136" spans="3:13" ht="32.25" thickBot="1">
      <c r="C136" s="808" t="s">
        <v>16</v>
      </c>
      <c r="D136" s="822"/>
      <c r="E136" s="822"/>
      <c r="F136" s="822"/>
      <c r="G136" s="822"/>
    </row>
    <row r="137" spans="3:13" ht="32.25" thickBot="1">
      <c r="C137" s="808" t="s">
        <v>26</v>
      </c>
      <c r="D137" s="822" t="e">
        <f>D136/D135</f>
        <v>#DIV/0!</v>
      </c>
      <c r="E137" s="822" t="e">
        <f>E136/E135</f>
        <v>#DIV/0!</v>
      </c>
      <c r="F137" s="822" t="e">
        <f>F136/F135</f>
        <v>#DIV/0!</v>
      </c>
      <c r="G137" s="822" t="e">
        <f>G136/G135</f>
        <v>#DIV/0!</v>
      </c>
    </row>
    <row r="138" spans="3:13" ht="32.25" thickBot="1">
      <c r="C138" s="808" t="s">
        <v>17</v>
      </c>
      <c r="D138" s="824" t="s">
        <v>23</v>
      </c>
      <c r="E138" s="825" t="e">
        <f>E135/D135-1</f>
        <v>#DIV/0!</v>
      </c>
      <c r="F138" s="825" t="e">
        <f t="shared" ref="F138:G140" si="5">F135/E135-1</f>
        <v>#DIV/0!</v>
      </c>
      <c r="G138" s="825" t="e">
        <f t="shared" si="5"/>
        <v>#DIV/0!</v>
      </c>
      <c r="I138" s="12"/>
      <c r="J138" s="12"/>
      <c r="K138" s="12"/>
      <c r="L138" s="12"/>
      <c r="M138" s="12"/>
    </row>
    <row r="139" spans="3:13" ht="32.25" thickBot="1">
      <c r="C139" s="808" t="s">
        <v>18</v>
      </c>
      <c r="D139" s="824" t="s">
        <v>23</v>
      </c>
      <c r="E139" s="825" t="e">
        <f>E136/D136-1</f>
        <v>#DIV/0!</v>
      </c>
      <c r="F139" s="825" t="e">
        <f t="shared" si="5"/>
        <v>#DIV/0!</v>
      </c>
      <c r="G139" s="825" t="e">
        <f t="shared" si="5"/>
        <v>#DIV/0!</v>
      </c>
    </row>
    <row r="140" spans="3:13" ht="32.25" thickBot="1">
      <c r="C140" s="808" t="s">
        <v>19</v>
      </c>
      <c r="D140" s="824" t="s">
        <v>23</v>
      </c>
      <c r="E140" s="825" t="e">
        <f>E137/D137-1</f>
        <v>#DIV/0!</v>
      </c>
      <c r="F140" s="825" t="e">
        <f t="shared" si="5"/>
        <v>#DIV/0!</v>
      </c>
      <c r="G140" s="825" t="e">
        <f t="shared" si="5"/>
        <v>#DIV/0!</v>
      </c>
    </row>
    <row r="141" spans="3:13" ht="16.5" thickBot="1">
      <c r="C141" s="826" t="s">
        <v>466</v>
      </c>
      <c r="D141" s="827"/>
      <c r="E141" s="827"/>
      <c r="F141" s="827"/>
      <c r="G141" s="828"/>
    </row>
    <row r="142" spans="3:13">
      <c r="C142" s="801"/>
      <c r="D142" s="820">
        <v>2018</v>
      </c>
      <c r="E142" s="820">
        <v>2019</v>
      </c>
      <c r="F142" s="820">
        <v>2020</v>
      </c>
      <c r="G142" s="820">
        <v>2021</v>
      </c>
    </row>
    <row r="143" spans="3:13" ht="16.5" thickBot="1">
      <c r="C143" s="803"/>
      <c r="D143" s="821" t="s">
        <v>6</v>
      </c>
      <c r="E143" s="821" t="s">
        <v>7</v>
      </c>
      <c r="F143" s="821" t="s">
        <v>7</v>
      </c>
      <c r="G143" s="821" t="s">
        <v>7</v>
      </c>
    </row>
    <row r="144" spans="3:13" ht="32.25" thickBot="1">
      <c r="C144" s="829" t="s">
        <v>99</v>
      </c>
      <c r="D144" s="830"/>
      <c r="E144" s="830"/>
      <c r="F144" s="830"/>
      <c r="G144" s="830"/>
    </row>
    <row r="145" spans="3:7" ht="32.25" thickBot="1">
      <c r="C145" s="829" t="s">
        <v>100</v>
      </c>
      <c r="D145" s="823"/>
      <c r="E145" s="830"/>
      <c r="F145" s="830"/>
      <c r="G145" s="830"/>
    </row>
    <row r="146" spans="3:7" ht="32.25" thickBot="1">
      <c r="C146" s="831" t="s">
        <v>75</v>
      </c>
      <c r="D146" s="823">
        <f>D145+D144</f>
        <v>0</v>
      </c>
      <c r="E146" s="823">
        <f>E145+E144</f>
        <v>0</v>
      </c>
      <c r="F146" s="823">
        <f>F145+F144</f>
        <v>0</v>
      </c>
      <c r="G146" s="823">
        <f>G145+G144</f>
        <v>0</v>
      </c>
    </row>
    <row r="147" spans="3:7" ht="48" thickBot="1">
      <c r="C147" s="797" t="s">
        <v>24</v>
      </c>
      <c r="D147" s="816" t="s">
        <v>39</v>
      </c>
      <c r="E147" s="799"/>
      <c r="F147" s="799"/>
      <c r="G147" s="800"/>
    </row>
    <row r="148" spans="3:7" ht="16.5" thickBot="1">
      <c r="C148" s="788" t="s">
        <v>25</v>
      </c>
      <c r="D148" s="789"/>
      <c r="E148" s="789"/>
      <c r="F148" s="789"/>
      <c r="G148" s="790"/>
    </row>
    <row r="149" spans="3:7" ht="32.25" thickBot="1">
      <c r="C149" s="805" t="s">
        <v>46</v>
      </c>
      <c r="D149" s="807" t="s">
        <v>47</v>
      </c>
      <c r="E149" s="807" t="s">
        <v>40</v>
      </c>
      <c r="F149" s="807" t="s">
        <v>40</v>
      </c>
      <c r="G149" s="807" t="s">
        <v>40</v>
      </c>
    </row>
    <row r="150" spans="3:7" ht="32.25" thickBot="1">
      <c r="C150" s="808" t="s">
        <v>48</v>
      </c>
      <c r="D150" s="807" t="s">
        <v>47</v>
      </c>
      <c r="E150" s="807" t="s">
        <v>40</v>
      </c>
      <c r="F150" s="807" t="s">
        <v>40</v>
      </c>
      <c r="G150" s="807" t="s">
        <v>40</v>
      </c>
    </row>
    <row r="151" spans="3:7" ht="48" thickBot="1">
      <c r="C151" s="808" t="s">
        <v>49</v>
      </c>
      <c r="D151" s="807" t="s">
        <v>47</v>
      </c>
      <c r="E151" s="807" t="s">
        <v>40</v>
      </c>
      <c r="F151" s="807" t="s">
        <v>40</v>
      </c>
      <c r="G151" s="807" t="s">
        <v>40</v>
      </c>
    </row>
    <row r="152" spans="3:7" ht="16.5" thickBot="1">
      <c r="C152" s="853" t="s">
        <v>71</v>
      </c>
      <c r="D152" s="854"/>
      <c r="E152" s="854"/>
      <c r="F152" s="854"/>
      <c r="G152" s="855"/>
    </row>
    <row r="153" spans="3:7" ht="16.5" thickBot="1">
      <c r="C153" s="856" t="s">
        <v>93</v>
      </c>
      <c r="D153" s="857"/>
      <c r="E153" s="857"/>
      <c r="F153" s="857"/>
      <c r="G153" s="858"/>
    </row>
    <row r="154" spans="3:7">
      <c r="C154" s="801"/>
      <c r="D154" s="820">
        <v>2018</v>
      </c>
      <c r="E154" s="820">
        <v>2019</v>
      </c>
      <c r="F154" s="820">
        <v>2020</v>
      </c>
      <c r="G154" s="820">
        <v>2021</v>
      </c>
    </row>
    <row r="155" spans="3:7" ht="16.5" thickBot="1">
      <c r="C155" s="803"/>
      <c r="D155" s="821" t="s">
        <v>6</v>
      </c>
      <c r="E155" s="821" t="s">
        <v>7</v>
      </c>
      <c r="F155" s="821" t="s">
        <v>7</v>
      </c>
      <c r="G155" s="821" t="s">
        <v>7</v>
      </c>
    </row>
    <row r="156" spans="3:7" ht="16.5" thickBot="1">
      <c r="C156" s="815" t="s">
        <v>42</v>
      </c>
      <c r="D156" s="816" t="s">
        <v>39</v>
      </c>
      <c r="E156" s="799"/>
      <c r="F156" s="799"/>
      <c r="G156" s="800"/>
    </row>
    <row r="157" spans="3:7" ht="32.25" thickBot="1">
      <c r="C157" s="808" t="s">
        <v>10</v>
      </c>
      <c r="D157" s="788" t="s">
        <v>39</v>
      </c>
      <c r="E157" s="789"/>
      <c r="F157" s="789"/>
      <c r="G157" s="790"/>
    </row>
    <row r="158" spans="3:7" ht="16.5" thickBot="1">
      <c r="C158" s="808" t="s">
        <v>15</v>
      </c>
      <c r="D158" s="817" t="s">
        <v>39</v>
      </c>
      <c r="E158" s="818"/>
      <c r="F158" s="818"/>
      <c r="G158" s="819"/>
    </row>
    <row r="159" spans="3:7">
      <c r="C159" s="801"/>
      <c r="D159" s="820">
        <v>2018</v>
      </c>
      <c r="E159" s="820">
        <v>2019</v>
      </c>
      <c r="F159" s="820">
        <v>2020</v>
      </c>
      <c r="G159" s="820">
        <v>2021</v>
      </c>
    </row>
    <row r="160" spans="3:7" ht="16.5" thickBot="1">
      <c r="C160" s="803"/>
      <c r="D160" s="821" t="s">
        <v>6</v>
      </c>
      <c r="E160" s="821" t="s">
        <v>7</v>
      </c>
      <c r="F160" s="821" t="s">
        <v>7</v>
      </c>
      <c r="G160" s="821" t="s">
        <v>7</v>
      </c>
    </row>
    <row r="161" spans="3:7" ht="16.5" thickBot="1">
      <c r="C161" s="808" t="s">
        <v>9</v>
      </c>
      <c r="D161" s="822"/>
      <c r="E161" s="859"/>
      <c r="F161" s="859"/>
      <c r="G161" s="859"/>
    </row>
    <row r="162" spans="3:7" ht="32.25" thickBot="1">
      <c r="C162" s="808" t="s">
        <v>16</v>
      </c>
      <c r="D162" s="822"/>
      <c r="E162" s="822"/>
      <c r="F162" s="822"/>
      <c r="G162" s="822"/>
    </row>
    <row r="163" spans="3:7" ht="32.25" thickBot="1">
      <c r="C163" s="808" t="s">
        <v>26</v>
      </c>
      <c r="D163" s="822" t="e">
        <f>D162/D161</f>
        <v>#DIV/0!</v>
      </c>
      <c r="E163" s="822" t="e">
        <f>E162/E161</f>
        <v>#DIV/0!</v>
      </c>
      <c r="F163" s="822" t="e">
        <f>F162/F161</f>
        <v>#DIV/0!</v>
      </c>
      <c r="G163" s="822" t="e">
        <f>G162/G161</f>
        <v>#DIV/0!</v>
      </c>
    </row>
    <row r="164" spans="3:7" ht="32.25" thickBot="1">
      <c r="C164" s="808" t="s">
        <v>17</v>
      </c>
      <c r="D164" s="824"/>
      <c r="E164" s="825" t="e">
        <f>E161/D161-1</f>
        <v>#DIV/0!</v>
      </c>
      <c r="F164" s="825" t="e">
        <f t="shared" ref="F164:G166" si="6">F161/E161-1</f>
        <v>#DIV/0!</v>
      </c>
      <c r="G164" s="825" t="e">
        <f t="shared" si="6"/>
        <v>#DIV/0!</v>
      </c>
    </row>
    <row r="165" spans="3:7" ht="32.25" thickBot="1">
      <c r="C165" s="808" t="s">
        <v>18</v>
      </c>
      <c r="D165" s="824"/>
      <c r="E165" s="825" t="e">
        <f>E162/D162-1</f>
        <v>#DIV/0!</v>
      </c>
      <c r="F165" s="825" t="e">
        <f t="shared" si="6"/>
        <v>#DIV/0!</v>
      </c>
      <c r="G165" s="825" t="e">
        <f t="shared" si="6"/>
        <v>#DIV/0!</v>
      </c>
    </row>
    <row r="166" spans="3:7" ht="32.25" thickBot="1">
      <c r="C166" s="808" t="s">
        <v>19</v>
      </c>
      <c r="D166" s="824"/>
      <c r="E166" s="825" t="e">
        <f>E163/D163-1</f>
        <v>#DIV/0!</v>
      </c>
      <c r="F166" s="825" t="e">
        <f t="shared" si="6"/>
        <v>#DIV/0!</v>
      </c>
      <c r="G166" s="825" t="e">
        <f t="shared" si="6"/>
        <v>#DIV/0!</v>
      </c>
    </row>
    <row r="167" spans="3:7">
      <c r="C167" s="801"/>
      <c r="D167" s="820">
        <v>2018</v>
      </c>
      <c r="E167" s="820">
        <v>2019</v>
      </c>
      <c r="F167" s="820">
        <v>2020</v>
      </c>
      <c r="G167" s="820">
        <v>2021</v>
      </c>
    </row>
    <row r="168" spans="3:7" ht="16.5" thickBot="1">
      <c r="C168" s="803"/>
      <c r="D168" s="821" t="s">
        <v>6</v>
      </c>
      <c r="E168" s="821" t="s">
        <v>7</v>
      </c>
      <c r="F168" s="821" t="s">
        <v>7</v>
      </c>
      <c r="G168" s="821" t="s">
        <v>7</v>
      </c>
    </row>
    <row r="169" spans="3:7" ht="16.5" thickBot="1">
      <c r="C169" s="826" t="s">
        <v>467</v>
      </c>
      <c r="D169" s="827"/>
      <c r="E169" s="827"/>
      <c r="F169" s="827"/>
      <c r="G169" s="828"/>
    </row>
    <row r="170" spans="3:7">
      <c r="C170" s="801"/>
      <c r="D170" s="820">
        <v>2018</v>
      </c>
      <c r="E170" s="820">
        <v>2019</v>
      </c>
      <c r="F170" s="820">
        <v>2020</v>
      </c>
      <c r="G170" s="820">
        <v>2021</v>
      </c>
    </row>
    <row r="171" spans="3:7" ht="16.5" thickBot="1">
      <c r="C171" s="803"/>
      <c r="D171" s="821" t="s">
        <v>6</v>
      </c>
      <c r="E171" s="821" t="s">
        <v>7</v>
      </c>
      <c r="F171" s="821" t="s">
        <v>7</v>
      </c>
      <c r="G171" s="821" t="s">
        <v>7</v>
      </c>
    </row>
    <row r="172" spans="3:7" ht="16.5" thickBot="1">
      <c r="C172" s="829" t="s">
        <v>0</v>
      </c>
      <c r="D172" s="830"/>
      <c r="E172" s="830"/>
      <c r="F172" s="830"/>
      <c r="G172" s="830"/>
    </row>
    <row r="173" spans="3:7" ht="48" thickBot="1">
      <c r="C173" s="829" t="s">
        <v>52</v>
      </c>
      <c r="D173" s="830"/>
      <c r="E173" s="830"/>
      <c r="F173" s="830"/>
      <c r="G173" s="830"/>
    </row>
    <row r="174" spans="3:7" ht="32.25" thickBot="1">
      <c r="C174" s="829" t="s">
        <v>1</v>
      </c>
      <c r="D174" s="823"/>
      <c r="E174" s="830"/>
      <c r="F174" s="830"/>
      <c r="G174" s="830"/>
    </row>
    <row r="175" spans="3:7" ht="16.5" thickBot="1">
      <c r="C175" s="829" t="s">
        <v>2</v>
      </c>
      <c r="D175" s="823"/>
      <c r="E175" s="830"/>
      <c r="F175" s="830"/>
      <c r="G175" s="830"/>
    </row>
    <row r="176" spans="3:7" ht="32.25" thickBot="1">
      <c r="C176" s="829" t="s">
        <v>31</v>
      </c>
      <c r="D176" s="823"/>
      <c r="E176" s="830"/>
      <c r="F176" s="830"/>
      <c r="G176" s="830"/>
    </row>
    <row r="177" spans="3:7" ht="32.25" thickBot="1">
      <c r="C177" s="829" t="s">
        <v>33</v>
      </c>
      <c r="D177" s="823"/>
      <c r="E177" s="830"/>
      <c r="F177" s="830"/>
      <c r="G177" s="830"/>
    </row>
    <row r="178" spans="3:7" ht="48" thickBot="1">
      <c r="C178" s="829" t="s">
        <v>3</v>
      </c>
      <c r="D178" s="823"/>
      <c r="E178" s="830"/>
      <c r="F178" s="830"/>
      <c r="G178" s="830"/>
    </row>
    <row r="179" spans="3:7" ht="63.75" thickBot="1">
      <c r="C179" s="860" t="s">
        <v>76</v>
      </c>
      <c r="D179" s="861">
        <f>D178+D177+D176+D175+D174+D173+D172</f>
        <v>0</v>
      </c>
      <c r="E179" s="861">
        <f>E178+E177+E176+E175+E174+E173+E172</f>
        <v>0</v>
      </c>
      <c r="F179" s="861">
        <f>F178+F177+F176+F175+F174+F173+F172</f>
        <v>0</v>
      </c>
      <c r="G179" s="861">
        <f>G178+G177+G176+G175+G174+G173+G172</f>
        <v>0</v>
      </c>
    </row>
    <row r="180" spans="3:7" ht="16.5" thickBot="1">
      <c r="C180" s="832" t="s">
        <v>74</v>
      </c>
      <c r="D180" s="833">
        <f>IF(D179-D162=0,0,"Error")</f>
        <v>0</v>
      </c>
      <c r="E180" s="833">
        <f>IF(E179-E162=0,0,"Error")</f>
        <v>0</v>
      </c>
      <c r="F180" s="833">
        <f>IF(F179-F162=0,0,"Error")</f>
        <v>0</v>
      </c>
      <c r="G180" s="833">
        <f>IF(G179-G162=0,0,"Error")</f>
        <v>0</v>
      </c>
    </row>
    <row r="181" spans="3:7" ht="32.25" thickBot="1">
      <c r="C181" s="834" t="s">
        <v>464</v>
      </c>
      <c r="D181" s="816" t="s">
        <v>39</v>
      </c>
      <c r="E181" s="799"/>
      <c r="F181" s="799"/>
      <c r="G181" s="800"/>
    </row>
    <row r="182" spans="3:7" ht="32.25" thickBot="1">
      <c r="C182" s="808" t="s">
        <v>10</v>
      </c>
      <c r="D182" s="788" t="s">
        <v>39</v>
      </c>
      <c r="E182" s="789"/>
      <c r="F182" s="789"/>
      <c r="G182" s="790"/>
    </row>
    <row r="183" spans="3:7" ht="16.5" thickBot="1">
      <c r="C183" s="808" t="s">
        <v>15</v>
      </c>
      <c r="D183" s="817" t="s">
        <v>39</v>
      </c>
      <c r="E183" s="818"/>
      <c r="F183" s="818"/>
      <c r="G183" s="819"/>
    </row>
    <row r="184" spans="3:7">
      <c r="C184" s="801"/>
      <c r="D184" s="820">
        <v>2018</v>
      </c>
      <c r="E184" s="820">
        <v>2019</v>
      </c>
      <c r="F184" s="820">
        <v>2020</v>
      </c>
      <c r="G184" s="820">
        <v>2021</v>
      </c>
    </row>
    <row r="185" spans="3:7" ht="16.5" thickBot="1">
      <c r="C185" s="803"/>
      <c r="D185" s="821" t="s">
        <v>6</v>
      </c>
      <c r="E185" s="821" t="s">
        <v>7</v>
      </c>
      <c r="F185" s="821" t="s">
        <v>7</v>
      </c>
      <c r="G185" s="821" t="s">
        <v>7</v>
      </c>
    </row>
    <row r="186" spans="3:7" ht="16.5" thickBot="1">
      <c r="C186" s="808" t="s">
        <v>9</v>
      </c>
      <c r="D186" s="822"/>
      <c r="E186" s="822"/>
      <c r="F186" s="822"/>
      <c r="G186" s="822"/>
    </row>
    <row r="187" spans="3:7" ht="32.25" thickBot="1">
      <c r="C187" s="808" t="s">
        <v>16</v>
      </c>
      <c r="D187" s="822"/>
      <c r="E187" s="822"/>
      <c r="F187" s="822"/>
      <c r="G187" s="822"/>
    </row>
    <row r="188" spans="3:7" ht="32.25" thickBot="1">
      <c r="C188" s="808" t="s">
        <v>26</v>
      </c>
      <c r="D188" s="822" t="e">
        <f>D187/D186</f>
        <v>#DIV/0!</v>
      </c>
      <c r="E188" s="822" t="e">
        <f>E187/E186</f>
        <v>#DIV/0!</v>
      </c>
      <c r="F188" s="822" t="e">
        <f>F187/F186</f>
        <v>#DIV/0!</v>
      </c>
      <c r="G188" s="822" t="e">
        <f>G187/G186</f>
        <v>#DIV/0!</v>
      </c>
    </row>
    <row r="189" spans="3:7" ht="32.25" thickBot="1">
      <c r="C189" s="808" t="s">
        <v>17</v>
      </c>
      <c r="D189" s="824"/>
      <c r="E189" s="825" t="e">
        <f>E186/D186-1</f>
        <v>#DIV/0!</v>
      </c>
      <c r="F189" s="825" t="e">
        <f t="shared" ref="F189:G191" si="7">F186/E186-1</f>
        <v>#DIV/0!</v>
      </c>
      <c r="G189" s="825" t="e">
        <f t="shared" si="7"/>
        <v>#DIV/0!</v>
      </c>
    </row>
    <row r="190" spans="3:7" ht="32.25" thickBot="1">
      <c r="C190" s="808" t="s">
        <v>18</v>
      </c>
      <c r="D190" s="824"/>
      <c r="E190" s="825" t="e">
        <f>E187/D187-1</f>
        <v>#DIV/0!</v>
      </c>
      <c r="F190" s="825" t="e">
        <f t="shared" si="7"/>
        <v>#DIV/0!</v>
      </c>
      <c r="G190" s="825" t="e">
        <f t="shared" si="7"/>
        <v>#DIV/0!</v>
      </c>
    </row>
    <row r="191" spans="3:7" ht="32.25" thickBot="1">
      <c r="C191" s="808" t="s">
        <v>19</v>
      </c>
      <c r="D191" s="824"/>
      <c r="E191" s="825" t="e">
        <f>E188/D188-1</f>
        <v>#DIV/0!</v>
      </c>
      <c r="F191" s="825" t="e">
        <f t="shared" si="7"/>
        <v>#DIV/0!</v>
      </c>
      <c r="G191" s="825" t="e">
        <f t="shared" si="7"/>
        <v>#DIV/0!</v>
      </c>
    </row>
    <row r="192" spans="3:7" ht="16.5" thickBot="1">
      <c r="C192" s="826" t="s">
        <v>466</v>
      </c>
      <c r="D192" s="827"/>
      <c r="E192" s="827"/>
      <c r="F192" s="827"/>
      <c r="G192" s="828"/>
    </row>
    <row r="193" spans="3:7">
      <c r="C193" s="801"/>
      <c r="D193" s="820">
        <v>2018</v>
      </c>
      <c r="E193" s="820">
        <v>2019</v>
      </c>
      <c r="F193" s="820">
        <v>2020</v>
      </c>
      <c r="G193" s="820">
        <v>2021</v>
      </c>
    </row>
    <row r="194" spans="3:7" ht="16.5" thickBot="1">
      <c r="C194" s="803"/>
      <c r="D194" s="821" t="s">
        <v>6</v>
      </c>
      <c r="E194" s="821" t="s">
        <v>7</v>
      </c>
      <c r="F194" s="821" t="s">
        <v>7</v>
      </c>
      <c r="G194" s="821" t="s">
        <v>7</v>
      </c>
    </row>
    <row r="195" spans="3:7" ht="16.5" thickBot="1">
      <c r="C195" s="829" t="s">
        <v>0</v>
      </c>
      <c r="D195" s="830"/>
      <c r="E195" s="830"/>
      <c r="F195" s="830"/>
      <c r="G195" s="830"/>
    </row>
    <row r="196" spans="3:7" ht="48" thickBot="1">
      <c r="C196" s="829" t="s">
        <v>52</v>
      </c>
      <c r="D196" s="830"/>
      <c r="E196" s="830"/>
      <c r="F196" s="830"/>
      <c r="G196" s="830"/>
    </row>
    <row r="197" spans="3:7" ht="32.25" thickBot="1">
      <c r="C197" s="829" t="s">
        <v>1</v>
      </c>
      <c r="D197" s="823"/>
      <c r="E197" s="830"/>
      <c r="F197" s="830"/>
      <c r="G197" s="830"/>
    </row>
    <row r="198" spans="3:7" ht="16.5" thickBot="1">
      <c r="C198" s="829" t="s">
        <v>2</v>
      </c>
      <c r="D198" s="823"/>
      <c r="E198" s="830"/>
      <c r="F198" s="830"/>
      <c r="G198" s="830"/>
    </row>
    <row r="199" spans="3:7" ht="32.25" thickBot="1">
      <c r="C199" s="829" t="s">
        <v>31</v>
      </c>
      <c r="D199" s="823"/>
      <c r="E199" s="830"/>
      <c r="F199" s="830"/>
      <c r="G199" s="830"/>
    </row>
    <row r="200" spans="3:7" ht="32.25" thickBot="1">
      <c r="C200" s="829" t="s">
        <v>33</v>
      </c>
      <c r="D200" s="823"/>
      <c r="E200" s="830"/>
      <c r="F200" s="830"/>
      <c r="G200" s="830"/>
    </row>
    <row r="201" spans="3:7" ht="48" thickBot="1">
      <c r="C201" s="829" t="s">
        <v>3</v>
      </c>
      <c r="D201" s="823"/>
      <c r="E201" s="830"/>
      <c r="F201" s="830"/>
      <c r="G201" s="830"/>
    </row>
    <row r="202" spans="3:7" ht="63.75" thickBot="1">
      <c r="C202" s="860" t="s">
        <v>76</v>
      </c>
      <c r="D202" s="862">
        <f>D201+D199+D200+D198+D197+D196+D195</f>
        <v>0</v>
      </c>
      <c r="E202" s="862">
        <f>E201+E199+E200+E198+E197+E196+E195</f>
        <v>0</v>
      </c>
      <c r="F202" s="862">
        <f>F201+F199+F200+F198+F197+F196+F195</f>
        <v>0</v>
      </c>
      <c r="G202" s="862">
        <f>G201+G199+G200+G198+G197+G196+G195</f>
        <v>0</v>
      </c>
    </row>
    <row r="203" spans="3:7" ht="16.5" thickBot="1">
      <c r="C203" s="832" t="s">
        <v>74</v>
      </c>
      <c r="D203" s="833">
        <f>IF(D202-D187=0,0,"Error")</f>
        <v>0</v>
      </c>
      <c r="E203" s="833">
        <f>IF(E202-E187=0,0,"Error")</f>
        <v>0</v>
      </c>
      <c r="F203" s="833">
        <f>IF(F202-F187=0,0,"Error")</f>
        <v>0</v>
      </c>
      <c r="G203" s="833">
        <f>IF(G202-G187=0,0,"Error")</f>
        <v>0</v>
      </c>
    </row>
    <row r="204" spans="3:7" ht="16.5" thickBot="1">
      <c r="C204" s="812" t="s">
        <v>94</v>
      </c>
      <c r="D204" s="813"/>
      <c r="E204" s="813"/>
      <c r="F204" s="813"/>
      <c r="G204" s="814"/>
    </row>
    <row r="205" spans="3:7" ht="16.5" thickBot="1">
      <c r="C205" s="812" t="s">
        <v>95</v>
      </c>
      <c r="D205" s="813"/>
      <c r="E205" s="813"/>
      <c r="F205" s="813"/>
      <c r="G205" s="814"/>
    </row>
    <row r="206" spans="3:7" ht="32.25" thickBot="1">
      <c r="C206" s="836" t="s">
        <v>45</v>
      </c>
      <c r="D206" s="837" t="s">
        <v>44</v>
      </c>
      <c r="E206" s="838"/>
      <c r="F206" s="838"/>
      <c r="G206" s="839"/>
    </row>
    <row r="207" spans="3:7" ht="16.5" thickBot="1">
      <c r="C207" s="815" t="s">
        <v>42</v>
      </c>
      <c r="D207" s="816" t="s">
        <v>39</v>
      </c>
      <c r="E207" s="799"/>
      <c r="F207" s="799"/>
      <c r="G207" s="800"/>
    </row>
    <row r="208" spans="3:7" ht="17.25" customHeight="1" thickBot="1">
      <c r="C208" s="808" t="s">
        <v>10</v>
      </c>
      <c r="D208" s="788" t="s">
        <v>39</v>
      </c>
      <c r="E208" s="789"/>
      <c r="F208" s="789"/>
      <c r="G208" s="790"/>
    </row>
    <row r="209" spans="3:13" ht="16.5" thickBot="1">
      <c r="C209" s="808" t="s">
        <v>15</v>
      </c>
      <c r="D209" s="817" t="s">
        <v>39</v>
      </c>
      <c r="E209" s="818"/>
      <c r="F209" s="818"/>
      <c r="G209" s="819"/>
    </row>
    <row r="210" spans="3:13" ht="12.75" customHeight="1">
      <c r="C210" s="801"/>
      <c r="D210" s="820">
        <v>2018</v>
      </c>
      <c r="E210" s="820">
        <v>2019</v>
      </c>
      <c r="F210" s="820">
        <v>2020</v>
      </c>
      <c r="G210" s="820">
        <v>2021</v>
      </c>
    </row>
    <row r="211" spans="3:13" ht="9" customHeight="1" thickBot="1">
      <c r="C211" s="803"/>
      <c r="D211" s="821" t="s">
        <v>6</v>
      </c>
      <c r="E211" s="821" t="s">
        <v>7</v>
      </c>
      <c r="F211" s="821" t="s">
        <v>7</v>
      </c>
      <c r="G211" s="821" t="s">
        <v>7</v>
      </c>
    </row>
    <row r="212" spans="3:13" ht="16.5" thickBot="1">
      <c r="C212" s="808" t="s">
        <v>9</v>
      </c>
      <c r="D212" s="822"/>
      <c r="E212" s="822"/>
      <c r="F212" s="822"/>
      <c r="G212" s="822"/>
    </row>
    <row r="213" spans="3:13" ht="32.25" thickBot="1">
      <c r="C213" s="808" t="s">
        <v>16</v>
      </c>
      <c r="D213" s="822"/>
      <c r="E213" s="822"/>
      <c r="F213" s="822"/>
      <c r="G213" s="822"/>
    </row>
    <row r="214" spans="3:13" ht="32.25" thickBot="1">
      <c r="C214" s="808" t="s">
        <v>26</v>
      </c>
      <c r="D214" s="822" t="e">
        <f>D213/D212</f>
        <v>#DIV/0!</v>
      </c>
      <c r="E214" s="822" t="e">
        <f>E213/E212</f>
        <v>#DIV/0!</v>
      </c>
      <c r="F214" s="822" t="e">
        <f>F213/F212</f>
        <v>#DIV/0!</v>
      </c>
      <c r="G214" s="822" t="e">
        <f>G213/G212</f>
        <v>#DIV/0!</v>
      </c>
    </row>
    <row r="215" spans="3:13" ht="32.25" thickBot="1">
      <c r="C215" s="808" t="s">
        <v>17</v>
      </c>
      <c r="D215" s="824" t="s">
        <v>23</v>
      </c>
      <c r="E215" s="825" t="e">
        <f>E212/D212-1</f>
        <v>#DIV/0!</v>
      </c>
      <c r="F215" s="825" t="e">
        <f t="shared" ref="F215:G217" si="8">F212/E212-1</f>
        <v>#DIV/0!</v>
      </c>
      <c r="G215" s="825" t="e">
        <f t="shared" si="8"/>
        <v>#DIV/0!</v>
      </c>
      <c r="I215" s="12"/>
      <c r="J215" s="12"/>
      <c r="K215" s="12"/>
      <c r="L215" s="12"/>
      <c r="M215" s="12"/>
    </row>
    <row r="216" spans="3:13" ht="32.25" thickBot="1">
      <c r="C216" s="808" t="s">
        <v>18</v>
      </c>
      <c r="D216" s="824" t="s">
        <v>23</v>
      </c>
      <c r="E216" s="825" t="e">
        <f>E213/D213-1</f>
        <v>#DIV/0!</v>
      </c>
      <c r="F216" s="825" t="e">
        <f t="shared" si="8"/>
        <v>#DIV/0!</v>
      </c>
      <c r="G216" s="825" t="e">
        <f t="shared" si="8"/>
        <v>#DIV/0!</v>
      </c>
    </row>
    <row r="217" spans="3:13" ht="32.25" thickBot="1">
      <c r="C217" s="808" t="s">
        <v>19</v>
      </c>
      <c r="D217" s="824" t="s">
        <v>23</v>
      </c>
      <c r="E217" s="825" t="e">
        <f>E214/D214-1</f>
        <v>#DIV/0!</v>
      </c>
      <c r="F217" s="825" t="e">
        <f t="shared" si="8"/>
        <v>#DIV/0!</v>
      </c>
      <c r="G217" s="825" t="e">
        <f t="shared" si="8"/>
        <v>#DIV/0!</v>
      </c>
    </row>
    <row r="218" spans="3:13" ht="16.5" thickBot="1">
      <c r="C218" s="826" t="s">
        <v>463</v>
      </c>
      <c r="D218" s="827"/>
      <c r="E218" s="827"/>
      <c r="F218" s="827"/>
      <c r="G218" s="828"/>
    </row>
    <row r="219" spans="3:13" ht="12.75" customHeight="1">
      <c r="C219" s="801"/>
      <c r="D219" s="820">
        <v>2018</v>
      </c>
      <c r="E219" s="820">
        <v>2019</v>
      </c>
      <c r="F219" s="820">
        <v>2020</v>
      </c>
      <c r="G219" s="820">
        <v>2021</v>
      </c>
    </row>
    <row r="220" spans="3:13" ht="9" customHeight="1" thickBot="1">
      <c r="C220" s="803"/>
      <c r="D220" s="821" t="s">
        <v>6</v>
      </c>
      <c r="E220" s="821" t="s">
        <v>7</v>
      </c>
      <c r="F220" s="821" t="s">
        <v>7</v>
      </c>
      <c r="G220" s="821" t="s">
        <v>7</v>
      </c>
    </row>
    <row r="221" spans="3:13" ht="32.25" thickBot="1">
      <c r="C221" s="829" t="s">
        <v>99</v>
      </c>
      <c r="D221" s="830"/>
      <c r="E221" s="830"/>
      <c r="F221" s="830"/>
      <c r="G221" s="830"/>
    </row>
    <row r="222" spans="3:13" ht="32.25" thickBot="1">
      <c r="C222" s="829" t="s">
        <v>100</v>
      </c>
      <c r="D222" s="823"/>
      <c r="E222" s="830"/>
      <c r="F222" s="830"/>
      <c r="G222" s="830"/>
    </row>
    <row r="223" spans="3:13" ht="32.25" thickBot="1">
      <c r="C223" s="831" t="s">
        <v>72</v>
      </c>
      <c r="D223" s="823">
        <f>D222+D221</f>
        <v>0</v>
      </c>
      <c r="E223" s="823">
        <f>E222+E221</f>
        <v>0</v>
      </c>
      <c r="F223" s="823">
        <f>F222+F221</f>
        <v>0</v>
      </c>
      <c r="G223" s="823">
        <f>G222+G221</f>
        <v>0</v>
      </c>
    </row>
    <row r="224" spans="3:13" ht="32.25" thickBot="1">
      <c r="C224" s="836" t="s">
        <v>45</v>
      </c>
      <c r="D224" s="837" t="s">
        <v>44</v>
      </c>
      <c r="E224" s="838"/>
      <c r="F224" s="838"/>
      <c r="G224" s="839"/>
    </row>
    <row r="225" spans="3:13" ht="48" thickBot="1">
      <c r="C225" s="815" t="s">
        <v>97</v>
      </c>
      <c r="D225" s="816" t="s">
        <v>39</v>
      </c>
      <c r="E225" s="799"/>
      <c r="F225" s="799"/>
      <c r="G225" s="800"/>
    </row>
    <row r="226" spans="3:13" ht="17.25" customHeight="1" thickBot="1">
      <c r="C226" s="808" t="s">
        <v>10</v>
      </c>
      <c r="D226" s="788" t="s">
        <v>39</v>
      </c>
      <c r="E226" s="789"/>
      <c r="F226" s="789"/>
      <c r="G226" s="790"/>
    </row>
    <row r="227" spans="3:13" ht="16.5" thickBot="1">
      <c r="C227" s="808" t="s">
        <v>15</v>
      </c>
      <c r="D227" s="817" t="s">
        <v>39</v>
      </c>
      <c r="E227" s="818"/>
      <c r="F227" s="818"/>
      <c r="G227" s="819"/>
    </row>
    <row r="228" spans="3:13" ht="12.75" customHeight="1">
      <c r="C228" s="801"/>
      <c r="D228" s="820">
        <v>2018</v>
      </c>
      <c r="E228" s="820">
        <v>2019</v>
      </c>
      <c r="F228" s="820">
        <v>2020</v>
      </c>
      <c r="G228" s="820">
        <v>2021</v>
      </c>
    </row>
    <row r="229" spans="3:13" ht="9" customHeight="1" thickBot="1">
      <c r="C229" s="803"/>
      <c r="D229" s="821" t="s">
        <v>6</v>
      </c>
      <c r="E229" s="821" t="s">
        <v>7</v>
      </c>
      <c r="F229" s="821" t="s">
        <v>7</v>
      </c>
      <c r="G229" s="821" t="s">
        <v>7</v>
      </c>
    </row>
    <row r="230" spans="3:13" ht="16.5" thickBot="1">
      <c r="C230" s="808" t="s">
        <v>9</v>
      </c>
      <c r="D230" s="822"/>
      <c r="E230" s="822"/>
      <c r="F230" s="822"/>
      <c r="G230" s="822"/>
    </row>
    <row r="231" spans="3:13" ht="32.25" thickBot="1">
      <c r="C231" s="808" t="s">
        <v>16</v>
      </c>
      <c r="D231" s="822"/>
      <c r="E231" s="822"/>
      <c r="F231" s="822"/>
      <c r="G231" s="822"/>
    </row>
    <row r="232" spans="3:13" ht="32.25" thickBot="1">
      <c r="C232" s="808" t="s">
        <v>26</v>
      </c>
      <c r="D232" s="822" t="e">
        <f>D231/D230</f>
        <v>#DIV/0!</v>
      </c>
      <c r="E232" s="822" t="e">
        <f>E231/E230</f>
        <v>#DIV/0!</v>
      </c>
      <c r="F232" s="822" t="e">
        <f>F231/F230</f>
        <v>#DIV/0!</v>
      </c>
      <c r="G232" s="822" t="e">
        <f>G231/G230</f>
        <v>#DIV/0!</v>
      </c>
    </row>
    <row r="233" spans="3:13" ht="32.25" thickBot="1">
      <c r="C233" s="808" t="s">
        <v>17</v>
      </c>
      <c r="D233" s="824" t="s">
        <v>23</v>
      </c>
      <c r="E233" s="825" t="e">
        <f>E230/D230-1</f>
        <v>#DIV/0!</v>
      </c>
      <c r="F233" s="825" t="e">
        <f t="shared" ref="F233:G235" si="9">F230/E230-1</f>
        <v>#DIV/0!</v>
      </c>
      <c r="G233" s="825" t="e">
        <f t="shared" si="9"/>
        <v>#DIV/0!</v>
      </c>
      <c r="I233" s="12"/>
      <c r="J233" s="12"/>
      <c r="K233" s="12"/>
      <c r="L233" s="12"/>
      <c r="M233" s="12"/>
    </row>
    <row r="234" spans="3:13" ht="32.25" thickBot="1">
      <c r="C234" s="808" t="s">
        <v>18</v>
      </c>
      <c r="D234" s="824" t="s">
        <v>23</v>
      </c>
      <c r="E234" s="825" t="e">
        <f>E231/D231-1</f>
        <v>#DIV/0!</v>
      </c>
      <c r="F234" s="825" t="e">
        <f t="shared" si="9"/>
        <v>#DIV/0!</v>
      </c>
      <c r="G234" s="825" t="e">
        <f t="shared" si="9"/>
        <v>#DIV/0!</v>
      </c>
    </row>
    <row r="235" spans="3:13" ht="32.25" thickBot="1">
      <c r="C235" s="808" t="s">
        <v>19</v>
      </c>
      <c r="D235" s="824" t="s">
        <v>23</v>
      </c>
      <c r="E235" s="825" t="e">
        <f>E232/D232-1</f>
        <v>#DIV/0!</v>
      </c>
      <c r="F235" s="825" t="e">
        <f t="shared" si="9"/>
        <v>#DIV/0!</v>
      </c>
      <c r="G235" s="825" t="e">
        <f t="shared" si="9"/>
        <v>#DIV/0!</v>
      </c>
    </row>
    <row r="236" spans="3:13" ht="16.5" thickBot="1">
      <c r="C236" s="826" t="s">
        <v>466</v>
      </c>
      <c r="D236" s="827"/>
      <c r="E236" s="827"/>
      <c r="F236" s="827"/>
      <c r="G236" s="828"/>
    </row>
    <row r="237" spans="3:13" ht="12.75" customHeight="1">
      <c r="C237" s="801"/>
      <c r="D237" s="820">
        <v>2018</v>
      </c>
      <c r="E237" s="820">
        <v>2019</v>
      </c>
      <c r="F237" s="820">
        <v>2020</v>
      </c>
      <c r="G237" s="820">
        <v>2021</v>
      </c>
    </row>
    <row r="238" spans="3:13" ht="9" customHeight="1" thickBot="1">
      <c r="C238" s="803"/>
      <c r="D238" s="821" t="s">
        <v>6</v>
      </c>
      <c r="E238" s="821" t="s">
        <v>7</v>
      </c>
      <c r="F238" s="821" t="s">
        <v>7</v>
      </c>
      <c r="G238" s="821" t="s">
        <v>7</v>
      </c>
    </row>
    <row r="239" spans="3:13" ht="32.25" thickBot="1">
      <c r="C239" s="829" t="s">
        <v>99</v>
      </c>
      <c r="D239" s="830"/>
      <c r="E239" s="830"/>
      <c r="F239" s="830"/>
      <c r="G239" s="830"/>
    </row>
    <row r="240" spans="3:13" ht="32.25" thickBot="1">
      <c r="C240" s="829" t="s">
        <v>100</v>
      </c>
      <c r="D240" s="823"/>
      <c r="E240" s="830"/>
      <c r="F240" s="830"/>
      <c r="G240" s="830"/>
    </row>
    <row r="241" spans="3:13" ht="32.25" thickBot="1">
      <c r="C241" s="831" t="s">
        <v>75</v>
      </c>
      <c r="D241" s="823">
        <f>D240+D239</f>
        <v>0</v>
      </c>
      <c r="E241" s="823">
        <f>E240+E239</f>
        <v>0</v>
      </c>
      <c r="F241" s="823">
        <f>F240+F239</f>
        <v>0</v>
      </c>
      <c r="G241" s="823">
        <f>G240+G239</f>
        <v>0</v>
      </c>
    </row>
    <row r="242" spans="3:13" ht="16.5" thickBot="1">
      <c r="C242" s="812" t="s">
        <v>94</v>
      </c>
      <c r="D242" s="813"/>
      <c r="E242" s="813"/>
      <c r="F242" s="813"/>
      <c r="G242" s="814"/>
    </row>
    <row r="243" spans="3:13" ht="16.5" thickBot="1">
      <c r="C243" s="812" t="s">
        <v>101</v>
      </c>
      <c r="D243" s="813"/>
      <c r="E243" s="813"/>
      <c r="F243" s="813"/>
      <c r="G243" s="814"/>
    </row>
    <row r="244" spans="3:13" ht="32.25" thickBot="1">
      <c r="C244" s="836" t="s">
        <v>45</v>
      </c>
      <c r="D244" s="837" t="s">
        <v>44</v>
      </c>
      <c r="E244" s="838"/>
      <c r="F244" s="838"/>
      <c r="G244" s="839"/>
    </row>
    <row r="245" spans="3:13" ht="16.5" thickBot="1">
      <c r="C245" s="815" t="s">
        <v>42</v>
      </c>
      <c r="D245" s="816" t="s">
        <v>39</v>
      </c>
      <c r="E245" s="799"/>
      <c r="F245" s="799"/>
      <c r="G245" s="800"/>
    </row>
    <row r="246" spans="3:13" ht="17.25" customHeight="1" thickBot="1">
      <c r="C246" s="808" t="s">
        <v>10</v>
      </c>
      <c r="D246" s="788" t="s">
        <v>39</v>
      </c>
      <c r="E246" s="789"/>
      <c r="F246" s="789"/>
      <c r="G246" s="790"/>
    </row>
    <row r="247" spans="3:13" ht="16.5" thickBot="1">
      <c r="C247" s="808" t="s">
        <v>15</v>
      </c>
      <c r="D247" s="817" t="s">
        <v>39</v>
      </c>
      <c r="E247" s="818"/>
      <c r="F247" s="818"/>
      <c r="G247" s="819"/>
    </row>
    <row r="248" spans="3:13" ht="12.75" customHeight="1">
      <c r="C248" s="801"/>
      <c r="D248" s="820">
        <v>2018</v>
      </c>
      <c r="E248" s="820">
        <v>2019</v>
      </c>
      <c r="F248" s="820">
        <v>2020</v>
      </c>
      <c r="G248" s="820">
        <v>2021</v>
      </c>
    </row>
    <row r="249" spans="3:13" ht="9" customHeight="1" thickBot="1">
      <c r="C249" s="803"/>
      <c r="D249" s="821" t="s">
        <v>6</v>
      </c>
      <c r="E249" s="821" t="s">
        <v>7</v>
      </c>
      <c r="F249" s="821" t="s">
        <v>7</v>
      </c>
      <c r="G249" s="821" t="s">
        <v>7</v>
      </c>
    </row>
    <row r="250" spans="3:13" ht="16.5" thickBot="1">
      <c r="C250" s="808" t="s">
        <v>9</v>
      </c>
      <c r="D250" s="822"/>
      <c r="E250" s="822"/>
      <c r="F250" s="822"/>
      <c r="G250" s="822"/>
    </row>
    <row r="251" spans="3:13" ht="32.25" thickBot="1">
      <c r="C251" s="808" t="s">
        <v>16</v>
      </c>
      <c r="D251" s="822"/>
      <c r="E251" s="822"/>
      <c r="F251" s="822"/>
      <c r="G251" s="822"/>
    </row>
    <row r="252" spans="3:13" ht="32.25" thickBot="1">
      <c r="C252" s="808" t="s">
        <v>26</v>
      </c>
      <c r="D252" s="822" t="e">
        <f>D251/D250</f>
        <v>#DIV/0!</v>
      </c>
      <c r="E252" s="822" t="e">
        <f>E251/E250</f>
        <v>#DIV/0!</v>
      </c>
      <c r="F252" s="822" t="e">
        <f>F251/F250</f>
        <v>#DIV/0!</v>
      </c>
      <c r="G252" s="822" t="e">
        <f>G251/G250</f>
        <v>#DIV/0!</v>
      </c>
    </row>
    <row r="253" spans="3:13" ht="32.25" thickBot="1">
      <c r="C253" s="808" t="s">
        <v>17</v>
      </c>
      <c r="D253" s="824" t="s">
        <v>23</v>
      </c>
      <c r="E253" s="825" t="e">
        <f>E250/D250-1</f>
        <v>#DIV/0!</v>
      </c>
      <c r="F253" s="825" t="e">
        <f t="shared" ref="F253:G255" si="10">F250/E250-1</f>
        <v>#DIV/0!</v>
      </c>
      <c r="G253" s="825" t="e">
        <f t="shared" si="10"/>
        <v>#DIV/0!</v>
      </c>
      <c r="I253" s="12"/>
      <c r="J253" s="12"/>
      <c r="K253" s="12"/>
      <c r="L253" s="12"/>
      <c r="M253" s="12"/>
    </row>
    <row r="254" spans="3:13" ht="32.25" thickBot="1">
      <c r="C254" s="808" t="s">
        <v>18</v>
      </c>
      <c r="D254" s="824" t="s">
        <v>23</v>
      </c>
      <c r="E254" s="825" t="e">
        <f>E251/D251-1</f>
        <v>#DIV/0!</v>
      </c>
      <c r="F254" s="825" t="e">
        <f t="shared" si="10"/>
        <v>#DIV/0!</v>
      </c>
      <c r="G254" s="825" t="e">
        <f t="shared" si="10"/>
        <v>#DIV/0!</v>
      </c>
    </row>
    <row r="255" spans="3:13" ht="32.25" thickBot="1">
      <c r="C255" s="808" t="s">
        <v>19</v>
      </c>
      <c r="D255" s="824" t="s">
        <v>23</v>
      </c>
      <c r="E255" s="825" t="e">
        <f>E252/D252-1</f>
        <v>#DIV/0!</v>
      </c>
      <c r="F255" s="825" t="e">
        <f t="shared" si="10"/>
        <v>#DIV/0!</v>
      </c>
      <c r="G255" s="825" t="e">
        <f t="shared" si="10"/>
        <v>#DIV/0!</v>
      </c>
    </row>
    <row r="256" spans="3:13" ht="16.5" thickBot="1">
      <c r="C256" s="826" t="s">
        <v>463</v>
      </c>
      <c r="D256" s="827"/>
      <c r="E256" s="827"/>
      <c r="F256" s="827"/>
      <c r="G256" s="828"/>
    </row>
    <row r="257" spans="3:13">
      <c r="C257" s="801"/>
      <c r="D257" s="820">
        <v>2018</v>
      </c>
      <c r="E257" s="820">
        <v>2019</v>
      </c>
      <c r="F257" s="820">
        <v>2020</v>
      </c>
      <c r="G257" s="820">
        <v>2021</v>
      </c>
    </row>
    <row r="258" spans="3:13" ht="16.5" thickBot="1">
      <c r="C258" s="803"/>
      <c r="D258" s="821" t="s">
        <v>6</v>
      </c>
      <c r="E258" s="821" t="s">
        <v>7</v>
      </c>
      <c r="F258" s="821" t="s">
        <v>7</v>
      </c>
      <c r="G258" s="821" t="s">
        <v>7</v>
      </c>
    </row>
    <row r="259" spans="3:13" ht="32.25" thickBot="1">
      <c r="C259" s="829" t="s">
        <v>99</v>
      </c>
      <c r="D259" s="830"/>
      <c r="E259" s="830"/>
      <c r="F259" s="830"/>
      <c r="G259" s="830"/>
    </row>
    <row r="260" spans="3:13" ht="32.25" thickBot="1">
      <c r="C260" s="829" t="s">
        <v>100</v>
      </c>
      <c r="D260" s="823"/>
      <c r="E260" s="830"/>
      <c r="F260" s="830"/>
      <c r="G260" s="830"/>
    </row>
    <row r="261" spans="3:13" ht="32.25" thickBot="1">
      <c r="C261" s="831" t="s">
        <v>72</v>
      </c>
      <c r="D261" s="823">
        <f>D260+D259</f>
        <v>0</v>
      </c>
      <c r="E261" s="823">
        <f>E260+E259</f>
        <v>0</v>
      </c>
      <c r="F261" s="823">
        <f>F260+F259</f>
        <v>0</v>
      </c>
      <c r="G261" s="823">
        <f>G260+G259</f>
        <v>0</v>
      </c>
    </row>
    <row r="262" spans="3:13" ht="32.25" thickBot="1">
      <c r="C262" s="836" t="s">
        <v>45</v>
      </c>
      <c r="D262" s="837" t="s">
        <v>44</v>
      </c>
      <c r="E262" s="838"/>
      <c r="F262" s="838"/>
      <c r="G262" s="839"/>
    </row>
    <row r="263" spans="3:13" ht="48" thickBot="1">
      <c r="C263" s="815" t="s">
        <v>97</v>
      </c>
      <c r="D263" s="816" t="s">
        <v>39</v>
      </c>
      <c r="E263" s="799"/>
      <c r="F263" s="799"/>
      <c r="G263" s="800"/>
    </row>
    <row r="264" spans="3:13" ht="32.25" thickBot="1">
      <c r="C264" s="808" t="s">
        <v>10</v>
      </c>
      <c r="D264" s="788" t="s">
        <v>39</v>
      </c>
      <c r="E264" s="789"/>
      <c r="F264" s="789"/>
      <c r="G264" s="790"/>
    </row>
    <row r="265" spans="3:13" ht="16.5" thickBot="1">
      <c r="C265" s="808" t="s">
        <v>15</v>
      </c>
      <c r="D265" s="817" t="s">
        <v>39</v>
      </c>
      <c r="E265" s="818"/>
      <c r="F265" s="818"/>
      <c r="G265" s="819"/>
    </row>
    <row r="266" spans="3:13">
      <c r="C266" s="801"/>
      <c r="D266" s="820">
        <v>2018</v>
      </c>
      <c r="E266" s="820">
        <v>2019</v>
      </c>
      <c r="F266" s="820">
        <v>2020</v>
      </c>
      <c r="G266" s="820">
        <v>2021</v>
      </c>
    </row>
    <row r="267" spans="3:13" ht="16.5" thickBot="1">
      <c r="C267" s="803"/>
      <c r="D267" s="821" t="s">
        <v>6</v>
      </c>
      <c r="E267" s="821" t="s">
        <v>7</v>
      </c>
      <c r="F267" s="821" t="s">
        <v>7</v>
      </c>
      <c r="G267" s="821" t="s">
        <v>7</v>
      </c>
    </row>
    <row r="268" spans="3:13" ht="16.5" thickBot="1">
      <c r="C268" s="808" t="s">
        <v>9</v>
      </c>
      <c r="D268" s="822"/>
      <c r="E268" s="822"/>
      <c r="F268" s="822"/>
      <c r="G268" s="822"/>
    </row>
    <row r="269" spans="3:13" ht="32.25" thickBot="1">
      <c r="C269" s="808" t="s">
        <v>16</v>
      </c>
      <c r="D269" s="822"/>
      <c r="E269" s="822"/>
      <c r="F269" s="822"/>
      <c r="G269" s="822"/>
    </row>
    <row r="270" spans="3:13" ht="32.25" thickBot="1">
      <c r="C270" s="808" t="s">
        <v>26</v>
      </c>
      <c r="D270" s="822" t="e">
        <f>D269/D268</f>
        <v>#DIV/0!</v>
      </c>
      <c r="E270" s="822" t="e">
        <f>E269/E268</f>
        <v>#DIV/0!</v>
      </c>
      <c r="F270" s="822" t="e">
        <f>F269/F268</f>
        <v>#DIV/0!</v>
      </c>
      <c r="G270" s="822" t="e">
        <f>G269/G268</f>
        <v>#DIV/0!</v>
      </c>
    </row>
    <row r="271" spans="3:13" ht="32.25" thickBot="1">
      <c r="C271" s="808" t="s">
        <v>17</v>
      </c>
      <c r="D271" s="824" t="s">
        <v>23</v>
      </c>
      <c r="E271" s="825" t="e">
        <f>E268/D268-1</f>
        <v>#DIV/0!</v>
      </c>
      <c r="F271" s="825" t="e">
        <f t="shared" ref="F271:G273" si="11">F268/E268-1</f>
        <v>#DIV/0!</v>
      </c>
      <c r="G271" s="825" t="e">
        <f t="shared" si="11"/>
        <v>#DIV/0!</v>
      </c>
      <c r="I271" s="12"/>
      <c r="J271" s="12"/>
      <c r="K271" s="12"/>
      <c r="L271" s="12"/>
      <c r="M271" s="12"/>
    </row>
    <row r="272" spans="3:13" ht="32.25" thickBot="1">
      <c r="C272" s="808" t="s">
        <v>18</v>
      </c>
      <c r="D272" s="824" t="s">
        <v>23</v>
      </c>
      <c r="E272" s="825" t="e">
        <f>E269/D269-1</f>
        <v>#DIV/0!</v>
      </c>
      <c r="F272" s="825" t="e">
        <f t="shared" si="11"/>
        <v>#DIV/0!</v>
      </c>
      <c r="G272" s="825" t="e">
        <f t="shared" si="11"/>
        <v>#DIV/0!</v>
      </c>
    </row>
    <row r="273" spans="3:7" ht="32.25" thickBot="1">
      <c r="C273" s="808" t="s">
        <v>19</v>
      </c>
      <c r="D273" s="824" t="s">
        <v>23</v>
      </c>
      <c r="E273" s="825" t="e">
        <f>E270/D270-1</f>
        <v>#DIV/0!</v>
      </c>
      <c r="F273" s="825" t="e">
        <f t="shared" si="11"/>
        <v>#DIV/0!</v>
      </c>
      <c r="G273" s="825" t="e">
        <f t="shared" si="11"/>
        <v>#DIV/0!</v>
      </c>
    </row>
    <row r="274" spans="3:7" ht="16.5" thickBot="1">
      <c r="C274" s="826" t="s">
        <v>466</v>
      </c>
      <c r="D274" s="827"/>
      <c r="E274" s="827"/>
      <c r="F274" s="827"/>
      <c r="G274" s="828"/>
    </row>
    <row r="275" spans="3:7" ht="12.75" customHeight="1">
      <c r="C275" s="801"/>
      <c r="D275" s="820">
        <v>2018</v>
      </c>
      <c r="E275" s="820">
        <v>2019</v>
      </c>
      <c r="F275" s="820">
        <v>2020</v>
      </c>
      <c r="G275" s="820">
        <v>2021</v>
      </c>
    </row>
    <row r="276" spans="3:7" ht="17.25" customHeight="1" thickBot="1">
      <c r="C276" s="803"/>
      <c r="D276" s="821" t="s">
        <v>6</v>
      </c>
      <c r="E276" s="821" t="s">
        <v>7</v>
      </c>
      <c r="F276" s="821" t="s">
        <v>7</v>
      </c>
      <c r="G276" s="821" t="s">
        <v>7</v>
      </c>
    </row>
    <row r="277" spans="3:7" ht="32.25" thickBot="1">
      <c r="C277" s="829" t="s">
        <v>99</v>
      </c>
      <c r="D277" s="830"/>
      <c r="E277" s="830"/>
      <c r="F277" s="830"/>
      <c r="G277" s="830"/>
    </row>
    <row r="278" spans="3:7" ht="32.25" thickBot="1">
      <c r="C278" s="829" t="s">
        <v>100</v>
      </c>
      <c r="D278" s="823"/>
      <c r="E278" s="830"/>
      <c r="F278" s="830"/>
      <c r="G278" s="830"/>
    </row>
    <row r="279" spans="3:7" ht="32.25" thickBot="1">
      <c r="C279" s="831" t="s">
        <v>75</v>
      </c>
      <c r="D279" s="823">
        <f>D278+D277</f>
        <v>0</v>
      </c>
      <c r="E279" s="823">
        <f>E278+E277</f>
        <v>0</v>
      </c>
      <c r="F279" s="823">
        <f>F278+F277</f>
        <v>0</v>
      </c>
      <c r="G279" s="823">
        <f>G278+G277</f>
        <v>0</v>
      </c>
    </row>
    <row r="280" spans="3:7" ht="16.5" thickBot="1">
      <c r="C280" s="891"/>
      <c r="D280" s="864"/>
      <c r="E280" s="864"/>
      <c r="F280" s="864"/>
      <c r="G280" s="864"/>
    </row>
    <row r="281" spans="3:7" ht="27" customHeight="1" thickBot="1">
      <c r="C281" s="809" t="s">
        <v>116</v>
      </c>
      <c r="D281" s="865">
        <f>D269+D251+D231+D213+D187+D162+D136+D118+D98+D77+D51+D28</f>
        <v>565670</v>
      </c>
      <c r="E281" s="865">
        <f>E269+E251+E231+E213+E187+E162+E136+E118+E98+E77+E51+E28</f>
        <v>352300</v>
      </c>
      <c r="F281" s="865">
        <f>F269+F251+F231+F213+F187+F162+F136+F118+F98+F77+F51+F28</f>
        <v>717613</v>
      </c>
      <c r="G281" s="865">
        <f>G269+G251+G231+G213+G187+G162+G136+G118+G98+G77+G51+G28</f>
        <v>738800</v>
      </c>
    </row>
    <row r="282" spans="3:7" ht="63.75" thickBot="1">
      <c r="C282" s="809" t="s">
        <v>117</v>
      </c>
      <c r="D282" s="865">
        <f>D284+D286+D288+D290+D292+D294+D296+D298+D300</f>
        <v>565670</v>
      </c>
      <c r="E282" s="865">
        <f>E284+E286+E288+E290+E292+E294+E296+E298+E300</f>
        <v>352300</v>
      </c>
      <c r="F282" s="865">
        <f>F284+F286+F288+F290+F292+F294+F296+F298+F300</f>
        <v>717613</v>
      </c>
      <c r="G282" s="865">
        <f>G284+G286+G288+G290+G292+G294+G296+G298+G300</f>
        <v>738800</v>
      </c>
    </row>
    <row r="283" spans="3:7" ht="63.75" thickBot="1">
      <c r="C283" s="866" t="s">
        <v>27</v>
      </c>
      <c r="D283" s="867"/>
      <c r="E283" s="868">
        <f>E282/D282-1</f>
        <v>-0.3771987201018262</v>
      </c>
      <c r="F283" s="868">
        <f>F282/E282-1</f>
        <v>1.0369372693726939</v>
      </c>
      <c r="G283" s="868">
        <f>G282/F282-1</f>
        <v>2.9524270045275136E-2</v>
      </c>
    </row>
    <row r="284" spans="3:7" ht="16.5" thickBot="1">
      <c r="C284" s="829" t="s">
        <v>0</v>
      </c>
      <c r="D284" s="830">
        <f>D195+D172+D59+D36</f>
        <v>89500</v>
      </c>
      <c r="E284" s="830">
        <f>E195+E172+E59+E36</f>
        <v>89500</v>
      </c>
      <c r="F284" s="830">
        <f>F195+F172+F59+F36</f>
        <v>89500</v>
      </c>
      <c r="G284" s="830">
        <f>G195+G172+G59+G36</f>
        <v>89500</v>
      </c>
    </row>
    <row r="285" spans="3:7" ht="32.25" thickBot="1">
      <c r="C285" s="869" t="s">
        <v>28</v>
      </c>
      <c r="D285" s="823"/>
      <c r="E285" s="870">
        <f>E284/D284-1</f>
        <v>0</v>
      </c>
      <c r="F285" s="870">
        <f>F284/E284-1</f>
        <v>0</v>
      </c>
      <c r="G285" s="870">
        <f>G284/F284-1</f>
        <v>0</v>
      </c>
    </row>
    <row r="286" spans="3:7" ht="48" thickBot="1">
      <c r="C286" s="829" t="s">
        <v>52</v>
      </c>
      <c r="D286" s="830">
        <f>D196+D173+D60+D37</f>
        <v>15800</v>
      </c>
      <c r="E286" s="830">
        <f>E196+E173+E60+E37</f>
        <v>15800</v>
      </c>
      <c r="F286" s="830">
        <f>F196+F173+F60+F37</f>
        <v>15800</v>
      </c>
      <c r="G286" s="830">
        <f>G196+G173+G60+G37</f>
        <v>15800</v>
      </c>
    </row>
    <row r="287" spans="3:7" ht="48" thickBot="1">
      <c r="C287" s="869" t="s">
        <v>53</v>
      </c>
      <c r="D287" s="823"/>
      <c r="E287" s="870">
        <f>E286/D286-1</f>
        <v>0</v>
      </c>
      <c r="F287" s="870">
        <f>F286/E286-1</f>
        <v>0</v>
      </c>
      <c r="G287" s="870">
        <f>G286/F286-1</f>
        <v>0</v>
      </c>
    </row>
    <row r="288" spans="3:7" ht="32.25" thickBot="1">
      <c r="C288" s="829" t="s">
        <v>1</v>
      </c>
      <c r="D288" s="830">
        <v>220000</v>
      </c>
      <c r="E288" s="830">
        <v>247000</v>
      </c>
      <c r="F288" s="830">
        <v>349813</v>
      </c>
      <c r="G288" s="830">
        <v>371000</v>
      </c>
    </row>
    <row r="289" spans="3:7" ht="48" thickBot="1">
      <c r="C289" s="869" t="s">
        <v>29</v>
      </c>
      <c r="D289" s="823"/>
      <c r="E289" s="870">
        <f>E288/D288-1</f>
        <v>0.1227272727272728</v>
      </c>
      <c r="F289" s="870">
        <f>F288/E288-1</f>
        <v>0.41624696356275304</v>
      </c>
      <c r="G289" s="870">
        <f>G288/F288-1</f>
        <v>6.0566645607796232E-2</v>
      </c>
    </row>
    <row r="290" spans="3:7" ht="16.5" thickBot="1">
      <c r="C290" s="829" t="s">
        <v>2</v>
      </c>
      <c r="D290" s="830">
        <f>D198+D175+D62+D39</f>
        <v>0</v>
      </c>
      <c r="E290" s="830">
        <f>E198+E175+E62+E39</f>
        <v>0</v>
      </c>
      <c r="F290" s="830">
        <f>F198+F175+F62+F39</f>
        <v>0</v>
      </c>
      <c r="G290" s="830">
        <f>G198+G175+G62+G39</f>
        <v>0</v>
      </c>
    </row>
    <row r="291" spans="3:7" ht="32.25" thickBot="1">
      <c r="C291" s="869" t="s">
        <v>30</v>
      </c>
      <c r="D291" s="823"/>
      <c r="E291" s="870" t="e">
        <f>E290/D290-1</f>
        <v>#DIV/0!</v>
      </c>
      <c r="F291" s="870" t="e">
        <f>F290/E290-1</f>
        <v>#DIV/0!</v>
      </c>
      <c r="G291" s="870" t="e">
        <f>G290/F290-1</f>
        <v>#DIV/0!</v>
      </c>
    </row>
    <row r="292" spans="3:7" ht="32.25" thickBot="1">
      <c r="C292" s="829" t="s">
        <v>31</v>
      </c>
      <c r="D292" s="830">
        <f>D199+D176+D63+D40</f>
        <v>0</v>
      </c>
      <c r="E292" s="830">
        <f>E199+E176+E63+E40</f>
        <v>0</v>
      </c>
      <c r="F292" s="830">
        <f>F199+F176+F63+F40</f>
        <v>0</v>
      </c>
      <c r="G292" s="830">
        <f>G199+G176+G63+G40</f>
        <v>0</v>
      </c>
    </row>
    <row r="293" spans="3:7" ht="48" thickBot="1">
      <c r="C293" s="869" t="s">
        <v>32</v>
      </c>
      <c r="D293" s="823"/>
      <c r="E293" s="870" t="e">
        <f>E292/D292-1</f>
        <v>#DIV/0!</v>
      </c>
      <c r="F293" s="870" t="e">
        <f>F292/E292-1</f>
        <v>#DIV/0!</v>
      </c>
      <c r="G293" s="870" t="e">
        <f>G292/F292-1</f>
        <v>#DIV/0!</v>
      </c>
    </row>
    <row r="294" spans="3:7" ht="32.25" thickBot="1">
      <c r="C294" s="829" t="s">
        <v>33</v>
      </c>
      <c r="D294" s="830">
        <f>D200+D177+D64+D41</f>
        <v>0</v>
      </c>
      <c r="E294" s="830">
        <f>E200+E177+E64+E41</f>
        <v>0</v>
      </c>
      <c r="F294" s="830">
        <f>F200+F177+F64+F41</f>
        <v>0</v>
      </c>
      <c r="G294" s="830">
        <f>G200+G177+G64+G41</f>
        <v>0</v>
      </c>
    </row>
    <row r="295" spans="3:7" ht="32.25" thickBot="1">
      <c r="C295" s="869" t="s">
        <v>34</v>
      </c>
      <c r="D295" s="823"/>
      <c r="E295" s="870" t="e">
        <f>E294/D294-1</f>
        <v>#DIV/0!</v>
      </c>
      <c r="F295" s="870" t="e">
        <f>F294/E294-1</f>
        <v>#DIV/0!</v>
      </c>
      <c r="G295" s="870" t="e">
        <f>G294/F294-1</f>
        <v>#DIV/0!</v>
      </c>
    </row>
    <row r="296" spans="3:7" ht="48" thickBot="1">
      <c r="C296" s="829" t="s">
        <v>3</v>
      </c>
      <c r="D296" s="830">
        <f>D201+D178+D65+D42</f>
        <v>0</v>
      </c>
      <c r="E296" s="830">
        <f>E201+E178+E65+E42</f>
        <v>0</v>
      </c>
      <c r="F296" s="830">
        <f>F201+F178+F65+F42</f>
        <v>0</v>
      </c>
      <c r="G296" s="830">
        <f>G201+G178+G65+G42</f>
        <v>0</v>
      </c>
    </row>
    <row r="297" spans="3:7" ht="48" thickBot="1">
      <c r="C297" s="869" t="s">
        <v>35</v>
      </c>
      <c r="D297" s="823"/>
      <c r="E297" s="870" t="e">
        <f>E296/D296-1</f>
        <v>#DIV/0!</v>
      </c>
      <c r="F297" s="870" t="e">
        <f>F296/E296-1</f>
        <v>#DIV/0!</v>
      </c>
      <c r="G297" s="870" t="e">
        <f>G296/F296-1</f>
        <v>#DIV/0!</v>
      </c>
    </row>
    <row r="298" spans="3:7" ht="32.25" thickBot="1">
      <c r="C298" s="829" t="s">
        <v>20</v>
      </c>
      <c r="D298" s="830">
        <f>D85+D106+D126+D144+D221+D239+D259+D277</f>
        <v>0</v>
      </c>
      <c r="E298" s="830">
        <f>E85+E106+E126+E144+E221+E239+E259+E277</f>
        <v>0</v>
      </c>
      <c r="F298" s="830">
        <f>F85+F106+F126+F144+F221+F239+F259+F277</f>
        <v>0</v>
      </c>
      <c r="G298" s="830">
        <f>G85+G106+G126+G144+G221+G239+G259+G277</f>
        <v>0</v>
      </c>
    </row>
    <row r="299" spans="3:7" ht="48" thickBot="1">
      <c r="C299" s="869" t="s">
        <v>36</v>
      </c>
      <c r="D299" s="823"/>
      <c r="E299" s="870" t="e">
        <f>E298/D298-1</f>
        <v>#DIV/0!</v>
      </c>
      <c r="F299" s="870" t="e">
        <f>F298/E298-1</f>
        <v>#DIV/0!</v>
      </c>
      <c r="G299" s="870" t="e">
        <f>G298/F298-1</f>
        <v>#DIV/0!</v>
      </c>
    </row>
    <row r="300" spans="3:7" ht="32.25" thickBot="1">
      <c r="C300" s="829" t="s">
        <v>21</v>
      </c>
      <c r="D300" s="830">
        <f>D86+D107+D127+D145+D222+D240+D260+D278</f>
        <v>240370</v>
      </c>
      <c r="E300" s="830">
        <f>E86+E107+E127+E145+E222+E240+E260+E278</f>
        <v>0</v>
      </c>
      <c r="F300" s="830">
        <f>F86+F107+F127+F145+F222+F240+F260+F278</f>
        <v>262500</v>
      </c>
      <c r="G300" s="830">
        <f>G86+G107+G127+G145+G222+G240+G260+G278</f>
        <v>262500</v>
      </c>
    </row>
    <row r="301" spans="3:7" ht="48" thickBot="1">
      <c r="C301" s="869" t="s">
        <v>37</v>
      </c>
      <c r="D301" s="823"/>
      <c r="E301" s="870">
        <f>E300/D300-1</f>
        <v>-1</v>
      </c>
      <c r="F301" s="870" t="e">
        <f>F300/E300-1</f>
        <v>#DIV/0!</v>
      </c>
      <c r="G301" s="870">
        <f>G300/F300-1</f>
        <v>0</v>
      </c>
    </row>
    <row r="302" spans="3:7" ht="16.5" thickBot="1">
      <c r="C302" s="832" t="s">
        <v>74</v>
      </c>
      <c r="D302" s="833">
        <f>IF(D282-D281=0,0,"Error")</f>
        <v>0</v>
      </c>
      <c r="E302" s="833">
        <f>IF(E282-E281=0,0,"Error")</f>
        <v>0</v>
      </c>
      <c r="F302" s="833">
        <f>IF(F282-F281=0,0,"Error")</f>
        <v>0</v>
      </c>
      <c r="G302" s="833">
        <f>IF(G282-G281=0,0,"Error")</f>
        <v>0</v>
      </c>
    </row>
    <row r="303" spans="3:7" ht="79.5" thickBot="1">
      <c r="C303" s="871" t="s">
        <v>58</v>
      </c>
      <c r="D303" s="830">
        <v>90</v>
      </c>
      <c r="E303" s="830">
        <v>90</v>
      </c>
      <c r="F303" s="830">
        <v>90</v>
      </c>
      <c r="G303" s="830">
        <v>90</v>
      </c>
    </row>
    <row r="304" spans="3:7" ht="79.5" thickBot="1">
      <c r="C304" s="871" t="s">
        <v>69</v>
      </c>
      <c r="D304" s="830">
        <v>4</v>
      </c>
      <c r="E304" s="830">
        <v>4</v>
      </c>
      <c r="F304" s="830">
        <v>4</v>
      </c>
      <c r="G304" s="830">
        <v>4</v>
      </c>
    </row>
    <row r="305" spans="3:7">
      <c r="C305" s="872"/>
      <c r="D305" s="873"/>
      <c r="E305" s="873"/>
      <c r="F305" s="873"/>
      <c r="G305" s="873"/>
    </row>
  </sheetData>
  <mergeCells count="108">
    <mergeCell ref="C275:C276"/>
    <mergeCell ref="D245:G245"/>
    <mergeCell ref="D246:G246"/>
    <mergeCell ref="D247:G247"/>
    <mergeCell ref="C256:G256"/>
    <mergeCell ref="C257:C258"/>
    <mergeCell ref="C248:C249"/>
    <mergeCell ref="D263:G263"/>
    <mergeCell ref="D264:G264"/>
    <mergeCell ref="D265:G265"/>
    <mergeCell ref="C266:C267"/>
    <mergeCell ref="C274:G274"/>
    <mergeCell ref="D206:G206"/>
    <mergeCell ref="D207:G207"/>
    <mergeCell ref="D208:G208"/>
    <mergeCell ref="D209:G209"/>
    <mergeCell ref="C210:C211"/>
    <mergeCell ref="D262:G262"/>
    <mergeCell ref="C218:G218"/>
    <mergeCell ref="C219:C220"/>
    <mergeCell ref="D224:G224"/>
    <mergeCell ref="D225:G225"/>
    <mergeCell ref="C242:G242"/>
    <mergeCell ref="C243:G243"/>
    <mergeCell ref="D244:G244"/>
    <mergeCell ref="D226:G226"/>
    <mergeCell ref="D227:G227"/>
    <mergeCell ref="C228:C229"/>
    <mergeCell ref="C236:G236"/>
    <mergeCell ref="C237:C238"/>
    <mergeCell ref="C154:C155"/>
    <mergeCell ref="D156:G156"/>
    <mergeCell ref="D157:G157"/>
    <mergeCell ref="C205:G205"/>
    <mergeCell ref="D158:G158"/>
    <mergeCell ref="C159:C160"/>
    <mergeCell ref="C167:C168"/>
    <mergeCell ref="C169:G169"/>
    <mergeCell ref="C170:C171"/>
    <mergeCell ref="D181:G181"/>
    <mergeCell ref="D182:G182"/>
    <mergeCell ref="D183:G183"/>
    <mergeCell ref="C184:C185"/>
    <mergeCell ref="C192:G192"/>
    <mergeCell ref="C193:C194"/>
    <mergeCell ref="C204:G204"/>
    <mergeCell ref="D131:G131"/>
    <mergeCell ref="D132:G132"/>
    <mergeCell ref="C133:C134"/>
    <mergeCell ref="C141:G141"/>
    <mergeCell ref="C142:C143"/>
    <mergeCell ref="D147:G147"/>
    <mergeCell ref="C148:G148"/>
    <mergeCell ref="C152:G152"/>
    <mergeCell ref="C153:G153"/>
    <mergeCell ref="D111:G111"/>
    <mergeCell ref="D112:G112"/>
    <mergeCell ref="D113:G113"/>
    <mergeCell ref="D114:G114"/>
    <mergeCell ref="C115:C116"/>
    <mergeCell ref="C123:G123"/>
    <mergeCell ref="C124:C125"/>
    <mergeCell ref="D129:G129"/>
    <mergeCell ref="D130:G130"/>
    <mergeCell ref="D91:G91"/>
    <mergeCell ref="D92:G92"/>
    <mergeCell ref="D93:G93"/>
    <mergeCell ref="D94:G94"/>
    <mergeCell ref="C95:C96"/>
    <mergeCell ref="C103:G103"/>
    <mergeCell ref="C104:C105"/>
    <mergeCell ref="C109:G109"/>
    <mergeCell ref="C110:G110"/>
    <mergeCell ref="C83:C84"/>
    <mergeCell ref="C88:C90"/>
    <mergeCell ref="D88:G90"/>
    <mergeCell ref="C57:C58"/>
    <mergeCell ref="C68:G68"/>
    <mergeCell ref="C69:G69"/>
    <mergeCell ref="D70:G70"/>
    <mergeCell ref="D71:G71"/>
    <mergeCell ref="D72:G72"/>
    <mergeCell ref="D73:G73"/>
    <mergeCell ref="C74:C75"/>
    <mergeCell ref="C82:G82"/>
    <mergeCell ref="C2:G2"/>
    <mergeCell ref="D4:G4"/>
    <mergeCell ref="D5:G5"/>
    <mergeCell ref="D6:G6"/>
    <mergeCell ref="C7:G7"/>
    <mergeCell ref="D46:G46"/>
    <mergeCell ref="D45:G45"/>
    <mergeCell ref="C56:G56"/>
    <mergeCell ref="C49:C50"/>
    <mergeCell ref="D47:G47"/>
    <mergeCell ref="D24:G24"/>
    <mergeCell ref="C25:C26"/>
    <mergeCell ref="C33:G33"/>
    <mergeCell ref="C34:C35"/>
    <mergeCell ref="C21:G21"/>
    <mergeCell ref="D22:G22"/>
    <mergeCell ref="D23:G23"/>
    <mergeCell ref="C8:G10"/>
    <mergeCell ref="D11:G11"/>
    <mergeCell ref="C12:C13"/>
    <mergeCell ref="D15:G15"/>
    <mergeCell ref="C16:G16"/>
    <mergeCell ref="C20:G2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93"/>
  <sheetViews>
    <sheetView topLeftCell="A175" workbookViewId="0">
      <selection activeCell="K15" sqref="K15"/>
    </sheetView>
  </sheetViews>
  <sheetFormatPr defaultRowHeight="15.75"/>
  <cols>
    <col min="1" max="1" width="11" customWidth="1"/>
    <col min="2" max="2" width="12" customWidth="1"/>
    <col min="3" max="8" width="27.5703125" style="783" customWidth="1"/>
    <col min="9" max="9" width="10" bestFit="1" customWidth="1"/>
    <col min="10" max="10" width="11" customWidth="1"/>
    <col min="11" max="11" width="14.28515625" customWidth="1"/>
  </cols>
  <sheetData>
    <row r="2" spans="2:8" ht="15">
      <c r="B2" s="401" t="s">
        <v>87</v>
      </c>
      <c r="C2" s="401"/>
      <c r="D2" s="401"/>
      <c r="E2" s="401"/>
      <c r="F2" s="401"/>
      <c r="G2" s="401"/>
      <c r="H2" s="401"/>
    </row>
    <row r="3" spans="2:8" ht="16.5" thickBot="1"/>
    <row r="4" spans="2:8" ht="32.25" thickBot="1">
      <c r="C4" s="42" t="s">
        <v>22</v>
      </c>
      <c r="D4" s="784" t="s">
        <v>320</v>
      </c>
      <c r="E4" s="784"/>
      <c r="F4" s="784"/>
      <c r="G4" s="784"/>
    </row>
    <row r="5" spans="2:8" ht="16.5" thickBot="1">
      <c r="C5" s="42" t="s">
        <v>4</v>
      </c>
      <c r="D5" s="788">
        <v>10430</v>
      </c>
      <c r="E5" s="789"/>
      <c r="F5" s="789"/>
      <c r="G5" s="790"/>
    </row>
    <row r="6" spans="2:8" ht="32.25" thickBot="1">
      <c r="C6" s="42" t="s">
        <v>38</v>
      </c>
      <c r="D6" s="788" t="s">
        <v>5</v>
      </c>
      <c r="E6" s="789"/>
      <c r="F6" s="789"/>
      <c r="G6" s="790"/>
    </row>
    <row r="7" spans="2:8" ht="16.5" thickBot="1">
      <c r="C7" s="791" t="s">
        <v>8</v>
      </c>
      <c r="D7" s="792"/>
      <c r="E7" s="792"/>
      <c r="F7" s="792"/>
      <c r="G7" s="793"/>
    </row>
    <row r="8" spans="2:8" ht="15.75" customHeight="1" thickBot="1">
      <c r="C8" s="794" t="s">
        <v>321</v>
      </c>
      <c r="D8" s="795"/>
      <c r="E8" s="795"/>
      <c r="F8" s="795"/>
      <c r="G8" s="796"/>
    </row>
    <row r="9" spans="2:8" ht="16.5" thickBot="1">
      <c r="C9" s="794"/>
      <c r="D9" s="795"/>
      <c r="E9" s="795"/>
      <c r="F9" s="795"/>
      <c r="G9" s="796"/>
    </row>
    <row r="10" spans="2:8" ht="27" customHeight="1" thickBot="1">
      <c r="C10" s="794"/>
      <c r="D10" s="795"/>
      <c r="E10" s="795"/>
      <c r="F10" s="795"/>
      <c r="G10" s="796"/>
    </row>
    <row r="11" spans="2:8" ht="29.25" customHeight="1" thickBot="1">
      <c r="C11" s="797" t="s">
        <v>11</v>
      </c>
      <c r="D11" s="798" t="s">
        <v>369</v>
      </c>
      <c r="E11" s="799"/>
      <c r="F11" s="799"/>
      <c r="G11" s="800"/>
    </row>
    <row r="12" spans="2:8" ht="15" customHeight="1">
      <c r="C12" s="801" t="s">
        <v>12</v>
      </c>
      <c r="D12" s="802">
        <v>2018</v>
      </c>
      <c r="E12" s="802">
        <v>2019</v>
      </c>
      <c r="F12" s="802">
        <v>2020</v>
      </c>
      <c r="G12" s="802">
        <v>2021</v>
      </c>
    </row>
    <row r="13" spans="2:8" ht="16.5" thickBot="1">
      <c r="C13" s="803"/>
      <c r="D13" s="804" t="s">
        <v>6</v>
      </c>
      <c r="E13" s="804" t="s">
        <v>7</v>
      </c>
      <c r="F13" s="804" t="s">
        <v>7</v>
      </c>
      <c r="G13" s="804" t="s">
        <v>7</v>
      </c>
    </row>
    <row r="14" spans="2:8" ht="23.25" customHeight="1" thickBot="1">
      <c r="C14" s="932" t="s">
        <v>406</v>
      </c>
      <c r="D14" s="825">
        <v>2.1999999999999999E-2</v>
      </c>
      <c r="E14" s="807" t="s">
        <v>287</v>
      </c>
      <c r="F14" s="807" t="s">
        <v>287</v>
      </c>
      <c r="G14" s="807" t="s">
        <v>287</v>
      </c>
    </row>
    <row r="15" spans="2:8" ht="63.75" thickBot="1">
      <c r="C15" s="933" t="s">
        <v>341</v>
      </c>
      <c r="D15" s="934">
        <v>0.61</v>
      </c>
      <c r="E15" s="807" t="s">
        <v>263</v>
      </c>
      <c r="F15" s="807" t="s">
        <v>263</v>
      </c>
      <c r="G15" s="807" t="s">
        <v>263</v>
      </c>
    </row>
    <row r="16" spans="2:8" ht="48" thickBot="1">
      <c r="C16" s="808" t="s">
        <v>323</v>
      </c>
      <c r="D16" s="892">
        <v>4.0000000000000002E-4</v>
      </c>
      <c r="E16" s="807" t="s">
        <v>263</v>
      </c>
      <c r="F16" s="807" t="s">
        <v>263</v>
      </c>
      <c r="G16" s="807" t="s">
        <v>263</v>
      </c>
    </row>
    <row r="17" spans="3:10" ht="16.5" thickBot="1">
      <c r="C17" s="808"/>
      <c r="D17" s="935"/>
      <c r="E17" s="935"/>
      <c r="F17" s="935"/>
      <c r="G17" s="807"/>
    </row>
    <row r="18" spans="3:10" ht="49.5" customHeight="1" thickBot="1">
      <c r="C18" s="809" t="s">
        <v>13</v>
      </c>
      <c r="D18" s="810" t="s">
        <v>324</v>
      </c>
      <c r="E18" s="798"/>
      <c r="F18" s="798"/>
      <c r="G18" s="811"/>
    </row>
    <row r="19" spans="3:10" ht="15.75" customHeight="1" thickBot="1">
      <c r="C19" s="788" t="s">
        <v>14</v>
      </c>
      <c r="D19" s="789"/>
      <c r="E19" s="789"/>
      <c r="F19" s="789"/>
      <c r="G19" s="790"/>
      <c r="J19" s="6"/>
    </row>
    <row r="20" spans="3:10" ht="48" thickBot="1">
      <c r="C20" s="805" t="s">
        <v>325</v>
      </c>
      <c r="D20" s="807">
        <v>0.8</v>
      </c>
      <c r="E20" s="807" t="s">
        <v>263</v>
      </c>
      <c r="F20" s="807" t="s">
        <v>263</v>
      </c>
      <c r="G20" s="807" t="s">
        <v>263</v>
      </c>
    </row>
    <row r="21" spans="3:10" ht="63.75" thickBot="1">
      <c r="C21" s="808" t="s">
        <v>326</v>
      </c>
      <c r="D21" s="807">
        <v>0.12</v>
      </c>
      <c r="E21" s="807" t="s">
        <v>263</v>
      </c>
      <c r="F21" s="807" t="s">
        <v>263</v>
      </c>
      <c r="G21" s="807" t="s">
        <v>263</v>
      </c>
    </row>
    <row r="22" spans="3:10" ht="63.75" thickBot="1">
      <c r="C22" s="808" t="s">
        <v>327</v>
      </c>
      <c r="D22" s="934">
        <v>0.56999999999999995</v>
      </c>
      <c r="E22" s="807" t="s">
        <v>263</v>
      </c>
      <c r="F22" s="807" t="s">
        <v>263</v>
      </c>
      <c r="G22" s="807" t="s">
        <v>263</v>
      </c>
    </row>
    <row r="23" spans="3:10" ht="48" thickBot="1">
      <c r="C23" s="808" t="s">
        <v>328</v>
      </c>
      <c r="D23" s="934">
        <v>7.0000000000000007E-2</v>
      </c>
      <c r="E23" s="807" t="s">
        <v>263</v>
      </c>
      <c r="F23" s="807" t="s">
        <v>263</v>
      </c>
      <c r="G23" s="807" t="s">
        <v>263</v>
      </c>
    </row>
    <row r="24" spans="3:10" ht="63.75" thickBot="1">
      <c r="C24" s="808" t="s">
        <v>329</v>
      </c>
      <c r="D24" s="936">
        <v>66</v>
      </c>
      <c r="E24" s="807" t="s">
        <v>263</v>
      </c>
      <c r="F24" s="807" t="s">
        <v>263</v>
      </c>
      <c r="G24" s="807" t="s">
        <v>263</v>
      </c>
    </row>
    <row r="25" spans="3:10" ht="16.5" thickBot="1">
      <c r="C25" s="894"/>
      <c r="D25" s="937"/>
      <c r="E25" s="935"/>
      <c r="F25" s="935"/>
      <c r="G25" s="807"/>
    </row>
    <row r="26" spans="3:10" ht="16.5" thickBot="1">
      <c r="C26" s="812" t="s">
        <v>70</v>
      </c>
      <c r="D26" s="813"/>
      <c r="E26" s="813"/>
      <c r="F26" s="813"/>
      <c r="G26" s="814"/>
    </row>
    <row r="27" spans="3:10" ht="16.5" thickBot="1">
      <c r="C27" s="812" t="s">
        <v>102</v>
      </c>
      <c r="D27" s="813"/>
      <c r="E27" s="813"/>
      <c r="F27" s="813"/>
      <c r="G27" s="814"/>
    </row>
    <row r="28" spans="3:10" ht="15.75" customHeight="1" thickBot="1">
      <c r="C28" s="815" t="s">
        <v>42</v>
      </c>
      <c r="D28" s="938" t="s">
        <v>330</v>
      </c>
      <c r="E28" s="939"/>
      <c r="F28" s="939"/>
      <c r="G28" s="940"/>
    </row>
    <row r="29" spans="3:10" ht="16.5" thickBot="1">
      <c r="C29" s="808" t="s">
        <v>10</v>
      </c>
      <c r="D29" s="783" t="s">
        <v>331</v>
      </c>
    </row>
    <row r="30" spans="3:10" ht="16.5" thickBot="1">
      <c r="C30" s="808" t="s">
        <v>15</v>
      </c>
      <c r="D30" s="817" t="s">
        <v>332</v>
      </c>
      <c r="E30" s="818"/>
      <c r="F30" s="818"/>
      <c r="G30" s="819"/>
    </row>
    <row r="31" spans="3:10">
      <c r="C31" s="801"/>
      <c r="D31" s="820">
        <v>2018</v>
      </c>
      <c r="E31" s="820">
        <v>2019</v>
      </c>
      <c r="F31" s="820">
        <v>2020</v>
      </c>
      <c r="G31" s="820">
        <v>2021</v>
      </c>
    </row>
    <row r="32" spans="3:10" ht="32.25" thickBot="1">
      <c r="C32" s="803"/>
      <c r="D32" s="821" t="s">
        <v>6</v>
      </c>
      <c r="E32" s="821" t="s">
        <v>7</v>
      </c>
      <c r="F32" s="821" t="s">
        <v>7</v>
      </c>
      <c r="G32" s="821" t="s">
        <v>7</v>
      </c>
    </row>
    <row r="33" spans="3:11" ht="16.5" thickBot="1">
      <c r="C33" s="808" t="s">
        <v>9</v>
      </c>
      <c r="D33" s="822">
        <v>70000</v>
      </c>
      <c r="E33" s="822">
        <v>69000</v>
      </c>
      <c r="F33" s="822">
        <v>67000</v>
      </c>
      <c r="G33" s="822">
        <v>66500</v>
      </c>
    </row>
    <row r="34" spans="3:11" ht="16.5" thickBot="1">
      <c r="C34" s="808" t="s">
        <v>16</v>
      </c>
      <c r="D34" s="823">
        <v>4700000</v>
      </c>
      <c r="E34" s="823">
        <v>4629500</v>
      </c>
      <c r="F34" s="823">
        <v>4560000</v>
      </c>
      <c r="G34" s="823">
        <v>4492000</v>
      </c>
    </row>
    <row r="35" spans="3:11" ht="16.5" thickBot="1">
      <c r="C35" s="808" t="s">
        <v>26</v>
      </c>
      <c r="D35" s="822">
        <f>D34/D33</f>
        <v>67.142857142857139</v>
      </c>
      <c r="E35" s="822">
        <f>E34/E33</f>
        <v>67.094202898550719</v>
      </c>
      <c r="F35" s="822">
        <f>F34/F33</f>
        <v>68.059701492537314</v>
      </c>
      <c r="G35" s="822">
        <f>G34/G33</f>
        <v>67.548872180451127</v>
      </c>
      <c r="I35" s="106"/>
    </row>
    <row r="36" spans="3:11" ht="16.5" thickBot="1">
      <c r="C36" s="808" t="s">
        <v>17</v>
      </c>
      <c r="D36" s="824" t="s">
        <v>23</v>
      </c>
      <c r="E36" s="825">
        <f>E33/D33-1</f>
        <v>-1.4285714285714235E-2</v>
      </c>
      <c r="F36" s="825">
        <f t="shared" ref="F36:G38" si="0">F33/E33-1</f>
        <v>-2.8985507246376829E-2</v>
      </c>
      <c r="G36" s="825">
        <f t="shared" si="0"/>
        <v>-7.4626865671642006E-3</v>
      </c>
      <c r="I36" s="12"/>
      <c r="J36" s="12"/>
      <c r="K36" s="12"/>
    </row>
    <row r="37" spans="3:11" ht="32.25" thickBot="1">
      <c r="C37" s="808" t="s">
        <v>18</v>
      </c>
      <c r="D37" s="824" t="s">
        <v>23</v>
      </c>
      <c r="E37" s="825">
        <f>E34/D34-1</f>
        <v>-1.5000000000000013E-2</v>
      </c>
      <c r="F37" s="825">
        <f t="shared" si="0"/>
        <v>-1.5012420347769728E-2</v>
      </c>
      <c r="G37" s="825">
        <f t="shared" si="0"/>
        <v>-1.4912280701754432E-2</v>
      </c>
    </row>
    <row r="38" spans="3:11" ht="32.25" thickBot="1">
      <c r="C38" s="808" t="s">
        <v>19</v>
      </c>
      <c r="D38" s="824" t="s">
        <v>23</v>
      </c>
      <c r="E38" s="825">
        <f>E35/D35-1</f>
        <v>-7.2463768115949012E-4</v>
      </c>
      <c r="F38" s="825">
        <f t="shared" si="0"/>
        <v>1.4390193970207354E-2</v>
      </c>
      <c r="G38" s="825">
        <f t="shared" si="0"/>
        <v>-7.5056061205646118E-3</v>
      </c>
      <c r="K38" s="129"/>
    </row>
    <row r="39" spans="3:11" ht="15.75" customHeight="1" thickBot="1">
      <c r="C39" s="826" t="s">
        <v>463</v>
      </c>
      <c r="D39" s="827"/>
      <c r="E39" s="827"/>
      <c r="F39" s="827"/>
      <c r="G39" s="828"/>
    </row>
    <row r="40" spans="3:11" ht="12.75" customHeight="1">
      <c r="C40" s="801"/>
      <c r="D40" s="820">
        <v>2018</v>
      </c>
      <c r="E40" s="820">
        <v>2019</v>
      </c>
      <c r="F40" s="820">
        <v>2020</v>
      </c>
      <c r="G40" s="820">
        <v>2021</v>
      </c>
    </row>
    <row r="41" spans="3:11" ht="9" customHeight="1" thickBot="1">
      <c r="C41" s="803"/>
      <c r="D41" s="821" t="s">
        <v>6</v>
      </c>
      <c r="E41" s="821" t="s">
        <v>7</v>
      </c>
      <c r="F41" s="821" t="s">
        <v>7</v>
      </c>
      <c r="G41" s="821" t="s">
        <v>7</v>
      </c>
    </row>
    <row r="42" spans="3:11" ht="16.5" thickBot="1">
      <c r="C42" s="829" t="s">
        <v>0</v>
      </c>
      <c r="D42" s="830"/>
      <c r="E42" s="830"/>
      <c r="F42" s="830"/>
      <c r="G42" s="830"/>
    </row>
    <row r="43" spans="3:11" ht="48" thickBot="1">
      <c r="C43" s="869" t="s">
        <v>54</v>
      </c>
      <c r="D43" s="823"/>
      <c r="E43" s="941"/>
      <c r="F43" s="941"/>
      <c r="G43" s="941"/>
    </row>
    <row r="44" spans="3:11" ht="48" thickBot="1">
      <c r="C44" s="869" t="s">
        <v>473</v>
      </c>
      <c r="D44" s="823"/>
      <c r="E44" s="870"/>
      <c r="F44" s="870"/>
      <c r="G44" s="870"/>
    </row>
    <row r="45" spans="3:11" ht="32.25" thickBot="1">
      <c r="C45" s="829" t="s">
        <v>52</v>
      </c>
      <c r="D45" s="830"/>
      <c r="E45" s="830"/>
      <c r="F45" s="830"/>
      <c r="G45" s="830"/>
    </row>
    <row r="46" spans="3:11" ht="63.75" thickBot="1">
      <c r="C46" s="869" t="s">
        <v>56</v>
      </c>
      <c r="D46" s="823"/>
      <c r="E46" s="830"/>
      <c r="F46" s="830"/>
      <c r="G46" s="830"/>
    </row>
    <row r="47" spans="3:11" ht="63.75" thickBot="1">
      <c r="C47" s="869" t="s">
        <v>474</v>
      </c>
      <c r="D47" s="823"/>
      <c r="E47" s="830"/>
      <c r="F47" s="830"/>
      <c r="G47" s="830"/>
    </row>
    <row r="48" spans="3:11" ht="16.5" thickBot="1">
      <c r="C48" s="829" t="s">
        <v>1</v>
      </c>
      <c r="D48" s="823"/>
      <c r="E48" s="830"/>
      <c r="F48" s="830"/>
      <c r="G48" s="830"/>
    </row>
    <row r="49" spans="3:7" ht="63.75" thickBot="1">
      <c r="C49" s="869" t="s">
        <v>59</v>
      </c>
      <c r="D49" s="823"/>
      <c r="E49" s="830"/>
      <c r="F49" s="830"/>
      <c r="G49" s="830"/>
    </row>
    <row r="50" spans="3:7" ht="63.75" thickBot="1">
      <c r="C50" s="869" t="s">
        <v>475</v>
      </c>
      <c r="D50" s="823"/>
      <c r="E50" s="830"/>
      <c r="F50" s="830"/>
      <c r="G50" s="830"/>
    </row>
    <row r="51" spans="3:7" ht="16.5" thickBot="1">
      <c r="C51" s="829" t="s">
        <v>2</v>
      </c>
      <c r="D51" s="823"/>
      <c r="E51" s="830"/>
      <c r="F51" s="830"/>
      <c r="G51" s="830"/>
    </row>
    <row r="52" spans="3:7" ht="63.75" thickBot="1">
      <c r="C52" s="869" t="s">
        <v>61</v>
      </c>
      <c r="D52" s="823"/>
      <c r="E52" s="830"/>
      <c r="F52" s="830"/>
      <c r="G52" s="830"/>
    </row>
    <row r="53" spans="3:7" ht="63.75" thickBot="1">
      <c r="C53" s="869" t="s">
        <v>476</v>
      </c>
      <c r="D53" s="823"/>
      <c r="E53" s="830"/>
      <c r="F53" s="830"/>
      <c r="G53" s="830"/>
    </row>
    <row r="54" spans="3:7" ht="32.25" thickBot="1">
      <c r="C54" s="829" t="s">
        <v>31</v>
      </c>
      <c r="D54" s="823"/>
      <c r="E54" s="830"/>
      <c r="F54" s="830"/>
      <c r="G54" s="830"/>
    </row>
    <row r="55" spans="3:7" ht="63.75" thickBot="1">
      <c r="C55" s="869" t="s">
        <v>63</v>
      </c>
      <c r="D55" s="823"/>
      <c r="E55" s="830"/>
      <c r="F55" s="830"/>
      <c r="G55" s="830"/>
    </row>
    <row r="56" spans="3:7" ht="63.75" thickBot="1">
      <c r="C56" s="869" t="s">
        <v>477</v>
      </c>
      <c r="D56" s="823"/>
      <c r="E56" s="830"/>
      <c r="F56" s="830"/>
      <c r="G56" s="830"/>
    </row>
    <row r="57" spans="3:7" ht="16.5" thickBot="1">
      <c r="C57" s="829" t="s">
        <v>33</v>
      </c>
      <c r="D57" s="823"/>
      <c r="E57" s="830"/>
      <c r="F57" s="830"/>
      <c r="G57" s="830"/>
    </row>
    <row r="58" spans="3:7" ht="36.75" customHeight="1" thickBot="1">
      <c r="C58" s="869" t="s">
        <v>65</v>
      </c>
      <c r="D58" s="823"/>
      <c r="E58" s="830"/>
      <c r="F58" s="830"/>
      <c r="G58" s="830"/>
    </row>
    <row r="59" spans="3:7" ht="48" thickBot="1">
      <c r="C59" s="869" t="s">
        <v>478</v>
      </c>
      <c r="D59" s="823"/>
      <c r="E59" s="830"/>
      <c r="F59" s="830"/>
      <c r="G59" s="830"/>
    </row>
    <row r="60" spans="3:7" ht="32.25" thickBot="1">
      <c r="C60" s="829" t="s">
        <v>3</v>
      </c>
      <c r="D60" s="823">
        <v>4700000</v>
      </c>
      <c r="E60" s="823">
        <v>4629500</v>
      </c>
      <c r="F60" s="823">
        <v>4560000</v>
      </c>
      <c r="G60" s="823">
        <v>4492000</v>
      </c>
    </row>
    <row r="61" spans="3:7" ht="63.75" thickBot="1">
      <c r="C61" s="869" t="s">
        <v>67</v>
      </c>
      <c r="D61" s="823"/>
      <c r="E61" s="830"/>
      <c r="F61" s="830"/>
      <c r="G61" s="830"/>
    </row>
    <row r="62" spans="3:7" ht="63.75" thickBot="1">
      <c r="C62" s="869" t="s">
        <v>479</v>
      </c>
      <c r="D62" s="823"/>
      <c r="E62" s="942">
        <v>-0.01</v>
      </c>
      <c r="F62" s="942">
        <v>-0.01</v>
      </c>
      <c r="G62" s="942">
        <v>-0.01</v>
      </c>
    </row>
    <row r="63" spans="3:7" ht="16.5" thickBot="1">
      <c r="C63" s="831" t="s">
        <v>72</v>
      </c>
      <c r="D63" s="823">
        <f>D60+D57+D54+D51+D48+D45+D42</f>
        <v>4700000</v>
      </c>
      <c r="E63" s="823">
        <f>E60+E57+E54+E51+E48+E45+E42</f>
        <v>4629500</v>
      </c>
      <c r="F63" s="823">
        <f>F60+F57+F54+F51+F48+F45+F42</f>
        <v>4560000</v>
      </c>
      <c r="G63" s="823">
        <f>G60+G57+G54+G51+G48+G45+G42</f>
        <v>4492000</v>
      </c>
    </row>
    <row r="64" spans="3:7" ht="15" customHeight="1">
      <c r="C64" s="840" t="s">
        <v>480</v>
      </c>
      <c r="D64" s="943" t="s">
        <v>333</v>
      </c>
      <c r="E64" s="944"/>
      <c r="F64" s="944"/>
      <c r="G64" s="945"/>
    </row>
    <row r="65" spans="3:10">
      <c r="C65" s="844"/>
      <c r="D65" s="946"/>
      <c r="E65" s="947"/>
      <c r="F65" s="947"/>
      <c r="G65" s="948"/>
    </row>
    <row r="66" spans="3:10" ht="16.5" thickBot="1">
      <c r="C66" s="848"/>
      <c r="D66" s="949"/>
      <c r="E66" s="950"/>
      <c r="F66" s="950"/>
      <c r="G66" s="951"/>
    </row>
    <row r="67" spans="3:10" ht="16.5" thickBot="1">
      <c r="C67" s="832" t="s">
        <v>74</v>
      </c>
      <c r="D67" s="833">
        <f>IF(D63-D34=0,0,"Error")</f>
        <v>0</v>
      </c>
      <c r="E67" s="833">
        <f>IF(E63-E34=0,0,"Error")</f>
        <v>0</v>
      </c>
      <c r="F67" s="833">
        <f>IF(F63-F34=0,0,"Error")</f>
        <v>0</v>
      </c>
      <c r="G67" s="833">
        <f>IF(G63-G34=0,0,"Error")</f>
        <v>0</v>
      </c>
    </row>
    <row r="68" spans="3:10" ht="16.5" thickBot="1">
      <c r="C68" s="886" t="s">
        <v>153</v>
      </c>
      <c r="D68" s="938" t="s">
        <v>334</v>
      </c>
      <c r="E68" s="939"/>
      <c r="F68" s="939"/>
      <c r="G68" s="940"/>
    </row>
    <row r="69" spans="3:10" ht="15.75" customHeight="1" thickBot="1">
      <c r="C69" s="808" t="s">
        <v>10</v>
      </c>
      <c r="D69" s="938" t="s">
        <v>334</v>
      </c>
      <c r="E69" s="939"/>
      <c r="F69" s="939"/>
      <c r="G69" s="940"/>
    </row>
    <row r="70" spans="3:10" ht="16.5" thickBot="1">
      <c r="C70" s="808" t="s">
        <v>15</v>
      </c>
      <c r="D70" s="817" t="s">
        <v>162</v>
      </c>
      <c r="E70" s="818"/>
      <c r="F70" s="818"/>
      <c r="G70" s="819"/>
    </row>
    <row r="71" spans="3:10" ht="16.5" thickBot="1">
      <c r="C71" s="808"/>
      <c r="D71" s="820">
        <v>2018</v>
      </c>
      <c r="E71" s="820">
        <v>2019</v>
      </c>
      <c r="F71" s="820">
        <v>2020</v>
      </c>
      <c r="G71" s="820">
        <v>2021</v>
      </c>
    </row>
    <row r="72" spans="3:10" ht="32.25" thickBot="1">
      <c r="C72" s="808"/>
      <c r="D72" s="821" t="s">
        <v>6</v>
      </c>
      <c r="E72" s="821" t="s">
        <v>7</v>
      </c>
      <c r="F72" s="821" t="s">
        <v>7</v>
      </c>
      <c r="G72" s="821" t="s">
        <v>7</v>
      </c>
    </row>
    <row r="73" spans="3:10" ht="16.5" thickBot="1">
      <c r="C73" s="808" t="s">
        <v>9</v>
      </c>
      <c r="D73" s="822">
        <v>158000</v>
      </c>
      <c r="E73" s="822">
        <v>154000</v>
      </c>
      <c r="F73" s="822">
        <v>150000</v>
      </c>
      <c r="G73" s="822">
        <v>148000</v>
      </c>
    </row>
    <row r="74" spans="3:10" ht="16.5" thickBot="1">
      <c r="C74" s="808" t="s">
        <v>16</v>
      </c>
      <c r="D74" s="822">
        <v>15800000</v>
      </c>
      <c r="E74" s="822">
        <v>15867000</v>
      </c>
      <c r="F74" s="822">
        <v>15935000</v>
      </c>
      <c r="G74" s="822">
        <v>16166000</v>
      </c>
    </row>
    <row r="75" spans="3:10" ht="16.5" thickBot="1">
      <c r="C75" s="808" t="s">
        <v>26</v>
      </c>
      <c r="D75" s="822">
        <f>D74/D73</f>
        <v>100</v>
      </c>
      <c r="E75" s="822">
        <f>E74/E73</f>
        <v>103.03246753246754</v>
      </c>
      <c r="F75" s="822">
        <f>F74/F73</f>
        <v>106.23333333333333</v>
      </c>
      <c r="G75" s="822">
        <f>G74/G73</f>
        <v>109.22972972972973</v>
      </c>
      <c r="I75" s="108"/>
      <c r="J75" s="112"/>
    </row>
    <row r="76" spans="3:10" ht="16.5" thickBot="1">
      <c r="C76" s="808" t="s">
        <v>17</v>
      </c>
      <c r="D76" s="824"/>
      <c r="E76" s="825">
        <f t="shared" ref="E76:G78" si="1">E73/D73-1</f>
        <v>-2.5316455696202556E-2</v>
      </c>
      <c r="F76" s="825">
        <f t="shared" si="1"/>
        <v>-2.5974025974025983E-2</v>
      </c>
      <c r="G76" s="825">
        <f t="shared" si="1"/>
        <v>-1.3333333333333308E-2</v>
      </c>
      <c r="I76" s="112"/>
      <c r="J76" s="112"/>
    </row>
    <row r="77" spans="3:10" ht="32.25" thickBot="1">
      <c r="C77" s="808" t="s">
        <v>18</v>
      </c>
      <c r="D77" s="824"/>
      <c r="E77" s="825">
        <f t="shared" si="1"/>
        <v>4.2405063291139911E-3</v>
      </c>
      <c r="F77" s="825">
        <f t="shared" si="1"/>
        <v>4.2856242515914023E-3</v>
      </c>
      <c r="G77" s="825">
        <f t="shared" si="1"/>
        <v>1.449639159083782E-2</v>
      </c>
      <c r="I77" s="112"/>
      <c r="J77" s="112"/>
    </row>
    <row r="78" spans="3:10" ht="32.25" thickBot="1">
      <c r="C78" s="808" t="s">
        <v>19</v>
      </c>
      <c r="D78" s="824"/>
      <c r="E78" s="825">
        <f t="shared" si="1"/>
        <v>3.032467532467531E-2</v>
      </c>
      <c r="F78" s="825">
        <f t="shared" si="1"/>
        <v>3.1066574231633837E-2</v>
      </c>
      <c r="G78" s="825">
        <f t="shared" si="1"/>
        <v>2.8205802288011173E-2</v>
      </c>
      <c r="I78" s="112"/>
    </row>
    <row r="79" spans="3:10" ht="15.75" customHeight="1" thickBot="1">
      <c r="C79" s="826" t="s">
        <v>465</v>
      </c>
      <c r="D79" s="827"/>
      <c r="E79" s="827"/>
      <c r="F79" s="827"/>
      <c r="G79" s="828"/>
      <c r="I79" s="112"/>
    </row>
    <row r="80" spans="3:10">
      <c r="C80" s="801"/>
      <c r="D80" s="820">
        <v>2018</v>
      </c>
      <c r="E80" s="820">
        <v>2019</v>
      </c>
      <c r="F80" s="820">
        <v>2020</v>
      </c>
      <c r="G80" s="820">
        <v>2021</v>
      </c>
      <c r="I80" s="112"/>
    </row>
    <row r="81" spans="3:9" ht="32.25" thickBot="1">
      <c r="C81" s="803"/>
      <c r="D81" s="821" t="s">
        <v>6</v>
      </c>
      <c r="E81" s="821" t="s">
        <v>7</v>
      </c>
      <c r="F81" s="821" t="s">
        <v>7</v>
      </c>
      <c r="G81" s="821" t="s">
        <v>7</v>
      </c>
      <c r="I81" s="112"/>
    </row>
    <row r="82" spans="3:9" ht="16.5" thickBot="1">
      <c r="C82" s="829" t="s">
        <v>0</v>
      </c>
      <c r="D82" s="830"/>
      <c r="E82" s="830"/>
      <c r="F82" s="830"/>
      <c r="G82" s="830"/>
    </row>
    <row r="83" spans="3:9" ht="48" thickBot="1">
      <c r="C83" s="869" t="s">
        <v>54</v>
      </c>
      <c r="D83" s="823"/>
      <c r="E83" s="870"/>
      <c r="F83" s="870"/>
      <c r="G83" s="870"/>
    </row>
    <row r="84" spans="3:9" ht="48" thickBot="1">
      <c r="C84" s="869" t="s">
        <v>55</v>
      </c>
      <c r="D84" s="823"/>
      <c r="E84" s="870"/>
      <c r="F84" s="870"/>
      <c r="G84" s="870"/>
    </row>
    <row r="85" spans="3:9" ht="32.25" thickBot="1">
      <c r="C85" s="829" t="s">
        <v>52</v>
      </c>
      <c r="D85" s="830"/>
      <c r="E85" s="830"/>
      <c r="F85" s="830"/>
      <c r="G85" s="830"/>
    </row>
    <row r="86" spans="3:9" ht="63.75" thickBot="1">
      <c r="C86" s="869" t="s">
        <v>56</v>
      </c>
      <c r="D86" s="823"/>
      <c r="E86" s="830"/>
      <c r="F86" s="830"/>
      <c r="G86" s="830"/>
    </row>
    <row r="87" spans="3:9" ht="63.75" thickBot="1">
      <c r="C87" s="869" t="s">
        <v>57</v>
      </c>
      <c r="D87" s="823"/>
      <c r="E87" s="830"/>
      <c r="F87" s="830"/>
      <c r="G87" s="830"/>
    </row>
    <row r="88" spans="3:9" ht="16.5" thickBot="1">
      <c r="C88" s="829" t="s">
        <v>1</v>
      </c>
      <c r="D88" s="823"/>
      <c r="E88" s="830"/>
      <c r="F88" s="830"/>
      <c r="G88" s="830"/>
    </row>
    <row r="89" spans="3:9" ht="63.75" thickBot="1">
      <c r="C89" s="869" t="s">
        <v>59</v>
      </c>
      <c r="D89" s="823"/>
      <c r="E89" s="830"/>
      <c r="F89" s="830"/>
      <c r="G89" s="830"/>
    </row>
    <row r="90" spans="3:9" ht="48" thickBot="1">
      <c r="C90" s="869" t="s">
        <v>60</v>
      </c>
      <c r="D90" s="823"/>
      <c r="E90" s="830"/>
      <c r="F90" s="830"/>
      <c r="G90" s="830"/>
    </row>
    <row r="91" spans="3:9" ht="16.5" thickBot="1">
      <c r="C91" s="829" t="s">
        <v>2</v>
      </c>
      <c r="D91" s="823"/>
      <c r="E91" s="830"/>
      <c r="F91" s="830"/>
      <c r="G91" s="830"/>
    </row>
    <row r="92" spans="3:9" ht="63.75" thickBot="1">
      <c r="C92" s="869" t="s">
        <v>61</v>
      </c>
      <c r="D92" s="823"/>
      <c r="E92" s="830"/>
      <c r="F92" s="830"/>
      <c r="G92" s="830"/>
    </row>
    <row r="93" spans="3:9" ht="48" thickBot="1">
      <c r="C93" s="869" t="s">
        <v>62</v>
      </c>
      <c r="D93" s="823"/>
      <c r="E93" s="830"/>
      <c r="F93" s="830"/>
      <c r="G93" s="830"/>
    </row>
    <row r="94" spans="3:9" ht="32.25" thickBot="1">
      <c r="C94" s="829" t="s">
        <v>31</v>
      </c>
      <c r="D94" s="823"/>
      <c r="E94" s="830"/>
      <c r="F94" s="830"/>
      <c r="G94" s="830"/>
    </row>
    <row r="95" spans="3:9" ht="63.75" thickBot="1">
      <c r="C95" s="869" t="s">
        <v>63</v>
      </c>
      <c r="D95" s="823"/>
      <c r="E95" s="952"/>
      <c r="F95" s="952"/>
      <c r="G95" s="952"/>
    </row>
    <row r="96" spans="3:9" ht="48" thickBot="1">
      <c r="C96" s="869" t="s">
        <v>64</v>
      </c>
      <c r="D96" s="823"/>
      <c r="E96" s="953"/>
      <c r="F96" s="830"/>
      <c r="G96" s="830"/>
    </row>
    <row r="97" spans="3:9" ht="16.5" thickBot="1">
      <c r="C97" s="829" t="s">
        <v>33</v>
      </c>
      <c r="D97" s="823"/>
      <c r="E97" s="830"/>
      <c r="F97" s="830"/>
      <c r="G97" s="830"/>
    </row>
    <row r="98" spans="3:9" ht="36.75" customHeight="1" thickBot="1">
      <c r="C98" s="869" t="s">
        <v>65</v>
      </c>
      <c r="D98" s="823"/>
      <c r="E98" s="830"/>
      <c r="F98" s="830"/>
      <c r="G98" s="830"/>
    </row>
    <row r="99" spans="3:9" ht="48" thickBot="1">
      <c r="C99" s="869" t="s">
        <v>66</v>
      </c>
      <c r="D99" s="823"/>
      <c r="E99" s="830"/>
      <c r="F99" s="830"/>
      <c r="G99" s="830"/>
    </row>
    <row r="100" spans="3:9" ht="32.25" thickBot="1">
      <c r="C100" s="829" t="s">
        <v>3</v>
      </c>
      <c r="D100" s="823">
        <v>15800000</v>
      </c>
      <c r="E100" s="830">
        <v>15867000</v>
      </c>
      <c r="F100" s="830">
        <v>15935000</v>
      </c>
      <c r="G100" s="830">
        <v>16166000</v>
      </c>
    </row>
    <row r="101" spans="3:9" ht="63.75" thickBot="1">
      <c r="C101" s="869" t="s">
        <v>67</v>
      </c>
      <c r="D101" s="823"/>
      <c r="E101" s="952">
        <v>0.03</v>
      </c>
      <c r="F101" s="952">
        <v>0.03</v>
      </c>
      <c r="G101" s="952">
        <v>0.03</v>
      </c>
    </row>
    <row r="102" spans="3:9" ht="63.75" thickBot="1">
      <c r="C102" s="869" t="s">
        <v>68</v>
      </c>
      <c r="D102" s="823"/>
      <c r="E102" s="953">
        <v>-2.5000000000000001E-2</v>
      </c>
      <c r="F102" s="953">
        <v>-2.5000000000000001E-2</v>
      </c>
      <c r="G102" s="953">
        <v>-1.4999999999999999E-2</v>
      </c>
    </row>
    <row r="103" spans="3:9" ht="16.5" thickBot="1">
      <c r="C103" s="835" t="s">
        <v>75</v>
      </c>
      <c r="D103" s="823">
        <f>D100+D97+D94+D91+D88+D85+D82</f>
        <v>15800000</v>
      </c>
      <c r="E103" s="823">
        <f>E100+E97+E94+E91+E88+E85+E82</f>
        <v>15867000</v>
      </c>
      <c r="F103" s="823">
        <f>F100+F97+F94+F91+F88+F85+F82</f>
        <v>15935000</v>
      </c>
      <c r="G103" s="823">
        <f>G100+G97+G94+G91+G88+G85+G82</f>
        <v>16166000</v>
      </c>
    </row>
    <row r="104" spans="3:9" ht="16.5" thickBot="1">
      <c r="C104" s="832" t="s">
        <v>74</v>
      </c>
      <c r="D104" s="833">
        <f>D103-D74</f>
        <v>0</v>
      </c>
      <c r="E104" s="833">
        <f>E103-E74</f>
        <v>0</v>
      </c>
      <c r="F104" s="833">
        <f>F103-F74</f>
        <v>0</v>
      </c>
      <c r="G104" s="833">
        <f>G103-G74</f>
        <v>0</v>
      </c>
      <c r="I104" s="374"/>
    </row>
    <row r="105" spans="3:9" ht="15.75" customHeight="1" thickBot="1">
      <c r="C105" s="815" t="s">
        <v>154</v>
      </c>
      <c r="D105" s="938" t="s">
        <v>362</v>
      </c>
      <c r="E105" s="939"/>
      <c r="F105" s="939"/>
      <c r="G105" s="940"/>
    </row>
    <row r="106" spans="3:9" ht="15.75" customHeight="1" thickBot="1">
      <c r="C106" s="808" t="s">
        <v>10</v>
      </c>
      <c r="D106" s="938" t="s">
        <v>335</v>
      </c>
      <c r="E106" s="939"/>
      <c r="F106" s="939"/>
      <c r="G106" s="940"/>
    </row>
    <row r="107" spans="3:9" ht="16.5" thickBot="1">
      <c r="C107" s="808" t="s">
        <v>15</v>
      </c>
      <c r="D107" s="817" t="s">
        <v>332</v>
      </c>
      <c r="E107" s="818"/>
      <c r="F107" s="818"/>
      <c r="G107" s="819"/>
    </row>
    <row r="108" spans="3:9">
      <c r="C108" s="801"/>
      <c r="D108" s="820">
        <v>2018</v>
      </c>
      <c r="E108" s="820">
        <v>2019</v>
      </c>
      <c r="F108" s="820">
        <v>2020</v>
      </c>
      <c r="G108" s="820">
        <v>2021</v>
      </c>
    </row>
    <row r="109" spans="3:9" ht="32.25" thickBot="1">
      <c r="C109" s="803"/>
      <c r="D109" s="821" t="s">
        <v>6</v>
      </c>
      <c r="E109" s="821" t="s">
        <v>7</v>
      </c>
      <c r="F109" s="821" t="s">
        <v>7</v>
      </c>
      <c r="G109" s="821" t="s">
        <v>7</v>
      </c>
    </row>
    <row r="110" spans="3:9" ht="16.5" thickBot="1">
      <c r="C110" s="808" t="s">
        <v>9</v>
      </c>
      <c r="D110" s="822">
        <v>1170</v>
      </c>
      <c r="E110" s="822">
        <v>1170</v>
      </c>
      <c r="F110" s="822">
        <v>1170</v>
      </c>
      <c r="G110" s="822">
        <v>1170</v>
      </c>
    </row>
    <row r="111" spans="3:9" ht="16.5" thickBot="1">
      <c r="C111" s="808" t="s">
        <v>16</v>
      </c>
      <c r="D111" s="823">
        <v>907300</v>
      </c>
      <c r="E111" s="823">
        <v>948224</v>
      </c>
      <c r="F111" s="823">
        <v>959069</v>
      </c>
      <c r="G111" s="823">
        <v>970241</v>
      </c>
    </row>
    <row r="112" spans="3:9" ht="16.5" thickBot="1">
      <c r="C112" s="808" t="s">
        <v>26</v>
      </c>
      <c r="D112" s="822">
        <f>D111/D110</f>
        <v>775.47008547008545</v>
      </c>
      <c r="E112" s="822">
        <f>E111/E110</f>
        <v>810.44786324786321</v>
      </c>
      <c r="F112" s="822">
        <f>F111/F110</f>
        <v>819.71709401709404</v>
      </c>
      <c r="G112" s="822">
        <f>G111/G110</f>
        <v>829.26581196581196</v>
      </c>
    </row>
    <row r="113" spans="3:7" ht="16.5" thickBot="1">
      <c r="C113" s="808" t="s">
        <v>17</v>
      </c>
      <c r="D113" s="824" t="s">
        <v>23</v>
      </c>
      <c r="E113" s="825">
        <f>E110/D110-1</f>
        <v>0</v>
      </c>
      <c r="F113" s="825">
        <f t="shared" ref="F113:G115" si="2">F110/E110-1</f>
        <v>0</v>
      </c>
      <c r="G113" s="825">
        <f t="shared" si="2"/>
        <v>0</v>
      </c>
    </row>
    <row r="114" spans="3:7" ht="32.25" thickBot="1">
      <c r="C114" s="808" t="s">
        <v>18</v>
      </c>
      <c r="D114" s="824" t="s">
        <v>23</v>
      </c>
      <c r="E114" s="825">
        <f>E111/D111-1</f>
        <v>4.5105257356993222E-2</v>
      </c>
      <c r="F114" s="825">
        <f t="shared" si="2"/>
        <v>1.1437170963822796E-2</v>
      </c>
      <c r="G114" s="825">
        <f t="shared" si="2"/>
        <v>1.164879690616627E-2</v>
      </c>
    </row>
    <row r="115" spans="3:7" ht="32.25" thickBot="1">
      <c r="C115" s="808" t="s">
        <v>19</v>
      </c>
      <c r="D115" s="824" t="s">
        <v>23</v>
      </c>
      <c r="E115" s="825">
        <f>E112/D112-1</f>
        <v>4.5105257356993222E-2</v>
      </c>
      <c r="F115" s="825">
        <f t="shared" si="2"/>
        <v>1.1437170963823018E-2</v>
      </c>
      <c r="G115" s="825">
        <f t="shared" si="2"/>
        <v>1.164879690616627E-2</v>
      </c>
    </row>
    <row r="116" spans="3:7" ht="15.75" customHeight="1" thickBot="1">
      <c r="C116" s="826" t="s">
        <v>481</v>
      </c>
      <c r="D116" s="827"/>
      <c r="E116" s="827"/>
      <c r="F116" s="827"/>
      <c r="G116" s="828"/>
    </row>
    <row r="117" spans="3:7">
      <c r="C117" s="801"/>
      <c r="D117" s="820">
        <v>2018</v>
      </c>
      <c r="E117" s="820">
        <v>2019</v>
      </c>
      <c r="F117" s="820">
        <v>2020</v>
      </c>
      <c r="G117" s="820">
        <v>2021</v>
      </c>
    </row>
    <row r="118" spans="3:7" ht="32.25" thickBot="1">
      <c r="C118" s="803"/>
      <c r="D118" s="821" t="s">
        <v>6</v>
      </c>
      <c r="E118" s="821" t="s">
        <v>7</v>
      </c>
      <c r="F118" s="821" t="s">
        <v>7</v>
      </c>
      <c r="G118" s="821" t="s">
        <v>7</v>
      </c>
    </row>
    <row r="119" spans="3:7" ht="16.5" thickBot="1">
      <c r="C119" s="829" t="s">
        <v>0</v>
      </c>
      <c r="D119" s="830">
        <v>475000</v>
      </c>
      <c r="E119" s="830">
        <v>505394</v>
      </c>
      <c r="F119" s="830">
        <v>505394</v>
      </c>
      <c r="G119" s="830">
        <v>505394</v>
      </c>
    </row>
    <row r="120" spans="3:7" ht="48" thickBot="1">
      <c r="C120" s="869" t="s">
        <v>54</v>
      </c>
      <c r="D120" s="823"/>
      <c r="E120" s="941"/>
      <c r="F120" s="941"/>
      <c r="G120" s="941"/>
    </row>
    <row r="121" spans="3:7" ht="48" thickBot="1">
      <c r="C121" s="869" t="s">
        <v>473</v>
      </c>
      <c r="D121" s="823"/>
      <c r="E121" s="870"/>
      <c r="F121" s="870"/>
      <c r="G121" s="870"/>
    </row>
    <row r="122" spans="3:7" ht="32.25" thickBot="1">
      <c r="C122" s="829" t="s">
        <v>52</v>
      </c>
      <c r="D122" s="830">
        <v>81300</v>
      </c>
      <c r="E122" s="830">
        <v>81300</v>
      </c>
      <c r="F122" s="830">
        <v>81300</v>
      </c>
      <c r="G122" s="830">
        <v>81300</v>
      </c>
    </row>
    <row r="123" spans="3:7" ht="63.75" thickBot="1">
      <c r="C123" s="869" t="s">
        <v>56</v>
      </c>
      <c r="D123" s="823"/>
      <c r="E123" s="830"/>
      <c r="F123" s="830"/>
      <c r="G123" s="830"/>
    </row>
    <row r="124" spans="3:7" ht="63.75" thickBot="1">
      <c r="C124" s="869" t="s">
        <v>474</v>
      </c>
      <c r="D124" s="823"/>
      <c r="E124" s="830"/>
      <c r="F124" s="830"/>
      <c r="G124" s="830"/>
    </row>
    <row r="125" spans="3:7" ht="16.5" thickBot="1">
      <c r="C125" s="829" t="s">
        <v>1</v>
      </c>
      <c r="D125" s="823">
        <v>351000</v>
      </c>
      <c r="E125" s="830">
        <v>361530</v>
      </c>
      <c r="F125" s="830">
        <v>372375</v>
      </c>
      <c r="G125" s="830">
        <v>383547</v>
      </c>
    </row>
    <row r="126" spans="3:7" ht="63.75" thickBot="1">
      <c r="C126" s="869" t="s">
        <v>59</v>
      </c>
      <c r="D126" s="823"/>
      <c r="E126" s="952">
        <v>0.03</v>
      </c>
      <c r="F126" s="952">
        <v>0.03</v>
      </c>
      <c r="G126" s="952">
        <v>0.03</v>
      </c>
    </row>
    <row r="127" spans="3:7" ht="63.75" thickBot="1">
      <c r="C127" s="869" t="s">
        <v>475</v>
      </c>
      <c r="D127" s="823"/>
      <c r="E127" s="830"/>
      <c r="F127" s="830"/>
      <c r="G127" s="830"/>
    </row>
    <row r="128" spans="3:7" ht="16.5" thickBot="1">
      <c r="C128" s="829" t="s">
        <v>2</v>
      </c>
      <c r="D128" s="823"/>
      <c r="E128" s="830"/>
      <c r="F128" s="830"/>
      <c r="G128" s="830"/>
    </row>
    <row r="129" spans="3:7" ht="63.75" thickBot="1">
      <c r="C129" s="869" t="s">
        <v>61</v>
      </c>
      <c r="D129" s="823"/>
      <c r="E129" s="830"/>
      <c r="F129" s="830"/>
      <c r="G129" s="830"/>
    </row>
    <row r="130" spans="3:7" ht="63.75" thickBot="1">
      <c r="C130" s="869" t="s">
        <v>476</v>
      </c>
      <c r="D130" s="823"/>
      <c r="E130" s="830"/>
      <c r="F130" s="830"/>
      <c r="G130" s="830"/>
    </row>
    <row r="131" spans="3:7" ht="32.25" thickBot="1">
      <c r="C131" s="829" t="s">
        <v>31</v>
      </c>
      <c r="D131" s="823"/>
      <c r="E131" s="830"/>
      <c r="F131" s="830"/>
      <c r="G131" s="830"/>
    </row>
    <row r="132" spans="3:7" ht="63.75" thickBot="1">
      <c r="C132" s="869" t="s">
        <v>63</v>
      </c>
      <c r="D132" s="823"/>
      <c r="E132" s="830"/>
      <c r="F132" s="830"/>
      <c r="G132" s="830"/>
    </row>
    <row r="133" spans="3:7" ht="63.75" thickBot="1">
      <c r="C133" s="869" t="s">
        <v>477</v>
      </c>
      <c r="D133" s="823"/>
      <c r="E133" s="830"/>
      <c r="F133" s="830"/>
      <c r="G133" s="830"/>
    </row>
    <row r="134" spans="3:7" ht="16.5" thickBot="1">
      <c r="C134" s="829" t="s">
        <v>33</v>
      </c>
      <c r="D134" s="823"/>
      <c r="E134" s="830"/>
      <c r="F134" s="830"/>
      <c r="G134" s="830"/>
    </row>
    <row r="135" spans="3:7" ht="36.75" customHeight="1" thickBot="1">
      <c r="C135" s="869" t="s">
        <v>65</v>
      </c>
      <c r="D135" s="823"/>
      <c r="E135" s="830"/>
      <c r="F135" s="830"/>
      <c r="G135" s="830"/>
    </row>
    <row r="136" spans="3:7" ht="48" thickBot="1">
      <c r="C136" s="869" t="s">
        <v>478</v>
      </c>
      <c r="D136" s="823"/>
      <c r="E136" s="830"/>
      <c r="F136" s="830"/>
      <c r="G136" s="830"/>
    </row>
    <row r="137" spans="3:7" ht="32.25" thickBot="1">
      <c r="C137" s="829" t="s">
        <v>3</v>
      </c>
      <c r="D137" s="823"/>
      <c r="E137" s="823"/>
      <c r="F137" s="823"/>
      <c r="G137" s="823"/>
    </row>
    <row r="138" spans="3:7" ht="63.75" thickBot="1">
      <c r="C138" s="869" t="s">
        <v>67</v>
      </c>
      <c r="D138" s="823"/>
      <c r="E138" s="830"/>
      <c r="F138" s="830"/>
      <c r="G138" s="830"/>
    </row>
    <row r="139" spans="3:7" ht="63.75" thickBot="1">
      <c r="C139" s="869" t="s">
        <v>479</v>
      </c>
      <c r="D139" s="823"/>
      <c r="E139" s="830"/>
      <c r="F139" s="830"/>
      <c r="G139" s="830"/>
    </row>
    <row r="140" spans="3:7" ht="16.5" thickBot="1">
      <c r="C140" s="831" t="s">
        <v>72</v>
      </c>
      <c r="D140" s="823">
        <f>D137+D134+D131+D128+D125+D122+D119</f>
        <v>907300</v>
      </c>
      <c r="E140" s="823">
        <f>E137+E134+E131+E128+E125+E122+E119</f>
        <v>948224</v>
      </c>
      <c r="F140" s="823">
        <f>F137+F134+F131+F128+F125+F122+F119</f>
        <v>959069</v>
      </c>
      <c r="G140" s="823">
        <f>G137+G134+G131+G128+G125+G122+G119</f>
        <v>970241</v>
      </c>
    </row>
    <row r="141" spans="3:7" ht="15" customHeight="1">
      <c r="C141" s="840" t="s">
        <v>480</v>
      </c>
      <c r="D141" s="841"/>
      <c r="E141" s="842"/>
      <c r="F141" s="842"/>
      <c r="G141" s="843"/>
    </row>
    <row r="142" spans="3:7">
      <c r="C142" s="844"/>
      <c r="D142" s="845"/>
      <c r="E142" s="846"/>
      <c r="F142" s="846"/>
      <c r="G142" s="847"/>
    </row>
    <row r="143" spans="3:7" ht="16.5" thickBot="1">
      <c r="C143" s="848"/>
      <c r="D143" s="849"/>
      <c r="E143" s="850"/>
      <c r="F143" s="850"/>
      <c r="G143" s="851"/>
    </row>
    <row r="144" spans="3:7" ht="16.5" thickBot="1">
      <c r="C144" s="832" t="s">
        <v>74</v>
      </c>
      <c r="D144" s="833">
        <f>IF(D140-D111=0,0,"Error")</f>
        <v>0</v>
      </c>
      <c r="E144" s="833">
        <f>IF(E140-E111=0,0,"Error")</f>
        <v>0</v>
      </c>
      <c r="F144" s="833">
        <f>IF(F140-F111=0,0,"Error")</f>
        <v>0</v>
      </c>
      <c r="G144" s="833">
        <f>IF(G140-G111=0,0,"Error")</f>
        <v>0</v>
      </c>
    </row>
    <row r="145" spans="3:11" ht="16.5" thickBot="1">
      <c r="C145" s="812" t="s">
        <v>110</v>
      </c>
      <c r="D145" s="813"/>
      <c r="E145" s="813"/>
      <c r="F145" s="813"/>
      <c r="G145" s="814"/>
    </row>
    <row r="146" spans="3:11" ht="16.5" thickBot="1">
      <c r="C146" s="812" t="s">
        <v>95</v>
      </c>
      <c r="D146" s="813"/>
      <c r="E146" s="813"/>
      <c r="F146" s="813"/>
      <c r="G146" s="814"/>
    </row>
    <row r="147" spans="3:11" ht="32.25" thickBot="1">
      <c r="C147" s="836" t="s">
        <v>111</v>
      </c>
      <c r="D147" s="837" t="s">
        <v>453</v>
      </c>
      <c r="E147" s="838"/>
      <c r="F147" s="838"/>
      <c r="G147" s="839"/>
    </row>
    <row r="148" spans="3:11" ht="27.75" customHeight="1" thickBot="1">
      <c r="C148" s="815" t="s">
        <v>42</v>
      </c>
      <c r="D148" s="810" t="s">
        <v>453</v>
      </c>
      <c r="E148" s="798"/>
      <c r="F148" s="798"/>
      <c r="G148" s="811"/>
    </row>
    <row r="149" spans="3:11" ht="23.25" customHeight="1" thickBot="1">
      <c r="C149" s="808" t="s">
        <v>10</v>
      </c>
      <c r="D149" s="788" t="s">
        <v>454</v>
      </c>
      <c r="E149" s="789"/>
      <c r="F149" s="789"/>
      <c r="G149" s="790"/>
    </row>
    <row r="150" spans="3:11" ht="15.75" customHeight="1" thickBot="1">
      <c r="C150" s="808" t="s">
        <v>15</v>
      </c>
      <c r="D150" s="817" t="s">
        <v>413</v>
      </c>
      <c r="E150" s="818"/>
      <c r="F150" s="818"/>
      <c r="G150" s="819"/>
    </row>
    <row r="151" spans="3:11">
      <c r="C151" s="801"/>
      <c r="D151" s="820">
        <v>2018</v>
      </c>
      <c r="E151" s="820">
        <v>2019</v>
      </c>
      <c r="F151" s="820">
        <v>2020</v>
      </c>
      <c r="G151" s="820">
        <v>2021</v>
      </c>
    </row>
    <row r="152" spans="3:11" ht="32.25" thickBot="1">
      <c r="C152" s="803"/>
      <c r="D152" s="821" t="s">
        <v>6</v>
      </c>
      <c r="E152" s="821" t="s">
        <v>7</v>
      </c>
      <c r="F152" s="821" t="s">
        <v>7</v>
      </c>
      <c r="G152" s="821" t="s">
        <v>7</v>
      </c>
    </row>
    <row r="153" spans="3:11" ht="16.5" thickBot="1">
      <c r="C153" s="808" t="s">
        <v>9</v>
      </c>
      <c r="D153" s="822">
        <v>3500</v>
      </c>
      <c r="E153" s="822">
        <v>4700</v>
      </c>
      <c r="F153" s="822">
        <v>4800</v>
      </c>
      <c r="G153" s="822">
        <v>4800</v>
      </c>
    </row>
    <row r="154" spans="3:11" ht="16.5" thickBot="1">
      <c r="C154" s="808" t="s">
        <v>16</v>
      </c>
      <c r="D154" s="822">
        <v>199950</v>
      </c>
      <c r="E154" s="822">
        <v>284000</v>
      </c>
      <c r="F154" s="822">
        <v>296000</v>
      </c>
      <c r="G154" s="822">
        <v>296000</v>
      </c>
    </row>
    <row r="155" spans="3:11" ht="16.5" thickBot="1">
      <c r="C155" s="808" t="s">
        <v>26</v>
      </c>
      <c r="D155" s="822">
        <f>D154/D153</f>
        <v>57.128571428571426</v>
      </c>
      <c r="E155" s="822">
        <f>E154/E153</f>
        <v>60.425531914893618</v>
      </c>
      <c r="F155" s="822">
        <f>F154/F153</f>
        <v>61.666666666666664</v>
      </c>
      <c r="G155" s="822">
        <f>G154/G153</f>
        <v>61.666666666666664</v>
      </c>
    </row>
    <row r="156" spans="3:11" ht="16.5" thickBot="1">
      <c r="C156" s="808" t="s">
        <v>17</v>
      </c>
      <c r="D156" s="824" t="s">
        <v>23</v>
      </c>
      <c r="E156" s="825" t="e">
        <f t="shared" ref="E156:G158" si="3">E152/D152-1</f>
        <v>#VALUE!</v>
      </c>
      <c r="F156" s="825" t="e">
        <f t="shared" si="3"/>
        <v>#VALUE!</v>
      </c>
      <c r="G156" s="825" t="e">
        <f t="shared" si="3"/>
        <v>#VALUE!</v>
      </c>
      <c r="I156" s="12"/>
      <c r="J156" s="12"/>
      <c r="K156" s="12"/>
    </row>
    <row r="157" spans="3:11" ht="32.25" thickBot="1">
      <c r="C157" s="808" t="s">
        <v>18</v>
      </c>
      <c r="D157" s="824" t="s">
        <v>23</v>
      </c>
      <c r="E157" s="825">
        <f t="shared" si="3"/>
        <v>0.34285714285714275</v>
      </c>
      <c r="F157" s="825">
        <f t="shared" si="3"/>
        <v>2.1276595744680771E-2</v>
      </c>
      <c r="G157" s="825">
        <f t="shared" si="3"/>
        <v>0</v>
      </c>
    </row>
    <row r="158" spans="3:11" ht="32.25" thickBot="1">
      <c r="C158" s="808" t="s">
        <v>19</v>
      </c>
      <c r="D158" s="824" t="s">
        <v>23</v>
      </c>
      <c r="E158" s="825">
        <f t="shared" si="3"/>
        <v>0.42035508877219296</v>
      </c>
      <c r="F158" s="825">
        <f t="shared" si="3"/>
        <v>4.2253521126760507E-2</v>
      </c>
      <c r="G158" s="825">
        <f t="shared" si="3"/>
        <v>0</v>
      </c>
    </row>
    <row r="159" spans="3:11" ht="15.75" customHeight="1" thickBot="1">
      <c r="C159" s="826" t="s">
        <v>463</v>
      </c>
      <c r="D159" s="827"/>
      <c r="E159" s="827"/>
      <c r="F159" s="827"/>
      <c r="G159" s="828"/>
    </row>
    <row r="160" spans="3:11">
      <c r="C160" s="801"/>
      <c r="D160" s="820">
        <v>2018</v>
      </c>
      <c r="E160" s="820">
        <v>2019</v>
      </c>
      <c r="F160" s="820">
        <v>2020</v>
      </c>
      <c r="G160" s="820">
        <v>2021</v>
      </c>
    </row>
    <row r="161" spans="3:9" ht="32.25" thickBot="1">
      <c r="C161" s="803"/>
      <c r="D161" s="821" t="s">
        <v>6</v>
      </c>
      <c r="E161" s="821" t="s">
        <v>7</v>
      </c>
      <c r="F161" s="821" t="s">
        <v>7</v>
      </c>
      <c r="G161" s="821" t="s">
        <v>7</v>
      </c>
    </row>
    <row r="162" spans="3:9" ht="16.5" thickBot="1">
      <c r="C162" s="829" t="s">
        <v>99</v>
      </c>
      <c r="D162" s="830"/>
      <c r="E162" s="830"/>
      <c r="F162" s="830"/>
      <c r="G162" s="830"/>
    </row>
    <row r="163" spans="3:9" ht="16.5" thickBot="1">
      <c r="C163" s="829" t="s">
        <v>100</v>
      </c>
      <c r="D163" s="822">
        <v>199950</v>
      </c>
      <c r="E163" s="822">
        <v>284000</v>
      </c>
      <c r="F163" s="822">
        <v>296000</v>
      </c>
      <c r="G163" s="822">
        <v>296000</v>
      </c>
    </row>
    <row r="164" spans="3:9" ht="16.5" thickBot="1">
      <c r="C164" s="831" t="s">
        <v>72</v>
      </c>
      <c r="D164" s="823">
        <f>D163+D162</f>
        <v>199950</v>
      </c>
      <c r="E164" s="823">
        <f>E163+E162</f>
        <v>284000</v>
      </c>
      <c r="F164" s="823">
        <f>F163+F162</f>
        <v>296000</v>
      </c>
      <c r="G164" s="823">
        <f>G163+G162</f>
        <v>296000</v>
      </c>
    </row>
    <row r="165" spans="3:9" ht="16.5" thickBot="1">
      <c r="C165" s="891"/>
      <c r="D165" s="864"/>
      <c r="E165" s="864"/>
      <c r="F165" s="864"/>
      <c r="G165" s="864"/>
    </row>
    <row r="166" spans="3:9" ht="48" thickBot="1">
      <c r="C166" s="809" t="s">
        <v>116</v>
      </c>
      <c r="D166" s="865">
        <f>D140+D103+D63+D164</f>
        <v>21607250</v>
      </c>
      <c r="E166" s="865">
        <f>E140+E103+E63+E164</f>
        <v>21728724</v>
      </c>
      <c r="F166" s="865">
        <f>F140+F103+F63+F164</f>
        <v>21750069</v>
      </c>
      <c r="G166" s="865">
        <f>G140+G103+G63+G164</f>
        <v>21924241</v>
      </c>
    </row>
    <row r="167" spans="3:9" ht="48" thickBot="1">
      <c r="C167" s="809" t="s">
        <v>117</v>
      </c>
      <c r="D167" s="865">
        <f>D169+D171+D173+D175+D177+D179+D181+D183+D185</f>
        <v>21607250</v>
      </c>
      <c r="E167" s="865">
        <f>E169+E171+E173+E175+E177+E179+E181+E183+E185</f>
        <v>21728724</v>
      </c>
      <c r="F167" s="865">
        <f>F169+F171+F173+F175+F177+F179+F181+F183+F185</f>
        <v>21750069</v>
      </c>
      <c r="G167" s="865">
        <f>G169+G171+G173+G175+G177+G179+G181+G183+G185</f>
        <v>21924241</v>
      </c>
    </row>
    <row r="168" spans="3:9" ht="32.25" thickBot="1">
      <c r="C168" s="866" t="s">
        <v>27</v>
      </c>
      <c r="D168" s="867"/>
      <c r="E168" s="868">
        <f>E167/D167-1</f>
        <v>5.6219093128464515E-3</v>
      </c>
      <c r="F168" s="868">
        <f>F167/E167-1</f>
        <v>9.823402423445593E-4</v>
      </c>
      <c r="G168" s="868">
        <f>G167/F167-1</f>
        <v>8.007882641659636E-3</v>
      </c>
    </row>
    <row r="169" spans="3:9" ht="16.5" thickBot="1">
      <c r="C169" s="829" t="s">
        <v>0</v>
      </c>
      <c r="D169" s="830">
        <f>D119</f>
        <v>475000</v>
      </c>
      <c r="E169" s="830">
        <f>E119</f>
        <v>505394</v>
      </c>
      <c r="F169" s="830">
        <f>F119</f>
        <v>505394</v>
      </c>
      <c r="G169" s="830">
        <f>G119</f>
        <v>505394</v>
      </c>
    </row>
    <row r="170" spans="3:9" ht="16.5" thickBot="1">
      <c r="C170" s="869" t="s">
        <v>28</v>
      </c>
      <c r="D170" s="823"/>
      <c r="E170" s="870">
        <f>E169/D169-1</f>
        <v>6.3987368421052571E-2</v>
      </c>
      <c r="F170" s="870">
        <f>F169/E169-1</f>
        <v>0</v>
      </c>
      <c r="G170" s="870">
        <f>G169/F169-1</f>
        <v>0</v>
      </c>
    </row>
    <row r="171" spans="3:9" ht="32.25" thickBot="1">
      <c r="C171" s="829" t="s">
        <v>52</v>
      </c>
      <c r="D171" s="830">
        <f>D122</f>
        <v>81300</v>
      </c>
      <c r="E171" s="830">
        <f>E122</f>
        <v>81300</v>
      </c>
      <c r="F171" s="830">
        <f>F122</f>
        <v>81300</v>
      </c>
      <c r="G171" s="830">
        <f>G122</f>
        <v>81300</v>
      </c>
      <c r="I171" s="124"/>
    </row>
    <row r="172" spans="3:9" ht="32.25" thickBot="1">
      <c r="C172" s="869" t="s">
        <v>53</v>
      </c>
      <c r="D172" s="823"/>
      <c r="E172" s="870">
        <f>E171/D171-1</f>
        <v>0</v>
      </c>
      <c r="F172" s="870">
        <f>F171/E171-1</f>
        <v>0</v>
      </c>
      <c r="G172" s="870">
        <f>G171/F171-1</f>
        <v>0</v>
      </c>
    </row>
    <row r="173" spans="3:9" ht="16.5" thickBot="1">
      <c r="C173" s="829" t="s">
        <v>1</v>
      </c>
      <c r="D173" s="830">
        <f>D125</f>
        <v>351000</v>
      </c>
      <c r="E173" s="830">
        <f>E125</f>
        <v>361530</v>
      </c>
      <c r="F173" s="830">
        <f>F125</f>
        <v>372375</v>
      </c>
      <c r="G173" s="830">
        <f>G125</f>
        <v>383547</v>
      </c>
      <c r="I173" s="12"/>
    </row>
    <row r="174" spans="3:9" ht="32.25" thickBot="1">
      <c r="C174" s="869" t="s">
        <v>29</v>
      </c>
      <c r="D174" s="823"/>
      <c r="E174" s="870">
        <f>E173/D173-1</f>
        <v>3.0000000000000027E-2</v>
      </c>
      <c r="F174" s="870">
        <f>F173/E173-1</f>
        <v>2.9997510580034747E-2</v>
      </c>
      <c r="G174" s="870">
        <f>G173/F173-1</f>
        <v>3.0002014098690744E-2</v>
      </c>
    </row>
    <row r="175" spans="3:9" ht="16.5" thickBot="1">
      <c r="C175" s="829" t="s">
        <v>2</v>
      </c>
      <c r="D175" s="830">
        <f>D91+D51</f>
        <v>0</v>
      </c>
      <c r="E175" s="830">
        <f>E91+E51</f>
        <v>0</v>
      </c>
      <c r="F175" s="830">
        <f>F91+F51</f>
        <v>0</v>
      </c>
      <c r="G175" s="830">
        <f>G91+G51</f>
        <v>0</v>
      </c>
      <c r="I175" s="12"/>
    </row>
    <row r="176" spans="3:9" ht="32.25" thickBot="1">
      <c r="C176" s="869" t="s">
        <v>30</v>
      </c>
      <c r="D176" s="823"/>
      <c r="E176" s="870" t="e">
        <f>E175/D175-1</f>
        <v>#DIV/0!</v>
      </c>
      <c r="F176" s="870" t="e">
        <f>F175/E175-1</f>
        <v>#DIV/0!</v>
      </c>
      <c r="G176" s="870" t="e">
        <f>G175/F175-1</f>
        <v>#DIV/0!</v>
      </c>
    </row>
    <row r="177" spans="3:7" ht="32.25" thickBot="1">
      <c r="C177" s="829" t="s">
        <v>31</v>
      </c>
      <c r="D177" s="830">
        <f>D94+D54</f>
        <v>0</v>
      </c>
      <c r="E177" s="830">
        <f>E94+E54</f>
        <v>0</v>
      </c>
      <c r="F177" s="830">
        <f>F94+F54</f>
        <v>0</v>
      </c>
      <c r="G177" s="830">
        <f>G94+G54</f>
        <v>0</v>
      </c>
    </row>
    <row r="178" spans="3:7" ht="32.25" thickBot="1">
      <c r="C178" s="869" t="s">
        <v>32</v>
      </c>
      <c r="D178" s="823"/>
      <c r="E178" s="870" t="e">
        <f>E177/D177-1</f>
        <v>#DIV/0!</v>
      </c>
      <c r="F178" s="870" t="e">
        <f>F177/E177-1</f>
        <v>#DIV/0!</v>
      </c>
      <c r="G178" s="870" t="e">
        <f>G177/F177-1</f>
        <v>#DIV/0!</v>
      </c>
    </row>
    <row r="179" spans="3:7" ht="16.5" thickBot="1">
      <c r="C179" s="829" t="s">
        <v>33</v>
      </c>
      <c r="D179" s="830">
        <f>D97+D57</f>
        <v>0</v>
      </c>
      <c r="E179" s="830">
        <f>E97+E57</f>
        <v>0</v>
      </c>
      <c r="F179" s="830">
        <f>F97+F57</f>
        <v>0</v>
      </c>
      <c r="G179" s="830">
        <f>G97+G57</f>
        <v>0</v>
      </c>
    </row>
    <row r="180" spans="3:7" ht="32.25" thickBot="1">
      <c r="C180" s="869" t="s">
        <v>34</v>
      </c>
      <c r="D180" s="823"/>
      <c r="E180" s="870" t="e">
        <f>E179/D179-1</f>
        <v>#DIV/0!</v>
      </c>
      <c r="F180" s="870" t="e">
        <f>F179/E179-1</f>
        <v>#DIV/0!</v>
      </c>
      <c r="G180" s="870" t="e">
        <f>G179/F179-1</f>
        <v>#DIV/0!</v>
      </c>
    </row>
    <row r="181" spans="3:7" ht="32.25" thickBot="1">
      <c r="C181" s="829" t="s">
        <v>3</v>
      </c>
      <c r="D181" s="830">
        <f>D100+D60</f>
        <v>20500000</v>
      </c>
      <c r="E181" s="830">
        <f>E100+E60</f>
        <v>20496500</v>
      </c>
      <c r="F181" s="830">
        <f>F100+F60</f>
        <v>20495000</v>
      </c>
      <c r="G181" s="830">
        <f>G100+G60</f>
        <v>20658000</v>
      </c>
    </row>
    <row r="182" spans="3:7" ht="32.25" thickBot="1">
      <c r="C182" s="869" t="s">
        <v>35</v>
      </c>
      <c r="D182" s="823"/>
      <c r="E182" s="870">
        <f>E181/D181-1</f>
        <v>-1.7073170731707332E-4</v>
      </c>
      <c r="F182" s="870">
        <f>F181/E181-1</f>
        <v>-7.3183226404482937E-5</v>
      </c>
      <c r="G182" s="870">
        <f>G181/F181-1</f>
        <v>7.9531593071480167E-3</v>
      </c>
    </row>
    <row r="183" spans="3:7" ht="16.5" thickBot="1">
      <c r="C183" s="829" t="s">
        <v>20</v>
      </c>
      <c r="D183" s="830">
        <f>D162</f>
        <v>0</v>
      </c>
      <c r="E183" s="830">
        <f>E162</f>
        <v>0</v>
      </c>
      <c r="F183" s="830">
        <f>F162</f>
        <v>0</v>
      </c>
      <c r="G183" s="830">
        <f>G162</f>
        <v>0</v>
      </c>
    </row>
    <row r="184" spans="3:7" ht="32.25" thickBot="1">
      <c r="C184" s="869" t="s">
        <v>36</v>
      </c>
      <c r="D184" s="823"/>
      <c r="E184" s="870" t="e">
        <f>E183/D183-1</f>
        <v>#DIV/0!</v>
      </c>
      <c r="F184" s="870" t="e">
        <f>F183/E183-1</f>
        <v>#DIV/0!</v>
      </c>
      <c r="G184" s="870" t="e">
        <f>G183/F183-1</f>
        <v>#DIV/0!</v>
      </c>
    </row>
    <row r="185" spans="3:7" ht="16.5" thickBot="1">
      <c r="C185" s="829" t="s">
        <v>21</v>
      </c>
      <c r="D185" s="830">
        <f>D163</f>
        <v>199950</v>
      </c>
      <c r="E185" s="830">
        <f>E163</f>
        <v>284000</v>
      </c>
      <c r="F185" s="830">
        <f>F163</f>
        <v>296000</v>
      </c>
      <c r="G185" s="830">
        <f>G163</f>
        <v>296000</v>
      </c>
    </row>
    <row r="186" spans="3:7" ht="32.25" thickBot="1">
      <c r="C186" s="869" t="s">
        <v>37</v>
      </c>
      <c r="D186" s="823"/>
      <c r="E186" s="870">
        <f>E185/D185-1</f>
        <v>0.42035508877219296</v>
      </c>
      <c r="F186" s="870">
        <f>F185/E185-1</f>
        <v>4.2253521126760507E-2</v>
      </c>
      <c r="G186" s="870">
        <f>G185/F185-1</f>
        <v>0</v>
      </c>
    </row>
    <row r="187" spans="3:7" ht="15" customHeight="1">
      <c r="C187" s="954" t="s">
        <v>482</v>
      </c>
      <c r="D187" s="955"/>
      <c r="E187" s="955"/>
      <c r="F187" s="955"/>
      <c r="G187" s="956"/>
    </row>
    <row r="188" spans="3:7">
      <c r="C188" s="957"/>
      <c r="D188" s="958"/>
      <c r="E188" s="958"/>
      <c r="F188" s="958"/>
      <c r="G188" s="959"/>
    </row>
    <row r="189" spans="3:7" ht="16.5" thickBot="1">
      <c r="C189" s="960"/>
      <c r="D189" s="961"/>
      <c r="E189" s="961"/>
      <c r="F189" s="961"/>
      <c r="G189" s="962"/>
    </row>
    <row r="190" spans="3:7" ht="16.5" thickBot="1">
      <c r="C190" s="832" t="s">
        <v>74</v>
      </c>
      <c r="D190" s="833">
        <f>IF(D167-D166=0,0,"Error")</f>
        <v>0</v>
      </c>
      <c r="E190" s="833">
        <f>IF(E167-E166=0,0,"Error")</f>
        <v>0</v>
      </c>
      <c r="F190" s="833">
        <f>IF(F167-F166=0,0,"Error")</f>
        <v>0</v>
      </c>
      <c r="G190" s="833">
        <f>IF(G167-G166=0,0,"Error")</f>
        <v>0</v>
      </c>
    </row>
    <row r="191" spans="3:7" ht="48" thickBot="1">
      <c r="C191" s="871" t="s">
        <v>58</v>
      </c>
      <c r="D191" s="830">
        <v>701</v>
      </c>
      <c r="E191" s="830">
        <v>701</v>
      </c>
      <c r="F191" s="830">
        <v>701</v>
      </c>
      <c r="G191" s="830">
        <v>701</v>
      </c>
    </row>
    <row r="192" spans="3:7" ht="48" thickBot="1">
      <c r="C192" s="871" t="s">
        <v>69</v>
      </c>
      <c r="D192" s="830">
        <v>40</v>
      </c>
      <c r="E192" s="830">
        <v>40</v>
      </c>
      <c r="F192" s="830">
        <v>40</v>
      </c>
      <c r="G192" s="830">
        <v>40</v>
      </c>
    </row>
    <row r="193" spans="3:7">
      <c r="C193" s="872"/>
      <c r="D193" s="873"/>
      <c r="E193" s="873"/>
      <c r="F193" s="873"/>
      <c r="G193" s="873"/>
    </row>
  </sheetData>
  <mergeCells count="43">
    <mergeCell ref="C7:G7"/>
    <mergeCell ref="B2:H2"/>
    <mergeCell ref="D4:G4"/>
    <mergeCell ref="D5:G5"/>
    <mergeCell ref="D6:G6"/>
    <mergeCell ref="C108:C109"/>
    <mergeCell ref="C116:G116"/>
    <mergeCell ref="C8:G10"/>
    <mergeCell ref="D11:G11"/>
    <mergeCell ref="C12:C13"/>
    <mergeCell ref="D18:G18"/>
    <mergeCell ref="C19:G19"/>
    <mergeCell ref="C26:G26"/>
    <mergeCell ref="C27:G27"/>
    <mergeCell ref="D28:G28"/>
    <mergeCell ref="D30:G30"/>
    <mergeCell ref="C31:C32"/>
    <mergeCell ref="C39:G39"/>
    <mergeCell ref="C40:C41"/>
    <mergeCell ref="C79:G79"/>
    <mergeCell ref="C80:C81"/>
    <mergeCell ref="D105:G105"/>
    <mergeCell ref="D106:G106"/>
    <mergeCell ref="D107:G107"/>
    <mergeCell ref="C64:C66"/>
    <mergeCell ref="D64:G66"/>
    <mergeCell ref="D68:G68"/>
    <mergeCell ref="D69:G69"/>
    <mergeCell ref="D70:G70"/>
    <mergeCell ref="C117:C118"/>
    <mergeCell ref="C141:C143"/>
    <mergeCell ref="D141:G143"/>
    <mergeCell ref="C145:G145"/>
    <mergeCell ref="C146:G146"/>
    <mergeCell ref="D148:G148"/>
    <mergeCell ref="D149:G149"/>
    <mergeCell ref="C151:C152"/>
    <mergeCell ref="C159:G159"/>
    <mergeCell ref="C160:C161"/>
    <mergeCell ref="D150:G150"/>
    <mergeCell ref="D147:G147"/>
    <mergeCell ref="C187:C189"/>
    <mergeCell ref="D187:G18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M307"/>
  <sheetViews>
    <sheetView zoomScale="130" zoomScaleNormal="130" workbookViewId="0">
      <selection activeCell="E331" sqref="E331"/>
    </sheetView>
  </sheetViews>
  <sheetFormatPr defaultRowHeight="12"/>
  <cols>
    <col min="1" max="1" width="11" style="184" customWidth="1"/>
    <col min="2" max="2" width="12" style="184" customWidth="1"/>
    <col min="3" max="7" width="21.42578125" style="184" customWidth="1"/>
    <col min="8" max="8" width="9.140625" style="184"/>
    <col min="9" max="9" width="18.42578125" style="184" customWidth="1"/>
    <col min="10" max="10" width="11" style="184" customWidth="1"/>
    <col min="11" max="11" width="11" style="184" bestFit="1" customWidth="1"/>
    <col min="12" max="16384" width="9.140625" style="184"/>
  </cols>
  <sheetData>
    <row r="2" spans="3:8" ht="21.75" customHeight="1">
      <c r="C2" s="737" t="s">
        <v>131</v>
      </c>
      <c r="D2" s="737"/>
      <c r="E2" s="737"/>
      <c r="F2" s="737"/>
      <c r="G2" s="737"/>
      <c r="H2" s="262"/>
    </row>
    <row r="3" spans="3:8" ht="21.75" customHeight="1" thickBot="1"/>
    <row r="4" spans="3:8" ht="21.75" customHeight="1" thickBot="1">
      <c r="C4" s="185" t="s">
        <v>22</v>
      </c>
      <c r="D4" s="725" t="s">
        <v>336</v>
      </c>
      <c r="E4" s="726"/>
      <c r="F4" s="726"/>
      <c r="G4" s="727"/>
    </row>
    <row r="5" spans="3:8" ht="21.75" customHeight="1" thickBot="1">
      <c r="C5" s="185" t="s">
        <v>4</v>
      </c>
      <c r="D5" s="738" t="s">
        <v>136</v>
      </c>
      <c r="E5" s="739"/>
      <c r="F5" s="739"/>
      <c r="G5" s="740"/>
    </row>
    <row r="6" spans="3:8" ht="21.75" customHeight="1" thickBot="1">
      <c r="C6" s="185" t="s">
        <v>38</v>
      </c>
      <c r="D6" s="728" t="s">
        <v>5</v>
      </c>
      <c r="E6" s="729"/>
      <c r="F6" s="729"/>
      <c r="G6" s="730"/>
    </row>
    <row r="7" spans="3:8" ht="21.75" customHeight="1" thickBot="1">
      <c r="C7" s="717" t="s">
        <v>8</v>
      </c>
      <c r="D7" s="718"/>
      <c r="E7" s="718"/>
      <c r="F7" s="718"/>
      <c r="G7" s="719"/>
    </row>
    <row r="8" spans="3:8" ht="21.75" customHeight="1">
      <c r="C8" s="741" t="s">
        <v>243</v>
      </c>
      <c r="D8" s="742"/>
      <c r="E8" s="742"/>
      <c r="F8" s="742"/>
      <c r="G8" s="743"/>
    </row>
    <row r="9" spans="3:8" ht="12" customHeight="1">
      <c r="C9" s="744"/>
      <c r="D9" s="745"/>
      <c r="E9" s="745"/>
      <c r="F9" s="745"/>
      <c r="G9" s="746"/>
    </row>
    <row r="10" spans="3:8" ht="8.25" customHeight="1" thickBot="1">
      <c r="C10" s="747"/>
      <c r="D10" s="748"/>
      <c r="E10" s="748"/>
      <c r="F10" s="748"/>
      <c r="G10" s="749"/>
    </row>
    <row r="11" spans="3:8" ht="41.25" customHeight="1" thickBot="1">
      <c r="C11" s="60" t="s">
        <v>11</v>
      </c>
      <c r="D11" s="475" t="s">
        <v>244</v>
      </c>
      <c r="E11" s="476"/>
      <c r="F11" s="476"/>
      <c r="G11" s="477"/>
    </row>
    <row r="12" spans="3:8" ht="21.75" customHeight="1">
      <c r="C12" s="720" t="s">
        <v>122</v>
      </c>
      <c r="D12" s="152">
        <v>2018</v>
      </c>
      <c r="E12" s="152">
        <v>2019</v>
      </c>
      <c r="F12" s="152">
        <v>2020</v>
      </c>
      <c r="G12" s="152">
        <v>2021</v>
      </c>
    </row>
    <row r="13" spans="3:8" ht="21.75" customHeight="1" thickBot="1">
      <c r="C13" s="721"/>
      <c r="D13" s="153" t="s">
        <v>6</v>
      </c>
      <c r="E13" s="153" t="s">
        <v>7</v>
      </c>
      <c r="F13" s="153" t="s">
        <v>7</v>
      </c>
      <c r="G13" s="153" t="s">
        <v>7</v>
      </c>
    </row>
    <row r="14" spans="3:8" ht="21.75" customHeight="1" thickBot="1">
      <c r="C14" s="187" t="s">
        <v>349</v>
      </c>
      <c r="D14" s="263">
        <v>6.3E-2</v>
      </c>
      <c r="E14" s="263" t="s">
        <v>350</v>
      </c>
      <c r="F14" s="263" t="s">
        <v>350</v>
      </c>
      <c r="G14" s="263" t="s">
        <v>350</v>
      </c>
    </row>
    <row r="15" spans="3:8" ht="21.75" customHeight="1" thickBot="1">
      <c r="C15" s="190"/>
      <c r="D15" s="189"/>
      <c r="E15" s="189"/>
      <c r="F15" s="189"/>
      <c r="G15" s="189"/>
    </row>
    <row r="16" spans="3:8" ht="21.75" customHeight="1" thickBot="1">
      <c r="C16" s="190"/>
      <c r="D16" s="189"/>
      <c r="E16" s="189"/>
      <c r="F16" s="189"/>
      <c r="G16" s="189"/>
    </row>
    <row r="17" spans="3:13" ht="21.75" customHeight="1" thickBot="1">
      <c r="C17" s="20" t="s">
        <v>13</v>
      </c>
      <c r="D17" s="475" t="s">
        <v>245</v>
      </c>
      <c r="E17" s="476"/>
      <c r="F17" s="476"/>
      <c r="G17" s="477"/>
    </row>
    <row r="18" spans="3:13" ht="21.75" customHeight="1" thickBot="1">
      <c r="C18" s="728" t="s">
        <v>123</v>
      </c>
      <c r="D18" s="729"/>
      <c r="E18" s="729"/>
      <c r="F18" s="729"/>
      <c r="G18" s="730"/>
      <c r="J18" s="188"/>
      <c r="L18" s="188"/>
    </row>
    <row r="19" spans="3:13" ht="55.5" customHeight="1" thickBot="1">
      <c r="C19" s="190" t="s">
        <v>246</v>
      </c>
      <c r="D19" s="263">
        <v>0.56999999999999995</v>
      </c>
      <c r="E19" s="264" t="s">
        <v>287</v>
      </c>
      <c r="F19" s="264" t="s">
        <v>287</v>
      </c>
      <c r="G19" s="264" t="s">
        <v>287</v>
      </c>
    </row>
    <row r="20" spans="3:13" ht="46.5" customHeight="1" thickBot="1">
      <c r="C20" s="190" t="s">
        <v>247</v>
      </c>
      <c r="D20" s="265">
        <v>1</v>
      </c>
      <c r="E20" s="264" t="s">
        <v>351</v>
      </c>
      <c r="F20" s="264" t="s">
        <v>351</v>
      </c>
      <c r="G20" s="264" t="s">
        <v>351</v>
      </c>
    </row>
    <row r="21" spans="3:13" ht="21.75" customHeight="1" thickBot="1">
      <c r="C21" s="190"/>
      <c r="D21" s="189"/>
      <c r="E21" s="189"/>
      <c r="F21" s="189"/>
      <c r="G21" s="189"/>
    </row>
    <row r="22" spans="3:13" ht="21.75" customHeight="1" thickBot="1">
      <c r="C22" s="734" t="s">
        <v>70</v>
      </c>
      <c r="D22" s="735"/>
      <c r="E22" s="735"/>
      <c r="F22" s="735"/>
      <c r="G22" s="736"/>
    </row>
    <row r="23" spans="3:13" ht="21.75" customHeight="1" thickBot="1">
      <c r="C23" s="734" t="s">
        <v>124</v>
      </c>
      <c r="D23" s="735"/>
      <c r="E23" s="735"/>
      <c r="F23" s="735"/>
      <c r="G23" s="736"/>
    </row>
    <row r="24" spans="3:13" ht="21.75" customHeight="1" thickBot="1">
      <c r="C24" s="191" t="s">
        <v>43</v>
      </c>
      <c r="D24" s="670" t="s">
        <v>39</v>
      </c>
      <c r="E24" s="671"/>
      <c r="F24" s="671"/>
      <c r="G24" s="672"/>
    </row>
    <row r="25" spans="3:13" ht="21.75" customHeight="1" thickBot="1">
      <c r="C25" s="190" t="s">
        <v>10</v>
      </c>
      <c r="D25" s="728" t="s">
        <v>248</v>
      </c>
      <c r="E25" s="729"/>
      <c r="F25" s="729"/>
      <c r="G25" s="730"/>
    </row>
    <row r="26" spans="3:13" ht="21.75" customHeight="1" thickBot="1">
      <c r="C26" s="190" t="s">
        <v>15</v>
      </c>
      <c r="D26" s="725" t="s">
        <v>265</v>
      </c>
      <c r="E26" s="726"/>
      <c r="F26" s="726"/>
      <c r="G26" s="727"/>
    </row>
    <row r="27" spans="3:13" ht="21.75" customHeight="1">
      <c r="C27" s="720"/>
      <c r="D27" s="192">
        <v>2018</v>
      </c>
      <c r="E27" s="192">
        <v>2019</v>
      </c>
      <c r="F27" s="192">
        <v>2020</v>
      </c>
      <c r="G27" s="192">
        <v>2021</v>
      </c>
    </row>
    <row r="28" spans="3:13" ht="21.75" customHeight="1" thickBot="1">
      <c r="C28" s="721"/>
      <c r="D28" s="193" t="s">
        <v>6</v>
      </c>
      <c r="E28" s="193" t="s">
        <v>7</v>
      </c>
      <c r="F28" s="193" t="s">
        <v>7</v>
      </c>
      <c r="G28" s="193" t="s">
        <v>7</v>
      </c>
    </row>
    <row r="29" spans="3:13" ht="21.75" customHeight="1" thickBot="1">
      <c r="C29" s="190" t="s">
        <v>9</v>
      </c>
      <c r="D29" s="266">
        <v>1</v>
      </c>
      <c r="E29" s="266">
        <v>1</v>
      </c>
      <c r="F29" s="266">
        <v>1</v>
      </c>
      <c r="G29" s="266">
        <v>1</v>
      </c>
    </row>
    <row r="30" spans="3:13" ht="21.75" customHeight="1" thickBot="1">
      <c r="C30" s="190" t="s">
        <v>16</v>
      </c>
      <c r="D30" s="194">
        <v>127200</v>
      </c>
      <c r="E30" s="194">
        <v>20000</v>
      </c>
      <c r="F30" s="194">
        <v>21000</v>
      </c>
      <c r="G30" s="194">
        <v>22000</v>
      </c>
    </row>
    <row r="31" spans="3:13" ht="21.75" customHeight="1" thickBot="1">
      <c r="C31" s="190" t="s">
        <v>26</v>
      </c>
      <c r="D31" s="194">
        <f>D30/D29</f>
        <v>127200</v>
      </c>
      <c r="E31" s="194">
        <f>E30/E29</f>
        <v>20000</v>
      </c>
      <c r="F31" s="194">
        <f>F30/F29</f>
        <v>21000</v>
      </c>
      <c r="G31" s="194">
        <f>G30/G29</f>
        <v>22000</v>
      </c>
    </row>
    <row r="32" spans="3:13" ht="21.75" customHeight="1" thickBot="1">
      <c r="C32" s="190" t="s">
        <v>17</v>
      </c>
      <c r="D32" s="186" t="s">
        <v>23</v>
      </c>
      <c r="E32" s="195">
        <f t="shared" ref="E32:G34" si="0">E29/D29-1</f>
        <v>0</v>
      </c>
      <c r="F32" s="195">
        <f t="shared" si="0"/>
        <v>0</v>
      </c>
      <c r="G32" s="195">
        <f t="shared" si="0"/>
        <v>0</v>
      </c>
      <c r="I32" s="196"/>
      <c r="J32" s="196"/>
      <c r="K32" s="196"/>
      <c r="L32" s="196"/>
      <c r="M32" s="196"/>
    </row>
    <row r="33" spans="3:7" ht="21.75" customHeight="1" thickBot="1">
      <c r="C33" s="190" t="s">
        <v>18</v>
      </c>
      <c r="D33" s="186" t="s">
        <v>23</v>
      </c>
      <c r="E33" s="195">
        <f t="shared" si="0"/>
        <v>-0.84276729559748431</v>
      </c>
      <c r="F33" s="195">
        <f t="shared" si="0"/>
        <v>5.0000000000000044E-2</v>
      </c>
      <c r="G33" s="195">
        <f t="shared" si="0"/>
        <v>4.7619047619047672E-2</v>
      </c>
    </row>
    <row r="34" spans="3:7" ht="21.75" customHeight="1" thickBot="1">
      <c r="C34" s="190" t="s">
        <v>19</v>
      </c>
      <c r="D34" s="186" t="s">
        <v>23</v>
      </c>
      <c r="E34" s="195">
        <f>E31/D31-1</f>
        <v>-0.84276729559748431</v>
      </c>
      <c r="F34" s="195">
        <f t="shared" si="0"/>
        <v>5.0000000000000044E-2</v>
      </c>
      <c r="G34" s="195">
        <f t="shared" si="0"/>
        <v>4.7619047619047672E-2</v>
      </c>
    </row>
    <row r="35" spans="3:7" ht="21.75" customHeight="1" thickBot="1">
      <c r="C35" s="722" t="s">
        <v>390</v>
      </c>
      <c r="D35" s="723"/>
      <c r="E35" s="723"/>
      <c r="F35" s="723"/>
      <c r="G35" s="724"/>
    </row>
    <row r="36" spans="3:7" ht="21.75" customHeight="1">
      <c r="C36" s="720"/>
      <c r="D36" s="192">
        <v>2018</v>
      </c>
      <c r="E36" s="192">
        <v>2019</v>
      </c>
      <c r="F36" s="192">
        <v>2020</v>
      </c>
      <c r="G36" s="192">
        <v>2021</v>
      </c>
    </row>
    <row r="37" spans="3:7" ht="21.75" customHeight="1" thickBot="1">
      <c r="C37" s="721"/>
      <c r="D37" s="193" t="s">
        <v>6</v>
      </c>
      <c r="E37" s="193" t="s">
        <v>7</v>
      </c>
      <c r="F37" s="193" t="s">
        <v>7</v>
      </c>
      <c r="G37" s="193" t="s">
        <v>7</v>
      </c>
    </row>
    <row r="38" spans="3:7" ht="21.75" customHeight="1" thickBot="1">
      <c r="C38" s="1" t="s">
        <v>0</v>
      </c>
      <c r="D38" s="197">
        <v>70000</v>
      </c>
      <c r="E38" s="197">
        <v>8000</v>
      </c>
      <c r="F38" s="197">
        <v>8000</v>
      </c>
      <c r="G38" s="197">
        <v>8000</v>
      </c>
    </row>
    <row r="39" spans="3:7" ht="21.75" customHeight="1" thickBot="1">
      <c r="C39" s="1" t="s">
        <v>52</v>
      </c>
      <c r="D39" s="197">
        <v>17200</v>
      </c>
      <c r="E39" s="197">
        <v>2000</v>
      </c>
      <c r="F39" s="197">
        <v>2000</v>
      </c>
      <c r="G39" s="197">
        <v>2000</v>
      </c>
    </row>
    <row r="40" spans="3:7" ht="21.75" customHeight="1" thickBot="1">
      <c r="C40" s="1" t="s">
        <v>1</v>
      </c>
      <c r="D40" s="198">
        <v>40000</v>
      </c>
      <c r="E40" s="197">
        <v>10000</v>
      </c>
      <c r="F40" s="197">
        <v>11000</v>
      </c>
      <c r="G40" s="197">
        <v>12000</v>
      </c>
    </row>
    <row r="41" spans="3:7" ht="21.75" customHeight="1" thickBot="1">
      <c r="C41" s="1" t="s">
        <v>2</v>
      </c>
      <c r="D41" s="198"/>
      <c r="E41" s="197"/>
      <c r="F41" s="197"/>
      <c r="G41" s="197"/>
    </row>
    <row r="42" spans="3:7" ht="21.75" customHeight="1" thickBot="1">
      <c r="C42" s="1" t="s">
        <v>31</v>
      </c>
      <c r="D42" s="198"/>
      <c r="E42" s="197"/>
      <c r="F42" s="197"/>
      <c r="G42" s="197"/>
    </row>
    <row r="43" spans="3:7" ht="21.75" customHeight="1" thickBot="1">
      <c r="C43" s="1" t="s">
        <v>33</v>
      </c>
      <c r="D43" s="198"/>
      <c r="E43" s="197"/>
      <c r="F43" s="197"/>
      <c r="G43" s="197"/>
    </row>
    <row r="44" spans="3:7" ht="21.75" customHeight="1" thickBot="1">
      <c r="C44" s="1" t="s">
        <v>3</v>
      </c>
      <c r="D44" s="198"/>
      <c r="E44" s="197"/>
      <c r="F44" s="197"/>
      <c r="G44" s="197"/>
    </row>
    <row r="45" spans="3:7" ht="21.75" customHeight="1" thickBot="1">
      <c r="C45" s="32" t="s">
        <v>72</v>
      </c>
      <c r="D45" s="198">
        <f>D38+D39+D40</f>
        <v>127200</v>
      </c>
      <c r="E45" s="198">
        <f>E38+E39+E40</f>
        <v>20000</v>
      </c>
      <c r="F45" s="198">
        <f>F38+F39+F40</f>
        <v>21000</v>
      </c>
      <c r="G45" s="198">
        <f>G38+G39+G40</f>
        <v>22000</v>
      </c>
    </row>
    <row r="46" spans="3:7" ht="21.75" customHeight="1" thickBot="1">
      <c r="C46" s="38" t="s">
        <v>74</v>
      </c>
      <c r="D46" s="200">
        <f>IF(D45-D30=0,0,"Error")</f>
        <v>0</v>
      </c>
      <c r="E46" s="200">
        <f>IF(E45-E30=0,0,"Error")</f>
        <v>0</v>
      </c>
      <c r="F46" s="200">
        <f>IF(F45-F30=0,0,"Error")</f>
        <v>0</v>
      </c>
      <c r="G46" s="200">
        <f>IF(G45-G30=0,0,"Error")</f>
        <v>0</v>
      </c>
    </row>
    <row r="47" spans="3:7" ht="21.75" hidden="1" customHeight="1" thickBot="1">
      <c r="C47" s="267" t="s">
        <v>398</v>
      </c>
      <c r="D47" s="670" t="s">
        <v>39</v>
      </c>
      <c r="E47" s="671"/>
      <c r="F47" s="671"/>
      <c r="G47" s="672"/>
    </row>
    <row r="48" spans="3:7" ht="21.75" hidden="1" customHeight="1" thickBot="1">
      <c r="C48" s="190" t="s">
        <v>10</v>
      </c>
      <c r="D48" s="728" t="s">
        <v>39</v>
      </c>
      <c r="E48" s="729"/>
      <c r="F48" s="729"/>
      <c r="G48" s="730"/>
    </row>
    <row r="49" spans="3:7" ht="21.75" hidden="1" customHeight="1" thickBot="1">
      <c r="C49" s="190" t="s">
        <v>15</v>
      </c>
      <c r="D49" s="725" t="s">
        <v>39</v>
      </c>
      <c r="E49" s="726"/>
      <c r="F49" s="726"/>
      <c r="G49" s="727"/>
    </row>
    <row r="50" spans="3:7" ht="21.75" hidden="1" customHeight="1" thickBot="1">
      <c r="C50" s="190" t="s">
        <v>9</v>
      </c>
      <c r="D50" s="194"/>
      <c r="E50" s="194"/>
      <c r="F50" s="194"/>
      <c r="G50" s="194"/>
    </row>
    <row r="51" spans="3:7" ht="21.75" hidden="1" customHeight="1">
      <c r="C51" s="720"/>
      <c r="D51" s="192">
        <v>2018</v>
      </c>
      <c r="E51" s="192">
        <v>2019</v>
      </c>
      <c r="F51" s="192">
        <v>2020</v>
      </c>
      <c r="G51" s="192">
        <v>2021</v>
      </c>
    </row>
    <row r="52" spans="3:7" ht="21.75" hidden="1" customHeight="1" thickBot="1">
      <c r="C52" s="721"/>
      <c r="D52" s="193" t="s">
        <v>6</v>
      </c>
      <c r="E52" s="193" t="s">
        <v>7</v>
      </c>
      <c r="F52" s="193" t="s">
        <v>7</v>
      </c>
      <c r="G52" s="193" t="s">
        <v>7</v>
      </c>
    </row>
    <row r="53" spans="3:7" ht="21.75" hidden="1" customHeight="1" thickBot="1">
      <c r="C53" s="190" t="s">
        <v>16</v>
      </c>
      <c r="D53" s="194"/>
      <c r="E53" s="194"/>
      <c r="F53" s="194"/>
      <c r="G53" s="194"/>
    </row>
    <row r="54" spans="3:7" ht="21.75" hidden="1" customHeight="1" thickBot="1">
      <c r="C54" s="190" t="s">
        <v>26</v>
      </c>
      <c r="D54" s="194" t="e">
        <f>D53/D50</f>
        <v>#DIV/0!</v>
      </c>
      <c r="E54" s="194" t="e">
        <f>E53/E50</f>
        <v>#DIV/0!</v>
      </c>
      <c r="F54" s="194" t="e">
        <f>F53/F50</f>
        <v>#DIV/0!</v>
      </c>
      <c r="G54" s="194" t="e">
        <f>G53/G50</f>
        <v>#DIV/0!</v>
      </c>
    </row>
    <row r="55" spans="3:7" ht="21.75" hidden="1" customHeight="1" thickBot="1">
      <c r="C55" s="190" t="s">
        <v>17</v>
      </c>
      <c r="D55" s="186"/>
      <c r="E55" s="195" t="e">
        <f>E50/D50-1</f>
        <v>#DIV/0!</v>
      </c>
      <c r="F55" s="195" t="e">
        <f>F50/E50-1</f>
        <v>#DIV/0!</v>
      </c>
      <c r="G55" s="195" t="e">
        <f>G50/F50-1</f>
        <v>#DIV/0!</v>
      </c>
    </row>
    <row r="56" spans="3:7" ht="21.75" hidden="1" customHeight="1" thickBot="1">
      <c r="C56" s="190" t="s">
        <v>18</v>
      </c>
      <c r="D56" s="186"/>
      <c r="E56" s="195" t="e">
        <f t="shared" ref="E56:G57" si="1">E53/D53-1</f>
        <v>#DIV/0!</v>
      </c>
      <c r="F56" s="195" t="e">
        <f t="shared" si="1"/>
        <v>#DIV/0!</v>
      </c>
      <c r="G56" s="195" t="e">
        <f t="shared" si="1"/>
        <v>#DIV/0!</v>
      </c>
    </row>
    <row r="57" spans="3:7" ht="21.75" hidden="1" customHeight="1" thickBot="1">
      <c r="C57" s="190" t="s">
        <v>19</v>
      </c>
      <c r="D57" s="186"/>
      <c r="E57" s="195" t="e">
        <f t="shared" si="1"/>
        <v>#DIV/0!</v>
      </c>
      <c r="F57" s="195" t="e">
        <f t="shared" si="1"/>
        <v>#DIV/0!</v>
      </c>
      <c r="G57" s="195" t="e">
        <f t="shared" si="1"/>
        <v>#DIV/0!</v>
      </c>
    </row>
    <row r="58" spans="3:7" ht="21.75" hidden="1" customHeight="1" thickBot="1">
      <c r="C58" s="722" t="s">
        <v>399</v>
      </c>
      <c r="D58" s="723"/>
      <c r="E58" s="723"/>
      <c r="F58" s="723"/>
      <c r="G58" s="724"/>
    </row>
    <row r="59" spans="3:7" ht="21.75" hidden="1" customHeight="1">
      <c r="C59" s="720"/>
      <c r="D59" s="192">
        <v>2018</v>
      </c>
      <c r="E59" s="192">
        <v>2019</v>
      </c>
      <c r="F59" s="192">
        <v>2020</v>
      </c>
      <c r="G59" s="192">
        <v>2021</v>
      </c>
    </row>
    <row r="60" spans="3:7" ht="21.75" hidden="1" customHeight="1" thickBot="1">
      <c r="C60" s="721"/>
      <c r="D60" s="193" t="s">
        <v>6</v>
      </c>
      <c r="E60" s="193" t="s">
        <v>7</v>
      </c>
      <c r="F60" s="193" t="s">
        <v>7</v>
      </c>
      <c r="G60" s="193" t="s">
        <v>7</v>
      </c>
    </row>
    <row r="61" spans="3:7" ht="21.75" hidden="1" customHeight="1" thickBot="1">
      <c r="C61" s="1" t="s">
        <v>0</v>
      </c>
      <c r="D61" s="197"/>
      <c r="E61" s="197"/>
      <c r="F61" s="197"/>
      <c r="G61" s="197"/>
    </row>
    <row r="62" spans="3:7" ht="21.75" hidden="1" customHeight="1" thickBot="1">
      <c r="C62" s="1" t="s">
        <v>52</v>
      </c>
      <c r="D62" s="197"/>
      <c r="E62" s="197"/>
      <c r="F62" s="197"/>
      <c r="G62" s="197"/>
    </row>
    <row r="63" spans="3:7" ht="21.75" hidden="1" customHeight="1" thickBot="1">
      <c r="C63" s="1" t="s">
        <v>1</v>
      </c>
      <c r="D63" s="198"/>
      <c r="E63" s="197"/>
      <c r="F63" s="197"/>
      <c r="G63" s="197"/>
    </row>
    <row r="64" spans="3:7" ht="21.75" hidden="1" customHeight="1" thickBot="1">
      <c r="C64" s="1" t="s">
        <v>2</v>
      </c>
      <c r="D64" s="198"/>
      <c r="E64" s="197"/>
      <c r="F64" s="197"/>
      <c r="G64" s="197"/>
    </row>
    <row r="65" spans="3:7" ht="21.75" hidden="1" customHeight="1" thickBot="1">
      <c r="C65" s="1" t="s">
        <v>31</v>
      </c>
      <c r="D65" s="198"/>
      <c r="E65" s="197"/>
      <c r="F65" s="197"/>
      <c r="G65" s="197"/>
    </row>
    <row r="66" spans="3:7" ht="21.75" hidden="1" customHeight="1" thickBot="1">
      <c r="C66" s="1" t="s">
        <v>33</v>
      </c>
      <c r="D66" s="198"/>
      <c r="E66" s="197"/>
      <c r="F66" s="197"/>
      <c r="G66" s="197"/>
    </row>
    <row r="67" spans="3:7" ht="21.75" hidden="1" customHeight="1" thickBot="1">
      <c r="C67" s="1" t="s">
        <v>3</v>
      </c>
      <c r="D67" s="198"/>
      <c r="E67" s="197"/>
      <c r="F67" s="197"/>
      <c r="G67" s="197"/>
    </row>
    <row r="68" spans="3:7" ht="21.75" hidden="1" customHeight="1" thickBot="1">
      <c r="C68" s="37" t="s">
        <v>75</v>
      </c>
      <c r="D68" s="198">
        <f>D67+D66+D65+D64+D63+D62+D61</f>
        <v>0</v>
      </c>
      <c r="E68" s="198">
        <f>E67+E66+E65+E64+E63+E62+E61</f>
        <v>0</v>
      </c>
      <c r="F68" s="198">
        <f>F67+F66+F65+F64+F63+F62+F61</f>
        <v>0</v>
      </c>
      <c r="G68" s="198">
        <f>G67+G66+G65+G64+G63+G62+G61</f>
        <v>0</v>
      </c>
    </row>
    <row r="69" spans="3:7" ht="21.75" hidden="1" customHeight="1" thickBot="1">
      <c r="C69" s="38" t="s">
        <v>74</v>
      </c>
      <c r="D69" s="200">
        <f>IF(D68-D53=0,0,"Error")</f>
        <v>0</v>
      </c>
      <c r="E69" s="200">
        <f>IF(E68-E53=0,0,"Error")</f>
        <v>0</v>
      </c>
      <c r="F69" s="200">
        <f>IF(F68-F53=0,0,"Error")</f>
        <v>0</v>
      </c>
      <c r="G69" s="200">
        <f>IF(G68-G53=0,0,"Error")</f>
        <v>0</v>
      </c>
    </row>
    <row r="70" spans="3:7" ht="21.75" hidden="1" customHeight="1" thickBot="1">
      <c r="C70" s="734" t="s">
        <v>94</v>
      </c>
      <c r="D70" s="735"/>
      <c r="E70" s="735"/>
      <c r="F70" s="735"/>
      <c r="G70" s="736"/>
    </row>
    <row r="71" spans="3:7" ht="21.75" hidden="1" customHeight="1" thickBot="1">
      <c r="C71" s="734" t="s">
        <v>95</v>
      </c>
      <c r="D71" s="735"/>
      <c r="E71" s="735"/>
      <c r="F71" s="735"/>
      <c r="G71" s="736"/>
    </row>
    <row r="72" spans="3:7" ht="21.75" hidden="1" customHeight="1" thickBot="1">
      <c r="C72" s="202" t="s">
        <v>111</v>
      </c>
      <c r="D72" s="731" t="s">
        <v>44</v>
      </c>
      <c r="E72" s="732"/>
      <c r="F72" s="732"/>
      <c r="G72" s="733"/>
    </row>
    <row r="73" spans="3:7" ht="21.75" hidden="1" customHeight="1" thickBot="1">
      <c r="C73" s="191" t="s">
        <v>42</v>
      </c>
      <c r="D73" s="670" t="s">
        <v>39</v>
      </c>
      <c r="E73" s="671"/>
      <c r="F73" s="671"/>
      <c r="G73" s="672"/>
    </row>
    <row r="74" spans="3:7" ht="21.75" hidden="1" customHeight="1" thickBot="1">
      <c r="C74" s="190" t="s">
        <v>10</v>
      </c>
      <c r="D74" s="728" t="s">
        <v>39</v>
      </c>
      <c r="E74" s="729"/>
      <c r="F74" s="729"/>
      <c r="G74" s="730"/>
    </row>
    <row r="75" spans="3:7" ht="21.75" hidden="1" customHeight="1" thickBot="1">
      <c r="C75" s="190" t="s">
        <v>15</v>
      </c>
      <c r="D75" s="725" t="s">
        <v>39</v>
      </c>
      <c r="E75" s="726"/>
      <c r="F75" s="726"/>
      <c r="G75" s="727"/>
    </row>
    <row r="76" spans="3:7" ht="21.75" hidden="1" customHeight="1">
      <c r="C76" s="720"/>
      <c r="D76" s="192">
        <v>2018</v>
      </c>
      <c r="E76" s="192">
        <v>2019</v>
      </c>
      <c r="F76" s="192">
        <v>2020</v>
      </c>
      <c r="G76" s="192">
        <v>2021</v>
      </c>
    </row>
    <row r="77" spans="3:7" ht="21.75" hidden="1" customHeight="1" thickBot="1">
      <c r="C77" s="721"/>
      <c r="D77" s="193" t="s">
        <v>6</v>
      </c>
      <c r="E77" s="193" t="s">
        <v>7</v>
      </c>
      <c r="F77" s="193" t="s">
        <v>7</v>
      </c>
      <c r="G77" s="193" t="s">
        <v>7</v>
      </c>
    </row>
    <row r="78" spans="3:7" ht="21.75" hidden="1" customHeight="1" thickBot="1">
      <c r="C78" s="190" t="s">
        <v>9</v>
      </c>
      <c r="D78" s="194"/>
      <c r="E78" s="194"/>
      <c r="F78" s="194"/>
      <c r="G78" s="194"/>
    </row>
    <row r="79" spans="3:7" ht="21.75" hidden="1" customHeight="1" thickBot="1">
      <c r="C79" s="190" t="s">
        <v>16</v>
      </c>
      <c r="D79" s="194"/>
      <c r="E79" s="194"/>
      <c r="F79" s="194"/>
      <c r="G79" s="194"/>
    </row>
    <row r="80" spans="3:7" ht="21.75" hidden="1" customHeight="1" thickBot="1">
      <c r="C80" s="190" t="s">
        <v>26</v>
      </c>
      <c r="D80" s="194" t="e">
        <f>D79/D78</f>
        <v>#DIV/0!</v>
      </c>
      <c r="E80" s="194" t="e">
        <f>E79/E78</f>
        <v>#DIV/0!</v>
      </c>
      <c r="F80" s="194" t="e">
        <f>F79/F78</f>
        <v>#DIV/0!</v>
      </c>
      <c r="G80" s="194" t="e">
        <f>G79/G78</f>
        <v>#DIV/0!</v>
      </c>
    </row>
    <row r="81" spans="3:13" ht="21.75" hidden="1" customHeight="1" thickBot="1">
      <c r="C81" s="190" t="s">
        <v>17</v>
      </c>
      <c r="D81" s="186" t="s">
        <v>23</v>
      </c>
      <c r="E81" s="195" t="e">
        <f>E78/D78-1</f>
        <v>#DIV/0!</v>
      </c>
      <c r="F81" s="195" t="e">
        <f t="shared" ref="F81:G83" si="2">F78/E78-1</f>
        <v>#DIV/0!</v>
      </c>
      <c r="G81" s="195" t="e">
        <f t="shared" si="2"/>
        <v>#DIV/0!</v>
      </c>
      <c r="I81" s="196"/>
      <c r="J81" s="196"/>
      <c r="K81" s="196"/>
      <c r="L81" s="196"/>
      <c r="M81" s="196"/>
    </row>
    <row r="82" spans="3:13" ht="21.75" hidden="1" customHeight="1" thickBot="1">
      <c r="C82" s="190" t="s">
        <v>18</v>
      </c>
      <c r="D82" s="186" t="s">
        <v>23</v>
      </c>
      <c r="E82" s="195" t="e">
        <f>E79/D79-1</f>
        <v>#DIV/0!</v>
      </c>
      <c r="F82" s="195" t="e">
        <f t="shared" si="2"/>
        <v>#DIV/0!</v>
      </c>
      <c r="G82" s="195" t="e">
        <f t="shared" si="2"/>
        <v>#DIV/0!</v>
      </c>
    </row>
    <row r="83" spans="3:13" ht="21.75" hidden="1" customHeight="1" thickBot="1">
      <c r="C83" s="190" t="s">
        <v>19</v>
      </c>
      <c r="D83" s="186" t="s">
        <v>23</v>
      </c>
      <c r="E83" s="195" t="e">
        <f>E80/D80-1</f>
        <v>#DIV/0!</v>
      </c>
      <c r="F83" s="195" t="e">
        <f t="shared" si="2"/>
        <v>#DIV/0!</v>
      </c>
      <c r="G83" s="195" t="e">
        <f t="shared" si="2"/>
        <v>#DIV/0!</v>
      </c>
    </row>
    <row r="84" spans="3:13" ht="21.75" hidden="1" customHeight="1" thickBot="1">
      <c r="C84" s="722" t="s">
        <v>390</v>
      </c>
      <c r="D84" s="723"/>
      <c r="E84" s="723"/>
      <c r="F84" s="723"/>
      <c r="G84" s="724"/>
    </row>
    <row r="85" spans="3:13" ht="21.75" hidden="1" customHeight="1">
      <c r="C85" s="720"/>
      <c r="D85" s="192">
        <v>2018</v>
      </c>
      <c r="E85" s="192">
        <v>2019</v>
      </c>
      <c r="F85" s="192">
        <v>2020</v>
      </c>
      <c r="G85" s="192">
        <v>2021</v>
      </c>
    </row>
    <row r="86" spans="3:13" ht="21.75" hidden="1" customHeight="1" thickBot="1">
      <c r="C86" s="721"/>
      <c r="D86" s="193" t="s">
        <v>6</v>
      </c>
      <c r="E86" s="193" t="s">
        <v>7</v>
      </c>
      <c r="F86" s="193" t="s">
        <v>7</v>
      </c>
      <c r="G86" s="193" t="s">
        <v>7</v>
      </c>
    </row>
    <row r="87" spans="3:13" ht="21.75" hidden="1" customHeight="1" thickBot="1">
      <c r="C87" s="1" t="s">
        <v>99</v>
      </c>
      <c r="D87" s="197"/>
      <c r="E87" s="197"/>
      <c r="F87" s="197"/>
      <c r="G87" s="197"/>
    </row>
    <row r="88" spans="3:13" ht="21.75" hidden="1" customHeight="1" thickBot="1">
      <c r="C88" s="1" t="s">
        <v>100</v>
      </c>
      <c r="D88" s="198"/>
      <c r="E88" s="197"/>
      <c r="F88" s="197"/>
      <c r="G88" s="197"/>
    </row>
    <row r="89" spans="3:13" ht="21.75" hidden="1" customHeight="1" thickBot="1">
      <c r="C89" s="32" t="s">
        <v>72</v>
      </c>
      <c r="D89" s="198">
        <f>D88+D87</f>
        <v>0</v>
      </c>
      <c r="E89" s="198">
        <f>E88+E87</f>
        <v>0</v>
      </c>
      <c r="F89" s="198">
        <f>F88+F87</f>
        <v>0</v>
      </c>
      <c r="G89" s="198">
        <f>G88+G87</f>
        <v>0</v>
      </c>
    </row>
    <row r="90" spans="3:13" ht="21.75" hidden="1" customHeight="1">
      <c r="C90" s="750" t="s">
        <v>96</v>
      </c>
      <c r="D90" s="753"/>
      <c r="E90" s="754"/>
      <c r="F90" s="754"/>
      <c r="G90" s="755"/>
    </row>
    <row r="91" spans="3:13" ht="21.75" hidden="1" customHeight="1">
      <c r="C91" s="751"/>
      <c r="D91" s="756"/>
      <c r="E91" s="757"/>
      <c r="F91" s="757"/>
      <c r="G91" s="758"/>
    </row>
    <row r="92" spans="3:13" ht="21.75" hidden="1" customHeight="1" thickBot="1">
      <c r="C92" s="752"/>
      <c r="D92" s="759"/>
      <c r="E92" s="760"/>
      <c r="F92" s="760"/>
      <c r="G92" s="761"/>
    </row>
    <row r="93" spans="3:13" ht="21.75" hidden="1" customHeight="1" thickBot="1">
      <c r="C93" s="202" t="s">
        <v>45</v>
      </c>
      <c r="D93" s="731" t="s">
        <v>44</v>
      </c>
      <c r="E93" s="732"/>
      <c r="F93" s="732"/>
      <c r="G93" s="733"/>
    </row>
    <row r="94" spans="3:13" ht="21.75" hidden="1" customHeight="1" thickBot="1">
      <c r="C94" s="191" t="s">
        <v>97</v>
      </c>
      <c r="D94" s="670" t="s">
        <v>39</v>
      </c>
      <c r="E94" s="671"/>
      <c r="F94" s="671"/>
      <c r="G94" s="672"/>
    </row>
    <row r="95" spans="3:13" ht="21.75" hidden="1" customHeight="1" thickBot="1">
      <c r="C95" s="190" t="s">
        <v>10</v>
      </c>
      <c r="D95" s="728" t="s">
        <v>39</v>
      </c>
      <c r="E95" s="729"/>
      <c r="F95" s="729"/>
      <c r="G95" s="730"/>
    </row>
    <row r="96" spans="3:13" ht="21.75" hidden="1" customHeight="1" thickBot="1">
      <c r="C96" s="190" t="s">
        <v>15</v>
      </c>
      <c r="D96" s="725" t="s">
        <v>39</v>
      </c>
      <c r="E96" s="726"/>
      <c r="F96" s="726"/>
      <c r="G96" s="727"/>
    </row>
    <row r="97" spans="3:13" ht="21.75" hidden="1" customHeight="1">
      <c r="C97" s="720"/>
      <c r="D97" s="192">
        <v>2018</v>
      </c>
      <c r="E97" s="192">
        <v>2019</v>
      </c>
      <c r="F97" s="192">
        <v>2020</v>
      </c>
      <c r="G97" s="192">
        <v>2021</v>
      </c>
    </row>
    <row r="98" spans="3:13" ht="21.75" hidden="1" customHeight="1" thickBot="1">
      <c r="C98" s="721"/>
      <c r="D98" s="193" t="s">
        <v>6</v>
      </c>
      <c r="E98" s="193" t="s">
        <v>7</v>
      </c>
      <c r="F98" s="193" t="s">
        <v>7</v>
      </c>
      <c r="G98" s="193" t="s">
        <v>7</v>
      </c>
    </row>
    <row r="99" spans="3:13" ht="21.75" hidden="1" customHeight="1" thickBot="1">
      <c r="C99" s="190" t="s">
        <v>9</v>
      </c>
      <c r="D99" s="194"/>
      <c r="E99" s="194"/>
      <c r="F99" s="194"/>
      <c r="G99" s="194"/>
    </row>
    <row r="100" spans="3:13" ht="21.75" hidden="1" customHeight="1" thickBot="1">
      <c r="C100" s="190" t="s">
        <v>16</v>
      </c>
      <c r="D100" s="194"/>
      <c r="E100" s="194"/>
      <c r="F100" s="194"/>
      <c r="G100" s="194"/>
    </row>
    <row r="101" spans="3:13" ht="21.75" hidden="1" customHeight="1" thickBot="1">
      <c r="C101" s="190" t="s">
        <v>26</v>
      </c>
      <c r="D101" s="194" t="e">
        <f>D100/D99</f>
        <v>#DIV/0!</v>
      </c>
      <c r="E101" s="194" t="e">
        <f>E100/E99</f>
        <v>#DIV/0!</v>
      </c>
      <c r="F101" s="194" t="e">
        <f>F100/F99</f>
        <v>#DIV/0!</v>
      </c>
      <c r="G101" s="194" t="e">
        <f>G100/G99</f>
        <v>#DIV/0!</v>
      </c>
    </row>
    <row r="102" spans="3:13" ht="21.75" hidden="1" customHeight="1" thickBot="1">
      <c r="C102" s="190" t="s">
        <v>17</v>
      </c>
      <c r="D102" s="186" t="s">
        <v>23</v>
      </c>
      <c r="E102" s="195" t="e">
        <f>E99/D99-1</f>
        <v>#DIV/0!</v>
      </c>
      <c r="F102" s="195" t="e">
        <f t="shared" ref="F102:G104" si="3">F99/E99-1</f>
        <v>#DIV/0!</v>
      </c>
      <c r="G102" s="195" t="e">
        <f t="shared" si="3"/>
        <v>#DIV/0!</v>
      </c>
      <c r="I102" s="196"/>
      <c r="J102" s="196"/>
      <c r="K102" s="196"/>
      <c r="L102" s="196"/>
      <c r="M102" s="196"/>
    </row>
    <row r="103" spans="3:13" ht="21.75" hidden="1" customHeight="1" thickBot="1">
      <c r="C103" s="190" t="s">
        <v>18</v>
      </c>
      <c r="D103" s="186" t="s">
        <v>23</v>
      </c>
      <c r="E103" s="195" t="e">
        <f>E100/D100-1</f>
        <v>#DIV/0!</v>
      </c>
      <c r="F103" s="195" t="e">
        <f t="shared" si="3"/>
        <v>#DIV/0!</v>
      </c>
      <c r="G103" s="195" t="e">
        <f t="shared" si="3"/>
        <v>#DIV/0!</v>
      </c>
    </row>
    <row r="104" spans="3:13" ht="21.75" hidden="1" customHeight="1" thickBot="1">
      <c r="C104" s="190" t="s">
        <v>19</v>
      </c>
      <c r="D104" s="186" t="s">
        <v>23</v>
      </c>
      <c r="E104" s="195" t="e">
        <f>E101/D101-1</f>
        <v>#DIV/0!</v>
      </c>
      <c r="F104" s="195" t="e">
        <f t="shared" si="3"/>
        <v>#DIV/0!</v>
      </c>
      <c r="G104" s="195" t="e">
        <f t="shared" si="3"/>
        <v>#DIV/0!</v>
      </c>
    </row>
    <row r="105" spans="3:13" ht="21.75" hidden="1" customHeight="1" thickBot="1">
      <c r="C105" s="722" t="s">
        <v>391</v>
      </c>
      <c r="D105" s="723"/>
      <c r="E105" s="723"/>
      <c r="F105" s="723"/>
      <c r="G105" s="724"/>
    </row>
    <row r="106" spans="3:13" ht="21.75" hidden="1" customHeight="1">
      <c r="C106" s="720"/>
      <c r="D106" s="192">
        <v>2018</v>
      </c>
      <c r="E106" s="192">
        <v>2019</v>
      </c>
      <c r="F106" s="192">
        <v>2020</v>
      </c>
      <c r="G106" s="192">
        <v>2021</v>
      </c>
    </row>
    <row r="107" spans="3:13" ht="21.75" hidden="1" customHeight="1" thickBot="1">
      <c r="C107" s="721"/>
      <c r="D107" s="193" t="s">
        <v>6</v>
      </c>
      <c r="E107" s="193" t="s">
        <v>7</v>
      </c>
      <c r="F107" s="193" t="s">
        <v>7</v>
      </c>
      <c r="G107" s="193" t="s">
        <v>7</v>
      </c>
    </row>
    <row r="108" spans="3:13" ht="21.75" hidden="1" customHeight="1" thickBot="1">
      <c r="C108" s="1" t="s">
        <v>99</v>
      </c>
      <c r="D108" s="197"/>
      <c r="E108" s="197"/>
      <c r="F108" s="197"/>
      <c r="G108" s="197"/>
    </row>
    <row r="109" spans="3:13" ht="21.75" hidden="1" customHeight="1" thickBot="1">
      <c r="C109" s="1" t="s">
        <v>100</v>
      </c>
      <c r="D109" s="198"/>
      <c r="E109" s="197"/>
      <c r="F109" s="197"/>
      <c r="G109" s="197"/>
    </row>
    <row r="110" spans="3:13" ht="21.75" hidden="1" customHeight="1" thickBot="1">
      <c r="C110" s="32" t="s">
        <v>75</v>
      </c>
      <c r="D110" s="198">
        <f>D109+D108</f>
        <v>0</v>
      </c>
      <c r="E110" s="198">
        <f>E109+E108</f>
        <v>0</v>
      </c>
      <c r="F110" s="198">
        <f>F109+F108</f>
        <v>0</v>
      </c>
      <c r="G110" s="198">
        <f>G109+G108</f>
        <v>0</v>
      </c>
    </row>
    <row r="111" spans="3:13" ht="21.75" hidden="1" customHeight="1" thickBot="1">
      <c r="C111" s="734" t="s">
        <v>94</v>
      </c>
      <c r="D111" s="735"/>
      <c r="E111" s="735"/>
      <c r="F111" s="735"/>
      <c r="G111" s="736"/>
    </row>
    <row r="112" spans="3:13" ht="21.75" hidden="1" customHeight="1" thickBot="1">
      <c r="C112" s="734" t="s">
        <v>101</v>
      </c>
      <c r="D112" s="735"/>
      <c r="E112" s="735"/>
      <c r="F112" s="735"/>
      <c r="G112" s="736"/>
    </row>
    <row r="113" spans="3:13" ht="21.75" hidden="1" customHeight="1" thickBot="1">
      <c r="C113" s="202" t="s">
        <v>45</v>
      </c>
      <c r="D113" s="731" t="s">
        <v>44</v>
      </c>
      <c r="E113" s="732"/>
      <c r="F113" s="732"/>
      <c r="G113" s="733"/>
    </row>
    <row r="114" spans="3:13" ht="21.75" hidden="1" customHeight="1" thickBot="1">
      <c r="C114" s="191" t="s">
        <v>42</v>
      </c>
      <c r="D114" s="670" t="s">
        <v>39</v>
      </c>
      <c r="E114" s="671"/>
      <c r="F114" s="671"/>
      <c r="G114" s="672"/>
    </row>
    <row r="115" spans="3:13" ht="21.75" hidden="1" customHeight="1" thickBot="1">
      <c r="C115" s="190" t="s">
        <v>10</v>
      </c>
      <c r="D115" s="728" t="s">
        <v>39</v>
      </c>
      <c r="E115" s="729"/>
      <c r="F115" s="729"/>
      <c r="G115" s="730"/>
    </row>
    <row r="116" spans="3:13" ht="21.75" hidden="1" customHeight="1" thickBot="1">
      <c r="C116" s="190" t="s">
        <v>15</v>
      </c>
      <c r="D116" s="725" t="s">
        <v>39</v>
      </c>
      <c r="E116" s="726"/>
      <c r="F116" s="726"/>
      <c r="G116" s="727"/>
    </row>
    <row r="117" spans="3:13" ht="21.75" hidden="1" customHeight="1">
      <c r="C117" s="720"/>
      <c r="D117" s="192">
        <v>2018</v>
      </c>
      <c r="E117" s="192">
        <v>2019</v>
      </c>
      <c r="F117" s="192">
        <v>2020</v>
      </c>
      <c r="G117" s="192">
        <v>2021</v>
      </c>
    </row>
    <row r="118" spans="3:13" ht="21.75" hidden="1" customHeight="1" thickBot="1">
      <c r="C118" s="721"/>
      <c r="D118" s="193" t="s">
        <v>6</v>
      </c>
      <c r="E118" s="193" t="s">
        <v>7</v>
      </c>
      <c r="F118" s="193" t="s">
        <v>7</v>
      </c>
      <c r="G118" s="193" t="s">
        <v>7</v>
      </c>
    </row>
    <row r="119" spans="3:13" ht="21.75" hidden="1" customHeight="1" thickBot="1">
      <c r="C119" s="190" t="s">
        <v>9</v>
      </c>
      <c r="D119" s="194"/>
      <c r="E119" s="194"/>
      <c r="F119" s="194"/>
      <c r="G119" s="194"/>
    </row>
    <row r="120" spans="3:13" ht="21.75" hidden="1" customHeight="1" thickBot="1">
      <c r="C120" s="190" t="s">
        <v>16</v>
      </c>
      <c r="D120" s="194"/>
      <c r="E120" s="194"/>
      <c r="F120" s="194"/>
      <c r="G120" s="194"/>
    </row>
    <row r="121" spans="3:13" ht="21.75" hidden="1" customHeight="1" thickBot="1">
      <c r="C121" s="190" t="s">
        <v>26</v>
      </c>
      <c r="D121" s="194" t="e">
        <f>D120/D119</f>
        <v>#DIV/0!</v>
      </c>
      <c r="E121" s="194" t="e">
        <f>E120/E119</f>
        <v>#DIV/0!</v>
      </c>
      <c r="F121" s="194" t="e">
        <f>F120/F119</f>
        <v>#DIV/0!</v>
      </c>
      <c r="G121" s="194" t="e">
        <f>G120/G119</f>
        <v>#DIV/0!</v>
      </c>
    </row>
    <row r="122" spans="3:13" ht="21.75" hidden="1" customHeight="1" thickBot="1">
      <c r="C122" s="190" t="s">
        <v>17</v>
      </c>
      <c r="D122" s="186" t="s">
        <v>23</v>
      </c>
      <c r="E122" s="195" t="e">
        <f>E119/D119-1</f>
        <v>#DIV/0!</v>
      </c>
      <c r="F122" s="195" t="e">
        <f t="shared" ref="F122:G124" si="4">F119/E119-1</f>
        <v>#DIV/0!</v>
      </c>
      <c r="G122" s="195" t="e">
        <f t="shared" si="4"/>
        <v>#DIV/0!</v>
      </c>
      <c r="I122" s="196"/>
      <c r="J122" s="196"/>
      <c r="K122" s="196"/>
      <c r="L122" s="196"/>
      <c r="M122" s="196"/>
    </row>
    <row r="123" spans="3:13" ht="21.75" hidden="1" customHeight="1" thickBot="1">
      <c r="C123" s="190" t="s">
        <v>18</v>
      </c>
      <c r="D123" s="186" t="s">
        <v>23</v>
      </c>
      <c r="E123" s="195" t="e">
        <f>E120/D120-1</f>
        <v>#DIV/0!</v>
      </c>
      <c r="F123" s="195" t="e">
        <f t="shared" si="4"/>
        <v>#DIV/0!</v>
      </c>
      <c r="G123" s="195" t="e">
        <f t="shared" si="4"/>
        <v>#DIV/0!</v>
      </c>
    </row>
    <row r="124" spans="3:13" ht="21.75" hidden="1" customHeight="1" thickBot="1">
      <c r="C124" s="190" t="s">
        <v>19</v>
      </c>
      <c r="D124" s="186" t="s">
        <v>23</v>
      </c>
      <c r="E124" s="195" t="e">
        <f>E121/D121-1</f>
        <v>#DIV/0!</v>
      </c>
      <c r="F124" s="195" t="e">
        <f t="shared" si="4"/>
        <v>#DIV/0!</v>
      </c>
      <c r="G124" s="195" t="e">
        <f t="shared" si="4"/>
        <v>#DIV/0!</v>
      </c>
    </row>
    <row r="125" spans="3:13" ht="21.75" hidden="1" customHeight="1" thickBot="1">
      <c r="C125" s="722" t="s">
        <v>390</v>
      </c>
      <c r="D125" s="723"/>
      <c r="E125" s="723"/>
      <c r="F125" s="723"/>
      <c r="G125" s="724"/>
    </row>
    <row r="126" spans="3:13" ht="21.75" hidden="1" customHeight="1">
      <c r="C126" s="720"/>
      <c r="D126" s="192">
        <v>2018</v>
      </c>
      <c r="E126" s="192">
        <v>2019</v>
      </c>
      <c r="F126" s="192">
        <v>2020</v>
      </c>
      <c r="G126" s="192">
        <v>2021</v>
      </c>
    </row>
    <row r="127" spans="3:13" ht="21.75" hidden="1" customHeight="1" thickBot="1">
      <c r="C127" s="721"/>
      <c r="D127" s="193" t="s">
        <v>6</v>
      </c>
      <c r="E127" s="193" t="s">
        <v>7</v>
      </c>
      <c r="F127" s="193" t="s">
        <v>7</v>
      </c>
      <c r="G127" s="193" t="s">
        <v>7</v>
      </c>
    </row>
    <row r="128" spans="3:13" ht="21.75" hidden="1" customHeight="1" thickBot="1">
      <c r="C128" s="1" t="s">
        <v>99</v>
      </c>
      <c r="D128" s="197"/>
      <c r="E128" s="197"/>
      <c r="F128" s="197"/>
      <c r="G128" s="197"/>
    </row>
    <row r="129" spans="3:13" ht="21.75" hidden="1" customHeight="1" thickBot="1">
      <c r="C129" s="1" t="s">
        <v>100</v>
      </c>
      <c r="D129" s="198"/>
      <c r="E129" s="197"/>
      <c r="F129" s="197"/>
      <c r="G129" s="197"/>
    </row>
    <row r="130" spans="3:13" ht="21.75" hidden="1" customHeight="1" thickBot="1">
      <c r="C130" s="32" t="s">
        <v>72</v>
      </c>
      <c r="D130" s="198">
        <f>D129+D128</f>
        <v>0</v>
      </c>
      <c r="E130" s="198">
        <f>E129+E128</f>
        <v>0</v>
      </c>
      <c r="F130" s="198">
        <f>F129+F128</f>
        <v>0</v>
      </c>
      <c r="G130" s="198">
        <f>G129+G128</f>
        <v>0</v>
      </c>
    </row>
    <row r="131" spans="3:13" ht="21.75" hidden="1" customHeight="1" thickBot="1">
      <c r="C131" s="268" t="s">
        <v>45</v>
      </c>
      <c r="D131" s="731" t="s">
        <v>44</v>
      </c>
      <c r="E131" s="732"/>
      <c r="F131" s="732"/>
      <c r="G131" s="733"/>
    </row>
    <row r="132" spans="3:13" ht="21.75" hidden="1" customHeight="1" thickBot="1">
      <c r="C132" s="191" t="s">
        <v>97</v>
      </c>
      <c r="D132" s="670" t="s">
        <v>39</v>
      </c>
      <c r="E132" s="671"/>
      <c r="F132" s="671"/>
      <c r="G132" s="672"/>
    </row>
    <row r="133" spans="3:13" ht="21.75" hidden="1" customHeight="1" thickBot="1">
      <c r="C133" s="190" t="s">
        <v>10</v>
      </c>
      <c r="D133" s="728" t="s">
        <v>39</v>
      </c>
      <c r="E133" s="729"/>
      <c r="F133" s="729"/>
      <c r="G133" s="730"/>
    </row>
    <row r="134" spans="3:13" ht="21.75" hidden="1" customHeight="1" thickBot="1">
      <c r="C134" s="190" t="s">
        <v>15</v>
      </c>
      <c r="D134" s="725" t="s">
        <v>39</v>
      </c>
      <c r="E134" s="726"/>
      <c r="F134" s="726"/>
      <c r="G134" s="727"/>
    </row>
    <row r="135" spans="3:13" ht="21.75" hidden="1" customHeight="1">
      <c r="C135" s="720"/>
      <c r="D135" s="192">
        <v>2018</v>
      </c>
      <c r="E135" s="192">
        <v>2019</v>
      </c>
      <c r="F135" s="192">
        <v>2020</v>
      </c>
      <c r="G135" s="192">
        <v>2021</v>
      </c>
    </row>
    <row r="136" spans="3:13" ht="21.75" hidden="1" customHeight="1" thickBot="1">
      <c r="C136" s="721"/>
      <c r="D136" s="193" t="s">
        <v>6</v>
      </c>
      <c r="E136" s="193" t="s">
        <v>7</v>
      </c>
      <c r="F136" s="193" t="s">
        <v>7</v>
      </c>
      <c r="G136" s="193" t="s">
        <v>7</v>
      </c>
    </row>
    <row r="137" spans="3:13" ht="21.75" hidden="1" customHeight="1" thickBot="1">
      <c r="C137" s="190" t="s">
        <v>9</v>
      </c>
      <c r="D137" s="194"/>
      <c r="E137" s="194"/>
      <c r="F137" s="194"/>
      <c r="G137" s="194"/>
    </row>
    <row r="138" spans="3:13" ht="21.75" hidden="1" customHeight="1" thickBot="1">
      <c r="C138" s="190" t="s">
        <v>16</v>
      </c>
      <c r="D138" s="194"/>
      <c r="E138" s="194"/>
      <c r="F138" s="194"/>
      <c r="G138" s="194"/>
    </row>
    <row r="139" spans="3:13" ht="21.75" hidden="1" customHeight="1" thickBot="1">
      <c r="C139" s="190" t="s">
        <v>26</v>
      </c>
      <c r="D139" s="194" t="e">
        <f>D138/D137</f>
        <v>#DIV/0!</v>
      </c>
      <c r="E139" s="194" t="e">
        <f>E138/E137</f>
        <v>#DIV/0!</v>
      </c>
      <c r="F139" s="194" t="e">
        <f>F138/F137</f>
        <v>#DIV/0!</v>
      </c>
      <c r="G139" s="194" t="e">
        <f>G138/G137</f>
        <v>#DIV/0!</v>
      </c>
    </row>
    <row r="140" spans="3:13" ht="21.75" hidden="1" customHeight="1" thickBot="1">
      <c r="C140" s="190" t="s">
        <v>17</v>
      </c>
      <c r="D140" s="186" t="s">
        <v>23</v>
      </c>
      <c r="E140" s="195" t="e">
        <f>E137/D137-1</f>
        <v>#DIV/0!</v>
      </c>
      <c r="F140" s="195" t="e">
        <f t="shared" ref="F140:G142" si="5">F137/E137-1</f>
        <v>#DIV/0!</v>
      </c>
      <c r="G140" s="195" t="e">
        <f t="shared" si="5"/>
        <v>#DIV/0!</v>
      </c>
      <c r="I140" s="196"/>
      <c r="J140" s="196"/>
      <c r="K140" s="196"/>
      <c r="L140" s="196"/>
      <c r="M140" s="196"/>
    </row>
    <row r="141" spans="3:13" ht="21.75" hidden="1" customHeight="1" thickBot="1">
      <c r="C141" s="190" t="s">
        <v>18</v>
      </c>
      <c r="D141" s="186" t="s">
        <v>23</v>
      </c>
      <c r="E141" s="195" t="e">
        <f>E138/D138-1</f>
        <v>#DIV/0!</v>
      </c>
      <c r="F141" s="195" t="e">
        <f t="shared" si="5"/>
        <v>#DIV/0!</v>
      </c>
      <c r="G141" s="195" t="e">
        <f t="shared" si="5"/>
        <v>#DIV/0!</v>
      </c>
    </row>
    <row r="142" spans="3:13" ht="21.75" hidden="1" customHeight="1" thickBot="1">
      <c r="C142" s="190" t="s">
        <v>19</v>
      </c>
      <c r="D142" s="186" t="s">
        <v>23</v>
      </c>
      <c r="E142" s="195" t="e">
        <f>E139/D139-1</f>
        <v>#DIV/0!</v>
      </c>
      <c r="F142" s="195" t="e">
        <f t="shared" si="5"/>
        <v>#DIV/0!</v>
      </c>
      <c r="G142" s="195" t="e">
        <f t="shared" si="5"/>
        <v>#DIV/0!</v>
      </c>
    </row>
    <row r="143" spans="3:13" ht="21.75" hidden="1" customHeight="1" thickBot="1">
      <c r="C143" s="722" t="s">
        <v>391</v>
      </c>
      <c r="D143" s="723"/>
      <c r="E143" s="723"/>
      <c r="F143" s="723"/>
      <c r="G143" s="724"/>
    </row>
    <row r="144" spans="3:13" ht="21.75" hidden="1" customHeight="1">
      <c r="C144" s="720"/>
      <c r="D144" s="192">
        <v>2018</v>
      </c>
      <c r="E144" s="192">
        <v>2019</v>
      </c>
      <c r="F144" s="192">
        <v>2020</v>
      </c>
      <c r="G144" s="192">
        <v>2021</v>
      </c>
    </row>
    <row r="145" spans="3:7" ht="21.75" hidden="1" customHeight="1" thickBot="1">
      <c r="C145" s="721"/>
      <c r="D145" s="193" t="s">
        <v>6</v>
      </c>
      <c r="E145" s="193" t="s">
        <v>7</v>
      </c>
      <c r="F145" s="193" t="s">
        <v>7</v>
      </c>
      <c r="G145" s="193" t="s">
        <v>7</v>
      </c>
    </row>
    <row r="146" spans="3:7" ht="21.75" hidden="1" customHeight="1" thickBot="1">
      <c r="C146" s="1" t="s">
        <v>99</v>
      </c>
      <c r="D146" s="197"/>
      <c r="E146" s="197"/>
      <c r="F146" s="197"/>
      <c r="G146" s="197"/>
    </row>
    <row r="147" spans="3:7" ht="21.75" hidden="1" customHeight="1" thickBot="1">
      <c r="C147" s="1" t="s">
        <v>100</v>
      </c>
      <c r="D147" s="198"/>
      <c r="E147" s="197"/>
      <c r="F147" s="197"/>
      <c r="G147" s="197"/>
    </row>
    <row r="148" spans="3:7" ht="21.75" hidden="1" customHeight="1" thickBot="1">
      <c r="C148" s="32" t="s">
        <v>75</v>
      </c>
      <c r="D148" s="198">
        <f>D147+D146</f>
        <v>0</v>
      </c>
      <c r="E148" s="198">
        <f>E147+E146</f>
        <v>0</v>
      </c>
      <c r="F148" s="198">
        <f>F147+F146</f>
        <v>0</v>
      </c>
      <c r="G148" s="198">
        <f>G147+G146</f>
        <v>0</v>
      </c>
    </row>
    <row r="149" spans="3:7" ht="21.75" hidden="1" customHeight="1" thickBot="1">
      <c r="C149" s="60" t="s">
        <v>24</v>
      </c>
      <c r="D149" s="670" t="s">
        <v>39</v>
      </c>
      <c r="E149" s="671"/>
      <c r="F149" s="671"/>
      <c r="G149" s="672"/>
    </row>
    <row r="150" spans="3:7" ht="21.75" hidden="1" customHeight="1" thickBot="1">
      <c r="C150" s="728" t="s">
        <v>25</v>
      </c>
      <c r="D150" s="729"/>
      <c r="E150" s="729"/>
      <c r="F150" s="729"/>
      <c r="G150" s="730"/>
    </row>
    <row r="151" spans="3:7" ht="21.75" hidden="1" customHeight="1" thickBot="1">
      <c r="C151" s="187" t="s">
        <v>46</v>
      </c>
      <c r="D151" s="189" t="s">
        <v>47</v>
      </c>
      <c r="E151" s="189" t="s">
        <v>40</v>
      </c>
      <c r="F151" s="189" t="s">
        <v>40</v>
      </c>
      <c r="G151" s="189" t="s">
        <v>40</v>
      </c>
    </row>
    <row r="152" spans="3:7" ht="21.75" hidden="1" customHeight="1" thickBot="1">
      <c r="C152" s="190" t="s">
        <v>48</v>
      </c>
      <c r="D152" s="189" t="s">
        <v>47</v>
      </c>
      <c r="E152" s="189" t="s">
        <v>40</v>
      </c>
      <c r="F152" s="189" t="s">
        <v>40</v>
      </c>
      <c r="G152" s="189" t="s">
        <v>40</v>
      </c>
    </row>
    <row r="153" spans="3:7" ht="21.75" hidden="1" customHeight="1" thickBot="1">
      <c r="C153" s="190" t="s">
        <v>49</v>
      </c>
      <c r="D153" s="189" t="s">
        <v>47</v>
      </c>
      <c r="E153" s="189" t="s">
        <v>40</v>
      </c>
      <c r="F153" s="189" t="s">
        <v>40</v>
      </c>
      <c r="G153" s="189" t="s">
        <v>40</v>
      </c>
    </row>
    <row r="154" spans="3:7" ht="21.75" hidden="1" customHeight="1" thickBot="1">
      <c r="C154" s="765" t="s">
        <v>71</v>
      </c>
      <c r="D154" s="766"/>
      <c r="E154" s="766"/>
      <c r="F154" s="766"/>
      <c r="G154" s="767"/>
    </row>
    <row r="155" spans="3:7" ht="21.75" hidden="1" customHeight="1" thickBot="1">
      <c r="C155" s="762" t="s">
        <v>93</v>
      </c>
      <c r="D155" s="763"/>
      <c r="E155" s="763"/>
      <c r="F155" s="763"/>
      <c r="G155" s="764"/>
    </row>
    <row r="156" spans="3:7" ht="21.75" hidden="1" customHeight="1">
      <c r="C156" s="720"/>
      <c r="D156" s="192">
        <v>2018</v>
      </c>
      <c r="E156" s="192">
        <v>2019</v>
      </c>
      <c r="F156" s="192">
        <v>2020</v>
      </c>
      <c r="G156" s="192">
        <v>2021</v>
      </c>
    </row>
    <row r="157" spans="3:7" ht="21.75" hidden="1" customHeight="1" thickBot="1">
      <c r="C157" s="721"/>
      <c r="D157" s="193" t="s">
        <v>6</v>
      </c>
      <c r="E157" s="193" t="s">
        <v>7</v>
      </c>
      <c r="F157" s="193" t="s">
        <v>7</v>
      </c>
      <c r="G157" s="193" t="s">
        <v>7</v>
      </c>
    </row>
    <row r="158" spans="3:7" ht="21.75" hidden="1" customHeight="1" thickBot="1">
      <c r="C158" s="191" t="s">
        <v>42</v>
      </c>
      <c r="D158" s="670" t="s">
        <v>39</v>
      </c>
      <c r="E158" s="671"/>
      <c r="F158" s="671"/>
      <c r="G158" s="672"/>
    </row>
    <row r="159" spans="3:7" ht="21.75" hidden="1" customHeight="1" thickBot="1">
      <c r="C159" s="190" t="s">
        <v>10</v>
      </c>
      <c r="D159" s="728" t="s">
        <v>39</v>
      </c>
      <c r="E159" s="729"/>
      <c r="F159" s="729"/>
      <c r="G159" s="730"/>
    </row>
    <row r="160" spans="3:7" ht="21.75" hidden="1" customHeight="1" thickBot="1">
      <c r="C160" s="190" t="s">
        <v>15</v>
      </c>
      <c r="D160" s="725" t="s">
        <v>39</v>
      </c>
      <c r="E160" s="726"/>
      <c r="F160" s="726"/>
      <c r="G160" s="727"/>
    </row>
    <row r="161" spans="3:7" ht="21.75" hidden="1" customHeight="1">
      <c r="C161" s="720"/>
      <c r="D161" s="192">
        <v>2018</v>
      </c>
      <c r="E161" s="192">
        <v>2019</v>
      </c>
      <c r="F161" s="192">
        <v>2020</v>
      </c>
      <c r="G161" s="192">
        <v>2021</v>
      </c>
    </row>
    <row r="162" spans="3:7" ht="21.75" hidden="1" customHeight="1" thickBot="1">
      <c r="C162" s="721"/>
      <c r="D162" s="193" t="s">
        <v>6</v>
      </c>
      <c r="E162" s="193" t="s">
        <v>7</v>
      </c>
      <c r="F162" s="193" t="s">
        <v>7</v>
      </c>
      <c r="G162" s="193" t="s">
        <v>7</v>
      </c>
    </row>
    <row r="163" spans="3:7" ht="21.75" hidden="1" customHeight="1" thickBot="1">
      <c r="C163" s="190" t="s">
        <v>9</v>
      </c>
      <c r="D163" s="194"/>
      <c r="E163" s="269"/>
      <c r="F163" s="269"/>
      <c r="G163" s="269"/>
    </row>
    <row r="164" spans="3:7" ht="21.75" hidden="1" customHeight="1" thickBot="1">
      <c r="C164" s="190" t="s">
        <v>16</v>
      </c>
      <c r="D164" s="194"/>
      <c r="E164" s="194"/>
      <c r="F164" s="194"/>
      <c r="G164" s="194"/>
    </row>
    <row r="165" spans="3:7" ht="21.75" hidden="1" customHeight="1" thickBot="1">
      <c r="C165" s="190" t="s">
        <v>26</v>
      </c>
      <c r="D165" s="194" t="e">
        <f>D164/D163</f>
        <v>#DIV/0!</v>
      </c>
      <c r="E165" s="194" t="e">
        <f>E164/E163</f>
        <v>#DIV/0!</v>
      </c>
      <c r="F165" s="194" t="e">
        <f>F164/F163</f>
        <v>#DIV/0!</v>
      </c>
      <c r="G165" s="194" t="e">
        <f>G164/G163</f>
        <v>#DIV/0!</v>
      </c>
    </row>
    <row r="166" spans="3:7" ht="21.75" hidden="1" customHeight="1" thickBot="1">
      <c r="C166" s="190" t="s">
        <v>17</v>
      </c>
      <c r="D166" s="186"/>
      <c r="E166" s="195" t="e">
        <f>E163/D163-1</f>
        <v>#DIV/0!</v>
      </c>
      <c r="F166" s="195" t="e">
        <f t="shared" ref="F166:G168" si="6">F163/E163-1</f>
        <v>#DIV/0!</v>
      </c>
      <c r="G166" s="195" t="e">
        <f t="shared" si="6"/>
        <v>#DIV/0!</v>
      </c>
    </row>
    <row r="167" spans="3:7" ht="21.75" hidden="1" customHeight="1" thickBot="1">
      <c r="C167" s="190" t="s">
        <v>18</v>
      </c>
      <c r="D167" s="186"/>
      <c r="E167" s="195" t="e">
        <f>E164/D164-1</f>
        <v>#DIV/0!</v>
      </c>
      <c r="F167" s="195" t="e">
        <f t="shared" si="6"/>
        <v>#DIV/0!</v>
      </c>
      <c r="G167" s="195" t="e">
        <f t="shared" si="6"/>
        <v>#DIV/0!</v>
      </c>
    </row>
    <row r="168" spans="3:7" ht="21.75" hidden="1" customHeight="1" thickBot="1">
      <c r="C168" s="190" t="s">
        <v>19</v>
      </c>
      <c r="D168" s="186"/>
      <c r="E168" s="195" t="e">
        <f>E165/D165-1</f>
        <v>#DIV/0!</v>
      </c>
      <c r="F168" s="195" t="e">
        <f t="shared" si="6"/>
        <v>#DIV/0!</v>
      </c>
      <c r="G168" s="195" t="e">
        <f t="shared" si="6"/>
        <v>#DIV/0!</v>
      </c>
    </row>
    <row r="169" spans="3:7" ht="21.75" hidden="1" customHeight="1">
      <c r="C169" s="720"/>
      <c r="D169" s="192">
        <v>2018</v>
      </c>
      <c r="E169" s="192">
        <v>2019</v>
      </c>
      <c r="F169" s="192">
        <v>2020</v>
      </c>
      <c r="G169" s="192">
        <v>2021</v>
      </c>
    </row>
    <row r="170" spans="3:7" ht="21.75" hidden="1" customHeight="1" thickBot="1">
      <c r="C170" s="721"/>
      <c r="D170" s="193" t="s">
        <v>6</v>
      </c>
      <c r="E170" s="193" t="s">
        <v>7</v>
      </c>
      <c r="F170" s="193" t="s">
        <v>7</v>
      </c>
      <c r="G170" s="193" t="s">
        <v>7</v>
      </c>
    </row>
    <row r="171" spans="3:7" ht="21.75" hidden="1" customHeight="1" thickBot="1">
      <c r="C171" s="722" t="s">
        <v>400</v>
      </c>
      <c r="D171" s="723"/>
      <c r="E171" s="723"/>
      <c r="F171" s="723"/>
      <c r="G171" s="724"/>
    </row>
    <row r="172" spans="3:7" ht="21.75" hidden="1" customHeight="1">
      <c r="C172" s="720"/>
      <c r="D172" s="192">
        <v>2018</v>
      </c>
      <c r="E172" s="192">
        <v>2019</v>
      </c>
      <c r="F172" s="192">
        <v>2020</v>
      </c>
      <c r="G172" s="192">
        <v>2021</v>
      </c>
    </row>
    <row r="173" spans="3:7" ht="21.75" hidden="1" customHeight="1" thickBot="1">
      <c r="C173" s="721"/>
      <c r="D173" s="193" t="s">
        <v>6</v>
      </c>
      <c r="E173" s="193" t="s">
        <v>7</v>
      </c>
      <c r="F173" s="193" t="s">
        <v>7</v>
      </c>
      <c r="G173" s="193" t="s">
        <v>7</v>
      </c>
    </row>
    <row r="174" spans="3:7" ht="21.75" hidden="1" customHeight="1" thickBot="1">
      <c r="C174" s="1" t="s">
        <v>0</v>
      </c>
      <c r="D174" s="197"/>
      <c r="E174" s="197"/>
      <c r="F174" s="197"/>
      <c r="G174" s="197"/>
    </row>
    <row r="175" spans="3:7" ht="21.75" hidden="1" customHeight="1" thickBot="1">
      <c r="C175" s="1" t="s">
        <v>52</v>
      </c>
      <c r="D175" s="197"/>
      <c r="E175" s="197"/>
      <c r="F175" s="197"/>
      <c r="G175" s="197"/>
    </row>
    <row r="176" spans="3:7" ht="21.75" hidden="1" customHeight="1" thickBot="1">
      <c r="C176" s="1" t="s">
        <v>1</v>
      </c>
      <c r="D176" s="198"/>
      <c r="E176" s="197"/>
      <c r="F176" s="197"/>
      <c r="G176" s="197"/>
    </row>
    <row r="177" spans="3:7" ht="21.75" hidden="1" customHeight="1" thickBot="1">
      <c r="C177" s="1" t="s">
        <v>2</v>
      </c>
      <c r="D177" s="198"/>
      <c r="E177" s="197"/>
      <c r="F177" s="197"/>
      <c r="G177" s="197"/>
    </row>
    <row r="178" spans="3:7" ht="21.75" hidden="1" customHeight="1" thickBot="1">
      <c r="C178" s="1" t="s">
        <v>31</v>
      </c>
      <c r="D178" s="198"/>
      <c r="E178" s="197"/>
      <c r="F178" s="197"/>
      <c r="G178" s="197"/>
    </row>
    <row r="179" spans="3:7" ht="21.75" hidden="1" customHeight="1" thickBot="1">
      <c r="C179" s="1" t="s">
        <v>33</v>
      </c>
      <c r="D179" s="198"/>
      <c r="E179" s="197"/>
      <c r="F179" s="197"/>
      <c r="G179" s="197"/>
    </row>
    <row r="180" spans="3:7" ht="21.75" hidden="1" customHeight="1" thickBot="1">
      <c r="C180" s="1" t="s">
        <v>3</v>
      </c>
      <c r="D180" s="198"/>
      <c r="E180" s="197"/>
      <c r="F180" s="197"/>
      <c r="G180" s="197"/>
    </row>
    <row r="181" spans="3:7" ht="21.75" hidden="1" customHeight="1" thickBot="1">
      <c r="C181" s="34" t="s">
        <v>76</v>
      </c>
      <c r="D181" s="270">
        <f>D180+D179+D178+D177+D176+D175+D174</f>
        <v>0</v>
      </c>
      <c r="E181" s="270">
        <f>E180+E179+E178+E177+E176+E175+E174</f>
        <v>0</v>
      </c>
      <c r="F181" s="270">
        <f>F180+F179+F178+F177+F176+F175+F174</f>
        <v>0</v>
      </c>
      <c r="G181" s="270">
        <f>G180+G179+G178+G177+G176+G175+G174</f>
        <v>0</v>
      </c>
    </row>
    <row r="182" spans="3:7" ht="21.75" hidden="1" customHeight="1" thickBot="1">
      <c r="C182" s="38" t="s">
        <v>74</v>
      </c>
      <c r="D182" s="200">
        <f>IF(D181-D164=0,0,"Error")</f>
        <v>0</v>
      </c>
      <c r="E182" s="200">
        <f>IF(E181-E164=0,0,"Error")</f>
        <v>0</v>
      </c>
      <c r="F182" s="200">
        <f>IF(F181-F164=0,0,"Error")</f>
        <v>0</v>
      </c>
      <c r="G182" s="200">
        <f>IF(G181-G164=0,0,"Error")</f>
        <v>0</v>
      </c>
    </row>
    <row r="183" spans="3:7" ht="21.75" hidden="1" customHeight="1" thickBot="1">
      <c r="C183" s="267" t="s">
        <v>398</v>
      </c>
      <c r="D183" s="670" t="s">
        <v>39</v>
      </c>
      <c r="E183" s="671"/>
      <c r="F183" s="671"/>
      <c r="G183" s="672"/>
    </row>
    <row r="184" spans="3:7" ht="21.75" hidden="1" customHeight="1" thickBot="1">
      <c r="C184" s="190" t="s">
        <v>10</v>
      </c>
      <c r="D184" s="728" t="s">
        <v>39</v>
      </c>
      <c r="E184" s="729"/>
      <c r="F184" s="729"/>
      <c r="G184" s="730"/>
    </row>
    <row r="185" spans="3:7" ht="21.75" hidden="1" customHeight="1" thickBot="1">
      <c r="C185" s="190" t="s">
        <v>15</v>
      </c>
      <c r="D185" s="725" t="s">
        <v>39</v>
      </c>
      <c r="E185" s="726"/>
      <c r="F185" s="726"/>
      <c r="G185" s="727"/>
    </row>
    <row r="186" spans="3:7" ht="21.75" hidden="1" customHeight="1">
      <c r="C186" s="720"/>
      <c r="D186" s="192">
        <v>2018</v>
      </c>
      <c r="E186" s="192">
        <v>2019</v>
      </c>
      <c r="F186" s="192">
        <v>2020</v>
      </c>
      <c r="G186" s="192">
        <v>2021</v>
      </c>
    </row>
    <row r="187" spans="3:7" ht="21.75" hidden="1" customHeight="1" thickBot="1">
      <c r="C187" s="721"/>
      <c r="D187" s="193" t="s">
        <v>6</v>
      </c>
      <c r="E187" s="193" t="s">
        <v>7</v>
      </c>
      <c r="F187" s="193" t="s">
        <v>7</v>
      </c>
      <c r="G187" s="193" t="s">
        <v>7</v>
      </c>
    </row>
    <row r="188" spans="3:7" ht="21.75" hidden="1" customHeight="1" thickBot="1">
      <c r="C188" s="190" t="s">
        <v>9</v>
      </c>
      <c r="D188" s="194"/>
      <c r="E188" s="194"/>
      <c r="F188" s="194"/>
      <c r="G188" s="194"/>
    </row>
    <row r="189" spans="3:7" ht="21.75" hidden="1" customHeight="1" thickBot="1">
      <c r="C189" s="190" t="s">
        <v>16</v>
      </c>
      <c r="D189" s="194"/>
      <c r="E189" s="194"/>
      <c r="F189" s="194"/>
      <c r="G189" s="194"/>
    </row>
    <row r="190" spans="3:7" ht="21.75" hidden="1" customHeight="1" thickBot="1">
      <c r="C190" s="190" t="s">
        <v>26</v>
      </c>
      <c r="D190" s="194" t="e">
        <f>D189/D188</f>
        <v>#DIV/0!</v>
      </c>
      <c r="E190" s="194" t="e">
        <f>E189/E188</f>
        <v>#DIV/0!</v>
      </c>
      <c r="F190" s="194" t="e">
        <f>F189/F188</f>
        <v>#DIV/0!</v>
      </c>
      <c r="G190" s="194" t="e">
        <f>G189/G188</f>
        <v>#DIV/0!</v>
      </c>
    </row>
    <row r="191" spans="3:7" ht="21.75" hidden="1" customHeight="1" thickBot="1">
      <c r="C191" s="190" t="s">
        <v>17</v>
      </c>
      <c r="D191" s="186"/>
      <c r="E191" s="195" t="e">
        <f>E188/D188-1</f>
        <v>#DIV/0!</v>
      </c>
      <c r="F191" s="195" t="e">
        <f t="shared" ref="F191:G193" si="7">F188/E188-1</f>
        <v>#DIV/0!</v>
      </c>
      <c r="G191" s="195" t="e">
        <f t="shared" si="7"/>
        <v>#DIV/0!</v>
      </c>
    </row>
    <row r="192" spans="3:7" ht="21.75" hidden="1" customHeight="1" thickBot="1">
      <c r="C192" s="190" t="s">
        <v>18</v>
      </c>
      <c r="D192" s="186"/>
      <c r="E192" s="195" t="e">
        <f>E189/D189-1</f>
        <v>#DIV/0!</v>
      </c>
      <c r="F192" s="195" t="e">
        <f t="shared" si="7"/>
        <v>#DIV/0!</v>
      </c>
      <c r="G192" s="195" t="e">
        <f t="shared" si="7"/>
        <v>#DIV/0!</v>
      </c>
    </row>
    <row r="193" spans="3:7" ht="21.75" hidden="1" customHeight="1" thickBot="1">
      <c r="C193" s="190" t="s">
        <v>19</v>
      </c>
      <c r="D193" s="186"/>
      <c r="E193" s="195" t="e">
        <f>E190/D190-1</f>
        <v>#DIV/0!</v>
      </c>
      <c r="F193" s="195" t="e">
        <f t="shared" si="7"/>
        <v>#DIV/0!</v>
      </c>
      <c r="G193" s="195" t="e">
        <f t="shared" si="7"/>
        <v>#DIV/0!</v>
      </c>
    </row>
    <row r="194" spans="3:7" ht="21.75" hidden="1" customHeight="1" thickBot="1">
      <c r="C194" s="722" t="s">
        <v>391</v>
      </c>
      <c r="D194" s="723"/>
      <c r="E194" s="723"/>
      <c r="F194" s="723"/>
      <c r="G194" s="724"/>
    </row>
    <row r="195" spans="3:7" ht="21.75" hidden="1" customHeight="1">
      <c r="C195" s="720"/>
      <c r="D195" s="192">
        <v>2018</v>
      </c>
      <c r="E195" s="192">
        <v>2019</v>
      </c>
      <c r="F195" s="192">
        <v>2020</v>
      </c>
      <c r="G195" s="192">
        <v>2021</v>
      </c>
    </row>
    <row r="196" spans="3:7" ht="21.75" hidden="1" customHeight="1" thickBot="1">
      <c r="C196" s="721"/>
      <c r="D196" s="193" t="s">
        <v>6</v>
      </c>
      <c r="E196" s="193" t="s">
        <v>7</v>
      </c>
      <c r="F196" s="193" t="s">
        <v>7</v>
      </c>
      <c r="G196" s="193" t="s">
        <v>7</v>
      </c>
    </row>
    <row r="197" spans="3:7" ht="21.75" hidden="1" customHeight="1" thickBot="1">
      <c r="C197" s="1" t="s">
        <v>0</v>
      </c>
      <c r="D197" s="197"/>
      <c r="E197" s="197"/>
      <c r="F197" s="197"/>
      <c r="G197" s="197"/>
    </row>
    <row r="198" spans="3:7" ht="21.75" hidden="1" customHeight="1" thickBot="1">
      <c r="C198" s="1" t="s">
        <v>52</v>
      </c>
      <c r="D198" s="197"/>
      <c r="E198" s="197"/>
      <c r="F198" s="197"/>
      <c r="G198" s="197"/>
    </row>
    <row r="199" spans="3:7" ht="21.75" hidden="1" customHeight="1" thickBot="1">
      <c r="C199" s="1" t="s">
        <v>1</v>
      </c>
      <c r="D199" s="198"/>
      <c r="E199" s="197"/>
      <c r="F199" s="197"/>
      <c r="G199" s="197"/>
    </row>
    <row r="200" spans="3:7" ht="21.75" hidden="1" customHeight="1" thickBot="1">
      <c r="C200" s="1" t="s">
        <v>2</v>
      </c>
      <c r="D200" s="198"/>
      <c r="E200" s="197"/>
      <c r="F200" s="197"/>
      <c r="G200" s="197"/>
    </row>
    <row r="201" spans="3:7" ht="21.75" hidden="1" customHeight="1" thickBot="1">
      <c r="C201" s="1" t="s">
        <v>31</v>
      </c>
      <c r="D201" s="198"/>
      <c r="E201" s="197"/>
      <c r="F201" s="197"/>
      <c r="G201" s="197"/>
    </row>
    <row r="202" spans="3:7" ht="21.75" hidden="1" customHeight="1" thickBot="1">
      <c r="C202" s="1" t="s">
        <v>33</v>
      </c>
      <c r="D202" s="198"/>
      <c r="E202" s="197"/>
      <c r="F202" s="197"/>
      <c r="G202" s="197"/>
    </row>
    <row r="203" spans="3:7" ht="21.75" hidden="1" customHeight="1" thickBot="1">
      <c r="C203" s="1" t="s">
        <v>3</v>
      </c>
      <c r="D203" s="198"/>
      <c r="E203" s="197"/>
      <c r="F203" s="197"/>
      <c r="G203" s="197"/>
    </row>
    <row r="204" spans="3:7" ht="21.75" hidden="1" customHeight="1" thickBot="1">
      <c r="C204" s="34" t="s">
        <v>76</v>
      </c>
      <c r="D204" s="271">
        <f>D203+D201+D202+D200+D199+D198+D197</f>
        <v>0</v>
      </c>
      <c r="E204" s="271">
        <f>E203+E201+E202+E200+E199+E198+E197</f>
        <v>0</v>
      </c>
      <c r="F204" s="271">
        <f>F203+F201+F202+F200+F199+F198+F197</f>
        <v>0</v>
      </c>
      <c r="G204" s="271">
        <f>G203+G201+G202+G200+G199+G198+G197</f>
        <v>0</v>
      </c>
    </row>
    <row r="205" spans="3:7" ht="21.75" hidden="1" customHeight="1" thickBot="1">
      <c r="C205" s="38" t="s">
        <v>74</v>
      </c>
      <c r="D205" s="200">
        <f>IF(D204-D189=0,0,"Error")</f>
        <v>0</v>
      </c>
      <c r="E205" s="200">
        <f>IF(E204-E189=0,0,"Error")</f>
        <v>0</v>
      </c>
      <c r="F205" s="200">
        <f>IF(F204-F189=0,0,"Error")</f>
        <v>0</v>
      </c>
      <c r="G205" s="200">
        <f>IF(G204-G189=0,0,"Error")</f>
        <v>0</v>
      </c>
    </row>
    <row r="206" spans="3:7" ht="21.75" hidden="1" customHeight="1" thickBot="1">
      <c r="C206" s="734" t="s">
        <v>94</v>
      </c>
      <c r="D206" s="735"/>
      <c r="E206" s="735"/>
      <c r="F206" s="735"/>
      <c r="G206" s="736"/>
    </row>
    <row r="207" spans="3:7" ht="21.75" hidden="1" customHeight="1" thickBot="1">
      <c r="C207" s="734" t="s">
        <v>95</v>
      </c>
      <c r="D207" s="735"/>
      <c r="E207" s="735"/>
      <c r="F207" s="735"/>
      <c r="G207" s="736"/>
    </row>
    <row r="208" spans="3:7" ht="21.75" hidden="1" customHeight="1" thickBot="1">
      <c r="C208" s="202" t="s">
        <v>45</v>
      </c>
      <c r="D208" s="731" t="s">
        <v>44</v>
      </c>
      <c r="E208" s="732"/>
      <c r="F208" s="732"/>
      <c r="G208" s="733"/>
    </row>
    <row r="209" spans="3:13" ht="21.75" hidden="1" customHeight="1" thickBot="1">
      <c r="C209" s="191" t="s">
        <v>42</v>
      </c>
      <c r="D209" s="670" t="s">
        <v>39</v>
      </c>
      <c r="E209" s="671"/>
      <c r="F209" s="671"/>
      <c r="G209" s="672"/>
    </row>
    <row r="210" spans="3:13" ht="21.75" hidden="1" customHeight="1" thickBot="1">
      <c r="C210" s="190" t="s">
        <v>10</v>
      </c>
      <c r="D210" s="728" t="s">
        <v>39</v>
      </c>
      <c r="E210" s="729"/>
      <c r="F210" s="729"/>
      <c r="G210" s="730"/>
    </row>
    <row r="211" spans="3:13" ht="21.75" hidden="1" customHeight="1" thickBot="1">
      <c r="C211" s="190" t="s">
        <v>15</v>
      </c>
      <c r="D211" s="725" t="s">
        <v>39</v>
      </c>
      <c r="E211" s="726"/>
      <c r="F211" s="726"/>
      <c r="G211" s="727"/>
    </row>
    <row r="212" spans="3:13" ht="21.75" hidden="1" customHeight="1">
      <c r="C212" s="720"/>
      <c r="D212" s="192">
        <v>2018</v>
      </c>
      <c r="E212" s="192">
        <v>2019</v>
      </c>
      <c r="F212" s="192">
        <v>2020</v>
      </c>
      <c r="G212" s="192">
        <v>2021</v>
      </c>
    </row>
    <row r="213" spans="3:13" ht="21.75" hidden="1" customHeight="1" thickBot="1">
      <c r="C213" s="721"/>
      <c r="D213" s="193" t="s">
        <v>6</v>
      </c>
      <c r="E213" s="193" t="s">
        <v>7</v>
      </c>
      <c r="F213" s="193" t="s">
        <v>7</v>
      </c>
      <c r="G213" s="193" t="s">
        <v>7</v>
      </c>
    </row>
    <row r="214" spans="3:13" ht="21.75" hidden="1" customHeight="1" thickBot="1">
      <c r="C214" s="190" t="s">
        <v>9</v>
      </c>
      <c r="D214" s="194"/>
      <c r="E214" s="194"/>
      <c r="F214" s="194"/>
      <c r="G214" s="194"/>
    </row>
    <row r="215" spans="3:13" ht="21.75" hidden="1" customHeight="1" thickBot="1">
      <c r="C215" s="190" t="s">
        <v>16</v>
      </c>
      <c r="D215" s="194"/>
      <c r="E215" s="194"/>
      <c r="F215" s="194"/>
      <c r="G215" s="194"/>
    </row>
    <row r="216" spans="3:13" ht="21.75" hidden="1" customHeight="1" thickBot="1">
      <c r="C216" s="190" t="s">
        <v>26</v>
      </c>
      <c r="D216" s="194" t="e">
        <f>D215/D214</f>
        <v>#DIV/0!</v>
      </c>
      <c r="E216" s="194" t="e">
        <f>E215/E214</f>
        <v>#DIV/0!</v>
      </c>
      <c r="F216" s="194" t="e">
        <f>F215/F214</f>
        <v>#DIV/0!</v>
      </c>
      <c r="G216" s="194" t="e">
        <f>G215/G214</f>
        <v>#DIV/0!</v>
      </c>
    </row>
    <row r="217" spans="3:13" ht="21.75" hidden="1" customHeight="1" thickBot="1">
      <c r="C217" s="190" t="s">
        <v>17</v>
      </c>
      <c r="D217" s="186" t="s">
        <v>23</v>
      </c>
      <c r="E217" s="195" t="e">
        <f>E214/D214-1</f>
        <v>#DIV/0!</v>
      </c>
      <c r="F217" s="195" t="e">
        <f t="shared" ref="F217:G219" si="8">F214/E214-1</f>
        <v>#DIV/0!</v>
      </c>
      <c r="G217" s="195" t="e">
        <f t="shared" si="8"/>
        <v>#DIV/0!</v>
      </c>
      <c r="I217" s="196"/>
      <c r="J217" s="196"/>
      <c r="K217" s="196"/>
      <c r="L217" s="196"/>
      <c r="M217" s="196"/>
    </row>
    <row r="218" spans="3:13" ht="21.75" hidden="1" customHeight="1" thickBot="1">
      <c r="C218" s="190" t="s">
        <v>18</v>
      </c>
      <c r="D218" s="186" t="s">
        <v>23</v>
      </c>
      <c r="E218" s="195" t="e">
        <f>E215/D215-1</f>
        <v>#DIV/0!</v>
      </c>
      <c r="F218" s="195" t="e">
        <f t="shared" si="8"/>
        <v>#DIV/0!</v>
      </c>
      <c r="G218" s="195" t="e">
        <f t="shared" si="8"/>
        <v>#DIV/0!</v>
      </c>
    </row>
    <row r="219" spans="3:13" ht="21.75" hidden="1" customHeight="1" thickBot="1">
      <c r="C219" s="190" t="s">
        <v>19</v>
      </c>
      <c r="D219" s="186" t="s">
        <v>23</v>
      </c>
      <c r="E219" s="195" t="e">
        <f>E216/D216-1</f>
        <v>#DIV/0!</v>
      </c>
      <c r="F219" s="195" t="e">
        <f t="shared" si="8"/>
        <v>#DIV/0!</v>
      </c>
      <c r="G219" s="195" t="e">
        <f t="shared" si="8"/>
        <v>#DIV/0!</v>
      </c>
    </row>
    <row r="220" spans="3:13" ht="21.75" hidden="1" customHeight="1" thickBot="1">
      <c r="C220" s="722" t="s">
        <v>390</v>
      </c>
      <c r="D220" s="723"/>
      <c r="E220" s="723"/>
      <c r="F220" s="723"/>
      <c r="G220" s="724"/>
    </row>
    <row r="221" spans="3:13" ht="21.75" hidden="1" customHeight="1">
      <c r="C221" s="720"/>
      <c r="D221" s="192">
        <v>2018</v>
      </c>
      <c r="E221" s="192">
        <v>2019</v>
      </c>
      <c r="F221" s="192">
        <v>2020</v>
      </c>
      <c r="G221" s="192">
        <v>2021</v>
      </c>
    </row>
    <row r="222" spans="3:13" ht="21.75" hidden="1" customHeight="1" thickBot="1">
      <c r="C222" s="721"/>
      <c r="D222" s="193" t="s">
        <v>6</v>
      </c>
      <c r="E222" s="193" t="s">
        <v>7</v>
      </c>
      <c r="F222" s="193" t="s">
        <v>7</v>
      </c>
      <c r="G222" s="193" t="s">
        <v>7</v>
      </c>
    </row>
    <row r="223" spans="3:13" ht="21.75" hidden="1" customHeight="1" thickBot="1">
      <c r="C223" s="1" t="s">
        <v>99</v>
      </c>
      <c r="D223" s="197"/>
      <c r="E223" s="197"/>
      <c r="F223" s="197"/>
      <c r="G223" s="197"/>
    </row>
    <row r="224" spans="3:13" ht="21.75" hidden="1" customHeight="1" thickBot="1">
      <c r="C224" s="1" t="s">
        <v>100</v>
      </c>
      <c r="D224" s="198"/>
      <c r="E224" s="197"/>
      <c r="F224" s="197"/>
      <c r="G224" s="197"/>
    </row>
    <row r="225" spans="3:13" ht="21.75" hidden="1" customHeight="1" thickBot="1">
      <c r="C225" s="32" t="s">
        <v>72</v>
      </c>
      <c r="D225" s="198">
        <f>D224+D223</f>
        <v>0</v>
      </c>
      <c r="E225" s="198">
        <f>E224+E223</f>
        <v>0</v>
      </c>
      <c r="F225" s="198">
        <f>F224+F223</f>
        <v>0</v>
      </c>
      <c r="G225" s="198">
        <f>G224+G223</f>
        <v>0</v>
      </c>
    </row>
    <row r="226" spans="3:13" ht="21.75" hidden="1" customHeight="1" thickBot="1">
      <c r="C226" s="202" t="s">
        <v>45</v>
      </c>
      <c r="D226" s="731" t="s">
        <v>44</v>
      </c>
      <c r="E226" s="732"/>
      <c r="F226" s="732"/>
      <c r="G226" s="733"/>
    </row>
    <row r="227" spans="3:13" ht="21.75" hidden="1" customHeight="1" thickBot="1">
      <c r="C227" s="191" t="s">
        <v>97</v>
      </c>
      <c r="D227" s="670" t="s">
        <v>39</v>
      </c>
      <c r="E227" s="671"/>
      <c r="F227" s="671"/>
      <c r="G227" s="672"/>
    </row>
    <row r="228" spans="3:13" ht="21.75" hidden="1" customHeight="1" thickBot="1">
      <c r="C228" s="190" t="s">
        <v>10</v>
      </c>
      <c r="D228" s="728" t="s">
        <v>39</v>
      </c>
      <c r="E228" s="729"/>
      <c r="F228" s="729"/>
      <c r="G228" s="730"/>
    </row>
    <row r="229" spans="3:13" ht="21.75" hidden="1" customHeight="1" thickBot="1">
      <c r="C229" s="190" t="s">
        <v>15</v>
      </c>
      <c r="D229" s="725" t="s">
        <v>39</v>
      </c>
      <c r="E229" s="726"/>
      <c r="F229" s="726"/>
      <c r="G229" s="727"/>
    </row>
    <row r="230" spans="3:13" ht="21.75" hidden="1" customHeight="1">
      <c r="C230" s="720"/>
      <c r="D230" s="192">
        <v>2018</v>
      </c>
      <c r="E230" s="192">
        <v>2019</v>
      </c>
      <c r="F230" s="192">
        <v>2020</v>
      </c>
      <c r="G230" s="192">
        <v>2021</v>
      </c>
    </row>
    <row r="231" spans="3:13" ht="21.75" hidden="1" customHeight="1" thickBot="1">
      <c r="C231" s="721"/>
      <c r="D231" s="193" t="s">
        <v>6</v>
      </c>
      <c r="E231" s="193" t="s">
        <v>7</v>
      </c>
      <c r="F231" s="193" t="s">
        <v>7</v>
      </c>
      <c r="G231" s="193" t="s">
        <v>7</v>
      </c>
    </row>
    <row r="232" spans="3:13" ht="21.75" hidden="1" customHeight="1" thickBot="1">
      <c r="C232" s="190" t="s">
        <v>9</v>
      </c>
      <c r="D232" s="194"/>
      <c r="E232" s="194"/>
      <c r="F232" s="194"/>
      <c r="G232" s="194"/>
    </row>
    <row r="233" spans="3:13" ht="21.75" hidden="1" customHeight="1" thickBot="1">
      <c r="C233" s="190" t="s">
        <v>16</v>
      </c>
      <c r="D233" s="194"/>
      <c r="E233" s="194"/>
      <c r="F233" s="194"/>
      <c r="G233" s="194"/>
    </row>
    <row r="234" spans="3:13" ht="21.75" hidden="1" customHeight="1" thickBot="1">
      <c r="C234" s="190" t="s">
        <v>26</v>
      </c>
      <c r="D234" s="194" t="e">
        <f>D233/D232</f>
        <v>#DIV/0!</v>
      </c>
      <c r="E234" s="194" t="e">
        <f>E233/E232</f>
        <v>#DIV/0!</v>
      </c>
      <c r="F234" s="194" t="e">
        <f>F233/F232</f>
        <v>#DIV/0!</v>
      </c>
      <c r="G234" s="194" t="e">
        <f>G233/G232</f>
        <v>#DIV/0!</v>
      </c>
    </row>
    <row r="235" spans="3:13" ht="21.75" hidden="1" customHeight="1" thickBot="1">
      <c r="C235" s="190" t="s">
        <v>17</v>
      </c>
      <c r="D235" s="186" t="s">
        <v>23</v>
      </c>
      <c r="E235" s="195" t="e">
        <f>E232/D232-1</f>
        <v>#DIV/0!</v>
      </c>
      <c r="F235" s="195" t="e">
        <f t="shared" ref="F235:G237" si="9">F232/E232-1</f>
        <v>#DIV/0!</v>
      </c>
      <c r="G235" s="195" t="e">
        <f t="shared" si="9"/>
        <v>#DIV/0!</v>
      </c>
      <c r="I235" s="196"/>
      <c r="J235" s="196"/>
      <c r="K235" s="196"/>
      <c r="L235" s="196"/>
      <c r="M235" s="196"/>
    </row>
    <row r="236" spans="3:13" ht="21.75" hidden="1" customHeight="1" thickBot="1">
      <c r="C236" s="190" t="s">
        <v>18</v>
      </c>
      <c r="D236" s="186" t="s">
        <v>23</v>
      </c>
      <c r="E236" s="195" t="e">
        <f>E233/D233-1</f>
        <v>#DIV/0!</v>
      </c>
      <c r="F236" s="195" t="e">
        <f t="shared" si="9"/>
        <v>#DIV/0!</v>
      </c>
      <c r="G236" s="195" t="e">
        <f t="shared" si="9"/>
        <v>#DIV/0!</v>
      </c>
    </row>
    <row r="237" spans="3:13" ht="21.75" hidden="1" customHeight="1" thickBot="1">
      <c r="C237" s="190" t="s">
        <v>19</v>
      </c>
      <c r="D237" s="186" t="s">
        <v>23</v>
      </c>
      <c r="E237" s="195" t="e">
        <f>E234/D234-1</f>
        <v>#DIV/0!</v>
      </c>
      <c r="F237" s="195" t="e">
        <f t="shared" si="9"/>
        <v>#DIV/0!</v>
      </c>
      <c r="G237" s="195" t="e">
        <f t="shared" si="9"/>
        <v>#DIV/0!</v>
      </c>
    </row>
    <row r="238" spans="3:13" ht="21.75" hidden="1" customHeight="1" thickBot="1">
      <c r="C238" s="722" t="s">
        <v>391</v>
      </c>
      <c r="D238" s="723"/>
      <c r="E238" s="723"/>
      <c r="F238" s="723"/>
      <c r="G238" s="724"/>
    </row>
    <row r="239" spans="3:13" ht="21.75" hidden="1" customHeight="1">
      <c r="C239" s="720"/>
      <c r="D239" s="192">
        <v>2018</v>
      </c>
      <c r="E239" s="192">
        <v>2019</v>
      </c>
      <c r="F239" s="192">
        <v>2020</v>
      </c>
      <c r="G239" s="192">
        <v>2021</v>
      </c>
    </row>
    <row r="240" spans="3:13" ht="21.75" hidden="1" customHeight="1" thickBot="1">
      <c r="C240" s="721"/>
      <c r="D240" s="193" t="s">
        <v>6</v>
      </c>
      <c r="E240" s="193" t="s">
        <v>7</v>
      </c>
      <c r="F240" s="193" t="s">
        <v>7</v>
      </c>
      <c r="G240" s="193" t="s">
        <v>7</v>
      </c>
    </row>
    <row r="241" spans="3:13" ht="21.75" hidden="1" customHeight="1" thickBot="1">
      <c r="C241" s="1" t="s">
        <v>99</v>
      </c>
      <c r="D241" s="197"/>
      <c r="E241" s="197"/>
      <c r="F241" s="197"/>
      <c r="G241" s="197"/>
    </row>
    <row r="242" spans="3:13" ht="21.75" hidden="1" customHeight="1" thickBot="1">
      <c r="C242" s="1" t="s">
        <v>100</v>
      </c>
      <c r="D242" s="198"/>
      <c r="E242" s="197"/>
      <c r="F242" s="197"/>
      <c r="G242" s="197"/>
    </row>
    <row r="243" spans="3:13" ht="21.75" hidden="1" customHeight="1" thickBot="1">
      <c r="C243" s="32" t="s">
        <v>75</v>
      </c>
      <c r="D243" s="198">
        <f>D242+D241</f>
        <v>0</v>
      </c>
      <c r="E243" s="198">
        <f>E242+E241</f>
        <v>0</v>
      </c>
      <c r="F243" s="198">
        <f>F242+F241</f>
        <v>0</v>
      </c>
      <c r="G243" s="198">
        <f>G242+G241</f>
        <v>0</v>
      </c>
    </row>
    <row r="244" spans="3:13" ht="21.75" hidden="1" customHeight="1" thickBot="1">
      <c r="C244" s="734" t="s">
        <v>94</v>
      </c>
      <c r="D244" s="735"/>
      <c r="E244" s="735"/>
      <c r="F244" s="735"/>
      <c r="G244" s="736"/>
    </row>
    <row r="245" spans="3:13" ht="21.75" hidden="1" customHeight="1" thickBot="1">
      <c r="C245" s="734" t="s">
        <v>101</v>
      </c>
      <c r="D245" s="735"/>
      <c r="E245" s="735"/>
      <c r="F245" s="735"/>
      <c r="G245" s="736"/>
    </row>
    <row r="246" spans="3:13" ht="21.75" hidden="1" customHeight="1" thickBot="1">
      <c r="C246" s="202" t="s">
        <v>45</v>
      </c>
      <c r="D246" s="731" t="s">
        <v>44</v>
      </c>
      <c r="E246" s="732"/>
      <c r="F246" s="732"/>
      <c r="G246" s="733"/>
    </row>
    <row r="247" spans="3:13" ht="21.75" hidden="1" customHeight="1" thickBot="1">
      <c r="C247" s="191" t="s">
        <v>42</v>
      </c>
      <c r="D247" s="670" t="s">
        <v>39</v>
      </c>
      <c r="E247" s="671"/>
      <c r="F247" s="671"/>
      <c r="G247" s="672"/>
    </row>
    <row r="248" spans="3:13" ht="21.75" hidden="1" customHeight="1" thickBot="1">
      <c r="C248" s="190" t="s">
        <v>10</v>
      </c>
      <c r="D248" s="728" t="s">
        <v>39</v>
      </c>
      <c r="E248" s="729"/>
      <c r="F248" s="729"/>
      <c r="G248" s="730"/>
    </row>
    <row r="249" spans="3:13" ht="21.75" hidden="1" customHeight="1" thickBot="1">
      <c r="C249" s="190" t="s">
        <v>15</v>
      </c>
      <c r="D249" s="725" t="s">
        <v>39</v>
      </c>
      <c r="E249" s="726"/>
      <c r="F249" s="726"/>
      <c r="G249" s="727"/>
    </row>
    <row r="250" spans="3:13" ht="21.75" hidden="1" customHeight="1">
      <c r="C250" s="720"/>
      <c r="D250" s="192">
        <v>2018</v>
      </c>
      <c r="E250" s="192">
        <v>2019</v>
      </c>
      <c r="F250" s="192">
        <v>2020</v>
      </c>
      <c r="G250" s="192">
        <v>2021</v>
      </c>
    </row>
    <row r="251" spans="3:13" ht="21.75" hidden="1" customHeight="1" thickBot="1">
      <c r="C251" s="721"/>
      <c r="D251" s="193" t="s">
        <v>6</v>
      </c>
      <c r="E251" s="193" t="s">
        <v>7</v>
      </c>
      <c r="F251" s="193" t="s">
        <v>7</v>
      </c>
      <c r="G251" s="193" t="s">
        <v>7</v>
      </c>
    </row>
    <row r="252" spans="3:13" ht="21.75" hidden="1" customHeight="1" thickBot="1">
      <c r="C252" s="190" t="s">
        <v>9</v>
      </c>
      <c r="D252" s="194"/>
      <c r="E252" s="194"/>
      <c r="F252" s="194"/>
      <c r="G252" s="194"/>
    </row>
    <row r="253" spans="3:13" ht="21.75" hidden="1" customHeight="1" thickBot="1">
      <c r="C253" s="190" t="s">
        <v>16</v>
      </c>
      <c r="D253" s="194"/>
      <c r="E253" s="194"/>
      <c r="F253" s="194"/>
      <c r="G253" s="194"/>
    </row>
    <row r="254" spans="3:13" ht="21.75" hidden="1" customHeight="1" thickBot="1">
      <c r="C254" s="190" t="s">
        <v>26</v>
      </c>
      <c r="D254" s="194" t="e">
        <f>D253/D252</f>
        <v>#DIV/0!</v>
      </c>
      <c r="E254" s="194" t="e">
        <f>E253/E252</f>
        <v>#DIV/0!</v>
      </c>
      <c r="F254" s="194" t="e">
        <f>F253/F252</f>
        <v>#DIV/0!</v>
      </c>
      <c r="G254" s="194" t="e">
        <f>G253/G252</f>
        <v>#DIV/0!</v>
      </c>
    </row>
    <row r="255" spans="3:13" ht="21.75" hidden="1" customHeight="1" thickBot="1">
      <c r="C255" s="190" t="s">
        <v>17</v>
      </c>
      <c r="D255" s="186" t="s">
        <v>23</v>
      </c>
      <c r="E255" s="195" t="e">
        <f>E252/D252-1</f>
        <v>#DIV/0!</v>
      </c>
      <c r="F255" s="195" t="e">
        <f t="shared" ref="F255:G257" si="10">F252/E252-1</f>
        <v>#DIV/0!</v>
      </c>
      <c r="G255" s="195" t="e">
        <f t="shared" si="10"/>
        <v>#DIV/0!</v>
      </c>
      <c r="I255" s="196"/>
      <c r="J255" s="196"/>
      <c r="K255" s="196"/>
      <c r="L255" s="196"/>
      <c r="M255" s="196"/>
    </row>
    <row r="256" spans="3:13" ht="21.75" hidden="1" customHeight="1" thickBot="1">
      <c r="C256" s="190" t="s">
        <v>18</v>
      </c>
      <c r="D256" s="186" t="s">
        <v>23</v>
      </c>
      <c r="E256" s="195" t="e">
        <f>E253/D253-1</f>
        <v>#DIV/0!</v>
      </c>
      <c r="F256" s="195" t="e">
        <f t="shared" si="10"/>
        <v>#DIV/0!</v>
      </c>
      <c r="G256" s="195" t="e">
        <f t="shared" si="10"/>
        <v>#DIV/0!</v>
      </c>
    </row>
    <row r="257" spans="3:7" ht="21.75" hidden="1" customHeight="1" thickBot="1">
      <c r="C257" s="190" t="s">
        <v>19</v>
      </c>
      <c r="D257" s="186" t="s">
        <v>23</v>
      </c>
      <c r="E257" s="195" t="e">
        <f>E254/D254-1</f>
        <v>#DIV/0!</v>
      </c>
      <c r="F257" s="195" t="e">
        <f t="shared" si="10"/>
        <v>#DIV/0!</v>
      </c>
      <c r="G257" s="195" t="e">
        <f t="shared" si="10"/>
        <v>#DIV/0!</v>
      </c>
    </row>
    <row r="258" spans="3:7" ht="21.75" hidden="1" customHeight="1" thickBot="1">
      <c r="C258" s="722" t="s">
        <v>390</v>
      </c>
      <c r="D258" s="723"/>
      <c r="E258" s="723"/>
      <c r="F258" s="723"/>
      <c r="G258" s="724"/>
    </row>
    <row r="259" spans="3:7" ht="21.75" hidden="1" customHeight="1">
      <c r="C259" s="720"/>
      <c r="D259" s="192">
        <v>2018</v>
      </c>
      <c r="E259" s="192">
        <v>2019</v>
      </c>
      <c r="F259" s="192">
        <v>2020</v>
      </c>
      <c r="G259" s="192">
        <v>2021</v>
      </c>
    </row>
    <row r="260" spans="3:7" ht="21.75" hidden="1" customHeight="1" thickBot="1">
      <c r="C260" s="721"/>
      <c r="D260" s="193" t="s">
        <v>6</v>
      </c>
      <c r="E260" s="193" t="s">
        <v>7</v>
      </c>
      <c r="F260" s="193" t="s">
        <v>7</v>
      </c>
      <c r="G260" s="193" t="s">
        <v>7</v>
      </c>
    </row>
    <row r="261" spans="3:7" ht="21.75" hidden="1" customHeight="1" thickBot="1">
      <c r="C261" s="1" t="s">
        <v>99</v>
      </c>
      <c r="D261" s="197"/>
      <c r="E261" s="197"/>
      <c r="F261" s="197"/>
      <c r="G261" s="197"/>
    </row>
    <row r="262" spans="3:7" ht="21.75" hidden="1" customHeight="1" thickBot="1">
      <c r="C262" s="1" t="s">
        <v>100</v>
      </c>
      <c r="D262" s="198"/>
      <c r="E262" s="197"/>
      <c r="F262" s="197"/>
      <c r="G262" s="197"/>
    </row>
    <row r="263" spans="3:7" ht="21.75" hidden="1" customHeight="1" thickBot="1">
      <c r="C263" s="32" t="s">
        <v>72</v>
      </c>
      <c r="D263" s="198">
        <f>D262+D261</f>
        <v>0</v>
      </c>
      <c r="E263" s="198">
        <f>E262+E261</f>
        <v>0</v>
      </c>
      <c r="F263" s="198">
        <f>F262+F261</f>
        <v>0</v>
      </c>
      <c r="G263" s="198">
        <f>G262+G261</f>
        <v>0</v>
      </c>
    </row>
    <row r="264" spans="3:7" ht="21.75" hidden="1" customHeight="1" thickBot="1">
      <c r="C264" s="202" t="s">
        <v>45</v>
      </c>
      <c r="D264" s="731" t="s">
        <v>44</v>
      </c>
      <c r="E264" s="732"/>
      <c r="F264" s="732"/>
      <c r="G264" s="733"/>
    </row>
    <row r="265" spans="3:7" ht="21.75" hidden="1" customHeight="1" thickBot="1">
      <c r="C265" s="191" t="s">
        <v>97</v>
      </c>
      <c r="D265" s="670" t="s">
        <v>39</v>
      </c>
      <c r="E265" s="671"/>
      <c r="F265" s="671"/>
      <c r="G265" s="672"/>
    </row>
    <row r="266" spans="3:7" ht="21.75" hidden="1" customHeight="1" thickBot="1">
      <c r="C266" s="190" t="s">
        <v>10</v>
      </c>
      <c r="D266" s="728" t="s">
        <v>39</v>
      </c>
      <c r="E266" s="729"/>
      <c r="F266" s="729"/>
      <c r="G266" s="730"/>
    </row>
    <row r="267" spans="3:7" ht="21.75" hidden="1" customHeight="1" thickBot="1">
      <c r="C267" s="190" t="s">
        <v>15</v>
      </c>
      <c r="D267" s="725" t="s">
        <v>39</v>
      </c>
      <c r="E267" s="726"/>
      <c r="F267" s="726"/>
      <c r="G267" s="727"/>
    </row>
    <row r="268" spans="3:7" ht="21.75" hidden="1" customHeight="1">
      <c r="C268" s="720"/>
      <c r="D268" s="192">
        <v>2018</v>
      </c>
      <c r="E268" s="192">
        <v>2019</v>
      </c>
      <c r="F268" s="192">
        <v>2020</v>
      </c>
      <c r="G268" s="192">
        <v>2021</v>
      </c>
    </row>
    <row r="269" spans="3:7" ht="21.75" hidden="1" customHeight="1" thickBot="1">
      <c r="C269" s="721"/>
      <c r="D269" s="193" t="s">
        <v>6</v>
      </c>
      <c r="E269" s="193" t="s">
        <v>7</v>
      </c>
      <c r="F269" s="193" t="s">
        <v>7</v>
      </c>
      <c r="G269" s="193" t="s">
        <v>7</v>
      </c>
    </row>
    <row r="270" spans="3:7" ht="21.75" hidden="1" customHeight="1" thickBot="1">
      <c r="C270" s="190" t="s">
        <v>9</v>
      </c>
      <c r="D270" s="194"/>
      <c r="E270" s="194"/>
      <c r="F270" s="194"/>
      <c r="G270" s="194"/>
    </row>
    <row r="271" spans="3:7" ht="21.75" hidden="1" customHeight="1" thickBot="1">
      <c r="C271" s="190" t="s">
        <v>16</v>
      </c>
      <c r="D271" s="194"/>
      <c r="E271" s="194"/>
      <c r="F271" s="194"/>
      <c r="G271" s="194"/>
    </row>
    <row r="272" spans="3:7" ht="21.75" hidden="1" customHeight="1" thickBot="1">
      <c r="C272" s="190" t="s">
        <v>26</v>
      </c>
      <c r="D272" s="194" t="e">
        <f>D271/D270</f>
        <v>#DIV/0!</v>
      </c>
      <c r="E272" s="194" t="e">
        <f>E271/E270</f>
        <v>#DIV/0!</v>
      </c>
      <c r="F272" s="194" t="e">
        <f>F271/F270</f>
        <v>#DIV/0!</v>
      </c>
      <c r="G272" s="194" t="e">
        <f>G271/G270</f>
        <v>#DIV/0!</v>
      </c>
    </row>
    <row r="273" spans="3:13" ht="21.75" hidden="1" customHeight="1" thickBot="1">
      <c r="C273" s="190" t="s">
        <v>17</v>
      </c>
      <c r="D273" s="186" t="s">
        <v>23</v>
      </c>
      <c r="E273" s="195" t="e">
        <f>E270/D270-1</f>
        <v>#DIV/0!</v>
      </c>
      <c r="F273" s="195" t="e">
        <f t="shared" ref="F273:G275" si="11">F270/E270-1</f>
        <v>#DIV/0!</v>
      </c>
      <c r="G273" s="195" t="e">
        <f t="shared" si="11"/>
        <v>#DIV/0!</v>
      </c>
      <c r="I273" s="196"/>
      <c r="J273" s="196"/>
      <c r="K273" s="196"/>
      <c r="L273" s="196"/>
      <c r="M273" s="196"/>
    </row>
    <row r="274" spans="3:13" ht="21.75" hidden="1" customHeight="1" thickBot="1">
      <c r="C274" s="190" t="s">
        <v>18</v>
      </c>
      <c r="D274" s="186" t="s">
        <v>23</v>
      </c>
      <c r="E274" s="195" t="e">
        <f>E271/D271-1</f>
        <v>#DIV/0!</v>
      </c>
      <c r="F274" s="195" t="e">
        <f t="shared" si="11"/>
        <v>#DIV/0!</v>
      </c>
      <c r="G274" s="195" t="e">
        <f t="shared" si="11"/>
        <v>#DIV/0!</v>
      </c>
    </row>
    <row r="275" spans="3:13" ht="21.75" hidden="1" customHeight="1" thickBot="1">
      <c r="C275" s="190" t="s">
        <v>19</v>
      </c>
      <c r="D275" s="186" t="s">
        <v>23</v>
      </c>
      <c r="E275" s="195" t="e">
        <f>E272/D272-1</f>
        <v>#DIV/0!</v>
      </c>
      <c r="F275" s="195" t="e">
        <f t="shared" si="11"/>
        <v>#DIV/0!</v>
      </c>
      <c r="G275" s="195" t="e">
        <f t="shared" si="11"/>
        <v>#DIV/0!</v>
      </c>
    </row>
    <row r="276" spans="3:13" ht="21.75" hidden="1" customHeight="1" thickBot="1">
      <c r="C276" s="722" t="s">
        <v>391</v>
      </c>
      <c r="D276" s="723"/>
      <c r="E276" s="723"/>
      <c r="F276" s="723"/>
      <c r="G276" s="724"/>
    </row>
    <row r="277" spans="3:13" ht="21.75" hidden="1" customHeight="1">
      <c r="C277" s="720"/>
      <c r="D277" s="192">
        <v>2018</v>
      </c>
      <c r="E277" s="192">
        <v>2019</v>
      </c>
      <c r="F277" s="192">
        <v>2020</v>
      </c>
      <c r="G277" s="192">
        <v>2021</v>
      </c>
    </row>
    <row r="278" spans="3:13" ht="21.75" hidden="1" customHeight="1" thickBot="1">
      <c r="C278" s="721"/>
      <c r="D278" s="193" t="s">
        <v>6</v>
      </c>
      <c r="E278" s="193" t="s">
        <v>7</v>
      </c>
      <c r="F278" s="193" t="s">
        <v>7</v>
      </c>
      <c r="G278" s="193" t="s">
        <v>7</v>
      </c>
    </row>
    <row r="279" spans="3:13" ht="21.75" hidden="1" customHeight="1" thickBot="1">
      <c r="C279" s="1" t="s">
        <v>99</v>
      </c>
      <c r="D279" s="197"/>
      <c r="E279" s="197"/>
      <c r="F279" s="197"/>
      <c r="G279" s="197"/>
    </row>
    <row r="280" spans="3:13" ht="21.75" hidden="1" customHeight="1" thickBot="1">
      <c r="C280" s="1" t="s">
        <v>100</v>
      </c>
      <c r="D280" s="198"/>
      <c r="E280" s="197"/>
      <c r="F280" s="197"/>
      <c r="G280" s="197"/>
    </row>
    <row r="281" spans="3:13" ht="21.75" hidden="1" customHeight="1" thickBot="1">
      <c r="C281" s="32" t="s">
        <v>75</v>
      </c>
      <c r="D281" s="198">
        <f>D280+D279</f>
        <v>0</v>
      </c>
      <c r="E281" s="198">
        <f>E280+E279</f>
        <v>0</v>
      </c>
      <c r="F281" s="198">
        <f>F280+F279</f>
        <v>0</v>
      </c>
      <c r="G281" s="198">
        <f>G280+G279</f>
        <v>0</v>
      </c>
    </row>
    <row r="282" spans="3:13" ht="21.75" hidden="1" customHeight="1" thickBot="1">
      <c r="C282" s="157"/>
      <c r="D282" s="272"/>
      <c r="E282" s="272"/>
      <c r="F282" s="272"/>
      <c r="G282" s="272"/>
    </row>
    <row r="283" spans="3:13" ht="21.75" customHeight="1" thickBot="1">
      <c r="C283" s="20" t="s">
        <v>116</v>
      </c>
      <c r="D283" s="203">
        <f>D271+D253+D233+D215+D189+D164+D138+D120+D100+D79+D53+D30</f>
        <v>127200</v>
      </c>
      <c r="E283" s="203">
        <f>E271+E253+E233+E215+E189+E164+E138+E120+E100+E79+E53+E30</f>
        <v>20000</v>
      </c>
      <c r="F283" s="203">
        <f>F271+F253+F233+F215+F189+F164+F138+F120+F100+F79+F53+F30</f>
        <v>21000</v>
      </c>
      <c r="G283" s="203">
        <f>G271+G253+G233+G215+G189+G164+G138+G120+G100+G79+G53+G30</f>
        <v>22000</v>
      </c>
    </row>
    <row r="284" spans="3:13" ht="21.75" customHeight="1" thickBot="1">
      <c r="C284" s="20" t="s">
        <v>117</v>
      </c>
      <c r="D284" s="203">
        <f>D286+D288+D290+D292+D294+D296+D298+D300+D302</f>
        <v>127200</v>
      </c>
      <c r="E284" s="203">
        <f>E286+E288+E290+E292+E294+E296+E298+E300+E302</f>
        <v>20000</v>
      </c>
      <c r="F284" s="203">
        <f>F286+F288+F290+F292+F294+F296+F298+F300+F302</f>
        <v>21000</v>
      </c>
      <c r="G284" s="203">
        <f>G286+G288+G290+G292+G294+G296+G298+G300+G302</f>
        <v>22000</v>
      </c>
    </row>
    <row r="285" spans="3:13" ht="21.75" customHeight="1" thickBot="1">
      <c r="C285" s="16" t="s">
        <v>27</v>
      </c>
      <c r="D285" s="204"/>
      <c r="E285" s="205">
        <f>E284/D284-1</f>
        <v>-0.84276729559748431</v>
      </c>
      <c r="F285" s="205">
        <f>F284/E284-1</f>
        <v>5.0000000000000044E-2</v>
      </c>
      <c r="G285" s="205">
        <f>G284/F284-1</f>
        <v>4.7619047619047672E-2</v>
      </c>
    </row>
    <row r="286" spans="3:13" ht="21.75" customHeight="1" thickBot="1">
      <c r="C286" s="1" t="s">
        <v>0</v>
      </c>
      <c r="D286" s="197">
        <f>D197+D174+D61+D38</f>
        <v>70000</v>
      </c>
      <c r="E286" s="197">
        <f>E197+E174+E61+E38</f>
        <v>8000</v>
      </c>
      <c r="F286" s="197">
        <f>F197+F174+F61+F38</f>
        <v>8000</v>
      </c>
      <c r="G286" s="197">
        <f>G197+G174+G61+G38</f>
        <v>8000</v>
      </c>
    </row>
    <row r="287" spans="3:13" ht="21.75" customHeight="1" thickBot="1">
      <c r="C287" s="13" t="s">
        <v>28</v>
      </c>
      <c r="D287" s="198"/>
      <c r="E287" s="199">
        <f>E286/D286-1</f>
        <v>-0.88571428571428568</v>
      </c>
      <c r="F287" s="199">
        <f>F286/E286-1</f>
        <v>0</v>
      </c>
      <c r="G287" s="199">
        <f>G286/F286-1</f>
        <v>0</v>
      </c>
    </row>
    <row r="288" spans="3:13" ht="21.75" customHeight="1" thickBot="1">
      <c r="C288" s="1" t="s">
        <v>52</v>
      </c>
      <c r="D288" s="197">
        <f>D198+D175+D62+D39</f>
        <v>17200</v>
      </c>
      <c r="E288" s="197">
        <f>E198+E175+E62+E39</f>
        <v>2000</v>
      </c>
      <c r="F288" s="197">
        <f>F198+F175+F62+F39</f>
        <v>2000</v>
      </c>
      <c r="G288" s="197">
        <f>G198+G175+G62+G39</f>
        <v>2000</v>
      </c>
    </row>
    <row r="289" spans="3:7" ht="21.75" customHeight="1" thickBot="1">
      <c r="C289" s="13" t="s">
        <v>53</v>
      </c>
      <c r="D289" s="198"/>
      <c r="E289" s="199">
        <f>E288/D288-1</f>
        <v>-0.88372093023255816</v>
      </c>
      <c r="F289" s="199">
        <f>F288/E288-1</f>
        <v>0</v>
      </c>
      <c r="G289" s="199">
        <f>G288/F288-1</f>
        <v>0</v>
      </c>
    </row>
    <row r="290" spans="3:7" ht="21.75" customHeight="1" thickBot="1">
      <c r="C290" s="1" t="s">
        <v>1</v>
      </c>
      <c r="D290" s="197">
        <f>D199+D176+D63+D40</f>
        <v>40000</v>
      </c>
      <c r="E290" s="197">
        <f>E199+E176+E63+E40</f>
        <v>10000</v>
      </c>
      <c r="F290" s="197">
        <f>F199+F176+F63+F40</f>
        <v>11000</v>
      </c>
      <c r="G290" s="197">
        <f>G199+G176+G63+G40</f>
        <v>12000</v>
      </c>
    </row>
    <row r="291" spans="3:7" ht="21.75" customHeight="1" thickBot="1">
      <c r="C291" s="13" t="s">
        <v>29</v>
      </c>
      <c r="D291" s="198"/>
      <c r="E291" s="199">
        <f>E290/D290-1</f>
        <v>-0.75</v>
      </c>
      <c r="F291" s="199">
        <f>F290/E290-1</f>
        <v>0.10000000000000009</v>
      </c>
      <c r="G291" s="199">
        <f>G290/F290-1</f>
        <v>9.0909090909090828E-2</v>
      </c>
    </row>
    <row r="292" spans="3:7" ht="21.75" customHeight="1" thickBot="1">
      <c r="C292" s="1" t="s">
        <v>2</v>
      </c>
      <c r="D292" s="197">
        <f>D200+D177+D64+D41</f>
        <v>0</v>
      </c>
      <c r="E292" s="197">
        <f>E200+E177+E64+E41</f>
        <v>0</v>
      </c>
      <c r="F292" s="197">
        <f>F200+F177+F64+F41</f>
        <v>0</v>
      </c>
      <c r="G292" s="197">
        <f>G200+G177+G64+G41</f>
        <v>0</v>
      </c>
    </row>
    <row r="293" spans="3:7" ht="21.75" customHeight="1" thickBot="1">
      <c r="C293" s="13" t="s">
        <v>30</v>
      </c>
      <c r="D293" s="198"/>
      <c r="E293" s="199" t="e">
        <f>E292/D292-1</f>
        <v>#DIV/0!</v>
      </c>
      <c r="F293" s="199" t="e">
        <f>F292/E292-1</f>
        <v>#DIV/0!</v>
      </c>
      <c r="G293" s="199" t="e">
        <f>G292/F292-1</f>
        <v>#DIV/0!</v>
      </c>
    </row>
    <row r="294" spans="3:7" ht="21.75" customHeight="1" thickBot="1">
      <c r="C294" s="1" t="s">
        <v>31</v>
      </c>
      <c r="D294" s="197">
        <f>D201+D178+D65+D42</f>
        <v>0</v>
      </c>
      <c r="E294" s="197">
        <f>E201+E178+E65+E42</f>
        <v>0</v>
      </c>
      <c r="F294" s="197">
        <f>F201+F178+F65+F42</f>
        <v>0</v>
      </c>
      <c r="G294" s="197">
        <f>G201+G178+G65+G42</f>
        <v>0</v>
      </c>
    </row>
    <row r="295" spans="3:7" ht="21.75" customHeight="1" thickBot="1">
      <c r="C295" s="13" t="s">
        <v>32</v>
      </c>
      <c r="D295" s="198"/>
      <c r="E295" s="199" t="e">
        <f>E294/D294-1</f>
        <v>#DIV/0!</v>
      </c>
      <c r="F295" s="199" t="e">
        <f>F294/E294-1</f>
        <v>#DIV/0!</v>
      </c>
      <c r="G295" s="199" t="e">
        <f>G294/F294-1</f>
        <v>#DIV/0!</v>
      </c>
    </row>
    <row r="296" spans="3:7" ht="21.75" customHeight="1" thickBot="1">
      <c r="C296" s="1" t="s">
        <v>33</v>
      </c>
      <c r="D296" s="197">
        <f>D202+D179+D66+D43</f>
        <v>0</v>
      </c>
      <c r="E296" s="197">
        <f>E202+E179+E66+E43</f>
        <v>0</v>
      </c>
      <c r="F296" s="197">
        <f>F202+F179+F66+F43</f>
        <v>0</v>
      </c>
      <c r="G296" s="197">
        <f>G202+G179+G66+G43</f>
        <v>0</v>
      </c>
    </row>
    <row r="297" spans="3:7" ht="21.75" customHeight="1" thickBot="1">
      <c r="C297" s="13" t="s">
        <v>34</v>
      </c>
      <c r="D297" s="198"/>
      <c r="E297" s="199" t="e">
        <f>E296/D296-1</f>
        <v>#DIV/0!</v>
      </c>
      <c r="F297" s="199" t="e">
        <f>F296/E296-1</f>
        <v>#DIV/0!</v>
      </c>
      <c r="G297" s="199" t="e">
        <f>G296/F296-1</f>
        <v>#DIV/0!</v>
      </c>
    </row>
    <row r="298" spans="3:7" ht="21.75" customHeight="1" thickBot="1">
      <c r="C298" s="1" t="s">
        <v>3</v>
      </c>
      <c r="D298" s="197">
        <f>D203+D180+D67+D44</f>
        <v>0</v>
      </c>
      <c r="E298" s="197">
        <f>E203+E180+E67+E44</f>
        <v>0</v>
      </c>
      <c r="F298" s="197">
        <f>F203+F180+F67+F44</f>
        <v>0</v>
      </c>
      <c r="G298" s="197">
        <f>G203+G180+G67+G44</f>
        <v>0</v>
      </c>
    </row>
    <row r="299" spans="3:7" ht="21.75" customHeight="1" thickBot="1">
      <c r="C299" s="13" t="s">
        <v>35</v>
      </c>
      <c r="D299" s="198"/>
      <c r="E299" s="199" t="e">
        <f>E298/D298-1</f>
        <v>#DIV/0!</v>
      </c>
      <c r="F299" s="199" t="e">
        <f>F298/E298-1</f>
        <v>#DIV/0!</v>
      </c>
      <c r="G299" s="199" t="e">
        <f>G298/F298-1</f>
        <v>#DIV/0!</v>
      </c>
    </row>
    <row r="300" spans="3:7" ht="21.75" customHeight="1" thickBot="1">
      <c r="C300" s="1" t="s">
        <v>20</v>
      </c>
      <c r="D300" s="197">
        <f>D87+D108+D128+D146+D223+D241+D261+D279</f>
        <v>0</v>
      </c>
      <c r="E300" s="197">
        <f>E87+E108+E128+E146+E223+E241+E261+E279</f>
        <v>0</v>
      </c>
      <c r="F300" s="197">
        <f>F87+F108+F128+F146+F223+F241+F261+F279</f>
        <v>0</v>
      </c>
      <c r="G300" s="197">
        <f>G87+G108+G128+G146+G223+G241+G261+G279</f>
        <v>0</v>
      </c>
    </row>
    <row r="301" spans="3:7" ht="21.75" customHeight="1" thickBot="1">
      <c r="C301" s="13" t="s">
        <v>36</v>
      </c>
      <c r="D301" s="198"/>
      <c r="E301" s="199" t="e">
        <f>E300/D300-1</f>
        <v>#DIV/0!</v>
      </c>
      <c r="F301" s="199" t="e">
        <f>F300/E300-1</f>
        <v>#DIV/0!</v>
      </c>
      <c r="G301" s="199" t="e">
        <f>G300/F300-1</f>
        <v>#DIV/0!</v>
      </c>
    </row>
    <row r="302" spans="3:7" ht="21.75" customHeight="1" thickBot="1">
      <c r="C302" s="1" t="s">
        <v>21</v>
      </c>
      <c r="D302" s="197">
        <f>D88+D109+D129+D147+D224+D242+D262+D280</f>
        <v>0</v>
      </c>
      <c r="E302" s="197">
        <f>E88+E109+E129+E147+E224+E242+E262+E280</f>
        <v>0</v>
      </c>
      <c r="F302" s="197">
        <f>F88+F109+F129+F147+F224+F242+F262+F280</f>
        <v>0</v>
      </c>
      <c r="G302" s="197">
        <f>G88+G109+G129+G147+G224+G242+G262+G280</f>
        <v>0</v>
      </c>
    </row>
    <row r="303" spans="3:7" ht="21.75" customHeight="1" thickBot="1">
      <c r="C303" s="13" t="s">
        <v>37</v>
      </c>
      <c r="D303" s="198"/>
      <c r="E303" s="199" t="e">
        <f>E302/D302-1</f>
        <v>#DIV/0!</v>
      </c>
      <c r="F303" s="199" t="e">
        <f>F302/E302-1</f>
        <v>#DIV/0!</v>
      </c>
      <c r="G303" s="199" t="e">
        <f>G302/F302-1</f>
        <v>#DIV/0!</v>
      </c>
    </row>
    <row r="304" spans="3:7" ht="21.75" customHeight="1" thickBot="1">
      <c r="C304" s="38" t="s">
        <v>74</v>
      </c>
      <c r="D304" s="200">
        <f>IF(D284-D283=0,0,"Error")</f>
        <v>0</v>
      </c>
      <c r="E304" s="200">
        <f>IF(E284-E283=0,0,"Error")</f>
        <v>0</v>
      </c>
      <c r="F304" s="200">
        <f>IF(F284-F283=0,0,"Error")</f>
        <v>0</v>
      </c>
      <c r="G304" s="200">
        <f>IF(G284-G283=0,0,"Error")</f>
        <v>0</v>
      </c>
    </row>
    <row r="305" spans="3:7" ht="21.75" customHeight="1" thickBot="1">
      <c r="C305" s="28" t="s">
        <v>58</v>
      </c>
      <c r="D305" s="197">
        <v>7</v>
      </c>
      <c r="E305" s="197">
        <v>7</v>
      </c>
      <c r="F305" s="197">
        <v>7</v>
      </c>
      <c r="G305" s="197">
        <v>7</v>
      </c>
    </row>
    <row r="306" spans="3:7" ht="21.75" customHeight="1" thickBot="1">
      <c r="C306" s="28" t="s">
        <v>69</v>
      </c>
      <c r="D306" s="197"/>
      <c r="E306" s="197"/>
      <c r="F306" s="197"/>
      <c r="G306" s="197"/>
    </row>
    <row r="307" spans="3:7" ht="21.75" customHeight="1">
      <c r="C307" s="43"/>
      <c r="D307" s="206"/>
      <c r="E307" s="206"/>
      <c r="F307" s="206"/>
      <c r="G307" s="206"/>
    </row>
  </sheetData>
  <mergeCells count="108">
    <mergeCell ref="C276:G276"/>
    <mergeCell ref="C277:C278"/>
    <mergeCell ref="D264:G264"/>
    <mergeCell ref="D265:G265"/>
    <mergeCell ref="D266:G266"/>
    <mergeCell ref="D267:G267"/>
    <mergeCell ref="C268:C269"/>
    <mergeCell ref="D248:G248"/>
    <mergeCell ref="D249:G249"/>
    <mergeCell ref="C250:C251"/>
    <mergeCell ref="C258:G258"/>
    <mergeCell ref="C259:C260"/>
    <mergeCell ref="C239:C240"/>
    <mergeCell ref="C244:G244"/>
    <mergeCell ref="C245:G245"/>
    <mergeCell ref="D246:G246"/>
    <mergeCell ref="D247:G247"/>
    <mergeCell ref="D227:G227"/>
    <mergeCell ref="D228:G228"/>
    <mergeCell ref="D229:G229"/>
    <mergeCell ref="C230:C231"/>
    <mergeCell ref="C238:G238"/>
    <mergeCell ref="D211:G211"/>
    <mergeCell ref="C212:C213"/>
    <mergeCell ref="C220:G220"/>
    <mergeCell ref="C221:C222"/>
    <mergeCell ref="D226:G226"/>
    <mergeCell ref="C206:G206"/>
    <mergeCell ref="C207:G207"/>
    <mergeCell ref="D208:G208"/>
    <mergeCell ref="D209:G209"/>
    <mergeCell ref="D210:G210"/>
    <mergeCell ref="D184:G184"/>
    <mergeCell ref="D185:G185"/>
    <mergeCell ref="C186:C187"/>
    <mergeCell ref="C194:G194"/>
    <mergeCell ref="C195:C196"/>
    <mergeCell ref="C161:C162"/>
    <mergeCell ref="C169:C170"/>
    <mergeCell ref="C171:G171"/>
    <mergeCell ref="C172:C173"/>
    <mergeCell ref="D183:G183"/>
    <mergeCell ref="C155:G155"/>
    <mergeCell ref="C156:C157"/>
    <mergeCell ref="D158:G158"/>
    <mergeCell ref="D159:G159"/>
    <mergeCell ref="D160:G160"/>
    <mergeCell ref="C143:G143"/>
    <mergeCell ref="C144:C145"/>
    <mergeCell ref="D149:G149"/>
    <mergeCell ref="C150:G150"/>
    <mergeCell ref="C154:G154"/>
    <mergeCell ref="D131:G131"/>
    <mergeCell ref="D132:G132"/>
    <mergeCell ref="D133:G133"/>
    <mergeCell ref="D134:G134"/>
    <mergeCell ref="C135:C136"/>
    <mergeCell ref="D115:G115"/>
    <mergeCell ref="D116:G116"/>
    <mergeCell ref="C117:C118"/>
    <mergeCell ref="C125:G125"/>
    <mergeCell ref="C126:C127"/>
    <mergeCell ref="C97:C98"/>
    <mergeCell ref="C105:G105"/>
    <mergeCell ref="C106:C107"/>
    <mergeCell ref="D113:G113"/>
    <mergeCell ref="C2:G2"/>
    <mergeCell ref="D4:G4"/>
    <mergeCell ref="D5:G5"/>
    <mergeCell ref="D6:G6"/>
    <mergeCell ref="C8:G10"/>
    <mergeCell ref="C112:G112"/>
    <mergeCell ref="D49:G49"/>
    <mergeCell ref="C58:G58"/>
    <mergeCell ref="D17:G17"/>
    <mergeCell ref="C18:G18"/>
    <mergeCell ref="C22:G22"/>
    <mergeCell ref="C23:G23"/>
    <mergeCell ref="D24:G24"/>
    <mergeCell ref="D25:G25"/>
    <mergeCell ref="D26:G26"/>
    <mergeCell ref="C90:C92"/>
    <mergeCell ref="D90:G92"/>
    <mergeCell ref="D93:G93"/>
    <mergeCell ref="D114:G114"/>
    <mergeCell ref="C7:G7"/>
    <mergeCell ref="D73:G73"/>
    <mergeCell ref="C76:C77"/>
    <mergeCell ref="C84:G84"/>
    <mergeCell ref="D75:G75"/>
    <mergeCell ref="D47:G47"/>
    <mergeCell ref="D48:G48"/>
    <mergeCell ref="D11:G11"/>
    <mergeCell ref="C12:C13"/>
    <mergeCell ref="C36:C37"/>
    <mergeCell ref="C51:C52"/>
    <mergeCell ref="D72:G72"/>
    <mergeCell ref="D94:G94"/>
    <mergeCell ref="D95:G95"/>
    <mergeCell ref="C111:G111"/>
    <mergeCell ref="C85:C86"/>
    <mergeCell ref="C59:C60"/>
    <mergeCell ref="C70:G70"/>
    <mergeCell ref="C71:G71"/>
    <mergeCell ref="D74:G74"/>
    <mergeCell ref="C27:C28"/>
    <mergeCell ref="C35:G35"/>
    <mergeCell ref="D96:G9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M105"/>
  <sheetViews>
    <sheetView tabSelected="1" zoomScale="130" zoomScaleNormal="130" workbookViewId="0">
      <selection activeCell="C98" sqref="C98"/>
    </sheetView>
  </sheetViews>
  <sheetFormatPr defaultRowHeight="12"/>
  <cols>
    <col min="1" max="1" width="11" style="184" customWidth="1"/>
    <col min="2" max="2" width="12" style="184" customWidth="1"/>
    <col min="3" max="7" width="21.42578125" style="184" customWidth="1"/>
    <col min="8" max="8" width="9.140625" style="184"/>
    <col min="9" max="9" width="18.42578125" style="184" customWidth="1"/>
    <col min="10" max="10" width="11" style="184" customWidth="1"/>
    <col min="11" max="11" width="11" style="184" bestFit="1" customWidth="1"/>
    <col min="12" max="16384" width="9.140625" style="184"/>
  </cols>
  <sheetData>
    <row r="2" spans="3:8">
      <c r="C2" s="737" t="s">
        <v>131</v>
      </c>
      <c r="D2" s="737"/>
      <c r="E2" s="737"/>
      <c r="F2" s="737"/>
      <c r="G2" s="737"/>
      <c r="H2" s="262"/>
    </row>
    <row r="3" spans="3:8" ht="12.75" thickBot="1"/>
    <row r="4" spans="3:8" ht="24.75" thickBot="1">
      <c r="C4" s="185" t="s">
        <v>22</v>
      </c>
      <c r="D4" s="768" t="s">
        <v>200</v>
      </c>
      <c r="E4" s="768"/>
      <c r="F4" s="768"/>
      <c r="G4" s="768"/>
    </row>
    <row r="5" spans="3:8" ht="12.75" thickBot="1">
      <c r="C5" s="185" t="s">
        <v>4</v>
      </c>
      <c r="D5" s="769" t="s">
        <v>201</v>
      </c>
      <c r="E5" s="770"/>
      <c r="F5" s="770"/>
      <c r="G5" s="771"/>
    </row>
    <row r="6" spans="3:8" ht="24.75" thickBot="1">
      <c r="C6" s="185" t="s">
        <v>38</v>
      </c>
      <c r="D6" s="772" t="s">
        <v>5</v>
      </c>
      <c r="E6" s="773"/>
      <c r="F6" s="773"/>
      <c r="G6" s="774"/>
    </row>
    <row r="7" spans="3:8" ht="12.75" thickBot="1">
      <c r="C7" s="717" t="s">
        <v>8</v>
      </c>
      <c r="D7" s="718"/>
      <c r="E7" s="718"/>
      <c r="F7" s="718"/>
      <c r="G7" s="719"/>
    </row>
    <row r="8" spans="3:8" ht="12.75" thickBot="1">
      <c r="C8" s="635" t="s">
        <v>202</v>
      </c>
      <c r="D8" s="636"/>
      <c r="E8" s="636"/>
      <c r="F8" s="636"/>
      <c r="G8" s="637"/>
    </row>
    <row r="9" spans="3:8" ht="12.75" thickBot="1">
      <c r="C9" s="635"/>
      <c r="D9" s="636"/>
      <c r="E9" s="636"/>
      <c r="F9" s="636"/>
      <c r="G9" s="637"/>
    </row>
    <row r="10" spans="3:8" ht="12.75" thickBot="1">
      <c r="C10" s="635"/>
      <c r="D10" s="636"/>
      <c r="E10" s="636"/>
      <c r="F10" s="636"/>
      <c r="G10" s="637"/>
    </row>
    <row r="11" spans="3:8" ht="24.75" thickBot="1">
      <c r="C11" s="60" t="s">
        <v>11</v>
      </c>
      <c r="D11" s="638" t="s">
        <v>347</v>
      </c>
      <c r="E11" s="604"/>
      <c r="F11" s="604"/>
      <c r="G11" s="605"/>
    </row>
    <row r="12" spans="3:8">
      <c r="C12" s="720" t="s">
        <v>122</v>
      </c>
      <c r="D12" s="152">
        <v>2018</v>
      </c>
      <c r="E12" s="152">
        <v>2019</v>
      </c>
      <c r="F12" s="152">
        <v>2020</v>
      </c>
      <c r="G12" s="152">
        <v>2021</v>
      </c>
    </row>
    <row r="13" spans="3:8" ht="12.75" thickBot="1">
      <c r="C13" s="721"/>
      <c r="D13" s="153" t="s">
        <v>6</v>
      </c>
      <c r="E13" s="153" t="s">
        <v>7</v>
      </c>
      <c r="F13" s="153" t="s">
        <v>7</v>
      </c>
      <c r="G13" s="153" t="s">
        <v>7</v>
      </c>
    </row>
    <row r="14" spans="3:8" ht="36.75" thickBot="1">
      <c r="C14" s="273" t="s">
        <v>204</v>
      </c>
      <c r="D14" s="274">
        <v>0.5</v>
      </c>
      <c r="E14" s="274">
        <v>0.55000000000000004</v>
      </c>
      <c r="F14" s="274">
        <v>0.6</v>
      </c>
      <c r="G14" s="274">
        <v>0.65</v>
      </c>
    </row>
    <row r="15" spans="3:8" ht="48.75" thickBot="1">
      <c r="C15" s="275" t="s">
        <v>348</v>
      </c>
      <c r="D15" s="274">
        <v>0.78</v>
      </c>
      <c r="E15" s="274">
        <v>0.85</v>
      </c>
      <c r="F15" s="274">
        <v>0.9</v>
      </c>
      <c r="G15" s="274">
        <v>1</v>
      </c>
    </row>
    <row r="16" spans="3:8" ht="24.75" thickBot="1">
      <c r="C16" s="20" t="s">
        <v>13</v>
      </c>
      <c r="D16" s="638" t="s">
        <v>205</v>
      </c>
      <c r="E16" s="604"/>
      <c r="F16" s="604"/>
      <c r="G16" s="605"/>
    </row>
    <row r="17" spans="3:13" ht="23.25" customHeight="1" thickBot="1">
      <c r="C17" s="728" t="s">
        <v>123</v>
      </c>
      <c r="D17" s="729"/>
      <c r="E17" s="729"/>
      <c r="F17" s="729"/>
      <c r="G17" s="730"/>
      <c r="J17" s="188"/>
      <c r="L17" s="188"/>
    </row>
    <row r="18" spans="3:13" ht="36.75" thickBot="1">
      <c r="C18" s="276" t="s">
        <v>345</v>
      </c>
      <c r="D18" s="274">
        <v>0.5</v>
      </c>
      <c r="E18" s="274">
        <v>0.55000000000000004</v>
      </c>
      <c r="F18" s="274">
        <v>0.6</v>
      </c>
      <c r="G18" s="274">
        <v>0.65</v>
      </c>
    </row>
    <row r="19" spans="3:13" ht="12.75" thickBot="1">
      <c r="C19" s="734" t="s">
        <v>70</v>
      </c>
      <c r="D19" s="735"/>
      <c r="E19" s="735"/>
      <c r="F19" s="735"/>
      <c r="G19" s="736"/>
    </row>
    <row r="20" spans="3:13" ht="12.75" thickBot="1">
      <c r="C20" s="734" t="s">
        <v>124</v>
      </c>
      <c r="D20" s="735"/>
      <c r="E20" s="735"/>
      <c r="F20" s="735"/>
      <c r="G20" s="736"/>
    </row>
    <row r="21" spans="3:13" ht="25.5" customHeight="1" thickBot="1">
      <c r="C21" s="191" t="s">
        <v>43</v>
      </c>
      <c r="D21" s="603" t="s">
        <v>206</v>
      </c>
      <c r="E21" s="604"/>
      <c r="F21" s="604"/>
      <c r="G21" s="605"/>
    </row>
    <row r="22" spans="3:13" ht="23.25" customHeight="1" thickBot="1">
      <c r="C22" s="190" t="s">
        <v>10</v>
      </c>
      <c r="D22" s="594" t="s">
        <v>207</v>
      </c>
      <c r="E22" s="595"/>
      <c r="F22" s="595"/>
      <c r="G22" s="596"/>
    </row>
    <row r="23" spans="3:13" ht="12.75" thickBot="1">
      <c r="C23" s="190" t="s">
        <v>15</v>
      </c>
      <c r="D23" s="775" t="s">
        <v>208</v>
      </c>
      <c r="E23" s="776"/>
      <c r="F23" s="776"/>
      <c r="G23" s="777"/>
    </row>
    <row r="24" spans="3:13" ht="12.75" customHeight="1">
      <c r="C24" s="720"/>
      <c r="D24" s="192">
        <v>2018</v>
      </c>
      <c r="E24" s="192">
        <v>2019</v>
      </c>
      <c r="F24" s="192">
        <v>2020</v>
      </c>
      <c r="G24" s="192">
        <v>2021</v>
      </c>
    </row>
    <row r="25" spans="3:13" ht="16.5" customHeight="1" thickBot="1">
      <c r="C25" s="721"/>
      <c r="D25" s="193" t="s">
        <v>6</v>
      </c>
      <c r="E25" s="193" t="s">
        <v>7</v>
      </c>
      <c r="F25" s="193" t="s">
        <v>7</v>
      </c>
      <c r="G25" s="193" t="s">
        <v>7</v>
      </c>
    </row>
    <row r="26" spans="3:13" ht="12.75" thickBot="1">
      <c r="C26" s="190" t="s">
        <v>9</v>
      </c>
      <c r="D26" s="194">
        <v>640</v>
      </c>
      <c r="E26" s="194">
        <v>650</v>
      </c>
      <c r="F26" s="194">
        <v>700</v>
      </c>
      <c r="G26" s="194">
        <v>750</v>
      </c>
    </row>
    <row r="27" spans="3:13" ht="12.75" thickBot="1">
      <c r="C27" s="190" t="s">
        <v>16</v>
      </c>
      <c r="D27" s="194">
        <v>47300</v>
      </c>
      <c r="E27" s="194">
        <v>50000</v>
      </c>
      <c r="F27" s="194">
        <v>50000</v>
      </c>
      <c r="G27" s="194">
        <v>52000</v>
      </c>
    </row>
    <row r="28" spans="3:13" ht="12.75" thickBot="1">
      <c r="C28" s="190" t="s">
        <v>26</v>
      </c>
      <c r="D28" s="194">
        <f>D27/D26</f>
        <v>73.90625</v>
      </c>
      <c r="E28" s="194">
        <f>E27/E26</f>
        <v>76.92307692307692</v>
      </c>
      <c r="F28" s="194">
        <f>F27/F26</f>
        <v>71.428571428571431</v>
      </c>
      <c r="G28" s="194">
        <f>G27/G26</f>
        <v>69.333333333333329</v>
      </c>
    </row>
    <row r="29" spans="3:13" ht="12.75" thickBot="1">
      <c r="C29" s="190" t="s">
        <v>17</v>
      </c>
      <c r="D29" s="186" t="s">
        <v>23</v>
      </c>
      <c r="E29" s="195">
        <f>E26/D26-1</f>
        <v>1.5625E-2</v>
      </c>
      <c r="F29" s="195">
        <f t="shared" ref="F29:G31" si="0">F26/E26-1</f>
        <v>7.6923076923076872E-2</v>
      </c>
      <c r="G29" s="195">
        <f t="shared" si="0"/>
        <v>7.1428571428571397E-2</v>
      </c>
      <c r="I29" s="196"/>
      <c r="J29" s="196"/>
      <c r="K29" s="196"/>
      <c r="L29" s="196"/>
      <c r="M29" s="196"/>
    </row>
    <row r="30" spans="3:13" ht="24.75" thickBot="1">
      <c r="C30" s="190" t="s">
        <v>18</v>
      </c>
      <c r="D30" s="186" t="s">
        <v>23</v>
      </c>
      <c r="E30" s="195">
        <f>E27/D27-1</f>
        <v>5.7082452431289621E-2</v>
      </c>
      <c r="F30" s="195">
        <f t="shared" si="0"/>
        <v>0</v>
      </c>
      <c r="G30" s="195">
        <f t="shared" si="0"/>
        <v>4.0000000000000036E-2</v>
      </c>
    </row>
    <row r="31" spans="3:13" ht="24.75" thickBot="1">
      <c r="C31" s="190" t="s">
        <v>19</v>
      </c>
      <c r="D31" s="186" t="s">
        <v>23</v>
      </c>
      <c r="E31" s="195">
        <f>E28/D28-1</f>
        <v>4.0819645470808297E-2</v>
      </c>
      <c r="F31" s="195">
        <f t="shared" si="0"/>
        <v>-7.1428571428571397E-2</v>
      </c>
      <c r="G31" s="195">
        <f t="shared" si="0"/>
        <v>-2.9333333333333433E-2</v>
      </c>
    </row>
    <row r="32" spans="3:13" ht="12.75" thickBot="1">
      <c r="C32" s="722" t="s">
        <v>390</v>
      </c>
      <c r="D32" s="723"/>
      <c r="E32" s="723"/>
      <c r="F32" s="723"/>
      <c r="G32" s="724"/>
    </row>
    <row r="33" spans="3:7">
      <c r="C33" s="720"/>
      <c r="D33" s="192">
        <v>2018</v>
      </c>
      <c r="E33" s="192">
        <v>2019</v>
      </c>
      <c r="F33" s="192">
        <v>2020</v>
      </c>
      <c r="G33" s="192">
        <v>2021</v>
      </c>
    </row>
    <row r="34" spans="3:7" ht="12.75" thickBot="1">
      <c r="C34" s="721"/>
      <c r="D34" s="193" t="s">
        <v>6</v>
      </c>
      <c r="E34" s="193" t="s">
        <v>7</v>
      </c>
      <c r="F34" s="193" t="s">
        <v>7</v>
      </c>
      <c r="G34" s="193" t="s">
        <v>7</v>
      </c>
    </row>
    <row r="35" spans="3:7" ht="12.75" thickBot="1">
      <c r="C35" s="1" t="s">
        <v>0</v>
      </c>
      <c r="D35" s="197">
        <v>30800</v>
      </c>
      <c r="E35" s="197">
        <v>30800</v>
      </c>
      <c r="F35" s="197">
        <v>30800</v>
      </c>
      <c r="G35" s="197">
        <v>30800</v>
      </c>
    </row>
    <row r="36" spans="3:7" ht="24.75" thickBot="1">
      <c r="C36" s="1" t="s">
        <v>52</v>
      </c>
      <c r="D36" s="197">
        <v>5500</v>
      </c>
      <c r="E36" s="197">
        <v>5500</v>
      </c>
      <c r="F36" s="197">
        <v>5500</v>
      </c>
      <c r="G36" s="197">
        <v>5500</v>
      </c>
    </row>
    <row r="37" spans="3:7" ht="12.75" thickBot="1">
      <c r="C37" s="1" t="s">
        <v>1</v>
      </c>
      <c r="D37" s="198">
        <v>8000</v>
      </c>
      <c r="E37" s="198">
        <v>10700</v>
      </c>
      <c r="F37" s="198">
        <v>10700</v>
      </c>
      <c r="G37" s="198">
        <v>10700</v>
      </c>
    </row>
    <row r="38" spans="3:7" ht="12.75" thickBot="1">
      <c r="C38" s="1" t="s">
        <v>2</v>
      </c>
      <c r="D38" s="198"/>
      <c r="E38" s="198"/>
      <c r="F38" s="198"/>
      <c r="G38" s="198"/>
    </row>
    <row r="39" spans="3:7" ht="24.75" thickBot="1">
      <c r="C39" s="1" t="s">
        <v>31</v>
      </c>
      <c r="D39" s="198">
        <v>3000</v>
      </c>
      <c r="E39" s="198">
        <v>3000</v>
      </c>
      <c r="F39" s="198">
        <v>3000</v>
      </c>
      <c r="G39" s="198">
        <v>5000</v>
      </c>
    </row>
    <row r="40" spans="3:7" ht="12.75" thickBot="1">
      <c r="C40" s="1" t="s">
        <v>33</v>
      </c>
      <c r="D40" s="198"/>
      <c r="E40" s="197"/>
      <c r="F40" s="197"/>
      <c r="G40" s="197"/>
    </row>
    <row r="41" spans="3:7" ht="24.75" thickBot="1">
      <c r="C41" s="1" t="s">
        <v>3</v>
      </c>
      <c r="D41" s="198"/>
      <c r="E41" s="197"/>
      <c r="F41" s="197"/>
      <c r="G41" s="197"/>
    </row>
    <row r="42" spans="3:7" ht="24.75" thickBot="1">
      <c r="C42" s="32" t="s">
        <v>72</v>
      </c>
      <c r="D42" s="198">
        <f>D41+D40+D39+D38+D37+D36+D35</f>
        <v>47300</v>
      </c>
      <c r="E42" s="198">
        <f>E41+E40+E39+E38+E37+E36+E35</f>
        <v>50000</v>
      </c>
      <c r="F42" s="198">
        <f>F41+F40+F39+F38+F37+F36+F35</f>
        <v>50000</v>
      </c>
      <c r="G42" s="198">
        <f>G41+G40+G39+G38+G37+G36+G35</f>
        <v>52000</v>
      </c>
    </row>
    <row r="43" spans="3:7" ht="12.75" thickBot="1">
      <c r="C43" s="38" t="s">
        <v>74</v>
      </c>
      <c r="D43" s="200">
        <f>IF(D42-D27=0,0,"Error")</f>
        <v>0</v>
      </c>
      <c r="E43" s="200">
        <f>IF(E42-E27=0,0,"Error")</f>
        <v>0</v>
      </c>
      <c r="F43" s="200">
        <f>IF(F42-F27=0,0,"Error")</f>
        <v>0</v>
      </c>
      <c r="G43" s="200">
        <f>IF(G42-G27=0,0,"Error")</f>
        <v>0</v>
      </c>
    </row>
    <row r="44" spans="3:7" ht="12.75" thickBot="1">
      <c r="C44" s="734" t="s">
        <v>94</v>
      </c>
      <c r="D44" s="735"/>
      <c r="E44" s="735"/>
      <c r="F44" s="735"/>
      <c r="G44" s="736"/>
    </row>
    <row r="45" spans="3:7" ht="12.75" thickBot="1">
      <c r="C45" s="734" t="s">
        <v>95</v>
      </c>
      <c r="D45" s="735"/>
      <c r="E45" s="735"/>
      <c r="F45" s="735"/>
      <c r="G45" s="736"/>
    </row>
    <row r="46" spans="3:7" ht="24.75" thickBot="1">
      <c r="C46" s="202" t="s">
        <v>111</v>
      </c>
      <c r="D46" s="731" t="s">
        <v>44</v>
      </c>
      <c r="E46" s="732"/>
      <c r="F46" s="732"/>
      <c r="G46" s="733"/>
    </row>
    <row r="47" spans="3:7" ht="12.75" thickBot="1">
      <c r="C47" s="191" t="s">
        <v>42</v>
      </c>
      <c r="D47" s="778" t="s">
        <v>209</v>
      </c>
      <c r="E47" s="779"/>
      <c r="F47" s="779"/>
      <c r="G47" s="780"/>
    </row>
    <row r="48" spans="3:7" ht="48.75" customHeight="1" thickBot="1">
      <c r="C48" s="190" t="s">
        <v>10</v>
      </c>
      <c r="D48" s="594" t="s">
        <v>210</v>
      </c>
      <c r="E48" s="595"/>
      <c r="F48" s="595"/>
      <c r="G48" s="596"/>
    </row>
    <row r="49" spans="3:13" ht="12.75" thickBot="1">
      <c r="C49" s="190" t="s">
        <v>15</v>
      </c>
      <c r="D49" s="775" t="s">
        <v>162</v>
      </c>
      <c r="E49" s="776"/>
      <c r="F49" s="776"/>
      <c r="G49" s="777"/>
    </row>
    <row r="50" spans="3:13" ht="12.75" customHeight="1">
      <c r="C50" s="720"/>
      <c r="D50" s="192">
        <v>2018</v>
      </c>
      <c r="E50" s="192">
        <v>2019</v>
      </c>
      <c r="F50" s="192">
        <v>2020</v>
      </c>
      <c r="G50" s="192">
        <v>2021</v>
      </c>
    </row>
    <row r="51" spans="3:13" ht="18" customHeight="1" thickBot="1">
      <c r="C51" s="721"/>
      <c r="D51" s="193" t="s">
        <v>6</v>
      </c>
      <c r="E51" s="193" t="s">
        <v>7</v>
      </c>
      <c r="F51" s="193" t="s">
        <v>7</v>
      </c>
      <c r="G51" s="193" t="s">
        <v>7</v>
      </c>
    </row>
    <row r="52" spans="3:13" ht="12.75" thickBot="1">
      <c r="C52" s="190" t="s">
        <v>9</v>
      </c>
      <c r="D52" s="194">
        <v>1</v>
      </c>
      <c r="E52" s="194">
        <v>1</v>
      </c>
      <c r="F52" s="194">
        <v>1</v>
      </c>
      <c r="G52" s="194">
        <v>1</v>
      </c>
    </row>
    <row r="53" spans="3:13" ht="12.75" thickBot="1">
      <c r="C53" s="190" t="s">
        <v>16</v>
      </c>
      <c r="D53" s="194">
        <v>4000</v>
      </c>
      <c r="E53" s="194">
        <v>4000</v>
      </c>
      <c r="F53" s="194">
        <v>4000</v>
      </c>
      <c r="G53" s="194">
        <v>4000</v>
      </c>
    </row>
    <row r="54" spans="3:13" ht="12.75" thickBot="1">
      <c r="C54" s="190" t="s">
        <v>26</v>
      </c>
      <c r="D54" s="194">
        <f>D53/D52</f>
        <v>4000</v>
      </c>
      <c r="E54" s="194">
        <f>E53/E52</f>
        <v>4000</v>
      </c>
      <c r="F54" s="194">
        <f>F53/F52</f>
        <v>4000</v>
      </c>
      <c r="G54" s="194">
        <f>G53/G52</f>
        <v>4000</v>
      </c>
    </row>
    <row r="55" spans="3:13" ht="12.75" thickBot="1">
      <c r="C55" s="190" t="s">
        <v>17</v>
      </c>
      <c r="D55" s="186" t="s">
        <v>23</v>
      </c>
      <c r="E55" s="195">
        <f>E52/D52-1</f>
        <v>0</v>
      </c>
      <c r="F55" s="195">
        <f t="shared" ref="F55:G57" si="1">F52/E52-1</f>
        <v>0</v>
      </c>
      <c r="G55" s="195">
        <f t="shared" si="1"/>
        <v>0</v>
      </c>
      <c r="I55" s="196"/>
      <c r="J55" s="196"/>
      <c r="K55" s="196"/>
      <c r="L55" s="196"/>
      <c r="M55" s="196"/>
    </row>
    <row r="56" spans="3:13" ht="24.75" thickBot="1">
      <c r="C56" s="190" t="s">
        <v>18</v>
      </c>
      <c r="D56" s="186" t="s">
        <v>23</v>
      </c>
      <c r="E56" s="195">
        <f>E53/D53-1</f>
        <v>0</v>
      </c>
      <c r="F56" s="195">
        <f t="shared" si="1"/>
        <v>0</v>
      </c>
      <c r="G56" s="195">
        <f t="shared" si="1"/>
        <v>0</v>
      </c>
    </row>
    <row r="57" spans="3:13" ht="24.75" thickBot="1">
      <c r="C57" s="190" t="s">
        <v>19</v>
      </c>
      <c r="D57" s="186" t="s">
        <v>23</v>
      </c>
      <c r="E57" s="195">
        <f>E54/D54-1</f>
        <v>0</v>
      </c>
      <c r="F57" s="195">
        <f t="shared" si="1"/>
        <v>0</v>
      </c>
      <c r="G57" s="195">
        <f t="shared" si="1"/>
        <v>0</v>
      </c>
    </row>
    <row r="58" spans="3:13" ht="12.75" thickBot="1">
      <c r="C58" s="722" t="s">
        <v>390</v>
      </c>
      <c r="D58" s="723"/>
      <c r="E58" s="723"/>
      <c r="F58" s="723"/>
      <c r="G58" s="724"/>
    </row>
    <row r="59" spans="3:13" ht="19.5" customHeight="1">
      <c r="C59" s="720"/>
      <c r="D59" s="192">
        <v>2018</v>
      </c>
      <c r="E59" s="192">
        <v>2019</v>
      </c>
      <c r="F59" s="192">
        <v>2020</v>
      </c>
      <c r="G59" s="192">
        <v>2021</v>
      </c>
    </row>
    <row r="60" spans="3:13" ht="17.25" customHeight="1" thickBot="1">
      <c r="C60" s="721"/>
      <c r="D60" s="193" t="s">
        <v>6</v>
      </c>
      <c r="E60" s="193" t="s">
        <v>7</v>
      </c>
      <c r="F60" s="193" t="s">
        <v>7</v>
      </c>
      <c r="G60" s="193" t="s">
        <v>7</v>
      </c>
    </row>
    <row r="61" spans="3:13" ht="12.75" thickBot="1">
      <c r="C61" s="1" t="s">
        <v>99</v>
      </c>
      <c r="D61" s="197"/>
      <c r="E61" s="197"/>
      <c r="F61" s="197"/>
      <c r="G61" s="197"/>
    </row>
    <row r="62" spans="3:13" ht="12.75" thickBot="1">
      <c r="C62" s="1" t="s">
        <v>100</v>
      </c>
      <c r="D62" s="194">
        <v>4000</v>
      </c>
      <c r="E62" s="194">
        <v>4000</v>
      </c>
      <c r="F62" s="194">
        <v>4000</v>
      </c>
      <c r="G62" s="194">
        <v>4000</v>
      </c>
    </row>
    <row r="63" spans="3:13" ht="24.75" thickBot="1">
      <c r="C63" s="32" t="s">
        <v>72</v>
      </c>
      <c r="D63" s="198">
        <f>D62+D61</f>
        <v>4000</v>
      </c>
      <c r="E63" s="198">
        <f>E62+E61</f>
        <v>4000</v>
      </c>
      <c r="F63" s="198">
        <f>F62+F61</f>
        <v>4000</v>
      </c>
      <c r="G63" s="198">
        <f>G62+G61</f>
        <v>4000</v>
      </c>
    </row>
    <row r="64" spans="3:13">
      <c r="C64" s="750" t="s">
        <v>96</v>
      </c>
      <c r="D64" s="753"/>
      <c r="E64" s="754"/>
      <c r="F64" s="754"/>
      <c r="G64" s="755"/>
    </row>
    <row r="65" spans="3:7">
      <c r="C65" s="751"/>
      <c r="D65" s="756"/>
      <c r="E65" s="757"/>
      <c r="F65" s="757"/>
      <c r="G65" s="758"/>
    </row>
    <row r="66" spans="3:7" ht="12.75" thickBot="1">
      <c r="C66" s="752"/>
      <c r="D66" s="759"/>
      <c r="E66" s="760"/>
      <c r="F66" s="760"/>
      <c r="G66" s="761"/>
    </row>
    <row r="67" spans="3:7" ht="24.75" thickBot="1">
      <c r="C67" s="60" t="s">
        <v>24</v>
      </c>
      <c r="D67" s="781" t="s">
        <v>212</v>
      </c>
      <c r="E67" s="779"/>
      <c r="F67" s="779"/>
      <c r="G67" s="780"/>
    </row>
    <row r="68" spans="3:7" ht="12.75" thickBot="1">
      <c r="C68" s="728" t="s">
        <v>25</v>
      </c>
      <c r="D68" s="729"/>
      <c r="E68" s="729"/>
      <c r="F68" s="729"/>
      <c r="G68" s="730"/>
    </row>
    <row r="69" spans="3:7" ht="24.75" thickBot="1">
      <c r="C69" s="277" t="s">
        <v>346</v>
      </c>
      <c r="D69" s="274">
        <v>0.78</v>
      </c>
      <c r="E69" s="274">
        <v>0.85</v>
      </c>
      <c r="F69" s="274">
        <v>0.9</v>
      </c>
      <c r="G69" s="274">
        <v>1</v>
      </c>
    </row>
    <row r="70" spans="3:7" ht="12.75" thickBot="1">
      <c r="C70" s="765" t="s">
        <v>71</v>
      </c>
      <c r="D70" s="766"/>
      <c r="E70" s="766"/>
      <c r="F70" s="766"/>
      <c r="G70" s="767"/>
    </row>
    <row r="71" spans="3:7" ht="12.75" thickBot="1">
      <c r="C71" s="762" t="s">
        <v>93</v>
      </c>
      <c r="D71" s="763"/>
      <c r="E71" s="763"/>
      <c r="F71" s="763"/>
      <c r="G71" s="764"/>
    </row>
    <row r="72" spans="3:7">
      <c r="C72" s="720"/>
      <c r="D72" s="192">
        <v>2018</v>
      </c>
      <c r="E72" s="192">
        <v>2019</v>
      </c>
      <c r="F72" s="192">
        <v>2020</v>
      </c>
      <c r="G72" s="192">
        <v>2021</v>
      </c>
    </row>
    <row r="73" spans="3:7" ht="12.75" thickBot="1">
      <c r="C73" s="721"/>
      <c r="D73" s="193" t="s">
        <v>6</v>
      </c>
      <c r="E73" s="193" t="s">
        <v>7</v>
      </c>
      <c r="F73" s="193" t="s">
        <v>7</v>
      </c>
      <c r="G73" s="193" t="s">
        <v>7</v>
      </c>
    </row>
    <row r="74" spans="3:7" ht="12.75" thickBot="1">
      <c r="C74" s="191" t="s">
        <v>153</v>
      </c>
      <c r="D74" s="603" t="s">
        <v>213</v>
      </c>
      <c r="E74" s="604"/>
      <c r="F74" s="604"/>
      <c r="G74" s="605"/>
    </row>
    <row r="75" spans="3:7" ht="12.75" thickBot="1">
      <c r="C75" s="190" t="s">
        <v>10</v>
      </c>
      <c r="D75" s="594" t="s">
        <v>214</v>
      </c>
      <c r="E75" s="595"/>
      <c r="F75" s="595"/>
      <c r="G75" s="596"/>
    </row>
    <row r="76" spans="3:7" ht="12.75" thickBot="1">
      <c r="C76" s="190" t="s">
        <v>15</v>
      </c>
      <c r="D76" s="606" t="s">
        <v>215</v>
      </c>
      <c r="E76" s="607"/>
      <c r="F76" s="607"/>
      <c r="G76" s="608"/>
    </row>
    <row r="77" spans="3:7">
      <c r="C77" s="720"/>
      <c r="D77" s="192">
        <v>2018</v>
      </c>
      <c r="E77" s="192">
        <v>2019</v>
      </c>
      <c r="F77" s="192">
        <v>2020</v>
      </c>
      <c r="G77" s="192">
        <v>2021</v>
      </c>
    </row>
    <row r="78" spans="3:7" ht="12.75" thickBot="1">
      <c r="C78" s="721"/>
      <c r="D78" s="193" t="s">
        <v>6</v>
      </c>
      <c r="E78" s="193" t="s">
        <v>7</v>
      </c>
      <c r="F78" s="193" t="s">
        <v>7</v>
      </c>
      <c r="G78" s="193" t="s">
        <v>7</v>
      </c>
    </row>
    <row r="79" spans="3:7" ht="12.75" thickBot="1">
      <c r="C79" s="190" t="s">
        <v>9</v>
      </c>
      <c r="D79" s="194">
        <v>5400</v>
      </c>
      <c r="E79" s="269">
        <v>5500</v>
      </c>
      <c r="F79" s="269">
        <v>5500</v>
      </c>
      <c r="G79" s="269">
        <v>5500</v>
      </c>
    </row>
    <row r="80" spans="3:7" ht="12.75" thickBot="1">
      <c r="C80" s="190" t="s">
        <v>16</v>
      </c>
      <c r="D80" s="194">
        <v>2000000</v>
      </c>
      <c r="E80" s="194">
        <v>2000000</v>
      </c>
      <c r="F80" s="194">
        <v>2200000</v>
      </c>
      <c r="G80" s="194">
        <v>2200000</v>
      </c>
    </row>
    <row r="81" spans="3:7" ht="12.75" thickBot="1">
      <c r="C81" s="190" t="s">
        <v>26</v>
      </c>
      <c r="D81" s="194">
        <f>D80/D79</f>
        <v>370.37037037037038</v>
      </c>
      <c r="E81" s="194">
        <f>E80/E79</f>
        <v>363.63636363636363</v>
      </c>
      <c r="F81" s="194">
        <f>F80/F79</f>
        <v>400</v>
      </c>
      <c r="G81" s="194">
        <f>G80/G79</f>
        <v>400</v>
      </c>
    </row>
    <row r="82" spans="3:7" ht="12.75" thickBot="1">
      <c r="C82" s="190" t="s">
        <v>17</v>
      </c>
      <c r="D82" s="186"/>
      <c r="E82" s="195">
        <f>E79/D79-1</f>
        <v>1.8518518518518601E-2</v>
      </c>
      <c r="F82" s="195">
        <f t="shared" ref="F82:G84" si="2">F79/E79-1</f>
        <v>0</v>
      </c>
      <c r="G82" s="195">
        <f t="shared" si="2"/>
        <v>0</v>
      </c>
    </row>
    <row r="83" spans="3:7" ht="24.75" thickBot="1">
      <c r="C83" s="190" t="s">
        <v>18</v>
      </c>
      <c r="D83" s="186"/>
      <c r="E83" s="195">
        <f>E80/D80-1</f>
        <v>0</v>
      </c>
      <c r="F83" s="195">
        <f t="shared" si="2"/>
        <v>0.10000000000000009</v>
      </c>
      <c r="G83" s="195">
        <f t="shared" si="2"/>
        <v>0</v>
      </c>
    </row>
    <row r="84" spans="3:7" ht="24.75" thickBot="1">
      <c r="C84" s="190" t="s">
        <v>19</v>
      </c>
      <c r="D84" s="186"/>
      <c r="E84" s="195">
        <f>E81/D81-1</f>
        <v>-1.8181818181818188E-2</v>
      </c>
      <c r="F84" s="195">
        <f t="shared" si="2"/>
        <v>0.10000000000000009</v>
      </c>
      <c r="G84" s="195">
        <f t="shared" si="2"/>
        <v>0</v>
      </c>
    </row>
    <row r="85" spans="3:7">
      <c r="C85" s="720"/>
      <c r="D85" s="192">
        <v>2018</v>
      </c>
      <c r="E85" s="192">
        <v>2019</v>
      </c>
      <c r="F85" s="192">
        <v>2020</v>
      </c>
      <c r="G85" s="192">
        <v>2021</v>
      </c>
    </row>
    <row r="86" spans="3:7" ht="12.75" thickBot="1">
      <c r="C86" s="721"/>
      <c r="D86" s="193" t="s">
        <v>6</v>
      </c>
      <c r="E86" s="193" t="s">
        <v>7</v>
      </c>
      <c r="F86" s="193" t="s">
        <v>7</v>
      </c>
      <c r="G86" s="193" t="s">
        <v>7</v>
      </c>
    </row>
    <row r="87" spans="3:7" ht="12.75" thickBot="1">
      <c r="C87" s="722" t="s">
        <v>407</v>
      </c>
      <c r="D87" s="723"/>
      <c r="E87" s="723"/>
      <c r="F87" s="723"/>
      <c r="G87" s="724"/>
    </row>
    <row r="88" spans="3:7">
      <c r="C88" s="720"/>
      <c r="D88" s="192">
        <v>2018</v>
      </c>
      <c r="E88" s="192">
        <v>2019</v>
      </c>
      <c r="F88" s="192">
        <v>2020</v>
      </c>
      <c r="G88" s="192">
        <v>2021</v>
      </c>
    </row>
    <row r="89" spans="3:7" ht="12.75" thickBot="1">
      <c r="C89" s="721"/>
      <c r="D89" s="193" t="s">
        <v>6</v>
      </c>
      <c r="E89" s="193" t="s">
        <v>7</v>
      </c>
      <c r="F89" s="193" t="s">
        <v>7</v>
      </c>
      <c r="G89" s="193" t="s">
        <v>7</v>
      </c>
    </row>
    <row r="90" spans="3:7" ht="12.75" thickBot="1">
      <c r="C90" s="1" t="s">
        <v>0</v>
      </c>
      <c r="D90" s="197">
        <v>0</v>
      </c>
      <c r="E90" s="197">
        <v>0</v>
      </c>
      <c r="F90" s="197">
        <v>0</v>
      </c>
      <c r="G90" s="197">
        <v>0</v>
      </c>
    </row>
    <row r="91" spans="3:7" ht="24.75" thickBot="1">
      <c r="C91" s="1" t="s">
        <v>52</v>
      </c>
      <c r="D91" s="197">
        <v>0</v>
      </c>
      <c r="E91" s="197">
        <v>0</v>
      </c>
      <c r="F91" s="197">
        <v>0</v>
      </c>
      <c r="G91" s="197">
        <v>0</v>
      </c>
    </row>
    <row r="92" spans="3:7" ht="12.75" thickBot="1">
      <c r="C92" s="1" t="s">
        <v>1</v>
      </c>
      <c r="D92" s="197">
        <v>0</v>
      </c>
      <c r="E92" s="197">
        <v>0</v>
      </c>
      <c r="F92" s="197">
        <v>0</v>
      </c>
      <c r="G92" s="197">
        <v>0</v>
      </c>
    </row>
    <row r="93" spans="3:7" ht="12.75" thickBot="1">
      <c r="C93" s="1" t="s">
        <v>2</v>
      </c>
      <c r="D93" s="197">
        <v>0</v>
      </c>
      <c r="E93" s="197">
        <v>0</v>
      </c>
      <c r="F93" s="197">
        <v>0</v>
      </c>
      <c r="G93" s="197">
        <v>0</v>
      </c>
    </row>
    <row r="94" spans="3:7" ht="24.75" thickBot="1">
      <c r="C94" s="1" t="s">
        <v>31</v>
      </c>
      <c r="D94" s="197">
        <v>0</v>
      </c>
      <c r="E94" s="197">
        <v>0</v>
      </c>
      <c r="F94" s="197">
        <v>0</v>
      </c>
      <c r="G94" s="197">
        <v>0</v>
      </c>
    </row>
    <row r="95" spans="3:7" ht="12.75" thickBot="1">
      <c r="C95" s="1" t="s">
        <v>33</v>
      </c>
      <c r="D95" s="197">
        <v>0</v>
      </c>
      <c r="E95" s="197">
        <v>0</v>
      </c>
      <c r="F95" s="197">
        <v>0</v>
      </c>
      <c r="G95" s="197">
        <v>0</v>
      </c>
    </row>
    <row r="96" spans="3:7" ht="24.75" thickBot="1">
      <c r="C96" s="1" t="s">
        <v>3</v>
      </c>
      <c r="D96" s="194">
        <v>2000000</v>
      </c>
      <c r="E96" s="194">
        <v>2000000</v>
      </c>
      <c r="F96" s="194">
        <v>2200000</v>
      </c>
      <c r="G96" s="194">
        <v>2200000</v>
      </c>
    </row>
    <row r="97" spans="3:7" ht="36.75" thickBot="1">
      <c r="C97" s="963" t="s">
        <v>76</v>
      </c>
      <c r="D97" s="964">
        <f>D96+D95+D94+D93+D92+D91+D90</f>
        <v>2000000</v>
      </c>
      <c r="E97" s="964">
        <f>E96+E95+E94+E93+E92+E91+E90</f>
        <v>2000000</v>
      </c>
      <c r="F97" s="964">
        <f>F96+F95+F94+F93+F92+F91+F90</f>
        <v>2200000</v>
      </c>
      <c r="G97" s="964">
        <f>G96+G95+G94+G93+G92+G91+G90</f>
        <v>2200000</v>
      </c>
    </row>
    <row r="98" spans="3:7" ht="36.75" thickBot="1">
      <c r="C98" s="965" t="s">
        <v>116</v>
      </c>
      <c r="D98" s="964">
        <f>D27+D53+D80</f>
        <v>2051300</v>
      </c>
      <c r="E98" s="964">
        <f t="shared" ref="E98:G98" si="3">E27+E53+E80</f>
        <v>2054000</v>
      </c>
      <c r="F98" s="964">
        <f t="shared" si="3"/>
        <v>2254000</v>
      </c>
      <c r="G98" s="964">
        <f t="shared" si="3"/>
        <v>2256000</v>
      </c>
    </row>
    <row r="99" spans="3:7" ht="36.75" thickBot="1">
      <c r="C99" s="965" t="s">
        <v>117</v>
      </c>
      <c r="D99" s="964"/>
      <c r="E99" s="964"/>
      <c r="F99" s="964"/>
      <c r="G99" s="964"/>
    </row>
    <row r="100" spans="3:7" ht="12.75" thickBot="1">
      <c r="C100" s="38" t="s">
        <v>74</v>
      </c>
      <c r="D100" s="200">
        <f>IF(D97-D80=0,0,"Error")</f>
        <v>0</v>
      </c>
      <c r="E100" s="200">
        <f>IF(E97-E80=0,0,"Error")</f>
        <v>0</v>
      </c>
      <c r="F100" s="200">
        <f>IF(F97-F80=0,0,"Error")</f>
        <v>0</v>
      </c>
      <c r="G100" s="200">
        <f>IF(G97-G80=0,0,"Error")</f>
        <v>0</v>
      </c>
    </row>
    <row r="101" spans="3:7" ht="36.75" thickBot="1">
      <c r="C101" s="28" t="s">
        <v>58</v>
      </c>
      <c r="D101" s="197">
        <v>24</v>
      </c>
      <c r="E101" s="197">
        <v>24</v>
      </c>
      <c r="F101" s="197">
        <v>24</v>
      </c>
      <c r="G101" s="197">
        <v>24</v>
      </c>
    </row>
    <row r="102" spans="3:7" ht="36.75" thickBot="1">
      <c r="C102" s="28" t="s">
        <v>69</v>
      </c>
      <c r="D102" s="197">
        <v>0</v>
      </c>
      <c r="E102" s="197">
        <v>0</v>
      </c>
      <c r="F102" s="197">
        <v>0</v>
      </c>
      <c r="G102" s="197">
        <v>0</v>
      </c>
    </row>
    <row r="103" spans="3:7">
      <c r="C103" s="43"/>
      <c r="D103" s="206"/>
      <c r="E103" s="206"/>
      <c r="F103" s="206"/>
      <c r="G103" s="206"/>
    </row>
    <row r="104" spans="3:7">
      <c r="C104" s="43"/>
      <c r="D104" s="206"/>
      <c r="E104" s="206"/>
      <c r="F104" s="206"/>
      <c r="G104" s="206"/>
    </row>
    <row r="105" spans="3:7">
      <c r="C105" s="43"/>
      <c r="D105" s="206"/>
      <c r="E105" s="206"/>
      <c r="F105" s="206"/>
      <c r="G105" s="206"/>
    </row>
  </sheetData>
  <mergeCells count="41">
    <mergeCell ref="C88:C89"/>
    <mergeCell ref="D67:G67"/>
    <mergeCell ref="C68:G68"/>
    <mergeCell ref="C70:G70"/>
    <mergeCell ref="C71:G71"/>
    <mergeCell ref="C72:C73"/>
    <mergeCell ref="D74:G74"/>
    <mergeCell ref="D75:G75"/>
    <mergeCell ref="D76:G76"/>
    <mergeCell ref="C77:C78"/>
    <mergeCell ref="C85:C86"/>
    <mergeCell ref="C87:G87"/>
    <mergeCell ref="D49:G49"/>
    <mergeCell ref="C50:C51"/>
    <mergeCell ref="C58:G58"/>
    <mergeCell ref="C59:C60"/>
    <mergeCell ref="C64:C66"/>
    <mergeCell ref="D64:G66"/>
    <mergeCell ref="D48:G48"/>
    <mergeCell ref="C20:G20"/>
    <mergeCell ref="D21:G21"/>
    <mergeCell ref="D22:G22"/>
    <mergeCell ref="D23:G23"/>
    <mergeCell ref="C24:C25"/>
    <mergeCell ref="C32:G32"/>
    <mergeCell ref="C33:C34"/>
    <mergeCell ref="C44:G44"/>
    <mergeCell ref="D47:G47"/>
    <mergeCell ref="D46:G46"/>
    <mergeCell ref="C19:G19"/>
    <mergeCell ref="C45:G45"/>
    <mergeCell ref="C2:G2"/>
    <mergeCell ref="D4:G4"/>
    <mergeCell ref="D5:G5"/>
    <mergeCell ref="D6:G6"/>
    <mergeCell ref="C7:G7"/>
    <mergeCell ref="C8:G10"/>
    <mergeCell ref="D11:G11"/>
    <mergeCell ref="C12:C13"/>
    <mergeCell ref="D16:G16"/>
    <mergeCell ref="C17:G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1"/>
  <sheetViews>
    <sheetView topLeftCell="A145" zoomScale="96" zoomScaleNormal="96" workbookViewId="0">
      <selection activeCell="D14" sqref="D14"/>
    </sheetView>
  </sheetViews>
  <sheetFormatPr defaultRowHeight="15"/>
  <cols>
    <col min="1" max="1" width="11" customWidth="1"/>
    <col min="2" max="2" width="12" customWidth="1"/>
    <col min="3" max="3" width="28.5703125" customWidth="1"/>
    <col min="4" max="7" width="11.7109375" customWidth="1"/>
    <col min="9" max="9" width="15.28515625" customWidth="1"/>
    <col min="10" max="10" width="11" customWidth="1"/>
    <col min="11" max="11" width="11" bestFit="1" customWidth="1"/>
  </cols>
  <sheetData>
    <row r="1" spans="1:8">
      <c r="A1" s="122" t="s">
        <v>253</v>
      </c>
    </row>
    <row r="2" spans="1:8">
      <c r="B2" s="401" t="s">
        <v>87</v>
      </c>
      <c r="C2" s="401"/>
      <c r="D2" s="401"/>
      <c r="E2" s="401"/>
      <c r="F2" s="401"/>
      <c r="G2" s="401"/>
      <c r="H2" s="401"/>
    </row>
    <row r="3" spans="1:8">
      <c r="B3" s="64"/>
      <c r="C3" s="402" t="s">
        <v>41</v>
      </c>
      <c r="D3" s="402"/>
      <c r="E3" s="402"/>
      <c r="F3" s="402"/>
      <c r="G3" s="402"/>
      <c r="H3" s="64"/>
    </row>
    <row r="4" spans="1:8" ht="15.75" thickBot="1"/>
    <row r="5" spans="1:8" ht="15.75" thickBot="1">
      <c r="C5" s="27" t="s">
        <v>22</v>
      </c>
      <c r="D5" s="403" t="s">
        <v>132</v>
      </c>
      <c r="E5" s="403"/>
      <c r="F5" s="403"/>
      <c r="G5" s="403"/>
    </row>
    <row r="6" spans="1:8" ht="15.75" thickBot="1">
      <c r="C6" s="27" t="s">
        <v>4</v>
      </c>
      <c r="D6" s="404" t="s">
        <v>133</v>
      </c>
      <c r="E6" s="390"/>
      <c r="F6" s="390"/>
      <c r="G6" s="391"/>
    </row>
    <row r="7" spans="1:8" ht="15.75" thickBot="1">
      <c r="C7" s="27" t="s">
        <v>38</v>
      </c>
      <c r="D7" s="375" t="s">
        <v>5</v>
      </c>
      <c r="E7" s="376"/>
      <c r="F7" s="376"/>
      <c r="G7" s="377"/>
    </row>
    <row r="8" spans="1:8" ht="15.75" thickBot="1">
      <c r="C8" s="405" t="s">
        <v>8</v>
      </c>
      <c r="D8" s="406"/>
      <c r="E8" s="406"/>
      <c r="F8" s="406"/>
      <c r="G8" s="407"/>
    </row>
    <row r="9" spans="1:8" ht="46.5" customHeight="1" thickBot="1">
      <c r="C9" s="375" t="s">
        <v>372</v>
      </c>
      <c r="D9" s="376"/>
      <c r="E9" s="376"/>
      <c r="F9" s="376"/>
      <c r="G9" s="377"/>
    </row>
    <row r="10" spans="1:8" ht="40.5" customHeight="1" thickBot="1">
      <c r="C10" s="26" t="s">
        <v>11</v>
      </c>
      <c r="D10" s="408" t="s">
        <v>262</v>
      </c>
      <c r="E10" s="409"/>
      <c r="F10" s="409"/>
      <c r="G10" s="410"/>
    </row>
    <row r="11" spans="1:8">
      <c r="C11" s="399" t="s">
        <v>12</v>
      </c>
      <c r="D11" s="3">
        <v>2018</v>
      </c>
      <c r="E11" s="3">
        <v>2019</v>
      </c>
      <c r="F11" s="3">
        <v>2020</v>
      </c>
      <c r="G11" s="3">
        <v>2021</v>
      </c>
    </row>
    <row r="12" spans="1:8" ht="15.75" thickBot="1">
      <c r="C12" s="400"/>
      <c r="D12" s="4" t="s">
        <v>6</v>
      </c>
      <c r="E12" s="4" t="s">
        <v>7</v>
      </c>
      <c r="F12" s="4" t="s">
        <v>7</v>
      </c>
      <c r="G12" s="4" t="s">
        <v>7</v>
      </c>
    </row>
    <row r="13" spans="1:8" ht="23.25" thickBot="1">
      <c r="C13" s="151" t="s">
        <v>403</v>
      </c>
      <c r="D13" s="10">
        <v>0.5</v>
      </c>
      <c r="E13" s="10" t="s">
        <v>263</v>
      </c>
      <c r="F13" s="10" t="s">
        <v>263</v>
      </c>
      <c r="G13" s="10" t="s">
        <v>263</v>
      </c>
    </row>
    <row r="14" spans="1:8" ht="15.75" thickBot="1">
      <c r="C14" s="104"/>
      <c r="D14" s="10"/>
      <c r="E14" s="10"/>
      <c r="F14" s="10"/>
      <c r="G14" s="10"/>
    </row>
    <row r="15" spans="1:8" ht="15.75" thickBot="1">
      <c r="C15" s="5"/>
      <c r="D15" s="115"/>
      <c r="E15" s="115"/>
      <c r="F15" s="115"/>
      <c r="G15" s="115"/>
    </row>
    <row r="16" spans="1:8" ht="15.75" thickBot="1">
      <c r="C16" s="66"/>
      <c r="D16" s="116"/>
      <c r="E16" s="116"/>
      <c r="F16" s="116"/>
      <c r="G16" s="116"/>
    </row>
    <row r="17" spans="3:13" ht="15.75" thickBot="1">
      <c r="C17" s="66"/>
      <c r="D17" s="117"/>
      <c r="E17" s="117"/>
      <c r="F17" s="117"/>
      <c r="G17" s="117"/>
    </row>
    <row r="18" spans="3:13" ht="15.75" thickBot="1">
      <c r="C18" s="154" t="s">
        <v>13</v>
      </c>
      <c r="D18" s="411" t="s">
        <v>264</v>
      </c>
      <c r="E18" s="412"/>
      <c r="F18" s="412"/>
      <c r="G18" s="413"/>
    </row>
    <row r="19" spans="3:13" ht="15.75" thickBot="1">
      <c r="C19" s="414" t="s">
        <v>14</v>
      </c>
      <c r="D19" s="415"/>
      <c r="E19" s="415"/>
      <c r="F19" s="415"/>
      <c r="G19" s="416"/>
      <c r="J19" s="6"/>
      <c r="L19" s="6"/>
    </row>
    <row r="20" spans="3:13" ht="23.25" thickBot="1">
      <c r="C20" s="151" t="s">
        <v>404</v>
      </c>
      <c r="D20" s="10">
        <v>0.5</v>
      </c>
      <c r="E20" s="10" t="s">
        <v>263</v>
      </c>
      <c r="F20" s="10" t="s">
        <v>263</v>
      </c>
      <c r="G20" s="10" t="s">
        <v>263</v>
      </c>
    </row>
    <row r="21" spans="3:13" ht="23.25" thickBot="1">
      <c r="C21" s="5" t="s">
        <v>405</v>
      </c>
      <c r="D21" s="10">
        <v>0.1</v>
      </c>
      <c r="E21" s="10" t="s">
        <v>263</v>
      </c>
      <c r="F21" s="10" t="s">
        <v>263</v>
      </c>
      <c r="G21" s="10" t="s">
        <v>263</v>
      </c>
    </row>
    <row r="22" spans="3:13" ht="15.75" thickBot="1">
      <c r="C22" s="417" t="s">
        <v>70</v>
      </c>
      <c r="D22" s="418"/>
      <c r="E22" s="418"/>
      <c r="F22" s="418"/>
      <c r="G22" s="419"/>
    </row>
    <row r="23" spans="3:13" ht="15.75" thickBot="1">
      <c r="C23" s="437" t="s">
        <v>102</v>
      </c>
      <c r="D23" s="438"/>
      <c r="E23" s="438"/>
      <c r="F23" s="438"/>
      <c r="G23" s="439"/>
    </row>
    <row r="24" spans="3:13" ht="15.75" thickBot="1">
      <c r="C24" s="31" t="s">
        <v>42</v>
      </c>
      <c r="D24" s="393" t="s">
        <v>361</v>
      </c>
      <c r="E24" s="394"/>
      <c r="F24" s="394"/>
      <c r="G24" s="395"/>
      <c r="H24" s="114"/>
      <c r="I24" s="114"/>
      <c r="J24" s="114"/>
    </row>
    <row r="25" spans="3:13" ht="15.75" thickBot="1">
      <c r="C25" s="5" t="s">
        <v>10</v>
      </c>
      <c r="D25" s="393" t="s">
        <v>361</v>
      </c>
      <c r="E25" s="394"/>
      <c r="F25" s="394"/>
      <c r="G25" s="395"/>
    </row>
    <row r="26" spans="3:13" ht="15.75" thickBot="1">
      <c r="C26" s="5" t="s">
        <v>15</v>
      </c>
      <c r="D26" s="396" t="s">
        <v>265</v>
      </c>
      <c r="E26" s="397"/>
      <c r="F26" s="397"/>
      <c r="G26" s="398"/>
    </row>
    <row r="27" spans="3:13">
      <c r="C27" s="399"/>
      <c r="D27" s="29">
        <v>2018</v>
      </c>
      <c r="E27" s="29">
        <v>2019</v>
      </c>
      <c r="F27" s="29">
        <v>2020</v>
      </c>
      <c r="G27" s="29">
        <v>2021</v>
      </c>
    </row>
    <row r="28" spans="3:13" ht="15.75" thickBot="1">
      <c r="C28" s="400"/>
      <c r="D28" s="30" t="s">
        <v>6</v>
      </c>
      <c r="E28" s="30" t="s">
        <v>7</v>
      </c>
      <c r="F28" s="30" t="s">
        <v>7</v>
      </c>
      <c r="G28" s="30" t="s">
        <v>7</v>
      </c>
    </row>
    <row r="29" spans="3:13" ht="15.75" thickBot="1">
      <c r="C29" s="5" t="s">
        <v>9</v>
      </c>
      <c r="D29" s="7">
        <v>50</v>
      </c>
      <c r="E29" s="7">
        <v>50</v>
      </c>
      <c r="F29" s="7">
        <v>50</v>
      </c>
      <c r="G29" s="7">
        <v>50</v>
      </c>
    </row>
    <row r="30" spans="3:13" ht="15.75" thickBot="1">
      <c r="C30" s="5" t="s">
        <v>16</v>
      </c>
      <c r="D30" s="7">
        <v>454940</v>
      </c>
      <c r="E30" s="7">
        <v>460940</v>
      </c>
      <c r="F30" s="7">
        <v>470000</v>
      </c>
      <c r="G30" s="7">
        <v>471000</v>
      </c>
    </row>
    <row r="31" spans="3:13" ht="15.75" thickBot="1">
      <c r="C31" s="5" t="s">
        <v>26</v>
      </c>
      <c r="D31" s="7">
        <f>D30/D29</f>
        <v>9098.7999999999993</v>
      </c>
      <c r="E31" s="7">
        <f>E30/E29</f>
        <v>9218.7999999999993</v>
      </c>
      <c r="F31" s="7">
        <f>F30/F29</f>
        <v>9400</v>
      </c>
      <c r="G31" s="7">
        <f>G30/G29</f>
        <v>9420</v>
      </c>
    </row>
    <row r="32" spans="3:13" ht="15.75" thickBot="1">
      <c r="C32" s="5" t="s">
        <v>17</v>
      </c>
      <c r="D32" s="62" t="s">
        <v>23</v>
      </c>
      <c r="E32" s="9">
        <f>E29/D29-1</f>
        <v>0</v>
      </c>
      <c r="F32" s="9">
        <f t="shared" ref="F32:G34" si="0">F29/E29-1</f>
        <v>0</v>
      </c>
      <c r="G32" s="9">
        <f t="shared" si="0"/>
        <v>0</v>
      </c>
      <c r="I32" s="12"/>
      <c r="J32" s="12"/>
      <c r="K32" s="12"/>
      <c r="L32" s="12"/>
      <c r="M32" s="12"/>
    </row>
    <row r="33" spans="3:7" ht="15.75" thickBot="1">
      <c r="C33" s="5" t="s">
        <v>18</v>
      </c>
      <c r="D33" s="62" t="s">
        <v>23</v>
      </c>
      <c r="E33" s="9">
        <f>E30/D30-1</f>
        <v>1.318855233657179E-2</v>
      </c>
      <c r="F33" s="9">
        <f t="shared" si="0"/>
        <v>1.9655486614309936E-2</v>
      </c>
      <c r="G33" s="9">
        <f t="shared" si="0"/>
        <v>2.1276595744681437E-3</v>
      </c>
    </row>
    <row r="34" spans="3:7" ht="15.75" thickBot="1">
      <c r="C34" s="5" t="s">
        <v>19</v>
      </c>
      <c r="D34" s="62" t="s">
        <v>23</v>
      </c>
      <c r="E34" s="9">
        <f>E31/D31-1</f>
        <v>1.318855233657179E-2</v>
      </c>
      <c r="F34" s="9">
        <f t="shared" si="0"/>
        <v>1.9655486614309936E-2</v>
      </c>
      <c r="G34" s="9">
        <f t="shared" si="0"/>
        <v>2.1276595744681437E-3</v>
      </c>
    </row>
    <row r="35" spans="3:7" ht="15.75" thickBot="1">
      <c r="C35" s="429" t="s">
        <v>73</v>
      </c>
      <c r="D35" s="430"/>
      <c r="E35" s="430"/>
      <c r="F35" s="430"/>
      <c r="G35" s="431"/>
    </row>
    <row r="36" spans="3:7" ht="12.75" customHeight="1">
      <c r="C36" s="399"/>
      <c r="D36" s="29">
        <v>2018</v>
      </c>
      <c r="E36" s="29">
        <v>2019</v>
      </c>
      <c r="F36" s="29">
        <v>2020</v>
      </c>
      <c r="G36" s="29">
        <v>2021</v>
      </c>
    </row>
    <row r="37" spans="3:7" ht="19.5" customHeight="1" thickBot="1">
      <c r="C37" s="400"/>
      <c r="D37" s="30" t="s">
        <v>6</v>
      </c>
      <c r="E37" s="30" t="s">
        <v>7</v>
      </c>
      <c r="F37" s="30" t="s">
        <v>7</v>
      </c>
      <c r="G37" s="30" t="s">
        <v>7</v>
      </c>
    </row>
    <row r="38" spans="3:7" ht="15.75" thickBot="1">
      <c r="C38" s="1" t="s">
        <v>0</v>
      </c>
      <c r="D38" s="68">
        <v>230400</v>
      </c>
      <c r="E38" s="68">
        <v>236400</v>
      </c>
      <c r="F38" s="68">
        <v>236400</v>
      </c>
      <c r="G38" s="68">
        <v>236400</v>
      </c>
    </row>
    <row r="39" spans="3:7" ht="24.75" thickBot="1">
      <c r="C39" s="13" t="s">
        <v>54</v>
      </c>
      <c r="D39" s="14"/>
      <c r="E39" s="33"/>
      <c r="F39" s="33"/>
      <c r="G39" s="33"/>
    </row>
    <row r="40" spans="3:7" ht="24.75" thickBot="1">
      <c r="C40" s="13" t="s">
        <v>103</v>
      </c>
      <c r="D40" s="14"/>
      <c r="E40" s="15"/>
      <c r="F40" s="15"/>
      <c r="G40" s="15"/>
    </row>
    <row r="41" spans="3:7" ht="24.75" thickBot="1">
      <c r="C41" s="1" t="s">
        <v>52</v>
      </c>
      <c r="D41" s="68">
        <v>39350</v>
      </c>
      <c r="E41" s="68">
        <v>39350</v>
      </c>
      <c r="F41" s="68">
        <v>39350</v>
      </c>
      <c r="G41" s="68">
        <v>39350</v>
      </c>
    </row>
    <row r="42" spans="3:7" ht="36.75" thickBot="1">
      <c r="C42" s="13" t="s">
        <v>56</v>
      </c>
      <c r="D42" s="14"/>
      <c r="E42" s="11"/>
      <c r="F42" s="11"/>
      <c r="G42" s="11"/>
    </row>
    <row r="43" spans="3:7" ht="36.75" thickBot="1">
      <c r="C43" s="13" t="s">
        <v>104</v>
      </c>
      <c r="D43" s="14"/>
      <c r="E43" s="11"/>
      <c r="F43" s="11"/>
      <c r="G43" s="11"/>
    </row>
    <row r="44" spans="3:7" ht="15.75" thickBot="1">
      <c r="C44" s="1" t="s">
        <v>1</v>
      </c>
      <c r="D44" s="68">
        <v>171000</v>
      </c>
      <c r="E44" s="68">
        <v>171000</v>
      </c>
      <c r="F44" s="68">
        <v>171000</v>
      </c>
      <c r="G44" s="68">
        <v>171000</v>
      </c>
    </row>
    <row r="45" spans="3:7" ht="36.75" thickBot="1">
      <c r="C45" s="13" t="s">
        <v>59</v>
      </c>
      <c r="D45" s="14"/>
      <c r="E45" s="11"/>
      <c r="F45" s="11"/>
      <c r="G45" s="11"/>
    </row>
    <row r="46" spans="3:7" ht="36.75" thickBot="1">
      <c r="C46" s="13" t="s">
        <v>105</v>
      </c>
      <c r="D46" s="14"/>
      <c r="E46" s="11"/>
      <c r="F46" s="11"/>
      <c r="G46" s="11"/>
    </row>
    <row r="47" spans="3:7" ht="15.75" thickBot="1">
      <c r="C47" s="1" t="s">
        <v>2</v>
      </c>
      <c r="D47" s="14"/>
      <c r="E47" s="11"/>
      <c r="F47" s="11"/>
      <c r="G47" s="11"/>
    </row>
    <row r="48" spans="3:7" ht="24.75" thickBot="1">
      <c r="C48" s="13" t="s">
        <v>61</v>
      </c>
      <c r="D48" s="14"/>
      <c r="E48" s="11"/>
      <c r="F48" s="11"/>
      <c r="G48" s="11"/>
    </row>
    <row r="49" spans="3:7" ht="24.75" thickBot="1">
      <c r="C49" s="13" t="s">
        <v>106</v>
      </c>
      <c r="D49" s="14"/>
      <c r="E49" s="11"/>
      <c r="F49" s="11"/>
      <c r="G49" s="11"/>
    </row>
    <row r="50" spans="3:7" ht="15.75" thickBot="1">
      <c r="C50" s="1" t="s">
        <v>31</v>
      </c>
      <c r="D50" s="14"/>
      <c r="E50" s="14"/>
      <c r="F50" s="11"/>
      <c r="G50" s="11"/>
    </row>
    <row r="51" spans="3:7" ht="36.75" thickBot="1">
      <c r="C51" s="13" t="s">
        <v>63</v>
      </c>
      <c r="D51" s="14"/>
      <c r="E51" s="11"/>
      <c r="F51" s="11"/>
      <c r="G51" s="11"/>
    </row>
    <row r="52" spans="3:7" ht="36.75" thickBot="1">
      <c r="C52" s="13" t="s">
        <v>107</v>
      </c>
      <c r="D52" s="14"/>
      <c r="E52" s="11"/>
      <c r="F52" s="11"/>
      <c r="G52" s="11"/>
    </row>
    <row r="53" spans="3:7" ht="15.75" thickBot="1">
      <c r="C53" s="1" t="s">
        <v>33</v>
      </c>
      <c r="D53" s="68">
        <v>13800</v>
      </c>
      <c r="E53" s="68">
        <v>13800</v>
      </c>
      <c r="F53" s="68">
        <v>22860</v>
      </c>
      <c r="G53" s="68">
        <v>23860</v>
      </c>
    </row>
    <row r="54" spans="3:7" ht="36.75" thickBot="1">
      <c r="C54" s="13" t="s">
        <v>65</v>
      </c>
      <c r="D54" s="14"/>
      <c r="E54" s="11"/>
      <c r="F54" s="11"/>
      <c r="G54" s="11"/>
    </row>
    <row r="55" spans="3:7" ht="36.75" thickBot="1">
      <c r="C55" s="13" t="s">
        <v>108</v>
      </c>
      <c r="D55" s="14"/>
      <c r="E55" s="11"/>
      <c r="F55" s="11"/>
      <c r="G55" s="11"/>
    </row>
    <row r="56" spans="3:7" ht="24.75" thickBot="1">
      <c r="C56" s="1" t="s">
        <v>3</v>
      </c>
      <c r="D56" s="14">
        <v>390</v>
      </c>
      <c r="E56" s="14">
        <v>390</v>
      </c>
      <c r="F56" s="14">
        <v>390</v>
      </c>
      <c r="G56" s="14">
        <v>390</v>
      </c>
    </row>
    <row r="57" spans="3:7" ht="36.75" thickBot="1">
      <c r="C57" s="13" t="s">
        <v>67</v>
      </c>
      <c r="D57" s="14"/>
      <c r="E57" s="11"/>
      <c r="F57" s="11"/>
      <c r="G57" s="11"/>
    </row>
    <row r="58" spans="3:7" ht="36.75" thickBot="1">
      <c r="C58" s="13" t="s">
        <v>109</v>
      </c>
      <c r="D58" s="14"/>
      <c r="E58" s="11"/>
      <c r="F58" s="11"/>
      <c r="G58" s="11"/>
    </row>
    <row r="59" spans="3:7" ht="15.75" thickBot="1">
      <c r="C59" s="32" t="s">
        <v>72</v>
      </c>
      <c r="D59" s="14">
        <f>D56+D53+D50+D47+D44+D41+D38</f>
        <v>454940</v>
      </c>
      <c r="E59" s="14">
        <f>E56+E53+E50+E47+E44+E41+E38</f>
        <v>460940</v>
      </c>
      <c r="F59" s="14">
        <f>F56+F53+F50+F47+F44+F41+F38</f>
        <v>470000</v>
      </c>
      <c r="G59" s="14">
        <f>G56+G53+G50+G47+G44+G41+G38</f>
        <v>471000</v>
      </c>
    </row>
    <row r="60" spans="3:7">
      <c r="C60" s="420" t="s">
        <v>113</v>
      </c>
      <c r="D60" s="432"/>
      <c r="E60" s="423"/>
      <c r="F60" s="423"/>
      <c r="G60" s="424"/>
    </row>
    <row r="61" spans="3:7">
      <c r="C61" s="421"/>
      <c r="D61" s="433"/>
      <c r="E61" s="425"/>
      <c r="F61" s="425"/>
      <c r="G61" s="426"/>
    </row>
    <row r="62" spans="3:7" ht="15.75" thickBot="1">
      <c r="C62" s="422"/>
      <c r="D62" s="434"/>
      <c r="E62" s="427"/>
      <c r="F62" s="427"/>
      <c r="G62" s="428"/>
    </row>
    <row r="63" spans="3:7" ht="15.75" thickBot="1">
      <c r="C63" s="38" t="s">
        <v>74</v>
      </c>
      <c r="D63" s="39">
        <f>IF(D59-D30=0,0,"Error")</f>
        <v>0</v>
      </c>
      <c r="E63" s="39">
        <f>IF(E59-E30=0,0,"Error")</f>
        <v>0</v>
      </c>
      <c r="F63" s="39">
        <f>IF(F59-F30=0,0,"Error")</f>
        <v>0</v>
      </c>
      <c r="G63" s="39">
        <f>IF(G59-G30=0,0,"Error")</f>
        <v>0</v>
      </c>
    </row>
    <row r="64" spans="3:7" ht="15.75" thickBot="1">
      <c r="C64" s="23" t="s">
        <v>77</v>
      </c>
      <c r="D64" s="393" t="s">
        <v>39</v>
      </c>
      <c r="E64" s="394"/>
      <c r="F64" s="394"/>
      <c r="G64" s="395"/>
    </row>
    <row r="65" spans="3:7" ht="15.75" thickBot="1">
      <c r="C65" s="5" t="s">
        <v>10</v>
      </c>
      <c r="D65" s="414" t="s">
        <v>39</v>
      </c>
      <c r="E65" s="435"/>
      <c r="F65" s="435"/>
      <c r="G65" s="436"/>
    </row>
    <row r="66" spans="3:7" ht="15.75" thickBot="1">
      <c r="C66" s="5" t="s">
        <v>15</v>
      </c>
      <c r="D66" s="396" t="s">
        <v>39</v>
      </c>
      <c r="E66" s="397"/>
      <c r="F66" s="397"/>
      <c r="G66" s="398"/>
    </row>
    <row r="67" spans="3:7" ht="15.75" thickBot="1">
      <c r="C67" s="5" t="s">
        <v>9</v>
      </c>
      <c r="D67" s="7"/>
      <c r="E67" s="7"/>
      <c r="F67" s="7"/>
      <c r="G67" s="7"/>
    </row>
    <row r="68" spans="3:7">
      <c r="C68" s="399"/>
      <c r="D68" s="29">
        <v>2018</v>
      </c>
      <c r="E68" s="29">
        <v>2019</v>
      </c>
      <c r="F68" s="29">
        <v>2020</v>
      </c>
      <c r="G68" s="29">
        <v>2021</v>
      </c>
    </row>
    <row r="69" spans="3:7" ht="15.75" thickBot="1">
      <c r="C69" s="400"/>
      <c r="D69" s="30" t="s">
        <v>6</v>
      </c>
      <c r="E69" s="30" t="s">
        <v>7</v>
      </c>
      <c r="F69" s="30" t="s">
        <v>7</v>
      </c>
      <c r="G69" s="30" t="s">
        <v>7</v>
      </c>
    </row>
    <row r="70" spans="3:7" ht="15.75" thickBot="1">
      <c r="C70" s="5" t="s">
        <v>16</v>
      </c>
      <c r="D70" s="7"/>
      <c r="E70" s="7"/>
      <c r="F70" s="7"/>
      <c r="G70" s="7"/>
    </row>
    <row r="71" spans="3:7" ht="15.75" thickBot="1">
      <c r="C71" s="5" t="s">
        <v>26</v>
      </c>
      <c r="D71" s="7" t="e">
        <f>D70/D67</f>
        <v>#DIV/0!</v>
      </c>
      <c r="E71" s="7" t="e">
        <f>E70/E67</f>
        <v>#DIV/0!</v>
      </c>
      <c r="F71" s="7" t="e">
        <f>F70/F67</f>
        <v>#DIV/0!</v>
      </c>
      <c r="G71" s="7" t="e">
        <f>G70/G67</f>
        <v>#DIV/0!</v>
      </c>
    </row>
    <row r="72" spans="3:7" ht="15.75" thickBot="1">
      <c r="C72" s="5" t="s">
        <v>17</v>
      </c>
      <c r="D72" s="62"/>
      <c r="E72" s="9" t="e">
        <f>E67/D67-1</f>
        <v>#DIV/0!</v>
      </c>
      <c r="F72" s="9" t="e">
        <f>F67/E67-1</f>
        <v>#DIV/0!</v>
      </c>
      <c r="G72" s="9" t="e">
        <f>G67/F67-1</f>
        <v>#DIV/0!</v>
      </c>
    </row>
    <row r="73" spans="3:7" ht="15.75" thickBot="1">
      <c r="C73" s="5" t="s">
        <v>18</v>
      </c>
      <c r="D73" s="62"/>
      <c r="E73" s="9" t="e">
        <f t="shared" ref="E73:G74" si="1">E70/D70-1</f>
        <v>#DIV/0!</v>
      </c>
      <c r="F73" s="9" t="e">
        <f t="shared" si="1"/>
        <v>#DIV/0!</v>
      </c>
      <c r="G73" s="9" t="e">
        <f t="shared" si="1"/>
        <v>#DIV/0!</v>
      </c>
    </row>
    <row r="74" spans="3:7" ht="15.75" thickBot="1">
      <c r="C74" s="5" t="s">
        <v>19</v>
      </c>
      <c r="D74" s="62"/>
      <c r="E74" s="9" t="e">
        <f t="shared" si="1"/>
        <v>#DIV/0!</v>
      </c>
      <c r="F74" s="9" t="e">
        <f t="shared" si="1"/>
        <v>#DIV/0!</v>
      </c>
      <c r="G74" s="9" t="e">
        <f t="shared" si="1"/>
        <v>#DIV/0!</v>
      </c>
    </row>
    <row r="75" spans="3:7" ht="15.75" thickBot="1">
      <c r="C75" s="429" t="s">
        <v>78</v>
      </c>
      <c r="D75" s="430"/>
      <c r="E75" s="430"/>
      <c r="F75" s="430"/>
      <c r="G75" s="431"/>
    </row>
    <row r="76" spans="3:7">
      <c r="C76" s="399"/>
      <c r="D76" s="29">
        <v>2018</v>
      </c>
      <c r="E76" s="29">
        <v>2019</v>
      </c>
      <c r="F76" s="29">
        <v>2020</v>
      </c>
      <c r="G76" s="29">
        <v>2021</v>
      </c>
    </row>
    <row r="77" spans="3:7" ht="15.75" thickBot="1">
      <c r="C77" s="400"/>
      <c r="D77" s="30" t="s">
        <v>6</v>
      </c>
      <c r="E77" s="30" t="s">
        <v>7</v>
      </c>
      <c r="F77" s="30" t="s">
        <v>7</v>
      </c>
      <c r="G77" s="30" t="s">
        <v>7</v>
      </c>
    </row>
    <row r="78" spans="3:7" ht="15.75" thickBot="1">
      <c r="C78" s="1" t="s">
        <v>0</v>
      </c>
      <c r="D78" s="11"/>
      <c r="E78" s="11"/>
      <c r="F78" s="11"/>
      <c r="G78" s="11"/>
    </row>
    <row r="79" spans="3:7" ht="24.75" thickBot="1">
      <c r="C79" s="13" t="s">
        <v>54</v>
      </c>
      <c r="D79" s="14"/>
      <c r="E79" s="15"/>
      <c r="F79" s="15"/>
      <c r="G79" s="15"/>
    </row>
    <row r="80" spans="3:7" ht="24.75" thickBot="1">
      <c r="C80" s="13" t="s">
        <v>55</v>
      </c>
      <c r="D80" s="14"/>
      <c r="E80" s="15"/>
      <c r="F80" s="15"/>
      <c r="G80" s="15"/>
    </row>
    <row r="81" spans="3:7" ht="24.75" thickBot="1">
      <c r="C81" s="1" t="s">
        <v>52</v>
      </c>
      <c r="D81" s="11"/>
      <c r="E81" s="11"/>
      <c r="F81" s="11"/>
      <c r="G81" s="11"/>
    </row>
    <row r="82" spans="3:7" ht="36.75" thickBot="1">
      <c r="C82" s="13" t="s">
        <v>56</v>
      </c>
      <c r="D82" s="14"/>
      <c r="E82" s="11"/>
      <c r="F82" s="11"/>
      <c r="G82" s="11"/>
    </row>
    <row r="83" spans="3:7" ht="36.75" thickBot="1">
      <c r="C83" s="13" t="s">
        <v>57</v>
      </c>
      <c r="D83" s="14"/>
      <c r="E83" s="11"/>
      <c r="F83" s="11"/>
      <c r="G83" s="11"/>
    </row>
    <row r="84" spans="3:7" ht="15.75" thickBot="1">
      <c r="C84" s="1" t="s">
        <v>1</v>
      </c>
      <c r="D84" s="14"/>
      <c r="E84" s="11"/>
      <c r="F84" s="11"/>
      <c r="G84" s="11"/>
    </row>
    <row r="85" spans="3:7" ht="36.75" thickBot="1">
      <c r="C85" s="13" t="s">
        <v>59</v>
      </c>
      <c r="D85" s="14"/>
      <c r="E85" s="11"/>
      <c r="F85" s="11"/>
      <c r="G85" s="11"/>
    </row>
    <row r="86" spans="3:7" ht="36.75" thickBot="1">
      <c r="C86" s="13" t="s">
        <v>60</v>
      </c>
      <c r="D86" s="14"/>
      <c r="E86" s="11"/>
      <c r="F86" s="11"/>
      <c r="G86" s="11"/>
    </row>
    <row r="87" spans="3:7" ht="15.75" thickBot="1">
      <c r="C87" s="1" t="s">
        <v>2</v>
      </c>
      <c r="D87" s="14"/>
      <c r="E87" s="11"/>
      <c r="F87" s="11"/>
      <c r="G87" s="11"/>
    </row>
    <row r="88" spans="3:7" ht="24.75" thickBot="1">
      <c r="C88" s="13" t="s">
        <v>61</v>
      </c>
      <c r="D88" s="14"/>
      <c r="E88" s="11"/>
      <c r="F88" s="11"/>
      <c r="G88" s="11"/>
    </row>
    <row r="89" spans="3:7" ht="24.75" thickBot="1">
      <c r="C89" s="13" t="s">
        <v>62</v>
      </c>
      <c r="D89" s="14"/>
      <c r="E89" s="11"/>
      <c r="F89" s="11"/>
      <c r="G89" s="11"/>
    </row>
    <row r="90" spans="3:7" ht="15.75" thickBot="1">
      <c r="C90" s="1" t="s">
        <v>31</v>
      </c>
      <c r="D90" s="14"/>
      <c r="E90" s="11"/>
      <c r="F90" s="11"/>
      <c r="G90" s="11"/>
    </row>
    <row r="91" spans="3:7" ht="36.75" thickBot="1">
      <c r="C91" s="13" t="s">
        <v>63</v>
      </c>
      <c r="D91" s="14"/>
      <c r="E91" s="11"/>
      <c r="F91" s="11"/>
      <c r="G91" s="11"/>
    </row>
    <row r="92" spans="3:7" ht="36.75" thickBot="1">
      <c r="C92" s="13" t="s">
        <v>64</v>
      </c>
      <c r="D92" s="14"/>
      <c r="E92" s="11"/>
      <c r="F92" s="11"/>
      <c r="G92" s="11"/>
    </row>
    <row r="93" spans="3:7" ht="15.75" thickBot="1">
      <c r="C93" s="1" t="s">
        <v>33</v>
      </c>
      <c r="D93" s="14"/>
      <c r="E93" s="11"/>
      <c r="F93" s="11"/>
      <c r="G93" s="11"/>
    </row>
    <row r="94" spans="3:7" ht="36.75" thickBot="1">
      <c r="C94" s="13" t="s">
        <v>65</v>
      </c>
      <c r="D94" s="14"/>
      <c r="E94" s="11"/>
      <c r="F94" s="11"/>
      <c r="G94" s="11"/>
    </row>
    <row r="95" spans="3:7" ht="24.75" thickBot="1">
      <c r="C95" s="13" t="s">
        <v>66</v>
      </c>
      <c r="D95" s="14"/>
      <c r="E95" s="11"/>
      <c r="F95" s="11"/>
      <c r="G95" s="11"/>
    </row>
    <row r="96" spans="3:7" ht="24.75" thickBot="1">
      <c r="C96" s="1" t="s">
        <v>3</v>
      </c>
      <c r="D96" s="14"/>
      <c r="E96" s="11"/>
      <c r="F96" s="11"/>
      <c r="G96" s="11"/>
    </row>
    <row r="97" spans="3:7" ht="36.75" thickBot="1">
      <c r="C97" s="13" t="s">
        <v>67</v>
      </c>
      <c r="D97" s="14"/>
      <c r="E97" s="11"/>
      <c r="F97" s="11"/>
      <c r="G97" s="11"/>
    </row>
    <row r="98" spans="3:7" ht="36.75" thickBot="1">
      <c r="C98" s="13" t="s">
        <v>68</v>
      </c>
      <c r="D98" s="14"/>
      <c r="E98" s="11"/>
      <c r="F98" s="11"/>
      <c r="G98" s="11"/>
    </row>
    <row r="99" spans="3:7" ht="15.75" thickBot="1">
      <c r="C99" s="37" t="s">
        <v>75</v>
      </c>
      <c r="D99" s="14">
        <f>D96+D93+D90+D87+D84+D81+D78</f>
        <v>0</v>
      </c>
      <c r="E99" s="14">
        <f>E96+E93+E90+E87+E84+E81+E78</f>
        <v>0</v>
      </c>
      <c r="F99" s="14">
        <f>F96+F93+F90+F87+F84+F81+F78</f>
        <v>0</v>
      </c>
      <c r="G99" s="14">
        <f>G96+G93+G90+G87+G84+G81+G78</f>
        <v>0</v>
      </c>
    </row>
    <row r="100" spans="3:7">
      <c r="C100" s="420" t="s">
        <v>50</v>
      </c>
      <c r="D100" s="423"/>
      <c r="E100" s="423"/>
      <c r="F100" s="423"/>
      <c r="G100" s="424"/>
    </row>
    <row r="101" spans="3:7">
      <c r="C101" s="421"/>
      <c r="D101" s="425"/>
      <c r="E101" s="425"/>
      <c r="F101" s="425"/>
      <c r="G101" s="426"/>
    </row>
    <row r="102" spans="3:7" ht="15.75" thickBot="1">
      <c r="C102" s="422"/>
      <c r="D102" s="427"/>
      <c r="E102" s="427"/>
      <c r="F102" s="427"/>
      <c r="G102" s="428"/>
    </row>
    <row r="103" spans="3:7" ht="15.75" thickBot="1">
      <c r="C103" s="38" t="s">
        <v>74</v>
      </c>
      <c r="D103" s="39">
        <f>IF(D99-D70=0,0,"Error")</f>
        <v>0</v>
      </c>
      <c r="E103" s="39">
        <f>IF(E99-E70=0,0,"Error")</f>
        <v>0</v>
      </c>
      <c r="F103" s="39">
        <f>IF(F99-F70=0,0,"Error")</f>
        <v>0</v>
      </c>
      <c r="G103" s="39">
        <f>IF(G99-G70=0,0,"Error")</f>
        <v>0</v>
      </c>
    </row>
    <row r="104" spans="3:7" ht="15.75" thickBot="1">
      <c r="C104" s="440" t="s">
        <v>110</v>
      </c>
      <c r="D104" s="441"/>
      <c r="E104" s="441"/>
      <c r="F104" s="441"/>
      <c r="G104" s="442"/>
    </row>
    <row r="105" spans="3:7" ht="15.75" thickBot="1">
      <c r="C105" s="437" t="s">
        <v>95</v>
      </c>
      <c r="D105" s="438"/>
      <c r="E105" s="438"/>
      <c r="F105" s="438"/>
      <c r="G105" s="439"/>
    </row>
    <row r="106" spans="3:7" ht="15.75" thickBot="1">
      <c r="C106" s="22" t="s">
        <v>111</v>
      </c>
      <c r="D106" s="443" t="s">
        <v>409</v>
      </c>
      <c r="E106" s="444"/>
      <c r="F106" s="444"/>
      <c r="G106" s="445"/>
    </row>
    <row r="107" spans="3:7" ht="15.75" thickBot="1">
      <c r="C107" s="31" t="s">
        <v>42</v>
      </c>
      <c r="D107" s="393" t="s">
        <v>408</v>
      </c>
      <c r="E107" s="394"/>
      <c r="F107" s="394"/>
      <c r="G107" s="395"/>
    </row>
    <row r="108" spans="3:7" ht="15.75" thickBot="1">
      <c r="C108" s="5" t="s">
        <v>10</v>
      </c>
      <c r="D108" s="414" t="s">
        <v>408</v>
      </c>
      <c r="E108" s="435"/>
      <c r="F108" s="435"/>
      <c r="G108" s="436"/>
    </row>
    <row r="109" spans="3:7" ht="15.75" thickBot="1">
      <c r="C109" s="5" t="s">
        <v>15</v>
      </c>
      <c r="D109" s="396" t="s">
        <v>410</v>
      </c>
      <c r="E109" s="397"/>
      <c r="F109" s="397"/>
      <c r="G109" s="398"/>
    </row>
    <row r="110" spans="3:7">
      <c r="C110" s="399"/>
      <c r="D110" s="29">
        <v>2018</v>
      </c>
      <c r="E110" s="29">
        <v>2019</v>
      </c>
      <c r="F110" s="29">
        <v>2020</v>
      </c>
      <c r="G110" s="29">
        <v>2021</v>
      </c>
    </row>
    <row r="111" spans="3:7" ht="15.75" thickBot="1">
      <c r="C111" s="400"/>
      <c r="D111" s="30" t="s">
        <v>6</v>
      </c>
      <c r="E111" s="30" t="s">
        <v>7</v>
      </c>
      <c r="F111" s="30" t="s">
        <v>7</v>
      </c>
      <c r="G111" s="30" t="s">
        <v>7</v>
      </c>
    </row>
    <row r="112" spans="3:7" ht="15.75" thickBot="1">
      <c r="C112" s="5" t="s">
        <v>9</v>
      </c>
      <c r="D112" s="7">
        <v>48</v>
      </c>
      <c r="E112" s="7">
        <v>50</v>
      </c>
      <c r="F112" s="7">
        <v>0</v>
      </c>
      <c r="G112" s="7">
        <v>0</v>
      </c>
    </row>
    <row r="113" spans="3:13" ht="15.75" thickBot="1">
      <c r="C113" s="5" t="s">
        <v>16</v>
      </c>
      <c r="D113" s="7">
        <v>2800</v>
      </c>
      <c r="E113" s="7">
        <v>3000</v>
      </c>
      <c r="F113" s="7">
        <v>0</v>
      </c>
      <c r="G113" s="7">
        <v>0</v>
      </c>
    </row>
    <row r="114" spans="3:13" ht="15.75" thickBot="1">
      <c r="C114" s="5" t="s">
        <v>26</v>
      </c>
      <c r="D114" s="7">
        <f>D113/D112</f>
        <v>58.333333333333336</v>
      </c>
      <c r="E114" s="7">
        <f>E113/E112</f>
        <v>60</v>
      </c>
      <c r="F114" s="7" t="e">
        <f>F113/F112</f>
        <v>#DIV/0!</v>
      </c>
      <c r="G114" s="7" t="e">
        <f>G113/G112</f>
        <v>#DIV/0!</v>
      </c>
    </row>
    <row r="115" spans="3:13" ht="15.75" thickBot="1">
      <c r="C115" s="5" t="s">
        <v>17</v>
      </c>
      <c r="D115" s="62" t="s">
        <v>23</v>
      </c>
      <c r="E115" s="9">
        <f>E112/D112-1</f>
        <v>4.1666666666666741E-2</v>
      </c>
      <c r="F115" s="9">
        <f t="shared" ref="F115:G117" si="2">F112/E112-1</f>
        <v>-1</v>
      </c>
      <c r="G115" s="9" t="e">
        <f t="shared" si="2"/>
        <v>#DIV/0!</v>
      </c>
      <c r="I115" s="12"/>
      <c r="J115" s="12"/>
      <c r="K115" s="12"/>
      <c r="L115" s="12"/>
      <c r="M115" s="12"/>
    </row>
    <row r="116" spans="3:13" ht="15.75" thickBot="1">
      <c r="C116" s="5" t="s">
        <v>18</v>
      </c>
      <c r="D116" s="62" t="s">
        <v>23</v>
      </c>
      <c r="E116" s="9">
        <f>E113/D113-1</f>
        <v>7.1428571428571397E-2</v>
      </c>
      <c r="F116" s="9">
        <f t="shared" si="2"/>
        <v>-1</v>
      </c>
      <c r="G116" s="9" t="e">
        <f t="shared" si="2"/>
        <v>#DIV/0!</v>
      </c>
    </row>
    <row r="117" spans="3:13" ht="15.75" thickBot="1">
      <c r="C117" s="5" t="s">
        <v>19</v>
      </c>
      <c r="D117" s="62" t="s">
        <v>23</v>
      </c>
      <c r="E117" s="9">
        <f>E114/D114-1</f>
        <v>2.857142857142847E-2</v>
      </c>
      <c r="F117" s="9" t="e">
        <f t="shared" si="2"/>
        <v>#DIV/0!</v>
      </c>
      <c r="G117" s="9" t="e">
        <f t="shared" si="2"/>
        <v>#DIV/0!</v>
      </c>
    </row>
    <row r="118" spans="3:13" ht="15.75" thickBot="1">
      <c r="C118" s="429" t="s">
        <v>73</v>
      </c>
      <c r="D118" s="430"/>
      <c r="E118" s="430"/>
      <c r="F118" s="430"/>
      <c r="G118" s="431"/>
    </row>
    <row r="119" spans="3:13" ht="12.75" customHeight="1">
      <c r="C119" s="399"/>
      <c r="D119" s="29">
        <v>2018</v>
      </c>
      <c r="E119" s="29">
        <v>2019</v>
      </c>
      <c r="F119" s="29">
        <v>2020</v>
      </c>
      <c r="G119" s="29">
        <v>2021</v>
      </c>
    </row>
    <row r="120" spans="3:13" ht="9" customHeight="1" thickBot="1">
      <c r="C120" s="400"/>
      <c r="D120" s="30" t="s">
        <v>6</v>
      </c>
      <c r="E120" s="30" t="s">
        <v>7</v>
      </c>
      <c r="F120" s="30" t="s">
        <v>7</v>
      </c>
      <c r="G120" s="30" t="s">
        <v>7</v>
      </c>
    </row>
    <row r="121" spans="3:13" ht="15.75" thickBot="1">
      <c r="C121" s="1" t="s">
        <v>99</v>
      </c>
      <c r="D121" s="11"/>
      <c r="E121" s="11"/>
      <c r="F121" s="11"/>
      <c r="G121" s="11"/>
    </row>
    <row r="122" spans="3:13" ht="15.75" thickBot="1">
      <c r="C122" s="1" t="s">
        <v>100</v>
      </c>
      <c r="D122" s="14">
        <v>2800</v>
      </c>
      <c r="E122" s="11">
        <v>3000</v>
      </c>
      <c r="F122" s="11">
        <v>0</v>
      </c>
      <c r="G122" s="11">
        <v>0</v>
      </c>
    </row>
    <row r="123" spans="3:13" ht="15.75" thickBot="1">
      <c r="C123" s="32" t="s">
        <v>72</v>
      </c>
      <c r="D123" s="7">
        <v>2800</v>
      </c>
      <c r="E123" s="7">
        <v>3000</v>
      </c>
      <c r="F123" s="7">
        <v>0</v>
      </c>
      <c r="G123" s="7">
        <v>0</v>
      </c>
    </row>
    <row r="124" spans="3:13">
      <c r="C124" s="420" t="s">
        <v>96</v>
      </c>
      <c r="D124" s="432"/>
      <c r="E124" s="423"/>
      <c r="F124" s="423"/>
      <c r="G124" s="424"/>
    </row>
    <row r="125" spans="3:13">
      <c r="C125" s="421"/>
      <c r="D125" s="433"/>
      <c r="E125" s="425"/>
      <c r="F125" s="425"/>
      <c r="G125" s="426"/>
    </row>
    <row r="126" spans="3:13" ht="15.75" thickBot="1">
      <c r="C126" s="422"/>
      <c r="D126" s="434"/>
      <c r="E126" s="427"/>
      <c r="F126" s="427"/>
      <c r="G126" s="428"/>
    </row>
    <row r="127" spans="3:13" ht="15.75" thickBot="1">
      <c r="C127" s="22" t="s">
        <v>45</v>
      </c>
      <c r="D127" s="443" t="s">
        <v>44</v>
      </c>
      <c r="E127" s="444"/>
      <c r="F127" s="444"/>
      <c r="G127" s="445"/>
    </row>
    <row r="128" spans="3:13" ht="26.25" customHeight="1" thickBot="1">
      <c r="C128" s="31" t="s">
        <v>411</v>
      </c>
      <c r="D128" s="393" t="s">
        <v>412</v>
      </c>
      <c r="E128" s="394"/>
      <c r="F128" s="394"/>
      <c r="G128" s="395"/>
    </row>
    <row r="129" spans="3:13" ht="17.25" customHeight="1" thickBot="1">
      <c r="C129" s="5" t="s">
        <v>10</v>
      </c>
      <c r="D129" s="414" t="s">
        <v>412</v>
      </c>
      <c r="E129" s="435"/>
      <c r="F129" s="435"/>
      <c r="G129" s="436"/>
    </row>
    <row r="130" spans="3:13" ht="15.75" thickBot="1">
      <c r="C130" s="5" t="s">
        <v>15</v>
      </c>
      <c r="D130" s="396" t="s">
        <v>413</v>
      </c>
      <c r="E130" s="397"/>
      <c r="F130" s="397"/>
      <c r="G130" s="398"/>
    </row>
    <row r="131" spans="3:13" ht="12.75" customHeight="1">
      <c r="C131" s="399"/>
      <c r="D131" s="29">
        <v>2018</v>
      </c>
      <c r="E131" s="29">
        <v>2019</v>
      </c>
      <c r="F131" s="29">
        <v>2020</v>
      </c>
      <c r="G131" s="29">
        <v>2021</v>
      </c>
    </row>
    <row r="132" spans="3:13" ht="9" customHeight="1" thickBot="1">
      <c r="C132" s="400"/>
      <c r="D132" s="30" t="s">
        <v>6</v>
      </c>
      <c r="E132" s="30" t="s">
        <v>7</v>
      </c>
      <c r="F132" s="30" t="s">
        <v>7</v>
      </c>
      <c r="G132" s="30" t="s">
        <v>7</v>
      </c>
    </row>
    <row r="133" spans="3:13" ht="15.75" thickBot="1">
      <c r="C133" s="5" t="s">
        <v>9</v>
      </c>
      <c r="D133" s="7">
        <v>0</v>
      </c>
      <c r="E133" s="7">
        <v>440</v>
      </c>
      <c r="F133" s="7">
        <v>390</v>
      </c>
      <c r="G133" s="7">
        <v>410</v>
      </c>
    </row>
    <row r="134" spans="3:13" ht="15.75" thickBot="1">
      <c r="C134" s="5" t="s">
        <v>16</v>
      </c>
      <c r="D134" s="7">
        <v>0</v>
      </c>
      <c r="E134" s="7">
        <v>19550</v>
      </c>
      <c r="F134" s="7">
        <v>16000</v>
      </c>
      <c r="G134" s="7">
        <v>18000</v>
      </c>
      <c r="I134" s="12"/>
    </row>
    <row r="135" spans="3:13" ht="15.75" thickBot="1">
      <c r="C135" s="5" t="s">
        <v>26</v>
      </c>
      <c r="D135" s="7" t="e">
        <f>D134/D133</f>
        <v>#DIV/0!</v>
      </c>
      <c r="E135" s="7">
        <f>E134/E133</f>
        <v>44.43181818181818</v>
      </c>
      <c r="F135" s="7">
        <f>F134/F133</f>
        <v>41.025641025641029</v>
      </c>
      <c r="G135" s="7">
        <f>G134/G133</f>
        <v>43.902439024390247</v>
      </c>
    </row>
    <row r="136" spans="3:13" ht="15.75" thickBot="1">
      <c r="C136" s="5" t="s">
        <v>17</v>
      </c>
      <c r="D136" s="62" t="s">
        <v>23</v>
      </c>
      <c r="E136" s="9" t="e">
        <f>E133/D133-1</f>
        <v>#DIV/0!</v>
      </c>
      <c r="F136" s="9">
        <f t="shared" ref="F136:G138" si="3">F133/E133-1</f>
        <v>-0.11363636363636365</v>
      </c>
      <c r="G136" s="9">
        <f t="shared" si="3"/>
        <v>5.1282051282051322E-2</v>
      </c>
      <c r="I136" s="12"/>
      <c r="J136" s="12"/>
      <c r="K136" s="12"/>
      <c r="L136" s="12"/>
      <c r="M136" s="12"/>
    </row>
    <row r="137" spans="3:13" ht="15.75" thickBot="1">
      <c r="C137" s="5" t="s">
        <v>18</v>
      </c>
      <c r="D137" s="62" t="s">
        <v>23</v>
      </c>
      <c r="E137" s="9" t="e">
        <f>E134/D134-1</f>
        <v>#DIV/0!</v>
      </c>
      <c r="F137" s="9">
        <f t="shared" si="3"/>
        <v>-0.18158567774936063</v>
      </c>
      <c r="G137" s="9">
        <f t="shared" si="3"/>
        <v>0.125</v>
      </c>
    </row>
    <row r="138" spans="3:13" ht="15.75" thickBot="1">
      <c r="C138" s="5" t="s">
        <v>19</v>
      </c>
      <c r="D138" s="62" t="s">
        <v>23</v>
      </c>
      <c r="E138" s="9" t="e">
        <f>E135/D135-1</f>
        <v>#DIV/0!</v>
      </c>
      <c r="F138" s="9">
        <f t="shared" si="3"/>
        <v>-7.6660764640304135E-2</v>
      </c>
      <c r="G138" s="9">
        <f t="shared" si="3"/>
        <v>7.0121951219512146E-2</v>
      </c>
    </row>
    <row r="139" spans="3:13" ht="15.75" thickBot="1">
      <c r="C139" s="429" t="s">
        <v>80</v>
      </c>
      <c r="D139" s="430"/>
      <c r="E139" s="430"/>
      <c r="F139" s="430"/>
      <c r="G139" s="431"/>
    </row>
    <row r="140" spans="3:13" ht="12.75" customHeight="1">
      <c r="C140" s="399"/>
      <c r="D140" s="29">
        <v>2018</v>
      </c>
      <c r="E140" s="29">
        <v>2019</v>
      </c>
      <c r="F140" s="29">
        <v>2020</v>
      </c>
      <c r="G140" s="29">
        <v>2021</v>
      </c>
    </row>
    <row r="141" spans="3:13" ht="9" customHeight="1" thickBot="1">
      <c r="C141" s="400"/>
      <c r="D141" s="30" t="s">
        <v>6</v>
      </c>
      <c r="E141" s="30" t="s">
        <v>7</v>
      </c>
      <c r="F141" s="30" t="s">
        <v>7</v>
      </c>
      <c r="G141" s="30" t="s">
        <v>7</v>
      </c>
    </row>
    <row r="142" spans="3:13" ht="15.75" thickBot="1">
      <c r="C142" s="1" t="s">
        <v>99</v>
      </c>
      <c r="D142" s="11">
        <v>0</v>
      </c>
      <c r="E142" s="11">
        <v>960</v>
      </c>
      <c r="F142" s="11">
        <v>0</v>
      </c>
      <c r="G142" s="11">
        <v>0</v>
      </c>
    </row>
    <row r="143" spans="3:13" ht="15.75" thickBot="1">
      <c r="C143" s="1" t="s">
        <v>100</v>
      </c>
      <c r="D143" s="14">
        <v>0</v>
      </c>
      <c r="E143" s="11">
        <v>18590</v>
      </c>
      <c r="F143" s="11">
        <v>16000</v>
      </c>
      <c r="G143" s="11">
        <v>18000</v>
      </c>
    </row>
    <row r="144" spans="3:13" ht="15.75" thickBot="1">
      <c r="C144" s="32" t="s">
        <v>75</v>
      </c>
      <c r="D144" s="14">
        <f>D143+D142</f>
        <v>0</v>
      </c>
      <c r="E144" s="14">
        <f>E143+E142</f>
        <v>19550</v>
      </c>
      <c r="F144" s="14">
        <f>F143+F142</f>
        <v>16000</v>
      </c>
      <c r="G144" s="14">
        <f>G143+G142</f>
        <v>18000</v>
      </c>
    </row>
    <row r="145" spans="3:13">
      <c r="C145" s="420" t="s">
        <v>98</v>
      </c>
      <c r="D145" s="432"/>
      <c r="E145" s="423"/>
      <c r="F145" s="423"/>
      <c r="G145" s="424"/>
    </row>
    <row r="146" spans="3:13">
      <c r="C146" s="421"/>
      <c r="D146" s="433"/>
      <c r="E146" s="425"/>
      <c r="F146" s="425"/>
      <c r="G146" s="426"/>
    </row>
    <row r="147" spans="3:13" ht="15.75" thickBot="1">
      <c r="C147" s="422"/>
      <c r="D147" s="434"/>
      <c r="E147" s="427"/>
      <c r="F147" s="427"/>
      <c r="G147" s="428"/>
    </row>
    <row r="148" spans="3:13" ht="15.75" thickBot="1">
      <c r="C148" s="437" t="s">
        <v>94</v>
      </c>
      <c r="D148" s="438"/>
      <c r="E148" s="438"/>
      <c r="F148" s="438"/>
      <c r="G148" s="439"/>
    </row>
    <row r="149" spans="3:13" ht="15.75" thickBot="1">
      <c r="C149" s="437" t="s">
        <v>101</v>
      </c>
      <c r="D149" s="438"/>
      <c r="E149" s="438"/>
      <c r="F149" s="438"/>
      <c r="G149" s="439"/>
    </row>
    <row r="150" spans="3:13" ht="15.75" thickBot="1">
      <c r="C150" s="22" t="s">
        <v>45</v>
      </c>
      <c r="D150" s="443" t="s">
        <v>44</v>
      </c>
      <c r="E150" s="444"/>
      <c r="F150" s="444"/>
      <c r="G150" s="445"/>
    </row>
    <row r="151" spans="3:13" ht="15.75" thickBot="1">
      <c r="C151" s="31" t="s">
        <v>154</v>
      </c>
      <c r="D151" s="393" t="s">
        <v>414</v>
      </c>
      <c r="E151" s="394"/>
      <c r="F151" s="394"/>
      <c r="G151" s="395"/>
    </row>
    <row r="152" spans="3:13" ht="17.25" customHeight="1" thickBot="1">
      <c r="C152" s="5" t="s">
        <v>10</v>
      </c>
      <c r="D152" s="414" t="s">
        <v>415</v>
      </c>
      <c r="E152" s="435"/>
      <c r="F152" s="435"/>
      <c r="G152" s="436"/>
    </row>
    <row r="153" spans="3:13" ht="15.75" thickBot="1">
      <c r="C153" s="5" t="s">
        <v>15</v>
      </c>
      <c r="D153" s="396" t="s">
        <v>416</v>
      </c>
      <c r="E153" s="397"/>
      <c r="F153" s="397"/>
      <c r="G153" s="398"/>
    </row>
    <row r="154" spans="3:13" ht="12.75" customHeight="1">
      <c r="C154" s="399"/>
      <c r="D154" s="29">
        <v>2018</v>
      </c>
      <c r="E154" s="29">
        <v>2019</v>
      </c>
      <c r="F154" s="29">
        <v>2020</v>
      </c>
      <c r="G154" s="29">
        <v>2021</v>
      </c>
    </row>
    <row r="155" spans="3:13" ht="9" customHeight="1" thickBot="1">
      <c r="C155" s="400"/>
      <c r="D155" s="30" t="s">
        <v>6</v>
      </c>
      <c r="E155" s="30" t="s">
        <v>7</v>
      </c>
      <c r="F155" s="30" t="s">
        <v>7</v>
      </c>
      <c r="G155" s="30" t="s">
        <v>7</v>
      </c>
    </row>
    <row r="156" spans="3:13" ht="15.75" thickBot="1">
      <c r="C156" s="5" t="s">
        <v>9</v>
      </c>
      <c r="D156" s="7">
        <v>2</v>
      </c>
      <c r="E156" s="7">
        <v>1</v>
      </c>
      <c r="F156" s="7">
        <v>1</v>
      </c>
      <c r="G156" s="7">
        <v>0</v>
      </c>
    </row>
    <row r="157" spans="3:13" ht="15.75" thickBot="1">
      <c r="C157" s="5" t="s">
        <v>16</v>
      </c>
      <c r="D157" s="7">
        <v>2050</v>
      </c>
      <c r="E157" s="7">
        <v>3000</v>
      </c>
      <c r="F157" s="7">
        <v>2000</v>
      </c>
      <c r="G157" s="7">
        <v>0</v>
      </c>
    </row>
    <row r="158" spans="3:13" ht="15.75" thickBot="1">
      <c r="C158" s="5" t="s">
        <v>26</v>
      </c>
      <c r="D158" s="7">
        <f>D157/D156</f>
        <v>1025</v>
      </c>
      <c r="E158" s="7">
        <f>E157/E156</f>
        <v>3000</v>
      </c>
      <c r="F158" s="7">
        <f>F157/F156</f>
        <v>2000</v>
      </c>
      <c r="G158" s="7" t="e">
        <f>G157/G156</f>
        <v>#DIV/0!</v>
      </c>
    </row>
    <row r="159" spans="3:13" ht="15.75" thickBot="1">
      <c r="C159" s="5" t="s">
        <v>17</v>
      </c>
      <c r="D159" s="62" t="s">
        <v>23</v>
      </c>
      <c r="E159" s="9">
        <f>E156/D156-1</f>
        <v>-0.5</v>
      </c>
      <c r="F159" s="9">
        <f t="shared" ref="F159:G161" si="4">F156/E156-1</f>
        <v>0</v>
      </c>
      <c r="G159" s="9">
        <f t="shared" si="4"/>
        <v>-1</v>
      </c>
      <c r="I159" s="12"/>
      <c r="J159" s="12"/>
      <c r="K159" s="12"/>
      <c r="L159" s="12"/>
      <c r="M159" s="12"/>
    </row>
    <row r="160" spans="3:13" ht="15.75" thickBot="1">
      <c r="C160" s="5" t="s">
        <v>18</v>
      </c>
      <c r="D160" s="62" t="s">
        <v>23</v>
      </c>
      <c r="E160" s="9">
        <f>E157/D157-1</f>
        <v>0.46341463414634143</v>
      </c>
      <c r="F160" s="9">
        <f t="shared" si="4"/>
        <v>-0.33333333333333337</v>
      </c>
      <c r="G160" s="9">
        <f t="shared" si="4"/>
        <v>-1</v>
      </c>
      <c r="I160">
        <v>50</v>
      </c>
    </row>
    <row r="161" spans="3:7" ht="15.75" thickBot="1">
      <c r="C161" s="5" t="s">
        <v>19</v>
      </c>
      <c r="D161" s="62" t="s">
        <v>23</v>
      </c>
      <c r="E161" s="9">
        <f>E158/D158-1</f>
        <v>1.9268292682926829</v>
      </c>
      <c r="F161" s="9">
        <f t="shared" si="4"/>
        <v>-0.33333333333333337</v>
      </c>
      <c r="G161" s="9" t="e">
        <f t="shared" si="4"/>
        <v>#DIV/0!</v>
      </c>
    </row>
    <row r="162" spans="3:7" ht="15.75" thickBot="1">
      <c r="C162" s="429" t="s">
        <v>73</v>
      </c>
      <c r="D162" s="430"/>
      <c r="E162" s="430"/>
      <c r="F162" s="430"/>
      <c r="G162" s="431"/>
    </row>
    <row r="163" spans="3:7">
      <c r="C163" s="399"/>
      <c r="D163" s="29">
        <v>2018</v>
      </c>
      <c r="E163" s="29">
        <v>2019</v>
      </c>
      <c r="F163" s="29">
        <v>2020</v>
      </c>
      <c r="G163" s="29">
        <v>2021</v>
      </c>
    </row>
    <row r="164" spans="3:7" ht="15.75" thickBot="1">
      <c r="C164" s="400"/>
      <c r="D164" s="30" t="s">
        <v>6</v>
      </c>
      <c r="E164" s="30" t="s">
        <v>7</v>
      </c>
      <c r="F164" s="30" t="s">
        <v>7</v>
      </c>
      <c r="G164" s="30" t="s">
        <v>7</v>
      </c>
    </row>
    <row r="165" spans="3:7" ht="15.75" thickBot="1">
      <c r="C165" s="1" t="s">
        <v>99</v>
      </c>
      <c r="D165" s="11"/>
      <c r="E165" s="11"/>
      <c r="F165" s="11"/>
      <c r="G165" s="11"/>
    </row>
    <row r="166" spans="3:7" ht="15.75" thickBot="1">
      <c r="C166" s="1" t="s">
        <v>100</v>
      </c>
      <c r="D166" s="14">
        <v>2050</v>
      </c>
      <c r="E166" s="11">
        <v>3000</v>
      </c>
      <c r="F166" s="11">
        <v>2000</v>
      </c>
      <c r="G166" s="11">
        <v>0</v>
      </c>
    </row>
    <row r="167" spans="3:7" ht="15.75" thickBot="1">
      <c r="C167" s="32" t="s">
        <v>72</v>
      </c>
      <c r="D167" s="14">
        <f>D166+D165</f>
        <v>2050</v>
      </c>
      <c r="E167" s="14">
        <f>E166+E165</f>
        <v>3000</v>
      </c>
      <c r="F167" s="14">
        <f>F166+F165</f>
        <v>2000</v>
      </c>
      <c r="G167" s="14">
        <f>G166+G165</f>
        <v>0</v>
      </c>
    </row>
    <row r="168" spans="3:7">
      <c r="C168" s="420" t="s">
        <v>96</v>
      </c>
      <c r="D168" s="432"/>
      <c r="E168" s="423"/>
      <c r="F168" s="423"/>
      <c r="G168" s="424"/>
    </row>
    <row r="169" spans="3:7">
      <c r="C169" s="421"/>
      <c r="D169" s="433"/>
      <c r="E169" s="425"/>
      <c r="F169" s="425"/>
      <c r="G169" s="426"/>
    </row>
    <row r="170" spans="3:7" ht="15.75" thickBot="1">
      <c r="C170" s="422"/>
      <c r="D170" s="434"/>
      <c r="E170" s="427"/>
      <c r="F170" s="427"/>
      <c r="G170" s="428"/>
    </row>
    <row r="171" spans="3:7" ht="24.75" thickBot="1">
      <c r="C171" s="20" t="s">
        <v>116</v>
      </c>
      <c r="D171" s="21">
        <f>D30+D113+D134+D157</f>
        <v>459790</v>
      </c>
      <c r="E171" s="21">
        <f t="shared" ref="E171:G171" si="5">E30+E113+E134+E157</f>
        <v>486490</v>
      </c>
      <c r="F171" s="21">
        <f t="shared" si="5"/>
        <v>488000</v>
      </c>
      <c r="G171" s="21">
        <f t="shared" si="5"/>
        <v>489000</v>
      </c>
    </row>
    <row r="172" spans="3:7" ht="24.75" thickBot="1">
      <c r="C172" s="20" t="s">
        <v>117</v>
      </c>
      <c r="D172" s="21">
        <f>D174+D176+D178+D180+D182+D184+D186+D188+D190</f>
        <v>459790</v>
      </c>
      <c r="E172" s="21">
        <f t="shared" ref="E172:G172" si="6">E174+E176+E178+E180+E182+E184+E186+E188+E190</f>
        <v>486490</v>
      </c>
      <c r="F172" s="21">
        <f t="shared" si="6"/>
        <v>488000</v>
      </c>
      <c r="G172" s="21">
        <f t="shared" si="6"/>
        <v>489000</v>
      </c>
    </row>
    <row r="173" spans="3:7" ht="24.75" thickBot="1">
      <c r="C173" s="16" t="s">
        <v>27</v>
      </c>
      <c r="D173" s="17"/>
      <c r="E173" s="18">
        <f>E172/D172-1</f>
        <v>5.8069988472998491E-2</v>
      </c>
      <c r="F173" s="18">
        <f>F172/E172-1</f>
        <v>3.1038664720755005E-3</v>
      </c>
      <c r="G173" s="18">
        <f>G172/F172-1</f>
        <v>2.049180327868827E-3</v>
      </c>
    </row>
    <row r="174" spans="3:7" ht="15.75" thickBot="1">
      <c r="C174" s="1" t="s">
        <v>0</v>
      </c>
      <c r="D174" s="11">
        <f>D38</f>
        <v>230400</v>
      </c>
      <c r="E174" s="11">
        <f>E38</f>
        <v>236400</v>
      </c>
      <c r="F174" s="11">
        <f>F38</f>
        <v>236400</v>
      </c>
      <c r="G174" s="11">
        <f>G38</f>
        <v>236400</v>
      </c>
    </row>
    <row r="175" spans="3:7" ht="15.75" thickBot="1">
      <c r="C175" s="13" t="s">
        <v>28</v>
      </c>
      <c r="D175" s="14"/>
      <c r="E175" s="15">
        <f>E174/D174-1</f>
        <v>2.6041666666666741E-2</v>
      </c>
      <c r="F175" s="15">
        <f>F174/E174-1</f>
        <v>0</v>
      </c>
      <c r="G175" s="15">
        <f>G174/F174-1</f>
        <v>0</v>
      </c>
    </row>
    <row r="176" spans="3:7" ht="24.75" thickBot="1">
      <c r="C176" s="1" t="s">
        <v>52</v>
      </c>
      <c r="D176" s="11">
        <f>D41</f>
        <v>39350</v>
      </c>
      <c r="E176" s="11">
        <f>E41</f>
        <v>39350</v>
      </c>
      <c r="F176" s="11">
        <f>F41</f>
        <v>39350</v>
      </c>
      <c r="G176" s="11">
        <f>G41</f>
        <v>39350</v>
      </c>
    </row>
    <row r="177" spans="3:10" ht="24.75" thickBot="1">
      <c r="C177" s="13" t="s">
        <v>53</v>
      </c>
      <c r="D177" s="14"/>
      <c r="E177" s="15">
        <f>E176/D176-1</f>
        <v>0</v>
      </c>
      <c r="F177" s="15">
        <f>F176/E176-1</f>
        <v>0</v>
      </c>
      <c r="G177" s="15">
        <f>G176/F176-1</f>
        <v>0</v>
      </c>
    </row>
    <row r="178" spans="3:10" ht="15.75" thickBot="1">
      <c r="C178" s="1" t="s">
        <v>1</v>
      </c>
      <c r="D178" s="11">
        <f>D44</f>
        <v>171000</v>
      </c>
      <c r="E178" s="11">
        <f>E44</f>
        <v>171000</v>
      </c>
      <c r="F178" s="11">
        <f>F44</f>
        <v>171000</v>
      </c>
      <c r="G178" s="11">
        <f>G44</f>
        <v>171000</v>
      </c>
    </row>
    <row r="179" spans="3:10" ht="24.75" thickBot="1">
      <c r="C179" s="13" t="s">
        <v>29</v>
      </c>
      <c r="D179" s="14"/>
      <c r="E179" s="15">
        <f>E178/D178-1</f>
        <v>0</v>
      </c>
      <c r="F179" s="15">
        <f>F178/E178-1</f>
        <v>0</v>
      </c>
      <c r="G179" s="15">
        <f>G178/F178-1</f>
        <v>0</v>
      </c>
    </row>
    <row r="180" spans="3:10" ht="15.75" thickBot="1">
      <c r="C180" s="1" t="s">
        <v>2</v>
      </c>
      <c r="D180" s="11">
        <f>D47</f>
        <v>0</v>
      </c>
      <c r="E180" s="11">
        <f>E47</f>
        <v>0</v>
      </c>
      <c r="F180" s="11">
        <f>F47</f>
        <v>0</v>
      </c>
      <c r="G180" s="11">
        <f>G47</f>
        <v>0</v>
      </c>
    </row>
    <row r="181" spans="3:10" ht="15.75" thickBot="1">
      <c r="C181" s="13" t="s">
        <v>30</v>
      </c>
      <c r="D181" s="14"/>
      <c r="E181" s="15" t="e">
        <f>E180/D180-1</f>
        <v>#DIV/0!</v>
      </c>
      <c r="F181" s="15" t="e">
        <f>F180/E180-1</f>
        <v>#DIV/0!</v>
      </c>
      <c r="G181" s="15" t="e">
        <f>G180/F180-1</f>
        <v>#DIV/0!</v>
      </c>
    </row>
    <row r="182" spans="3:10" ht="15.75" thickBot="1">
      <c r="C182" s="1" t="s">
        <v>31</v>
      </c>
      <c r="D182" s="11">
        <f>D50</f>
        <v>0</v>
      </c>
      <c r="E182" s="11">
        <f>E50</f>
        <v>0</v>
      </c>
      <c r="F182" s="11">
        <f>F50</f>
        <v>0</v>
      </c>
      <c r="G182" s="11">
        <f>G50</f>
        <v>0</v>
      </c>
    </row>
    <row r="183" spans="3:10" ht="24.75" thickBot="1">
      <c r="C183" s="13" t="s">
        <v>32</v>
      </c>
      <c r="D183" s="14"/>
      <c r="E183" s="15" t="e">
        <f>E182/D182-1</f>
        <v>#DIV/0!</v>
      </c>
      <c r="F183" s="15" t="e">
        <f>F182/E182-1</f>
        <v>#DIV/0!</v>
      </c>
      <c r="G183" s="15" t="e">
        <f>G182/F182-1</f>
        <v>#DIV/0!</v>
      </c>
    </row>
    <row r="184" spans="3:10" ht="15.75" thickBot="1">
      <c r="C184" s="1" t="s">
        <v>33</v>
      </c>
      <c r="D184" s="11">
        <f>D53</f>
        <v>13800</v>
      </c>
      <c r="E184" s="11">
        <f>E53</f>
        <v>13800</v>
      </c>
      <c r="F184" s="11">
        <f>F53</f>
        <v>22860</v>
      </c>
      <c r="G184" s="11">
        <f>G53</f>
        <v>23860</v>
      </c>
    </row>
    <row r="185" spans="3:10" ht="15.75" thickBot="1">
      <c r="C185" s="13" t="s">
        <v>34</v>
      </c>
      <c r="D185" s="14"/>
      <c r="E185" s="15">
        <f>E184/D184-1</f>
        <v>0</v>
      </c>
      <c r="F185" s="15">
        <f>F184/E184-1</f>
        <v>0.65652173913043477</v>
      </c>
      <c r="G185" s="15">
        <f>G184/F184-1</f>
        <v>4.3744531933508357E-2</v>
      </c>
    </row>
    <row r="186" spans="3:10" ht="24.75" thickBot="1">
      <c r="C186" s="1" t="s">
        <v>3</v>
      </c>
      <c r="D186" s="11">
        <f>D56</f>
        <v>390</v>
      </c>
      <c r="E186" s="11">
        <f>E56</f>
        <v>390</v>
      </c>
      <c r="F186" s="11">
        <f>F56</f>
        <v>390</v>
      </c>
      <c r="G186" s="11">
        <f>G56</f>
        <v>390</v>
      </c>
    </row>
    <row r="187" spans="3:10" ht="24.75" thickBot="1">
      <c r="C187" s="13" t="s">
        <v>35</v>
      </c>
      <c r="D187" s="14"/>
      <c r="E187" s="15">
        <f>E186/D186-1</f>
        <v>0</v>
      </c>
      <c r="F187" s="15">
        <f>F186/E186-1</f>
        <v>0</v>
      </c>
      <c r="G187" s="15">
        <f>G186/F186-1</f>
        <v>0</v>
      </c>
    </row>
    <row r="188" spans="3:10" ht="15.75" thickBot="1">
      <c r="C188" s="1" t="s">
        <v>20</v>
      </c>
      <c r="D188" s="11">
        <f>D121+D142+D165</f>
        <v>0</v>
      </c>
      <c r="E188" s="11">
        <f>E121+E142+E165</f>
        <v>960</v>
      </c>
      <c r="F188" s="11">
        <f>F121+F142+F165</f>
        <v>0</v>
      </c>
      <c r="G188" s="11">
        <f>G121+G142+G165</f>
        <v>0</v>
      </c>
    </row>
    <row r="189" spans="3:10" ht="24.75" thickBot="1">
      <c r="C189" s="13" t="s">
        <v>36</v>
      </c>
      <c r="D189" s="14"/>
      <c r="E189" s="15" t="e">
        <f>E188/D188-1</f>
        <v>#DIV/0!</v>
      </c>
      <c r="F189" s="15">
        <f>F188/E188-1</f>
        <v>-1</v>
      </c>
      <c r="G189" s="15" t="e">
        <f>G188/F188-1</f>
        <v>#DIV/0!</v>
      </c>
    </row>
    <row r="190" spans="3:10" ht="15.75" thickBot="1">
      <c r="C190" s="1" t="s">
        <v>21</v>
      </c>
      <c r="D190" s="11">
        <f>D122+D143+D166</f>
        <v>4850</v>
      </c>
      <c r="E190" s="11">
        <f>E122+E143+E166</f>
        <v>24590</v>
      </c>
      <c r="F190" s="11">
        <f>F122+F143+F166</f>
        <v>18000</v>
      </c>
      <c r="G190" s="11">
        <f>G122+G143+G166</f>
        <v>18000</v>
      </c>
    </row>
    <row r="191" spans="3:10" ht="22.5" customHeight="1" thickBot="1">
      <c r="C191" s="13" t="s">
        <v>37</v>
      </c>
      <c r="D191" s="14"/>
      <c r="E191" s="15">
        <f>E190/D190-1</f>
        <v>4.0701030927835049</v>
      </c>
      <c r="F191" s="15">
        <f>F190/E190-1</f>
        <v>-0.2679951199674665</v>
      </c>
      <c r="G191" s="15">
        <f>G190/F190-1</f>
        <v>0</v>
      </c>
      <c r="J191">
        <v>349000</v>
      </c>
    </row>
    <row r="192" spans="3:10">
      <c r="C192" s="446" t="s">
        <v>115</v>
      </c>
      <c r="D192" s="449"/>
      <c r="E192" s="449"/>
      <c r="F192" s="449"/>
      <c r="G192" s="450"/>
      <c r="J192">
        <v>60000</v>
      </c>
    </row>
    <row r="193" spans="1:9">
      <c r="C193" s="447"/>
      <c r="D193" s="451"/>
      <c r="E193" s="451"/>
      <c r="F193" s="451"/>
      <c r="G193" s="452"/>
    </row>
    <row r="194" spans="1:9" ht="15.75" thickBot="1">
      <c r="C194" s="448"/>
      <c r="D194" s="453"/>
      <c r="E194" s="453"/>
      <c r="F194" s="453"/>
      <c r="G194" s="454"/>
    </row>
    <row r="195" spans="1:9" ht="15.75" thickBot="1">
      <c r="C195" s="38" t="s">
        <v>74</v>
      </c>
      <c r="D195" s="39">
        <f>IF(D172-D171=0,0,"Error")</f>
        <v>0</v>
      </c>
      <c r="E195" s="39">
        <f>IF(E172-E171=0,0,"Error")</f>
        <v>0</v>
      </c>
      <c r="F195" s="39">
        <f>IF(F172-F171=0,0,"Error")</f>
        <v>0</v>
      </c>
      <c r="G195" s="39">
        <f>IF(G172-G171=0,0,"Error")</f>
        <v>0</v>
      </c>
    </row>
    <row r="196" spans="1:9" ht="24.75" thickBot="1">
      <c r="C196" s="28" t="s">
        <v>58</v>
      </c>
      <c r="D196" s="11">
        <v>183</v>
      </c>
      <c r="E196" s="11">
        <v>183</v>
      </c>
      <c r="F196" s="11">
        <v>183</v>
      </c>
      <c r="G196" s="11">
        <v>183</v>
      </c>
    </row>
    <row r="197" spans="1:9" ht="24.75" thickBot="1">
      <c r="C197" s="28" t="s">
        <v>69</v>
      </c>
      <c r="D197" s="11">
        <v>9</v>
      </c>
      <c r="E197" s="11">
        <v>9</v>
      </c>
      <c r="F197" s="11">
        <v>9</v>
      </c>
      <c r="G197" s="11">
        <v>9</v>
      </c>
    </row>
    <row r="198" spans="1:9" ht="15.75" thickBot="1">
      <c r="C198" s="43"/>
      <c r="D198" s="44"/>
      <c r="E198" s="44"/>
      <c r="F198" s="44"/>
      <c r="G198" s="44"/>
    </row>
    <row r="199" spans="1:9" ht="15" customHeight="1">
      <c r="A199" s="378" t="s">
        <v>125</v>
      </c>
      <c r="B199" s="49" t="s">
        <v>83</v>
      </c>
      <c r="C199" s="50" t="s">
        <v>356</v>
      </c>
      <c r="D199" s="378" t="s">
        <v>86</v>
      </c>
      <c r="E199" s="49" t="s">
        <v>83</v>
      </c>
      <c r="F199" s="50" t="s">
        <v>352</v>
      </c>
      <c r="G199" s="378" t="s">
        <v>121</v>
      </c>
      <c r="H199" s="49" t="s">
        <v>83</v>
      </c>
      <c r="I199" s="50" t="s">
        <v>217</v>
      </c>
    </row>
    <row r="200" spans="1:9">
      <c r="A200" s="379"/>
      <c r="B200" s="45" t="s">
        <v>84</v>
      </c>
      <c r="C200" s="51"/>
      <c r="D200" s="379"/>
      <c r="E200" s="45" t="s">
        <v>84</v>
      </c>
      <c r="F200" s="51"/>
      <c r="G200" s="379"/>
      <c r="H200" s="45" t="s">
        <v>84</v>
      </c>
      <c r="I200" s="51"/>
    </row>
    <row r="201" spans="1:9" ht="15.75" thickBot="1">
      <c r="A201" s="380"/>
      <c r="B201" s="52" t="s">
        <v>85</v>
      </c>
      <c r="C201" s="53"/>
      <c r="D201" s="380"/>
      <c r="E201" s="52" t="s">
        <v>85</v>
      </c>
      <c r="F201" s="53"/>
      <c r="G201" s="380"/>
      <c r="H201" s="52" t="s">
        <v>85</v>
      </c>
      <c r="I201" s="53"/>
    </row>
    <row r="202" spans="1:9" ht="15.75" thickBot="1">
      <c r="A202" s="47"/>
      <c r="B202" s="48"/>
      <c r="C202" s="48"/>
      <c r="D202" s="46"/>
      <c r="E202" s="47"/>
      <c r="F202" s="48"/>
      <c r="G202" s="48"/>
    </row>
    <row r="203" spans="1:9" ht="15.75" thickBot="1">
      <c r="A203" s="47"/>
      <c r="B203" s="48"/>
      <c r="C203" s="58" t="s">
        <v>88</v>
      </c>
      <c r="D203" s="46"/>
      <c r="E203" s="47"/>
      <c r="F203" s="48"/>
      <c r="G203" s="48"/>
    </row>
    <row r="204" spans="1:9">
      <c r="A204" s="47"/>
      <c r="B204" s="48"/>
      <c r="C204" s="464" t="s">
        <v>118</v>
      </c>
      <c r="D204" s="465"/>
      <c r="E204" s="465"/>
      <c r="F204" s="465"/>
      <c r="G204" s="466"/>
    </row>
    <row r="205" spans="1:9">
      <c r="A205" s="47"/>
      <c r="B205" s="48"/>
      <c r="C205" s="458" t="s">
        <v>120</v>
      </c>
      <c r="D205" s="467"/>
      <c r="E205" s="467"/>
      <c r="F205" s="467"/>
      <c r="G205" s="468"/>
    </row>
    <row r="206" spans="1:9">
      <c r="C206" s="455" t="s">
        <v>112</v>
      </c>
      <c r="D206" s="456"/>
      <c r="E206" s="456"/>
      <c r="F206" s="456"/>
      <c r="G206" s="457"/>
      <c r="H206" s="24"/>
    </row>
    <row r="207" spans="1:9">
      <c r="A207" s="47"/>
      <c r="B207" s="48"/>
      <c r="C207" s="469" t="s">
        <v>119</v>
      </c>
      <c r="D207" s="470"/>
      <c r="E207" s="470"/>
      <c r="F207" s="470"/>
      <c r="G207" s="471"/>
    </row>
    <row r="208" spans="1:9">
      <c r="C208" s="455" t="s">
        <v>129</v>
      </c>
      <c r="D208" s="456"/>
      <c r="E208" s="456"/>
      <c r="F208" s="456"/>
      <c r="G208" s="457"/>
    </row>
    <row r="209" spans="3:8">
      <c r="C209" s="455" t="s">
        <v>114</v>
      </c>
      <c r="D209" s="456"/>
      <c r="E209" s="456"/>
      <c r="F209" s="456"/>
      <c r="G209" s="457"/>
      <c r="H209" s="25"/>
    </row>
    <row r="210" spans="3:8">
      <c r="C210" s="458" t="s">
        <v>81</v>
      </c>
      <c r="D210" s="459"/>
      <c r="E210" s="459"/>
      <c r="F210" s="459"/>
      <c r="G210" s="460"/>
    </row>
    <row r="211" spans="3:8" ht="15.75" thickBot="1">
      <c r="C211" s="461" t="s">
        <v>82</v>
      </c>
      <c r="D211" s="462"/>
      <c r="E211" s="462"/>
      <c r="F211" s="462"/>
      <c r="G211" s="463"/>
    </row>
  </sheetData>
  <mergeCells count="73">
    <mergeCell ref="C209:G209"/>
    <mergeCell ref="C210:G210"/>
    <mergeCell ref="C211:G211"/>
    <mergeCell ref="C204:G204"/>
    <mergeCell ref="C205:G205"/>
    <mergeCell ref="C206:G206"/>
    <mergeCell ref="C207:G207"/>
    <mergeCell ref="C208:G208"/>
    <mergeCell ref="C154:C155"/>
    <mergeCell ref="C162:G162"/>
    <mergeCell ref="C163:C164"/>
    <mergeCell ref="C168:C170"/>
    <mergeCell ref="D168:G170"/>
    <mergeCell ref="D199:D201"/>
    <mergeCell ref="G199:G201"/>
    <mergeCell ref="C192:C194"/>
    <mergeCell ref="D192:G194"/>
    <mergeCell ref="A199:A201"/>
    <mergeCell ref="D153:G153"/>
    <mergeCell ref="D129:G129"/>
    <mergeCell ref="D130:G130"/>
    <mergeCell ref="C131:C132"/>
    <mergeCell ref="C139:G139"/>
    <mergeCell ref="C140:C141"/>
    <mergeCell ref="C145:C147"/>
    <mergeCell ref="D145:G147"/>
    <mergeCell ref="C148:G148"/>
    <mergeCell ref="C149:G149"/>
    <mergeCell ref="D152:G152"/>
    <mergeCell ref="C23:G23"/>
    <mergeCell ref="C104:G104"/>
    <mergeCell ref="D150:G150"/>
    <mergeCell ref="D151:G151"/>
    <mergeCell ref="C118:G118"/>
    <mergeCell ref="C119:C120"/>
    <mergeCell ref="C124:C126"/>
    <mergeCell ref="D124:G126"/>
    <mergeCell ref="D128:G128"/>
    <mergeCell ref="C105:G105"/>
    <mergeCell ref="D106:G106"/>
    <mergeCell ref="D107:G107"/>
    <mergeCell ref="D108:G108"/>
    <mergeCell ref="D109:G109"/>
    <mergeCell ref="C110:C111"/>
    <mergeCell ref="D127:G127"/>
    <mergeCell ref="C76:C77"/>
    <mergeCell ref="C100:C102"/>
    <mergeCell ref="D100:G102"/>
    <mergeCell ref="C35:G35"/>
    <mergeCell ref="C36:C37"/>
    <mergeCell ref="C60:C62"/>
    <mergeCell ref="D60:G62"/>
    <mergeCell ref="D64:G64"/>
    <mergeCell ref="D65:G65"/>
    <mergeCell ref="D66:G66"/>
    <mergeCell ref="C68:C69"/>
    <mergeCell ref="C75:G75"/>
    <mergeCell ref="D25:G25"/>
    <mergeCell ref="D26:G26"/>
    <mergeCell ref="C27:C28"/>
    <mergeCell ref="B2:H2"/>
    <mergeCell ref="C3:G3"/>
    <mergeCell ref="D5:G5"/>
    <mergeCell ref="D6:G6"/>
    <mergeCell ref="D7:G7"/>
    <mergeCell ref="C8:G8"/>
    <mergeCell ref="C9:G9"/>
    <mergeCell ref="D10:G10"/>
    <mergeCell ref="C11:C12"/>
    <mergeCell ref="D18:G18"/>
    <mergeCell ref="C19:G19"/>
    <mergeCell ref="C22:G22"/>
    <mergeCell ref="D24:G24"/>
  </mergeCells>
  <pageMargins left="0" right="0"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0"/>
  <sheetViews>
    <sheetView topLeftCell="A241" zoomScale="96" zoomScaleNormal="96" workbookViewId="0">
      <selection activeCell="D14" sqref="D14"/>
    </sheetView>
  </sheetViews>
  <sheetFormatPr defaultRowHeight="15"/>
  <cols>
    <col min="1" max="1" width="11" customWidth="1"/>
    <col min="2" max="2" width="12" customWidth="1"/>
    <col min="3" max="3" width="28.5703125" customWidth="1"/>
    <col min="4" max="7" width="11.7109375" customWidth="1"/>
    <col min="9" max="9" width="9.85546875" bestFit="1" customWidth="1"/>
    <col min="10" max="10" width="11" customWidth="1"/>
    <col min="11" max="11" width="11" bestFit="1" customWidth="1"/>
  </cols>
  <sheetData>
    <row r="1" spans="1:8">
      <c r="A1" s="122" t="s">
        <v>253</v>
      </c>
    </row>
    <row r="2" spans="1:8">
      <c r="B2" s="401" t="s">
        <v>87</v>
      </c>
      <c r="C2" s="401"/>
      <c r="D2" s="401"/>
      <c r="E2" s="401"/>
      <c r="F2" s="401"/>
      <c r="G2" s="401"/>
      <c r="H2" s="401"/>
    </row>
    <row r="3" spans="1:8">
      <c r="B3" s="64"/>
      <c r="C3" s="402" t="s">
        <v>41</v>
      </c>
      <c r="D3" s="402"/>
      <c r="E3" s="402"/>
      <c r="F3" s="402"/>
      <c r="G3" s="402"/>
      <c r="H3" s="64"/>
    </row>
    <row r="4" spans="1:8" ht="15.75" thickBot="1"/>
    <row r="5" spans="1:8" ht="15.75" thickBot="1">
      <c r="C5" s="27" t="s">
        <v>22</v>
      </c>
      <c r="D5" s="403" t="s">
        <v>266</v>
      </c>
      <c r="E5" s="403"/>
      <c r="F5" s="403"/>
      <c r="G5" s="403"/>
    </row>
    <row r="6" spans="1:8" ht="15.75" thickBot="1">
      <c r="C6" s="27" t="s">
        <v>4</v>
      </c>
      <c r="D6" s="404" t="s">
        <v>135</v>
      </c>
      <c r="E6" s="390"/>
      <c r="F6" s="390"/>
      <c r="G6" s="391"/>
    </row>
    <row r="7" spans="1:8" ht="15.75" thickBot="1">
      <c r="C7" s="27" t="s">
        <v>38</v>
      </c>
      <c r="D7" s="375" t="s">
        <v>5</v>
      </c>
      <c r="E7" s="376"/>
      <c r="F7" s="376"/>
      <c r="G7" s="377"/>
    </row>
    <row r="8" spans="1:8" ht="15.75" thickBot="1">
      <c r="C8" s="405" t="s">
        <v>8</v>
      </c>
      <c r="D8" s="406"/>
      <c r="E8" s="406"/>
      <c r="F8" s="406"/>
      <c r="G8" s="407"/>
    </row>
    <row r="9" spans="1:8" ht="15.75" thickBot="1">
      <c r="C9" s="472" t="s">
        <v>267</v>
      </c>
      <c r="D9" s="473"/>
      <c r="E9" s="473"/>
      <c r="F9" s="473"/>
      <c r="G9" s="474"/>
    </row>
    <row r="10" spans="1:8" ht="15.75" thickBot="1">
      <c r="C10" s="472"/>
      <c r="D10" s="473"/>
      <c r="E10" s="473"/>
      <c r="F10" s="473"/>
      <c r="G10" s="474"/>
    </row>
    <row r="11" spans="1:8" ht="15.75" thickBot="1">
      <c r="C11" s="472"/>
      <c r="D11" s="473"/>
      <c r="E11" s="473"/>
      <c r="F11" s="473"/>
      <c r="G11" s="474"/>
    </row>
    <row r="12" spans="1:8" ht="27" customHeight="1" thickBot="1">
      <c r="C12" s="26" t="s">
        <v>11</v>
      </c>
      <c r="D12" s="408" t="s">
        <v>268</v>
      </c>
      <c r="E12" s="409"/>
      <c r="F12" s="409"/>
      <c r="G12" s="410"/>
    </row>
    <row r="13" spans="1:8">
      <c r="C13" s="399" t="s">
        <v>12</v>
      </c>
      <c r="D13" s="3">
        <v>2018</v>
      </c>
      <c r="E13" s="3">
        <v>2019</v>
      </c>
      <c r="F13" s="3">
        <v>2020</v>
      </c>
      <c r="G13" s="3">
        <v>2021</v>
      </c>
    </row>
    <row r="14" spans="1:8" ht="15.75" thickBot="1">
      <c r="C14" s="400"/>
      <c r="D14" s="4" t="s">
        <v>6</v>
      </c>
      <c r="E14" s="4" t="s">
        <v>7</v>
      </c>
      <c r="F14" s="4" t="s">
        <v>7</v>
      </c>
      <c r="G14" s="4" t="s">
        <v>7</v>
      </c>
    </row>
    <row r="15" spans="1:8" ht="15.75" thickBot="1">
      <c r="C15" s="118" t="s">
        <v>269</v>
      </c>
      <c r="D15" s="91">
        <v>77</v>
      </c>
      <c r="E15" s="119" t="s">
        <v>263</v>
      </c>
      <c r="F15" s="119" t="s">
        <v>263</v>
      </c>
      <c r="G15" s="119" t="s">
        <v>263</v>
      </c>
    </row>
    <row r="16" spans="1:8" ht="15.75" thickBot="1">
      <c r="C16" s="118" t="s">
        <v>270</v>
      </c>
      <c r="D16" s="91">
        <v>80</v>
      </c>
      <c r="E16" s="119" t="s">
        <v>263</v>
      </c>
      <c r="F16" s="119" t="s">
        <v>263</v>
      </c>
      <c r="G16" s="119" t="s">
        <v>263</v>
      </c>
    </row>
    <row r="17" spans="3:12" ht="23.25" thickBot="1">
      <c r="C17" s="5" t="s">
        <v>271</v>
      </c>
      <c r="D17" s="10">
        <v>0.05</v>
      </c>
      <c r="E17" s="119" t="s">
        <v>263</v>
      </c>
      <c r="F17" s="119" t="s">
        <v>263</v>
      </c>
      <c r="G17" s="119" t="s">
        <v>263</v>
      </c>
    </row>
    <row r="18" spans="3:12" ht="35.25" customHeight="1" thickBot="1">
      <c r="C18" s="20" t="s">
        <v>13</v>
      </c>
      <c r="D18" s="475" t="s">
        <v>272</v>
      </c>
      <c r="E18" s="476"/>
      <c r="F18" s="476"/>
      <c r="G18" s="477"/>
    </row>
    <row r="19" spans="3:12" ht="15.75" thickBot="1">
      <c r="C19" s="414" t="s">
        <v>14</v>
      </c>
      <c r="D19" s="435"/>
      <c r="E19" s="435"/>
      <c r="F19" s="435"/>
      <c r="G19" s="436"/>
      <c r="J19" s="6"/>
      <c r="L19" s="6"/>
    </row>
    <row r="20" spans="3:12" ht="15.75" thickBot="1">
      <c r="C20" s="93" t="s">
        <v>273</v>
      </c>
      <c r="D20" s="67">
        <v>11.3</v>
      </c>
      <c r="E20" s="67">
        <v>11.3</v>
      </c>
      <c r="F20" s="67">
        <v>11.3</v>
      </c>
      <c r="G20" s="67">
        <v>11.3</v>
      </c>
    </row>
    <row r="21" spans="3:12" ht="23.25" thickBot="1">
      <c r="C21" s="120" t="s">
        <v>250</v>
      </c>
      <c r="D21" s="121" t="s">
        <v>251</v>
      </c>
      <c r="E21" s="121" t="s">
        <v>251</v>
      </c>
      <c r="F21" s="121" t="s">
        <v>251</v>
      </c>
      <c r="G21" s="121" t="s">
        <v>251</v>
      </c>
    </row>
    <row r="22" spans="3:12" ht="23.25" thickBot="1">
      <c r="C22" s="5" t="s">
        <v>274</v>
      </c>
      <c r="D22" s="67">
        <v>568</v>
      </c>
      <c r="E22" s="67" t="s">
        <v>263</v>
      </c>
      <c r="F22" s="67" t="s">
        <v>263</v>
      </c>
      <c r="G22" s="67" t="s">
        <v>263</v>
      </c>
    </row>
    <row r="23" spans="3:12" ht="22.5">
      <c r="C23" s="76" t="s">
        <v>275</v>
      </c>
      <c r="D23" s="94">
        <v>0.4</v>
      </c>
      <c r="E23" s="77" t="s">
        <v>263</v>
      </c>
      <c r="F23" s="77" t="s">
        <v>263</v>
      </c>
      <c r="G23" s="77" t="s">
        <v>263</v>
      </c>
    </row>
    <row r="24" spans="3:12" ht="33.75">
      <c r="C24" s="95" t="s">
        <v>276</v>
      </c>
      <c r="D24" s="96">
        <v>0.51</v>
      </c>
      <c r="E24" s="67" t="s">
        <v>263</v>
      </c>
      <c r="F24" s="67" t="s">
        <v>263</v>
      </c>
      <c r="G24" s="67" t="s">
        <v>263</v>
      </c>
    </row>
    <row r="25" spans="3:12" ht="33.75">
      <c r="C25" s="95" t="s">
        <v>277</v>
      </c>
      <c r="D25" s="96">
        <v>0.81</v>
      </c>
      <c r="E25" s="67" t="s">
        <v>263</v>
      </c>
      <c r="F25" s="67" t="s">
        <v>263</v>
      </c>
      <c r="G25" s="67" t="s">
        <v>263</v>
      </c>
    </row>
    <row r="26" spans="3:12" ht="29.25" customHeight="1">
      <c r="C26" s="95" t="s">
        <v>278</v>
      </c>
      <c r="D26" s="96">
        <v>0.45</v>
      </c>
      <c r="E26" s="67" t="s">
        <v>263</v>
      </c>
      <c r="F26" s="67" t="s">
        <v>263</v>
      </c>
      <c r="G26" s="67" t="s">
        <v>263</v>
      </c>
    </row>
    <row r="27" spans="3:12" ht="29.25" customHeight="1">
      <c r="C27" s="95" t="s">
        <v>279</v>
      </c>
      <c r="D27" s="96">
        <v>0.61</v>
      </c>
      <c r="E27" s="96">
        <v>0.5</v>
      </c>
      <c r="F27" s="96">
        <v>0.5</v>
      </c>
      <c r="G27" s="96">
        <v>0.5</v>
      </c>
    </row>
    <row r="28" spans="3:12" ht="15.75" thickBot="1">
      <c r="C28" s="478" t="s">
        <v>70</v>
      </c>
      <c r="D28" s="479"/>
      <c r="E28" s="479"/>
      <c r="F28" s="479"/>
      <c r="G28" s="480"/>
    </row>
    <row r="29" spans="3:12" ht="15.75" thickBot="1">
      <c r="C29" s="437" t="s">
        <v>102</v>
      </c>
      <c r="D29" s="438"/>
      <c r="E29" s="438"/>
      <c r="F29" s="438"/>
      <c r="G29" s="439"/>
    </row>
    <row r="30" spans="3:12" ht="15.75" thickBot="1">
      <c r="C30" s="31" t="s">
        <v>42</v>
      </c>
      <c r="D30" s="393" t="s">
        <v>377</v>
      </c>
      <c r="E30" s="394"/>
      <c r="F30" s="394"/>
      <c r="G30" s="395"/>
    </row>
    <row r="31" spans="3:12" ht="15.75" thickBot="1">
      <c r="C31" s="5" t="s">
        <v>10</v>
      </c>
      <c r="D31" s="393" t="s">
        <v>377</v>
      </c>
      <c r="E31" s="394"/>
      <c r="F31" s="394"/>
      <c r="G31" s="395"/>
    </row>
    <row r="32" spans="3:12" ht="15.75" thickBot="1">
      <c r="C32" s="5" t="s">
        <v>15</v>
      </c>
      <c r="D32" s="396" t="s">
        <v>265</v>
      </c>
      <c r="E32" s="397"/>
      <c r="F32" s="397"/>
      <c r="G32" s="398"/>
    </row>
    <row r="33" spans="3:13">
      <c r="C33" s="399"/>
      <c r="D33" s="29">
        <v>2018</v>
      </c>
      <c r="E33" s="29">
        <v>2019</v>
      </c>
      <c r="F33" s="29">
        <v>2020</v>
      </c>
      <c r="G33" s="29">
        <v>2021</v>
      </c>
    </row>
    <row r="34" spans="3:13" ht="15.75" thickBot="1">
      <c r="C34" s="400"/>
      <c r="D34" s="30" t="s">
        <v>6</v>
      </c>
      <c r="E34" s="30" t="s">
        <v>7</v>
      </c>
      <c r="F34" s="30" t="s">
        <v>7</v>
      </c>
      <c r="G34" s="30" t="s">
        <v>7</v>
      </c>
    </row>
    <row r="35" spans="3:13" ht="15.75" thickBot="1">
      <c r="C35" s="5" t="s">
        <v>9</v>
      </c>
      <c r="D35" s="7">
        <v>6400000</v>
      </c>
      <c r="E35" s="7">
        <v>6500000</v>
      </c>
      <c r="F35" s="7">
        <v>6600000</v>
      </c>
      <c r="G35" s="7">
        <v>6700000</v>
      </c>
    </row>
    <row r="36" spans="3:13" ht="15.75" thickBot="1">
      <c r="C36" s="5" t="s">
        <v>16</v>
      </c>
      <c r="D36" s="7">
        <v>3596320</v>
      </c>
      <c r="E36" s="7">
        <v>3754896</v>
      </c>
      <c r="F36" s="7">
        <v>3902511</v>
      </c>
      <c r="G36" s="7">
        <v>4056074</v>
      </c>
    </row>
    <row r="37" spans="3:13" ht="15.75" thickBot="1">
      <c r="C37" s="5" t="s">
        <v>26</v>
      </c>
      <c r="D37" s="75">
        <f>D36/D35</f>
        <v>0.56192500000000001</v>
      </c>
      <c r="E37" s="75">
        <f>E36/E35</f>
        <v>0.57767630769230771</v>
      </c>
      <c r="F37" s="75">
        <f>F36/F35</f>
        <v>0.59128954545454548</v>
      </c>
      <c r="G37" s="75">
        <f>G36/G35</f>
        <v>0.60538417910447762</v>
      </c>
      <c r="I37" s="106"/>
    </row>
    <row r="38" spans="3:13" ht="15.75" thickBot="1">
      <c r="C38" s="5" t="s">
        <v>17</v>
      </c>
      <c r="D38" s="62" t="s">
        <v>23</v>
      </c>
      <c r="E38" s="9">
        <f>E35/D35-1</f>
        <v>1.5625E-2</v>
      </c>
      <c r="F38" s="9">
        <f t="shared" ref="F38:G40" si="0">F35/E35-1</f>
        <v>1.538461538461533E-2</v>
      </c>
      <c r="G38" s="9">
        <f t="shared" si="0"/>
        <v>1.5151515151515138E-2</v>
      </c>
      <c r="I38" s="12"/>
      <c r="J38" s="12"/>
      <c r="K38" s="12"/>
      <c r="L38" s="12"/>
      <c r="M38" s="12"/>
    </row>
    <row r="39" spans="3:13" ht="15.75" thickBot="1">
      <c r="C39" s="5" t="s">
        <v>18</v>
      </c>
      <c r="D39" s="62" t="s">
        <v>23</v>
      </c>
      <c r="E39" s="9">
        <f>E36/D36-1</f>
        <v>4.409396271744459E-2</v>
      </c>
      <c r="F39" s="9">
        <f t="shared" si="0"/>
        <v>3.9312673373643303E-2</v>
      </c>
      <c r="G39" s="9">
        <f t="shared" si="0"/>
        <v>3.9349792992255495E-2</v>
      </c>
    </row>
    <row r="40" spans="3:13" ht="15.75" thickBot="1">
      <c r="C40" s="5" t="s">
        <v>19</v>
      </c>
      <c r="D40" s="62" t="s">
        <v>23</v>
      </c>
      <c r="E40" s="9">
        <f>E37/D37-1</f>
        <v>2.8030978675637641E-2</v>
      </c>
      <c r="F40" s="9">
        <f t="shared" si="0"/>
        <v>2.3565511655860849E-2</v>
      </c>
      <c r="G40" s="9">
        <f t="shared" si="0"/>
        <v>2.3837109514759147E-2</v>
      </c>
    </row>
    <row r="41" spans="3:13" ht="15.75" thickBot="1">
      <c r="C41" s="429" t="s">
        <v>73</v>
      </c>
      <c r="D41" s="430"/>
      <c r="E41" s="430"/>
      <c r="F41" s="430"/>
      <c r="G41" s="431"/>
    </row>
    <row r="42" spans="3:13" ht="12.75" customHeight="1">
      <c r="C42" s="399"/>
      <c r="D42" s="29">
        <v>2018</v>
      </c>
      <c r="E42" s="29">
        <v>2019</v>
      </c>
      <c r="F42" s="29">
        <v>2020</v>
      </c>
      <c r="G42" s="29">
        <v>2021</v>
      </c>
    </row>
    <row r="43" spans="3:13" ht="20.25" customHeight="1" thickBot="1">
      <c r="C43" s="400"/>
      <c r="D43" s="30" t="s">
        <v>6</v>
      </c>
      <c r="E43" s="30" t="s">
        <v>7</v>
      </c>
      <c r="F43" s="30" t="s">
        <v>7</v>
      </c>
      <c r="G43" s="30" t="s">
        <v>7</v>
      </c>
    </row>
    <row r="44" spans="3:13" ht="15.75" thickBot="1">
      <c r="C44" s="1" t="s">
        <v>0</v>
      </c>
      <c r="D44" s="11">
        <v>42300</v>
      </c>
      <c r="E44" s="11">
        <v>57500</v>
      </c>
      <c r="F44" s="11">
        <v>57500</v>
      </c>
      <c r="G44" s="11">
        <v>57500</v>
      </c>
    </row>
    <row r="45" spans="3:13" ht="24.75" thickBot="1">
      <c r="C45" s="13" t="s">
        <v>54</v>
      </c>
      <c r="D45" s="14"/>
      <c r="E45" s="33"/>
      <c r="F45" s="33"/>
      <c r="G45" s="33"/>
    </row>
    <row r="46" spans="3:13" ht="24.75" thickBot="1">
      <c r="C46" s="13" t="s">
        <v>103</v>
      </c>
      <c r="D46" s="14"/>
      <c r="E46" s="15"/>
      <c r="F46" s="15"/>
      <c r="G46" s="15"/>
    </row>
    <row r="47" spans="3:13" ht="24.75" thickBot="1">
      <c r="C47" s="1" t="s">
        <v>52</v>
      </c>
      <c r="D47" s="11">
        <v>8020</v>
      </c>
      <c r="E47" s="11">
        <v>9500</v>
      </c>
      <c r="F47" s="11">
        <v>9500</v>
      </c>
      <c r="G47" s="11">
        <v>9500</v>
      </c>
      <c r="J47">
        <f>3202+319</f>
        <v>3521</v>
      </c>
    </row>
    <row r="48" spans="3:13" ht="36.75" thickBot="1">
      <c r="C48" s="13" t="s">
        <v>56</v>
      </c>
      <c r="D48" s="14"/>
      <c r="E48" s="11"/>
      <c r="F48" s="11"/>
      <c r="G48" s="11"/>
    </row>
    <row r="49" spans="3:9" ht="36.75" thickBot="1">
      <c r="C49" s="13" t="s">
        <v>104</v>
      </c>
      <c r="D49" s="14"/>
      <c r="E49" s="11"/>
      <c r="F49" s="11"/>
      <c r="G49" s="11"/>
    </row>
    <row r="50" spans="3:9" ht="15.75" thickBot="1">
      <c r="C50" s="1" t="s">
        <v>1</v>
      </c>
      <c r="D50" s="14">
        <v>25000</v>
      </c>
      <c r="E50" s="11">
        <v>25000</v>
      </c>
      <c r="F50" s="11">
        <v>25000</v>
      </c>
      <c r="G50" s="11">
        <v>25000</v>
      </c>
    </row>
    <row r="51" spans="3:9" ht="36.75" thickBot="1">
      <c r="C51" s="13" t="s">
        <v>59</v>
      </c>
      <c r="D51" s="14"/>
      <c r="E51" s="11"/>
      <c r="F51" s="11"/>
      <c r="G51" s="11"/>
    </row>
    <row r="52" spans="3:9" ht="36.75" thickBot="1">
      <c r="C52" s="13" t="s">
        <v>105</v>
      </c>
      <c r="D52" s="14"/>
      <c r="E52" s="11"/>
      <c r="F52" s="11"/>
      <c r="G52" s="11"/>
    </row>
    <row r="53" spans="3:9" ht="15.75" thickBot="1">
      <c r="C53" s="1" t="s">
        <v>2</v>
      </c>
      <c r="D53" s="14"/>
      <c r="E53" s="11"/>
      <c r="F53" s="11"/>
      <c r="G53" s="11"/>
      <c r="I53" s="12"/>
    </row>
    <row r="54" spans="3:9" ht="24.75" thickBot="1">
      <c r="C54" s="13" t="s">
        <v>61</v>
      </c>
      <c r="D54" s="14"/>
      <c r="E54" s="11"/>
      <c r="F54" s="11"/>
      <c r="G54" s="11"/>
    </row>
    <row r="55" spans="3:9" ht="24.75" thickBot="1">
      <c r="C55" s="13" t="s">
        <v>106</v>
      </c>
      <c r="D55" s="14"/>
      <c r="E55" s="11"/>
      <c r="F55" s="11"/>
      <c r="G55" s="11"/>
    </row>
    <row r="56" spans="3:9" ht="15.75" thickBot="1">
      <c r="C56" s="1" t="s">
        <v>31</v>
      </c>
      <c r="D56" s="14">
        <v>3521000</v>
      </c>
      <c r="E56" s="11">
        <v>3662896</v>
      </c>
      <c r="F56" s="11">
        <v>3810511</v>
      </c>
      <c r="G56" s="11">
        <v>3964074</v>
      </c>
      <c r="I56">
        <f>E56*1.03*1.01</f>
        <v>3810510.7088000001</v>
      </c>
    </row>
    <row r="57" spans="3:9" ht="36.75" thickBot="1">
      <c r="C57" s="13" t="s">
        <v>63</v>
      </c>
      <c r="D57" s="14"/>
      <c r="E57" s="69">
        <v>0.03</v>
      </c>
      <c r="F57" s="69">
        <v>0.03</v>
      </c>
      <c r="G57" s="69">
        <v>0.03</v>
      </c>
      <c r="I57">
        <f>I56*1.03*1.01</f>
        <v>3964074.2903646403</v>
      </c>
    </row>
    <row r="58" spans="3:9" ht="36.75" thickBot="1">
      <c r="C58" s="13" t="s">
        <v>107</v>
      </c>
      <c r="D58" s="14"/>
      <c r="E58" s="69">
        <v>0.01</v>
      </c>
      <c r="F58" s="69">
        <v>0.01</v>
      </c>
      <c r="G58" s="69">
        <v>0.01</v>
      </c>
    </row>
    <row r="59" spans="3:9" ht="15.75" thickBot="1">
      <c r="C59" s="1" t="s">
        <v>33</v>
      </c>
      <c r="D59" s="14"/>
      <c r="E59" s="11"/>
      <c r="F59" s="11"/>
      <c r="G59" s="11"/>
    </row>
    <row r="60" spans="3:9" ht="36.75" thickBot="1">
      <c r="C60" s="13" t="s">
        <v>65</v>
      </c>
      <c r="D60" s="14"/>
      <c r="E60" s="11"/>
      <c r="F60" s="11"/>
      <c r="G60" s="11"/>
    </row>
    <row r="61" spans="3:9" ht="36.75" thickBot="1">
      <c r="C61" s="13" t="s">
        <v>108</v>
      </c>
      <c r="D61" s="14"/>
      <c r="E61" s="11"/>
      <c r="F61" s="11"/>
      <c r="G61" s="11"/>
    </row>
    <row r="62" spans="3:9" ht="24.75" thickBot="1">
      <c r="C62" s="1" t="s">
        <v>3</v>
      </c>
      <c r="D62" s="14"/>
      <c r="E62" s="11"/>
      <c r="F62" s="11"/>
      <c r="G62" s="11"/>
    </row>
    <row r="63" spans="3:9" ht="36.75" thickBot="1">
      <c r="C63" s="13" t="s">
        <v>67</v>
      </c>
      <c r="D63" s="14"/>
      <c r="E63" s="11"/>
      <c r="F63" s="11"/>
      <c r="G63" s="11"/>
    </row>
    <row r="64" spans="3:9" ht="36.75" thickBot="1">
      <c r="C64" s="13" t="s">
        <v>109</v>
      </c>
      <c r="D64" s="14"/>
      <c r="E64" s="11"/>
      <c r="F64" s="11"/>
      <c r="G64" s="11"/>
    </row>
    <row r="65" spans="3:7" ht="15.75" thickBot="1">
      <c r="C65" s="32" t="s">
        <v>72</v>
      </c>
      <c r="D65" s="14">
        <f>D62+D59+D56+D53+D50+D47+D44</f>
        <v>3596320</v>
      </c>
      <c r="E65" s="14">
        <f>E62+E59+E56+E53+E50+E47+E44</f>
        <v>3754896</v>
      </c>
      <c r="F65" s="14">
        <f>F62+F59+F56+F53+F50+F47+F44</f>
        <v>3902511</v>
      </c>
      <c r="G65" s="14">
        <f>G62+G59+G56+G53+G50+G47+G44</f>
        <v>4056074</v>
      </c>
    </row>
    <row r="66" spans="3:7">
      <c r="C66" s="420" t="s">
        <v>113</v>
      </c>
      <c r="D66" s="481" t="s">
        <v>366</v>
      </c>
      <c r="E66" s="482"/>
      <c r="F66" s="482"/>
      <c r="G66" s="483"/>
    </row>
    <row r="67" spans="3:7">
      <c r="C67" s="421"/>
      <c r="D67" s="484"/>
      <c r="E67" s="485"/>
      <c r="F67" s="485"/>
      <c r="G67" s="486"/>
    </row>
    <row r="68" spans="3:7" ht="15.75" thickBot="1">
      <c r="C68" s="422"/>
      <c r="D68" s="487"/>
      <c r="E68" s="415"/>
      <c r="F68" s="415"/>
      <c r="G68" s="416"/>
    </row>
    <row r="69" spans="3:7" ht="15.75" thickBot="1">
      <c r="C69" s="38" t="s">
        <v>74</v>
      </c>
      <c r="D69" s="39">
        <f>IF(D65-D36=0,0,"Error")</f>
        <v>0</v>
      </c>
      <c r="E69" s="39">
        <f>IF(E65-E36=0,0,"Error")</f>
        <v>0</v>
      </c>
      <c r="F69" s="39">
        <f>IF(F65-F36=0,0,"Error")</f>
        <v>0</v>
      </c>
      <c r="G69" s="39">
        <f>IF(G65-G36=0,0,"Error")</f>
        <v>0</v>
      </c>
    </row>
    <row r="70" spans="3:7" ht="15.75" thickBot="1">
      <c r="C70" s="97" t="s">
        <v>153</v>
      </c>
      <c r="D70" s="393" t="s">
        <v>378</v>
      </c>
      <c r="E70" s="394"/>
      <c r="F70" s="394"/>
      <c r="G70" s="395"/>
    </row>
    <row r="71" spans="3:7" ht="15.75" thickBot="1">
      <c r="C71" s="5" t="s">
        <v>10</v>
      </c>
      <c r="D71" s="414" t="s">
        <v>367</v>
      </c>
      <c r="E71" s="435"/>
      <c r="F71" s="435"/>
      <c r="G71" s="436"/>
    </row>
    <row r="72" spans="3:7" ht="15.75" thickBot="1">
      <c r="C72" s="5" t="s">
        <v>15</v>
      </c>
      <c r="D72" s="396" t="s">
        <v>249</v>
      </c>
      <c r="E72" s="397"/>
      <c r="F72" s="397"/>
      <c r="G72" s="398"/>
    </row>
    <row r="73" spans="3:7">
      <c r="C73" s="399"/>
      <c r="D73" s="29">
        <v>2018</v>
      </c>
      <c r="E73" s="29">
        <v>2019</v>
      </c>
      <c r="F73" s="29">
        <v>2020</v>
      </c>
      <c r="G73" s="29">
        <v>2021</v>
      </c>
    </row>
    <row r="74" spans="3:7" ht="15.75" thickBot="1">
      <c r="C74" s="400"/>
      <c r="D74" s="78" t="s">
        <v>6</v>
      </c>
      <c r="E74" s="78" t="s">
        <v>7</v>
      </c>
      <c r="F74" s="78" t="s">
        <v>7</v>
      </c>
      <c r="G74" s="78" t="s">
        <v>7</v>
      </c>
    </row>
    <row r="75" spans="3:7" ht="15.75" thickBot="1">
      <c r="C75" s="5" t="s">
        <v>9</v>
      </c>
      <c r="D75" s="7">
        <v>475000</v>
      </c>
      <c r="E75" s="7">
        <v>475000</v>
      </c>
      <c r="F75" s="7">
        <v>475000</v>
      </c>
      <c r="G75" s="7">
        <v>475000</v>
      </c>
    </row>
    <row r="76" spans="3:7" ht="15.75" thickBot="1">
      <c r="C76" s="5" t="s">
        <v>16</v>
      </c>
      <c r="D76" s="14">
        <v>877000</v>
      </c>
      <c r="E76" s="14">
        <v>877000</v>
      </c>
      <c r="F76" s="14">
        <v>877000</v>
      </c>
      <c r="G76" s="14">
        <v>877000</v>
      </c>
    </row>
    <row r="77" spans="3:7" ht="15.75" thickBot="1">
      <c r="C77" s="5" t="s">
        <v>26</v>
      </c>
      <c r="D77" s="7">
        <f>D76/D73</f>
        <v>434.58870168483645</v>
      </c>
      <c r="E77" s="7">
        <f>E76/E73</f>
        <v>434.37345220406144</v>
      </c>
      <c r="F77" s="7">
        <f>F76/F73</f>
        <v>434.15841584158414</v>
      </c>
      <c r="G77" s="7">
        <f>G76/G73</f>
        <v>433.94359228104901</v>
      </c>
    </row>
    <row r="78" spans="3:7" ht="15.75" thickBot="1">
      <c r="C78" s="5" t="s">
        <v>17</v>
      </c>
      <c r="D78" s="62"/>
      <c r="E78" s="9">
        <f>E73/D73-1</f>
        <v>4.9554013875119374E-4</v>
      </c>
      <c r="F78" s="9">
        <f>F73/E73-1</f>
        <v>4.9529470034670453E-4</v>
      </c>
      <c r="G78" s="9">
        <f>G73/F73-1</f>
        <v>4.9504950495049549E-4</v>
      </c>
    </row>
    <row r="79" spans="3:7" ht="15.75" thickBot="1">
      <c r="C79" s="5" t="s">
        <v>18</v>
      </c>
      <c r="D79" s="62"/>
      <c r="E79" s="9">
        <f t="shared" ref="E79:G80" si="1">E76/D76-1</f>
        <v>0</v>
      </c>
      <c r="F79" s="9">
        <f t="shared" si="1"/>
        <v>0</v>
      </c>
      <c r="G79" s="9">
        <f t="shared" si="1"/>
        <v>0</v>
      </c>
    </row>
    <row r="80" spans="3:7" ht="15.75" thickBot="1">
      <c r="C80" s="5" t="s">
        <v>19</v>
      </c>
      <c r="D80" s="62"/>
      <c r="E80" s="9">
        <f t="shared" si="1"/>
        <v>-4.9529470034659351E-4</v>
      </c>
      <c r="F80" s="9">
        <f t="shared" si="1"/>
        <v>-4.9504950495060651E-4</v>
      </c>
      <c r="G80" s="9">
        <f t="shared" si="1"/>
        <v>-4.9480455220174413E-4</v>
      </c>
    </row>
    <row r="81" spans="3:7" ht="15.75" thickBot="1">
      <c r="C81" s="429" t="s">
        <v>239</v>
      </c>
      <c r="D81" s="430"/>
      <c r="E81" s="430"/>
      <c r="F81" s="430"/>
      <c r="G81" s="431"/>
    </row>
    <row r="82" spans="3:7">
      <c r="C82" s="399"/>
      <c r="D82" s="29">
        <v>2018</v>
      </c>
      <c r="E82" s="29">
        <v>2019</v>
      </c>
      <c r="F82" s="29">
        <v>2020</v>
      </c>
      <c r="G82" s="29">
        <v>2021</v>
      </c>
    </row>
    <row r="83" spans="3:7" ht="15.75" thickBot="1">
      <c r="C83" s="400"/>
      <c r="D83" s="30" t="s">
        <v>6</v>
      </c>
      <c r="E83" s="30" t="s">
        <v>7</v>
      </c>
      <c r="F83" s="30" t="s">
        <v>7</v>
      </c>
      <c r="G83" s="30" t="s">
        <v>7</v>
      </c>
    </row>
    <row r="84" spans="3:7" ht="15.75" thickBot="1">
      <c r="C84" s="1" t="s">
        <v>0</v>
      </c>
      <c r="D84" s="11"/>
      <c r="E84" s="11"/>
      <c r="F84" s="11"/>
      <c r="G84" s="11"/>
    </row>
    <row r="85" spans="3:7" ht="24.75" thickBot="1">
      <c r="C85" s="13" t="s">
        <v>54</v>
      </c>
      <c r="D85" s="14"/>
      <c r="E85" s="15"/>
      <c r="F85" s="15"/>
      <c r="G85" s="15"/>
    </row>
    <row r="86" spans="3:7" ht="24.75" thickBot="1">
      <c r="C86" s="13" t="s">
        <v>55</v>
      </c>
      <c r="D86" s="14"/>
      <c r="E86" s="15"/>
      <c r="F86" s="15"/>
      <c r="G86" s="15"/>
    </row>
    <row r="87" spans="3:7" ht="24.75" thickBot="1">
      <c r="C87" s="1" t="s">
        <v>52</v>
      </c>
      <c r="D87" s="11"/>
      <c r="E87" s="11"/>
      <c r="F87" s="11"/>
      <c r="G87" s="11"/>
    </row>
    <row r="88" spans="3:7" ht="36.75" thickBot="1">
      <c r="C88" s="13" t="s">
        <v>56</v>
      </c>
      <c r="D88" s="14"/>
      <c r="E88" s="11"/>
      <c r="F88" s="11"/>
      <c r="G88" s="11"/>
    </row>
    <row r="89" spans="3:7" ht="36.75" thickBot="1">
      <c r="C89" s="13" t="s">
        <v>57</v>
      </c>
      <c r="D89" s="14"/>
      <c r="E89" s="11"/>
      <c r="F89" s="11"/>
      <c r="G89" s="11"/>
    </row>
    <row r="90" spans="3:7" ht="15.75" thickBot="1">
      <c r="C90" s="1" t="s">
        <v>1</v>
      </c>
      <c r="D90" s="14"/>
      <c r="E90" s="11"/>
      <c r="F90" s="11"/>
      <c r="G90" s="11"/>
    </row>
    <row r="91" spans="3:7" ht="36.75" thickBot="1">
      <c r="C91" s="13" t="s">
        <v>59</v>
      </c>
      <c r="D91" s="14"/>
      <c r="E91" s="11"/>
      <c r="F91" s="11"/>
      <c r="G91" s="11"/>
    </row>
    <row r="92" spans="3:7" ht="36.75" thickBot="1">
      <c r="C92" s="13" t="s">
        <v>60</v>
      </c>
      <c r="D92" s="14"/>
      <c r="E92" s="11"/>
      <c r="F92" s="11"/>
      <c r="G92" s="11"/>
    </row>
    <row r="93" spans="3:7" ht="15.75" thickBot="1">
      <c r="C93" s="1" t="s">
        <v>2</v>
      </c>
      <c r="D93" s="14"/>
      <c r="E93" s="11"/>
      <c r="F93" s="11"/>
      <c r="G93" s="11"/>
    </row>
    <row r="94" spans="3:7" ht="24.75" thickBot="1">
      <c r="C94" s="13" t="s">
        <v>61</v>
      </c>
      <c r="D94" s="14"/>
      <c r="E94" s="11"/>
      <c r="F94" s="11"/>
      <c r="G94" s="11"/>
    </row>
    <row r="95" spans="3:7" ht="24.75" thickBot="1">
      <c r="C95" s="13" t="s">
        <v>62</v>
      </c>
      <c r="D95" s="14"/>
      <c r="E95" s="11"/>
      <c r="F95" s="11"/>
      <c r="G95" s="11"/>
    </row>
    <row r="96" spans="3:7" ht="15.75" thickBot="1">
      <c r="C96" s="1" t="s">
        <v>31</v>
      </c>
      <c r="D96" s="14">
        <v>877000</v>
      </c>
      <c r="E96" s="14">
        <v>877000</v>
      </c>
      <c r="F96" s="14">
        <v>877000</v>
      </c>
      <c r="G96" s="14">
        <v>877000</v>
      </c>
    </row>
    <row r="97" spans="3:7" ht="36.75" thickBot="1">
      <c r="C97" s="13" t="s">
        <v>63</v>
      </c>
      <c r="D97" s="14"/>
      <c r="E97" s="11"/>
      <c r="F97" s="11"/>
      <c r="G97" s="11"/>
    </row>
    <row r="98" spans="3:7" ht="36.75" thickBot="1">
      <c r="C98" s="13" t="s">
        <v>64</v>
      </c>
      <c r="D98" s="14"/>
      <c r="E98" s="11"/>
      <c r="F98" s="11"/>
      <c r="G98" s="11"/>
    </row>
    <row r="99" spans="3:7" ht="15.75" thickBot="1">
      <c r="C99" s="1" t="s">
        <v>33</v>
      </c>
      <c r="D99" s="14"/>
      <c r="E99" s="11"/>
      <c r="F99" s="11"/>
      <c r="G99" s="11"/>
    </row>
    <row r="100" spans="3:7" ht="36.75" thickBot="1">
      <c r="C100" s="13" t="s">
        <v>65</v>
      </c>
      <c r="D100" s="14"/>
      <c r="E100" s="11"/>
      <c r="F100" s="11"/>
      <c r="G100" s="11"/>
    </row>
    <row r="101" spans="3:7" ht="24.75" thickBot="1">
      <c r="C101" s="13" t="s">
        <v>66</v>
      </c>
      <c r="D101" s="14"/>
      <c r="E101" s="11"/>
      <c r="F101" s="11"/>
      <c r="G101" s="11"/>
    </row>
    <row r="102" spans="3:7" ht="24.75" thickBot="1">
      <c r="C102" s="1" t="s">
        <v>3</v>
      </c>
      <c r="D102" s="14"/>
      <c r="E102" s="11"/>
      <c r="F102" s="11"/>
      <c r="G102" s="11"/>
    </row>
    <row r="103" spans="3:7" ht="36.75" thickBot="1">
      <c r="C103" s="13" t="s">
        <v>67</v>
      </c>
      <c r="D103" s="14"/>
      <c r="E103" s="11"/>
      <c r="F103" s="11"/>
      <c r="G103" s="11"/>
    </row>
    <row r="104" spans="3:7" ht="36.75" thickBot="1">
      <c r="C104" s="13" t="s">
        <v>68</v>
      </c>
      <c r="D104" s="14"/>
      <c r="E104" s="11"/>
      <c r="F104" s="11"/>
      <c r="G104" s="11"/>
    </row>
    <row r="105" spans="3:7" ht="15.75" thickBot="1">
      <c r="C105" s="37" t="s">
        <v>152</v>
      </c>
      <c r="D105" s="14">
        <f>D102+D99+D96+D93+D90+D87+D84</f>
        <v>877000</v>
      </c>
      <c r="E105" s="14">
        <f>E102+E99+E96+E93+E90+E87+E84</f>
        <v>877000</v>
      </c>
      <c r="F105" s="14">
        <f>F102+F99+F96+F93+F90+F87+F84</f>
        <v>877000</v>
      </c>
      <c r="G105" s="14">
        <f>G102+G99+G96+G93+G90+G87+G84</f>
        <v>877000</v>
      </c>
    </row>
    <row r="106" spans="3:7">
      <c r="C106" s="420" t="s">
        <v>50</v>
      </c>
      <c r="D106" s="423" t="s">
        <v>257</v>
      </c>
      <c r="E106" s="423"/>
      <c r="F106" s="423"/>
      <c r="G106" s="424"/>
    </row>
    <row r="107" spans="3:7">
      <c r="C107" s="421"/>
      <c r="D107" s="425"/>
      <c r="E107" s="425"/>
      <c r="F107" s="425"/>
      <c r="G107" s="426"/>
    </row>
    <row r="108" spans="3:7" ht="15.75" thickBot="1">
      <c r="C108" s="422"/>
      <c r="D108" s="427"/>
      <c r="E108" s="427"/>
      <c r="F108" s="427"/>
      <c r="G108" s="428"/>
    </row>
    <row r="109" spans="3:7" ht="15.75" thickBot="1">
      <c r="C109" s="38" t="s">
        <v>74</v>
      </c>
      <c r="D109" s="39">
        <f>IF(D105-D76=0,0,"Error")</f>
        <v>0</v>
      </c>
      <c r="E109" s="39">
        <f>IF(E105-E76=0,0,"Error")</f>
        <v>0</v>
      </c>
      <c r="F109" s="39">
        <f>IF(F105-F76=0,0,"Error")</f>
        <v>0</v>
      </c>
      <c r="G109" s="39">
        <f>IF(G105-G76=0,0,"Error")</f>
        <v>0</v>
      </c>
    </row>
    <row r="110" spans="3:7" ht="15.75" thickBot="1">
      <c r="C110" s="97" t="s">
        <v>154</v>
      </c>
      <c r="D110" s="393" t="s">
        <v>282</v>
      </c>
      <c r="E110" s="394"/>
      <c r="F110" s="394"/>
      <c r="G110" s="395"/>
    </row>
    <row r="111" spans="3:7" ht="15.75" thickBot="1">
      <c r="C111" s="5" t="s">
        <v>10</v>
      </c>
      <c r="D111" s="414" t="s">
        <v>282</v>
      </c>
      <c r="E111" s="435"/>
      <c r="F111" s="435"/>
      <c r="G111" s="436"/>
    </row>
    <row r="112" spans="3:7" ht="15.75" thickBot="1">
      <c r="C112" s="5" t="s">
        <v>15</v>
      </c>
      <c r="D112" s="396" t="s">
        <v>151</v>
      </c>
      <c r="E112" s="397"/>
      <c r="F112" s="397"/>
      <c r="G112" s="398"/>
    </row>
    <row r="113" spans="3:10">
      <c r="C113" s="399"/>
      <c r="D113" s="29">
        <v>2018</v>
      </c>
      <c r="E113" s="29">
        <v>2019</v>
      </c>
      <c r="F113" s="29">
        <v>2020</v>
      </c>
      <c r="G113" s="29">
        <v>2021</v>
      </c>
    </row>
    <row r="114" spans="3:10" ht="15.75" thickBot="1">
      <c r="C114" s="400"/>
      <c r="D114" s="78" t="s">
        <v>6</v>
      </c>
      <c r="E114" s="78" t="s">
        <v>7</v>
      </c>
      <c r="F114" s="78" t="s">
        <v>7</v>
      </c>
      <c r="G114" s="78" t="s">
        <v>7</v>
      </c>
    </row>
    <row r="115" spans="3:10" ht="15.75" thickBot="1">
      <c r="C115" s="5" t="s">
        <v>9</v>
      </c>
      <c r="D115" s="7">
        <v>475000</v>
      </c>
      <c r="E115" s="7">
        <v>476000</v>
      </c>
      <c r="F115" s="7">
        <v>477000</v>
      </c>
      <c r="G115" s="7">
        <v>478000</v>
      </c>
      <c r="I115">
        <f>E115/D115</f>
        <v>1.0021052631578948</v>
      </c>
      <c r="J115">
        <f>I115*100</f>
        <v>100.21052631578948</v>
      </c>
    </row>
    <row r="116" spans="3:10" ht="15.75" thickBot="1">
      <c r="C116" s="5" t="s">
        <v>16</v>
      </c>
      <c r="D116" s="7">
        <v>4203000</v>
      </c>
      <c r="E116" s="7">
        <v>4415672</v>
      </c>
      <c r="F116" s="7">
        <v>4639105</v>
      </c>
      <c r="G116" s="7">
        <v>4873844</v>
      </c>
      <c r="I116">
        <f>F115/E115</f>
        <v>1.0021008403361344</v>
      </c>
      <c r="J116">
        <f>I116*100</f>
        <v>100.21008403361344</v>
      </c>
    </row>
    <row r="117" spans="3:10" ht="15.75" thickBot="1">
      <c r="C117" s="5" t="s">
        <v>26</v>
      </c>
      <c r="D117" s="7">
        <f>D116/D113</f>
        <v>2082.7552031714567</v>
      </c>
      <c r="E117" s="7">
        <f>E116/E113</f>
        <v>2187.0589400693411</v>
      </c>
      <c r="F117" s="7">
        <f>F116/F113</f>
        <v>2296.5866336633662</v>
      </c>
      <c r="G117" s="7">
        <f>G116/G113</f>
        <v>2411.6001979218208</v>
      </c>
      <c r="I117" s="107">
        <f>G115/F115</f>
        <v>1.0020964360587001</v>
      </c>
      <c r="J117">
        <f>I117*100</f>
        <v>100.20964360587001</v>
      </c>
    </row>
    <row r="118" spans="3:10" ht="15.75" thickBot="1">
      <c r="C118" s="5" t="s">
        <v>17</v>
      </c>
      <c r="D118" s="90"/>
      <c r="E118" s="9">
        <f>E113/D113-1</f>
        <v>4.9554013875119374E-4</v>
      </c>
      <c r="F118" s="9">
        <f>F113/E113-1</f>
        <v>4.9529470034670453E-4</v>
      </c>
      <c r="G118" s="9">
        <f>G113/F113-1</f>
        <v>4.9504950495049549E-4</v>
      </c>
    </row>
    <row r="119" spans="3:10" ht="15.75" thickBot="1">
      <c r="C119" s="5" t="s">
        <v>18</v>
      </c>
      <c r="D119" s="90"/>
      <c r="E119" s="9">
        <f t="shared" ref="E119:G120" si="2">E116/D116-1</f>
        <v>5.0600047585058316E-2</v>
      </c>
      <c r="F119" s="9">
        <f t="shared" si="2"/>
        <v>5.059999927530856E-2</v>
      </c>
      <c r="G119" s="9">
        <f t="shared" si="2"/>
        <v>5.0600061865381463E-2</v>
      </c>
    </row>
    <row r="120" spans="3:10" ht="15.75" thickBot="1">
      <c r="C120" s="5" t="s">
        <v>19</v>
      </c>
      <c r="D120" s="90"/>
      <c r="E120" s="9">
        <f t="shared" si="2"/>
        <v>5.0079690949305533E-2</v>
      </c>
      <c r="F120" s="9">
        <f t="shared" si="2"/>
        <v>5.0079900265766364E-2</v>
      </c>
      <c r="G120" s="9">
        <f t="shared" si="2"/>
        <v>5.0080220172226797E-2</v>
      </c>
    </row>
    <row r="121" spans="3:10" ht="15.75" thickBot="1">
      <c r="C121" s="429" t="s">
        <v>240</v>
      </c>
      <c r="D121" s="430"/>
      <c r="E121" s="430"/>
      <c r="F121" s="430"/>
      <c r="G121" s="431"/>
    </row>
    <row r="122" spans="3:10">
      <c r="C122" s="399"/>
      <c r="D122" s="29">
        <v>2018</v>
      </c>
      <c r="E122" s="29">
        <v>2019</v>
      </c>
      <c r="F122" s="29">
        <v>2020</v>
      </c>
      <c r="G122" s="29">
        <v>2021</v>
      </c>
    </row>
    <row r="123" spans="3:10" ht="15.75" thickBot="1">
      <c r="C123" s="400"/>
      <c r="D123" s="78" t="s">
        <v>6</v>
      </c>
      <c r="E123" s="78" t="s">
        <v>7</v>
      </c>
      <c r="F123" s="78" t="s">
        <v>7</v>
      </c>
      <c r="G123" s="78" t="s">
        <v>7</v>
      </c>
    </row>
    <row r="124" spans="3:10" ht="15.75" thickBot="1">
      <c r="C124" s="1" t="s">
        <v>0</v>
      </c>
      <c r="D124" s="11"/>
      <c r="E124" s="11"/>
      <c r="F124" s="11"/>
      <c r="G124" s="11"/>
    </row>
    <row r="125" spans="3:10" ht="24.75" thickBot="1">
      <c r="C125" s="13" t="s">
        <v>54</v>
      </c>
      <c r="D125" s="14"/>
      <c r="E125" s="15"/>
      <c r="F125" s="15"/>
      <c r="G125" s="15"/>
    </row>
    <row r="126" spans="3:10" ht="24.75" thickBot="1">
      <c r="C126" s="13" t="s">
        <v>55</v>
      </c>
      <c r="D126" s="14"/>
      <c r="E126" s="15"/>
      <c r="F126" s="15"/>
      <c r="G126" s="15"/>
    </row>
    <row r="127" spans="3:10" ht="24.75" thickBot="1">
      <c r="C127" s="1" t="s">
        <v>52</v>
      </c>
      <c r="D127" s="11"/>
      <c r="E127" s="11"/>
      <c r="F127" s="11"/>
      <c r="G127" s="11"/>
    </row>
    <row r="128" spans="3:10" ht="36.75" thickBot="1">
      <c r="C128" s="13" t="s">
        <v>56</v>
      </c>
      <c r="D128" s="14"/>
      <c r="E128" s="11"/>
      <c r="F128" s="11"/>
      <c r="G128" s="11"/>
    </row>
    <row r="129" spans="3:9" ht="36.75" thickBot="1">
      <c r="C129" s="13" t="s">
        <v>57</v>
      </c>
      <c r="D129" s="14"/>
      <c r="E129" s="11"/>
      <c r="F129" s="11"/>
      <c r="G129" s="11"/>
    </row>
    <row r="130" spans="3:9" ht="15.75" thickBot="1">
      <c r="C130" s="1" t="s">
        <v>1</v>
      </c>
      <c r="D130" s="14"/>
      <c r="E130" s="11"/>
      <c r="F130" s="11"/>
      <c r="G130" s="11"/>
    </row>
    <row r="131" spans="3:9" ht="36.75" thickBot="1">
      <c r="C131" s="13" t="s">
        <v>59</v>
      </c>
      <c r="D131" s="14"/>
      <c r="E131" s="11"/>
      <c r="F131" s="11"/>
      <c r="G131" s="11"/>
    </row>
    <row r="132" spans="3:9" ht="36.75" thickBot="1">
      <c r="C132" s="13" t="s">
        <v>60</v>
      </c>
      <c r="D132" s="14"/>
      <c r="E132" s="11"/>
      <c r="F132" s="11"/>
      <c r="G132" s="11"/>
    </row>
    <row r="133" spans="3:9" ht="15.75" thickBot="1">
      <c r="C133" s="1" t="s">
        <v>2</v>
      </c>
      <c r="D133" s="14"/>
      <c r="E133" s="11"/>
      <c r="F133" s="11"/>
      <c r="G133" s="11"/>
    </row>
    <row r="134" spans="3:9" ht="24.75" thickBot="1">
      <c r="C134" s="13" t="s">
        <v>61</v>
      </c>
      <c r="D134" s="14"/>
      <c r="E134" s="11"/>
      <c r="F134" s="11"/>
      <c r="G134" s="11"/>
    </row>
    <row r="135" spans="3:9" ht="24.75" thickBot="1">
      <c r="C135" s="13" t="s">
        <v>62</v>
      </c>
      <c r="D135" s="14"/>
      <c r="E135" s="11"/>
      <c r="F135" s="11"/>
      <c r="G135" s="11"/>
    </row>
    <row r="136" spans="3:9" ht="15.75" thickBot="1">
      <c r="C136" s="1" t="s">
        <v>31</v>
      </c>
      <c r="D136" s="14">
        <v>4203000</v>
      </c>
      <c r="E136" s="11">
        <v>4415672</v>
      </c>
      <c r="F136" s="11">
        <v>4639105</v>
      </c>
      <c r="G136" s="11">
        <v>4873844</v>
      </c>
    </row>
    <row r="137" spans="3:9" ht="36.75" thickBot="1">
      <c r="C137" s="13" t="s">
        <v>63</v>
      </c>
      <c r="D137" s="14"/>
      <c r="E137" s="69">
        <v>0.03</v>
      </c>
      <c r="F137" s="69">
        <v>0.03</v>
      </c>
      <c r="G137" s="69">
        <v>0.03</v>
      </c>
    </row>
    <row r="138" spans="3:9" ht="36.75" thickBot="1">
      <c r="C138" s="13" t="s">
        <v>64</v>
      </c>
      <c r="D138" s="14"/>
      <c r="E138" s="69">
        <v>0.02</v>
      </c>
      <c r="F138" s="69">
        <v>0.02</v>
      </c>
      <c r="G138" s="69">
        <v>0.02</v>
      </c>
      <c r="I138">
        <f>D136*1.03*1.02</f>
        <v>4415671.8</v>
      </c>
    </row>
    <row r="139" spans="3:9" ht="15.75" thickBot="1">
      <c r="C139" s="1" t="s">
        <v>33</v>
      </c>
      <c r="D139" s="14"/>
      <c r="E139" s="11"/>
      <c r="F139" s="11"/>
      <c r="G139" s="11"/>
      <c r="I139">
        <f>I138*1.03*1.02</f>
        <v>4639104.7930800002</v>
      </c>
    </row>
    <row r="140" spans="3:9" ht="36.75" thickBot="1">
      <c r="C140" s="13" t="s">
        <v>65</v>
      </c>
      <c r="D140" s="14"/>
      <c r="E140" s="11"/>
      <c r="F140" s="11"/>
      <c r="G140" s="11"/>
      <c r="I140">
        <f>F136*1.03*1.02</f>
        <v>4873843.7130000005</v>
      </c>
    </row>
    <row r="141" spans="3:9" ht="24.75" thickBot="1">
      <c r="C141" s="13" t="s">
        <v>66</v>
      </c>
      <c r="D141" s="14"/>
      <c r="E141" s="11"/>
      <c r="F141" s="11"/>
      <c r="G141" s="11"/>
    </row>
    <row r="142" spans="3:9" ht="24.75" thickBot="1">
      <c r="C142" s="1" t="s">
        <v>3</v>
      </c>
      <c r="D142" s="14"/>
      <c r="E142" s="11"/>
      <c r="F142" s="11"/>
      <c r="G142" s="11"/>
    </row>
    <row r="143" spans="3:9" ht="36.75" thickBot="1">
      <c r="C143" s="13" t="s">
        <v>67</v>
      </c>
      <c r="D143" s="14"/>
      <c r="E143" s="11"/>
      <c r="F143" s="11"/>
      <c r="G143" s="11"/>
    </row>
    <row r="144" spans="3:9" ht="36.75" thickBot="1">
      <c r="C144" s="13" t="s">
        <v>68</v>
      </c>
      <c r="D144" s="14"/>
      <c r="E144" s="11"/>
      <c r="F144" s="11"/>
      <c r="G144" s="11"/>
    </row>
    <row r="145" spans="3:7" ht="15.75" thickBot="1">
      <c r="C145" s="37" t="s">
        <v>156</v>
      </c>
      <c r="D145" s="14">
        <f>D142+D139+D136+D133+D130+D127+D124</f>
        <v>4203000</v>
      </c>
      <c r="E145" s="14">
        <f>E142+E139+E136+E133+E130+E127+E124</f>
        <v>4415672</v>
      </c>
      <c r="F145" s="14">
        <f>F142+F139+F136+F133+F130+F127+F124</f>
        <v>4639105</v>
      </c>
      <c r="G145" s="14">
        <f>G142+G139+G136+G133+G130+G127+G124</f>
        <v>4873844</v>
      </c>
    </row>
    <row r="146" spans="3:7">
      <c r="C146" s="420" t="s">
        <v>50</v>
      </c>
      <c r="D146" s="481" t="s">
        <v>368</v>
      </c>
      <c r="E146" s="482"/>
      <c r="F146" s="482"/>
      <c r="G146" s="483"/>
    </row>
    <row r="147" spans="3:7">
      <c r="C147" s="421"/>
      <c r="D147" s="484"/>
      <c r="E147" s="485"/>
      <c r="F147" s="485"/>
      <c r="G147" s="486"/>
    </row>
    <row r="148" spans="3:7" ht="15.75" thickBot="1">
      <c r="C148" s="422"/>
      <c r="D148" s="487"/>
      <c r="E148" s="415"/>
      <c r="F148" s="415"/>
      <c r="G148" s="416"/>
    </row>
    <row r="149" spans="3:7" ht="15.75" thickBot="1">
      <c r="C149" s="38" t="s">
        <v>74</v>
      </c>
      <c r="D149" s="39">
        <f>IF(D145-D116=0,0,"Error")</f>
        <v>0</v>
      </c>
      <c r="E149" s="39">
        <f>IF(E145-E116=0,0,"Error")</f>
        <v>0</v>
      </c>
      <c r="F149" s="39">
        <f>IF(F145-F116=0,0,"Error")</f>
        <v>0</v>
      </c>
      <c r="G149" s="39">
        <f>IF(G145-G116=0,0,"Error")</f>
        <v>0</v>
      </c>
    </row>
    <row r="150" spans="3:7" ht="15.75" thickBot="1">
      <c r="C150" s="440" t="s">
        <v>110</v>
      </c>
      <c r="D150" s="441"/>
      <c r="E150" s="441"/>
      <c r="F150" s="441"/>
      <c r="G150" s="442"/>
    </row>
    <row r="151" spans="3:7" ht="15.75" thickBot="1">
      <c r="C151" s="437" t="s">
        <v>95</v>
      </c>
      <c r="D151" s="438"/>
      <c r="E151" s="438"/>
      <c r="F151" s="438"/>
      <c r="G151" s="439"/>
    </row>
    <row r="152" spans="3:7" ht="15.75" thickBot="1">
      <c r="C152" s="22" t="s">
        <v>111</v>
      </c>
      <c r="D152" s="443" t="s">
        <v>44</v>
      </c>
      <c r="E152" s="444"/>
      <c r="F152" s="444"/>
      <c r="G152" s="445"/>
    </row>
    <row r="153" spans="3:7" ht="15.75" thickBot="1">
      <c r="C153" s="31" t="s">
        <v>42</v>
      </c>
      <c r="D153" s="393" t="s">
        <v>39</v>
      </c>
      <c r="E153" s="394"/>
      <c r="F153" s="394"/>
      <c r="G153" s="395"/>
    </row>
    <row r="154" spans="3:7" ht="15.75" thickBot="1">
      <c r="C154" s="5" t="s">
        <v>10</v>
      </c>
      <c r="D154" s="414" t="s">
        <v>39</v>
      </c>
      <c r="E154" s="435"/>
      <c r="F154" s="435"/>
      <c r="G154" s="436"/>
    </row>
    <row r="155" spans="3:7" ht="15.75" thickBot="1">
      <c r="C155" s="5" t="s">
        <v>15</v>
      </c>
      <c r="D155" s="396" t="s">
        <v>39</v>
      </c>
      <c r="E155" s="397"/>
      <c r="F155" s="397"/>
      <c r="G155" s="398"/>
    </row>
    <row r="156" spans="3:7">
      <c r="C156" s="399"/>
      <c r="D156" s="29">
        <v>2018</v>
      </c>
      <c r="E156" s="29">
        <v>2019</v>
      </c>
      <c r="F156" s="29">
        <v>2020</v>
      </c>
      <c r="G156" s="29">
        <v>2021</v>
      </c>
    </row>
    <row r="157" spans="3:7" ht="15.75" thickBot="1">
      <c r="C157" s="400"/>
      <c r="D157" s="30" t="s">
        <v>6</v>
      </c>
      <c r="E157" s="30" t="s">
        <v>7</v>
      </c>
      <c r="F157" s="30" t="s">
        <v>7</v>
      </c>
      <c r="G157" s="30" t="s">
        <v>7</v>
      </c>
    </row>
    <row r="158" spans="3:7" ht="15.75" thickBot="1">
      <c r="C158" s="5" t="s">
        <v>9</v>
      </c>
      <c r="D158" s="7"/>
      <c r="E158" s="7"/>
      <c r="F158" s="7"/>
      <c r="G158" s="7"/>
    </row>
    <row r="159" spans="3:7" ht="15.75" thickBot="1">
      <c r="C159" s="5" t="s">
        <v>16</v>
      </c>
      <c r="D159" s="7"/>
      <c r="E159" s="7"/>
      <c r="F159" s="7"/>
      <c r="G159" s="7"/>
    </row>
    <row r="160" spans="3:7" ht="15.75" thickBot="1">
      <c r="C160" s="5" t="s">
        <v>26</v>
      </c>
      <c r="D160" s="7" t="e">
        <f>D159/D158</f>
        <v>#DIV/0!</v>
      </c>
      <c r="E160" s="7" t="e">
        <f>E159/E158</f>
        <v>#DIV/0!</v>
      </c>
      <c r="F160" s="7" t="e">
        <f>F159/F158</f>
        <v>#DIV/0!</v>
      </c>
      <c r="G160" s="7" t="e">
        <f>G159/G158</f>
        <v>#DIV/0!</v>
      </c>
    </row>
    <row r="161" spans="3:13" ht="15.75" thickBot="1">
      <c r="C161" s="5" t="s">
        <v>17</v>
      </c>
      <c r="D161" s="62" t="s">
        <v>23</v>
      </c>
      <c r="E161" s="9" t="e">
        <f>E158/D158-1</f>
        <v>#DIV/0!</v>
      </c>
      <c r="F161" s="9" t="e">
        <f t="shared" ref="F161:G163" si="3">F158/E158-1</f>
        <v>#DIV/0!</v>
      </c>
      <c r="G161" s="9" t="e">
        <f t="shared" si="3"/>
        <v>#DIV/0!</v>
      </c>
      <c r="I161" s="12"/>
      <c r="J161" s="12"/>
      <c r="K161" s="12"/>
      <c r="L161" s="12"/>
      <c r="M161" s="12"/>
    </row>
    <row r="162" spans="3:13" ht="15.75" thickBot="1">
      <c r="C162" s="5" t="s">
        <v>18</v>
      </c>
      <c r="D162" s="62" t="s">
        <v>23</v>
      </c>
      <c r="E162" s="9" t="e">
        <f>E159/D159-1</f>
        <v>#DIV/0!</v>
      </c>
      <c r="F162" s="9" t="e">
        <f t="shared" si="3"/>
        <v>#DIV/0!</v>
      </c>
      <c r="G162" s="9" t="e">
        <f t="shared" si="3"/>
        <v>#DIV/0!</v>
      </c>
    </row>
    <row r="163" spans="3:13" ht="15.75" thickBot="1">
      <c r="C163" s="5" t="s">
        <v>19</v>
      </c>
      <c r="D163" s="62" t="s">
        <v>23</v>
      </c>
      <c r="E163" s="9" t="e">
        <f>E160/D160-1</f>
        <v>#DIV/0!</v>
      </c>
      <c r="F163" s="9" t="e">
        <f t="shared" si="3"/>
        <v>#DIV/0!</v>
      </c>
      <c r="G163" s="9" t="e">
        <f t="shared" si="3"/>
        <v>#DIV/0!</v>
      </c>
    </row>
    <row r="164" spans="3:13" ht="15.75" thickBot="1">
      <c r="C164" s="429" t="s">
        <v>73</v>
      </c>
      <c r="D164" s="430"/>
      <c r="E164" s="430"/>
      <c r="F164" s="430"/>
      <c r="G164" s="431"/>
    </row>
    <row r="165" spans="3:13" ht="12.75" customHeight="1">
      <c r="C165" s="399"/>
      <c r="D165" s="29">
        <v>2018</v>
      </c>
      <c r="E165" s="29">
        <v>2019</v>
      </c>
      <c r="F165" s="29">
        <v>2020</v>
      </c>
      <c r="G165" s="29">
        <v>2021</v>
      </c>
    </row>
    <row r="166" spans="3:13" ht="9" customHeight="1" thickBot="1">
      <c r="C166" s="400"/>
      <c r="D166" s="30" t="s">
        <v>6</v>
      </c>
      <c r="E166" s="30" t="s">
        <v>7</v>
      </c>
      <c r="F166" s="30" t="s">
        <v>7</v>
      </c>
      <c r="G166" s="30" t="s">
        <v>7</v>
      </c>
    </row>
    <row r="167" spans="3:13" ht="15.75" thickBot="1">
      <c r="C167" s="1" t="s">
        <v>99</v>
      </c>
      <c r="D167" s="11"/>
      <c r="E167" s="11"/>
      <c r="F167" s="11"/>
      <c r="G167" s="11"/>
    </row>
    <row r="168" spans="3:13" ht="15.75" thickBot="1">
      <c r="C168" s="1" t="s">
        <v>100</v>
      </c>
      <c r="D168" s="14"/>
      <c r="E168" s="11"/>
      <c r="F168" s="11"/>
      <c r="G168" s="11"/>
    </row>
    <row r="169" spans="3:13" ht="15.75" thickBot="1">
      <c r="C169" s="32" t="s">
        <v>72</v>
      </c>
      <c r="D169" s="14">
        <f>D168+D167</f>
        <v>0</v>
      </c>
      <c r="E169" s="14">
        <f>E168+E167</f>
        <v>0</v>
      </c>
      <c r="F169" s="14">
        <f>F168+F167</f>
        <v>0</v>
      </c>
      <c r="G169" s="14">
        <f>G168+G167</f>
        <v>0</v>
      </c>
    </row>
    <row r="170" spans="3:13">
      <c r="C170" s="420" t="s">
        <v>96</v>
      </c>
      <c r="D170" s="432"/>
      <c r="E170" s="423"/>
      <c r="F170" s="423"/>
      <c r="G170" s="424"/>
    </row>
    <row r="171" spans="3:13">
      <c r="C171" s="421"/>
      <c r="D171" s="433"/>
      <c r="E171" s="425"/>
      <c r="F171" s="425"/>
      <c r="G171" s="426"/>
    </row>
    <row r="172" spans="3:13" ht="15.75" thickBot="1">
      <c r="C172" s="422"/>
      <c r="D172" s="434"/>
      <c r="E172" s="427"/>
      <c r="F172" s="427"/>
      <c r="G172" s="428"/>
    </row>
    <row r="173" spans="3:13" ht="15.75" thickBot="1">
      <c r="C173" s="22" t="s">
        <v>45</v>
      </c>
      <c r="D173" s="443" t="s">
        <v>44</v>
      </c>
      <c r="E173" s="444"/>
      <c r="F173" s="444"/>
      <c r="G173" s="445"/>
    </row>
    <row r="174" spans="3:13" ht="27.75" customHeight="1" thickBot="1">
      <c r="C174" s="31" t="s">
        <v>97</v>
      </c>
      <c r="D174" s="393" t="s">
        <v>39</v>
      </c>
      <c r="E174" s="394"/>
      <c r="F174" s="394"/>
      <c r="G174" s="395"/>
    </row>
    <row r="175" spans="3:13" ht="17.25" customHeight="1" thickBot="1">
      <c r="C175" s="5" t="s">
        <v>10</v>
      </c>
      <c r="D175" s="414" t="s">
        <v>39</v>
      </c>
      <c r="E175" s="435"/>
      <c r="F175" s="435"/>
      <c r="G175" s="436"/>
    </row>
    <row r="176" spans="3:13" ht="15.75" thickBot="1">
      <c r="C176" s="5" t="s">
        <v>15</v>
      </c>
      <c r="D176" s="396" t="s">
        <v>39</v>
      </c>
      <c r="E176" s="397"/>
      <c r="F176" s="397"/>
      <c r="G176" s="398"/>
    </row>
    <row r="177" spans="3:13" ht="12.75" customHeight="1">
      <c r="C177" s="399"/>
      <c r="D177" s="29">
        <v>2018</v>
      </c>
      <c r="E177" s="29">
        <v>2019</v>
      </c>
      <c r="F177" s="29">
        <v>2020</v>
      </c>
      <c r="G177" s="29">
        <v>2021</v>
      </c>
    </row>
    <row r="178" spans="3:13" ht="9" customHeight="1" thickBot="1">
      <c r="C178" s="400"/>
      <c r="D178" s="30" t="s">
        <v>6</v>
      </c>
      <c r="E178" s="30" t="s">
        <v>7</v>
      </c>
      <c r="F178" s="30" t="s">
        <v>7</v>
      </c>
      <c r="G178" s="30" t="s">
        <v>7</v>
      </c>
    </row>
    <row r="179" spans="3:13" ht="15.75" thickBot="1">
      <c r="C179" s="5" t="s">
        <v>9</v>
      </c>
      <c r="D179" s="7"/>
      <c r="E179" s="7"/>
      <c r="F179" s="7"/>
      <c r="G179" s="7"/>
    </row>
    <row r="180" spans="3:13" ht="15.75" thickBot="1">
      <c r="C180" s="5" t="s">
        <v>16</v>
      </c>
      <c r="D180" s="7"/>
      <c r="E180" s="7"/>
      <c r="F180" s="7"/>
      <c r="G180" s="7"/>
    </row>
    <row r="181" spans="3:13" ht="15.75" thickBot="1">
      <c r="C181" s="5" t="s">
        <v>26</v>
      </c>
      <c r="D181" s="7" t="e">
        <f>D180/D179</f>
        <v>#DIV/0!</v>
      </c>
      <c r="E181" s="7" t="e">
        <f>E180/E179</f>
        <v>#DIV/0!</v>
      </c>
      <c r="F181" s="7" t="e">
        <f>F180/F179</f>
        <v>#DIV/0!</v>
      </c>
      <c r="G181" s="7" t="e">
        <f>G180/G179</f>
        <v>#DIV/0!</v>
      </c>
    </row>
    <row r="182" spans="3:13" ht="15.75" thickBot="1">
      <c r="C182" s="5" t="s">
        <v>17</v>
      </c>
      <c r="D182" s="62" t="s">
        <v>23</v>
      </c>
      <c r="E182" s="9" t="e">
        <f>E179/D179-1</f>
        <v>#DIV/0!</v>
      </c>
      <c r="F182" s="9" t="e">
        <f t="shared" ref="F182:G184" si="4">F179/E179-1</f>
        <v>#DIV/0!</v>
      </c>
      <c r="G182" s="9" t="e">
        <f t="shared" si="4"/>
        <v>#DIV/0!</v>
      </c>
      <c r="I182" s="12"/>
      <c r="J182" s="12"/>
      <c r="K182" s="12"/>
      <c r="L182" s="12"/>
      <c r="M182" s="12"/>
    </row>
    <row r="183" spans="3:13" ht="15.75" thickBot="1">
      <c r="C183" s="5" t="s">
        <v>18</v>
      </c>
      <c r="D183" s="62" t="s">
        <v>23</v>
      </c>
      <c r="E183" s="9" t="e">
        <f>E180/D180-1</f>
        <v>#DIV/0!</v>
      </c>
      <c r="F183" s="9" t="e">
        <f t="shared" si="4"/>
        <v>#DIV/0!</v>
      </c>
      <c r="G183" s="9" t="e">
        <f t="shared" si="4"/>
        <v>#DIV/0!</v>
      </c>
    </row>
    <row r="184" spans="3:13" ht="15.75" thickBot="1">
      <c r="C184" s="5" t="s">
        <v>19</v>
      </c>
      <c r="D184" s="62" t="s">
        <v>23</v>
      </c>
      <c r="E184" s="9" t="e">
        <f>E181/D181-1</f>
        <v>#DIV/0!</v>
      </c>
      <c r="F184" s="9" t="e">
        <f t="shared" si="4"/>
        <v>#DIV/0!</v>
      </c>
      <c r="G184" s="9" t="e">
        <f t="shared" si="4"/>
        <v>#DIV/0!</v>
      </c>
    </row>
    <row r="185" spans="3:13" ht="15.75" thickBot="1">
      <c r="C185" s="429" t="s">
        <v>80</v>
      </c>
      <c r="D185" s="430"/>
      <c r="E185" s="430"/>
      <c r="F185" s="430"/>
      <c r="G185" s="431"/>
    </row>
    <row r="186" spans="3:13" ht="12.75" customHeight="1">
      <c r="C186" s="399"/>
      <c r="D186" s="29">
        <v>2018</v>
      </c>
      <c r="E186" s="29">
        <v>2019</v>
      </c>
      <c r="F186" s="29">
        <v>2020</v>
      </c>
      <c r="G186" s="29">
        <v>2021</v>
      </c>
    </row>
    <row r="187" spans="3:13" ht="9" customHeight="1" thickBot="1">
      <c r="C187" s="400"/>
      <c r="D187" s="30" t="s">
        <v>6</v>
      </c>
      <c r="E187" s="30" t="s">
        <v>7</v>
      </c>
      <c r="F187" s="30" t="s">
        <v>7</v>
      </c>
      <c r="G187" s="30" t="s">
        <v>7</v>
      </c>
    </row>
    <row r="188" spans="3:13" ht="15.75" thickBot="1">
      <c r="C188" s="1" t="s">
        <v>99</v>
      </c>
      <c r="D188" s="11"/>
      <c r="E188" s="11"/>
      <c r="F188" s="11"/>
      <c r="G188" s="11"/>
    </row>
    <row r="189" spans="3:13" ht="15.75" thickBot="1">
      <c r="C189" s="1" t="s">
        <v>100</v>
      </c>
      <c r="D189" s="14"/>
      <c r="E189" s="11"/>
      <c r="F189" s="11"/>
      <c r="G189" s="11"/>
    </row>
    <row r="190" spans="3:13" ht="15.75" thickBot="1">
      <c r="C190" s="32" t="s">
        <v>75</v>
      </c>
      <c r="D190" s="14">
        <f>D189+D188</f>
        <v>0</v>
      </c>
      <c r="E190" s="14">
        <f>E189+E188</f>
        <v>0</v>
      </c>
      <c r="F190" s="14">
        <f>F189+F188</f>
        <v>0</v>
      </c>
      <c r="G190" s="14">
        <f>G189+G188</f>
        <v>0</v>
      </c>
    </row>
    <row r="191" spans="3:13">
      <c r="C191" s="420" t="s">
        <v>98</v>
      </c>
      <c r="D191" s="432"/>
      <c r="E191" s="423"/>
      <c r="F191" s="423"/>
      <c r="G191" s="424"/>
    </row>
    <row r="192" spans="3:13">
      <c r="C192" s="421"/>
      <c r="D192" s="433"/>
      <c r="E192" s="425"/>
      <c r="F192" s="425"/>
      <c r="G192" s="426"/>
    </row>
    <row r="193" spans="3:13" ht="15.75" thickBot="1">
      <c r="C193" s="422"/>
      <c r="D193" s="434"/>
      <c r="E193" s="427"/>
      <c r="F193" s="427"/>
      <c r="G193" s="428"/>
    </row>
    <row r="194" spans="3:13" ht="15.75" thickBot="1">
      <c r="C194" s="440" t="s">
        <v>94</v>
      </c>
      <c r="D194" s="441"/>
      <c r="E194" s="441"/>
      <c r="F194" s="441"/>
      <c r="G194" s="442"/>
    </row>
    <row r="195" spans="3:13" ht="15.75" thickBot="1">
      <c r="C195" s="437" t="s">
        <v>101</v>
      </c>
      <c r="D195" s="438"/>
      <c r="E195" s="438"/>
      <c r="F195" s="438"/>
      <c r="G195" s="439"/>
    </row>
    <row r="196" spans="3:13" ht="15.75" thickBot="1">
      <c r="C196" s="22" t="s">
        <v>45</v>
      </c>
      <c r="D196" s="443" t="s">
        <v>44</v>
      </c>
      <c r="E196" s="444"/>
      <c r="F196" s="444"/>
      <c r="G196" s="445"/>
    </row>
    <row r="197" spans="3:13" ht="15.75" thickBot="1">
      <c r="C197" s="31" t="s">
        <v>42</v>
      </c>
      <c r="D197" s="393" t="s">
        <v>417</v>
      </c>
      <c r="E197" s="394"/>
      <c r="F197" s="394"/>
      <c r="G197" s="395"/>
    </row>
    <row r="198" spans="3:13" ht="17.25" customHeight="1" thickBot="1">
      <c r="C198" s="5" t="s">
        <v>10</v>
      </c>
      <c r="D198" s="414" t="s">
        <v>417</v>
      </c>
      <c r="E198" s="435"/>
      <c r="F198" s="435"/>
      <c r="G198" s="436"/>
    </row>
    <row r="199" spans="3:13" ht="15.75" thickBot="1">
      <c r="C199" s="5" t="s">
        <v>15</v>
      </c>
      <c r="D199" s="396" t="s">
        <v>413</v>
      </c>
      <c r="E199" s="397"/>
      <c r="F199" s="397"/>
      <c r="G199" s="398"/>
    </row>
    <row r="200" spans="3:13" ht="12.75" customHeight="1">
      <c r="C200" s="399"/>
      <c r="D200" s="29">
        <v>2018</v>
      </c>
      <c r="E200" s="29">
        <v>2019</v>
      </c>
      <c r="F200" s="29">
        <v>2020</v>
      </c>
      <c r="G200" s="29">
        <v>2021</v>
      </c>
    </row>
    <row r="201" spans="3:13" ht="15.75" customHeight="1" thickBot="1">
      <c r="C201" s="400"/>
      <c r="D201" s="30" t="s">
        <v>6</v>
      </c>
      <c r="E201" s="30" t="s">
        <v>7</v>
      </c>
      <c r="F201" s="30" t="s">
        <v>7</v>
      </c>
      <c r="G201" s="30" t="s">
        <v>7</v>
      </c>
    </row>
    <row r="202" spans="3:13" ht="15.75" thickBot="1">
      <c r="C202" s="5" t="s">
        <v>9</v>
      </c>
      <c r="D202" s="7">
        <v>14400</v>
      </c>
      <c r="E202" s="7">
        <v>10220</v>
      </c>
      <c r="F202" s="7"/>
      <c r="G202" s="7"/>
    </row>
    <row r="203" spans="3:13" ht="15.75" thickBot="1">
      <c r="C203" s="5" t="s">
        <v>16</v>
      </c>
      <c r="D203" s="7">
        <v>577866</v>
      </c>
      <c r="E203" s="7">
        <v>400000</v>
      </c>
      <c r="F203" s="7">
        <v>0</v>
      </c>
      <c r="G203" s="7">
        <v>14000</v>
      </c>
    </row>
    <row r="204" spans="3:13" ht="15.75" thickBot="1">
      <c r="C204" s="5" t="s">
        <v>26</v>
      </c>
      <c r="D204" s="7">
        <f>D203/D202</f>
        <v>40.129583333333336</v>
      </c>
      <c r="E204" s="7">
        <f>E203/E202</f>
        <v>39.138943248532293</v>
      </c>
      <c r="F204" s="7" t="e">
        <f>F203/F202</f>
        <v>#DIV/0!</v>
      </c>
      <c r="G204" s="7" t="e">
        <f>G203/G202</f>
        <v>#DIV/0!</v>
      </c>
    </row>
    <row r="205" spans="3:13" ht="15.75" thickBot="1">
      <c r="C205" s="5" t="s">
        <v>17</v>
      </c>
      <c r="D205" s="62" t="s">
        <v>23</v>
      </c>
      <c r="E205" s="9">
        <f>E202/D202-1</f>
        <v>-0.29027777777777775</v>
      </c>
      <c r="F205" s="9">
        <f t="shared" ref="F205:G207" si="5">F202/E202-1</f>
        <v>-1</v>
      </c>
      <c r="G205" s="9" t="e">
        <f t="shared" si="5"/>
        <v>#DIV/0!</v>
      </c>
      <c r="I205" s="12"/>
      <c r="J205" s="12"/>
      <c r="K205" s="12"/>
      <c r="L205" s="12"/>
      <c r="M205" s="12"/>
    </row>
    <row r="206" spans="3:13" ht="15.75" thickBot="1">
      <c r="C206" s="5" t="s">
        <v>18</v>
      </c>
      <c r="D206" s="62" t="s">
        <v>23</v>
      </c>
      <c r="E206" s="9">
        <f>E203/D203-1</f>
        <v>-0.30779800161283066</v>
      </c>
      <c r="F206" s="9">
        <f t="shared" si="5"/>
        <v>-1</v>
      </c>
      <c r="G206" s="9" t="e">
        <f t="shared" si="5"/>
        <v>#DIV/0!</v>
      </c>
    </row>
    <row r="207" spans="3:13" ht="15.75" thickBot="1">
      <c r="C207" s="5" t="s">
        <v>19</v>
      </c>
      <c r="D207" s="62" t="s">
        <v>23</v>
      </c>
      <c r="E207" s="9">
        <f>E204/D204-1</f>
        <v>-2.4686029669741871E-2</v>
      </c>
      <c r="F207" s="9" t="e">
        <f t="shared" si="5"/>
        <v>#DIV/0!</v>
      </c>
      <c r="G207" s="9" t="e">
        <f t="shared" si="5"/>
        <v>#DIV/0!</v>
      </c>
    </row>
    <row r="208" spans="3:13" ht="15.75" thickBot="1">
      <c r="C208" s="429" t="s">
        <v>73</v>
      </c>
      <c r="D208" s="430"/>
      <c r="E208" s="430"/>
      <c r="F208" s="430"/>
      <c r="G208" s="431"/>
    </row>
    <row r="209" spans="3:7">
      <c r="C209" s="399"/>
      <c r="D209" s="29">
        <v>2018</v>
      </c>
      <c r="E209" s="29">
        <v>2019</v>
      </c>
      <c r="F209" s="29">
        <v>2020</v>
      </c>
      <c r="G209" s="29">
        <v>2021</v>
      </c>
    </row>
    <row r="210" spans="3:7" ht="15.75" thickBot="1">
      <c r="C210" s="400"/>
      <c r="D210" s="30" t="s">
        <v>6</v>
      </c>
      <c r="E210" s="30" t="s">
        <v>7</v>
      </c>
      <c r="F210" s="30" t="s">
        <v>7</v>
      </c>
      <c r="G210" s="30" t="s">
        <v>7</v>
      </c>
    </row>
    <row r="211" spans="3:7" ht="15.75" thickBot="1">
      <c r="C211" s="1" t="s">
        <v>99</v>
      </c>
      <c r="D211" s="11">
        <v>0</v>
      </c>
      <c r="E211" s="11">
        <v>0</v>
      </c>
      <c r="F211" s="11"/>
      <c r="G211" s="11"/>
    </row>
    <row r="212" spans="3:7" ht="15.75" thickBot="1">
      <c r="C212" s="1" t="s">
        <v>100</v>
      </c>
      <c r="D212" s="14">
        <v>577866</v>
      </c>
      <c r="E212" s="11">
        <v>400000</v>
      </c>
      <c r="F212" s="11">
        <v>0</v>
      </c>
      <c r="G212" s="11">
        <v>14000</v>
      </c>
    </row>
    <row r="213" spans="3:7" ht="15.75" thickBot="1">
      <c r="C213" s="32" t="s">
        <v>72</v>
      </c>
      <c r="D213" s="14">
        <f>D212+D211</f>
        <v>577866</v>
      </c>
      <c r="E213" s="14">
        <f>E212+E211</f>
        <v>400000</v>
      </c>
      <c r="F213" s="14">
        <f>F212+F211</f>
        <v>0</v>
      </c>
      <c r="G213" s="14">
        <f>G212+G211</f>
        <v>14000</v>
      </c>
    </row>
    <row r="214" spans="3:7">
      <c r="C214" s="420" t="s">
        <v>96</v>
      </c>
      <c r="D214" s="432"/>
      <c r="E214" s="423"/>
      <c r="F214" s="423"/>
      <c r="G214" s="424"/>
    </row>
    <row r="215" spans="3:7">
      <c r="C215" s="421"/>
      <c r="D215" s="433"/>
      <c r="E215" s="425"/>
      <c r="F215" s="425"/>
      <c r="G215" s="426"/>
    </row>
    <row r="216" spans="3:7" ht="15.75" thickBot="1">
      <c r="C216" s="422"/>
      <c r="D216" s="434"/>
      <c r="E216" s="427"/>
      <c r="F216" s="427"/>
      <c r="G216" s="428"/>
    </row>
    <row r="217" spans="3:7" ht="15.75" thickBot="1">
      <c r="C217" s="22" t="s">
        <v>45</v>
      </c>
      <c r="D217" s="443" t="s">
        <v>44</v>
      </c>
      <c r="E217" s="444"/>
      <c r="F217" s="444"/>
      <c r="G217" s="445"/>
    </row>
    <row r="218" spans="3:7" ht="32.25" customHeight="1" thickBot="1">
      <c r="C218" s="31" t="s">
        <v>418</v>
      </c>
      <c r="D218" s="393" t="s">
        <v>419</v>
      </c>
      <c r="E218" s="394"/>
      <c r="F218" s="394"/>
      <c r="G218" s="395"/>
    </row>
    <row r="219" spans="3:7" ht="15.75" thickBot="1">
      <c r="C219" s="5" t="s">
        <v>10</v>
      </c>
      <c r="D219" s="414" t="s">
        <v>419</v>
      </c>
      <c r="E219" s="435"/>
      <c r="F219" s="435"/>
      <c r="G219" s="436"/>
    </row>
    <row r="220" spans="3:7" ht="15.75" thickBot="1">
      <c r="C220" s="5" t="s">
        <v>15</v>
      </c>
      <c r="D220" s="396" t="s">
        <v>420</v>
      </c>
      <c r="E220" s="397"/>
      <c r="F220" s="397"/>
      <c r="G220" s="398"/>
    </row>
    <row r="221" spans="3:7">
      <c r="C221" s="399"/>
      <c r="D221" s="29">
        <v>2018</v>
      </c>
      <c r="E221" s="29">
        <v>2019</v>
      </c>
      <c r="F221" s="29">
        <v>2020</v>
      </c>
      <c r="G221" s="29">
        <v>2021</v>
      </c>
    </row>
    <row r="222" spans="3:7" ht="9" customHeight="1" thickBot="1">
      <c r="C222" s="400"/>
      <c r="D222" s="30" t="s">
        <v>6</v>
      </c>
      <c r="E222" s="30" t="s">
        <v>7</v>
      </c>
      <c r="F222" s="30" t="s">
        <v>7</v>
      </c>
      <c r="G222" s="30" t="s">
        <v>7</v>
      </c>
    </row>
    <row r="223" spans="3:7" ht="15.75" thickBot="1">
      <c r="C223" s="5" t="s">
        <v>9</v>
      </c>
      <c r="D223" s="7">
        <v>1600</v>
      </c>
      <c r="E223" s="7">
        <v>6570</v>
      </c>
      <c r="F223" s="7">
        <v>8050</v>
      </c>
      <c r="G223" s="7">
        <v>0</v>
      </c>
    </row>
    <row r="224" spans="3:7" ht="15.75" thickBot="1">
      <c r="C224" s="5" t="s">
        <v>16</v>
      </c>
      <c r="D224" s="7">
        <v>30000</v>
      </c>
      <c r="E224" s="7">
        <v>134000</v>
      </c>
      <c r="F224" s="7">
        <v>172000</v>
      </c>
      <c r="G224" s="7">
        <v>0</v>
      </c>
    </row>
    <row r="225" spans="3:13" ht="15.75" thickBot="1">
      <c r="C225" s="5" t="s">
        <v>26</v>
      </c>
      <c r="D225" s="7">
        <f>D224/D223</f>
        <v>18.75</v>
      </c>
      <c r="E225" s="7">
        <f>E224/E223</f>
        <v>20.395738203957382</v>
      </c>
      <c r="F225" s="7">
        <f>F224/F223</f>
        <v>21.366459627329192</v>
      </c>
      <c r="G225" s="7" t="e">
        <f>G224/G223</f>
        <v>#DIV/0!</v>
      </c>
    </row>
    <row r="226" spans="3:13" ht="15.75" thickBot="1">
      <c r="C226" s="5" t="s">
        <v>17</v>
      </c>
      <c r="D226" s="62" t="s">
        <v>23</v>
      </c>
      <c r="E226" s="9">
        <f>E223/D223-1</f>
        <v>3.1062500000000002</v>
      </c>
      <c r="F226" s="9">
        <f t="shared" ref="F226:G228" si="6">F223/E223-1</f>
        <v>0.22526636225266361</v>
      </c>
      <c r="G226" s="9">
        <f t="shared" si="6"/>
        <v>-1</v>
      </c>
      <c r="I226" s="12"/>
      <c r="J226" s="12"/>
      <c r="K226" s="12"/>
      <c r="L226" s="12"/>
      <c r="M226" s="12"/>
    </row>
    <row r="227" spans="3:13" ht="15.75" thickBot="1">
      <c r="C227" s="5" t="s">
        <v>18</v>
      </c>
      <c r="D227" s="62" t="s">
        <v>23</v>
      </c>
      <c r="E227" s="9">
        <f>E224/D224-1</f>
        <v>3.4666666666666668</v>
      </c>
      <c r="F227" s="9">
        <f t="shared" si="6"/>
        <v>0.28358208955223874</v>
      </c>
      <c r="G227" s="9">
        <f t="shared" si="6"/>
        <v>-1</v>
      </c>
    </row>
    <row r="228" spans="3:13" ht="15.75" thickBot="1">
      <c r="C228" s="5" t="s">
        <v>19</v>
      </c>
      <c r="D228" s="62" t="s">
        <v>23</v>
      </c>
      <c r="E228" s="9">
        <f>E225/D225-1</f>
        <v>8.7772704211060315E-2</v>
      </c>
      <c r="F228" s="9">
        <f t="shared" si="6"/>
        <v>4.7594326504125206E-2</v>
      </c>
      <c r="G228" s="9" t="e">
        <f t="shared" si="6"/>
        <v>#DIV/0!</v>
      </c>
    </row>
    <row r="229" spans="3:13" ht="15.75" thickBot="1">
      <c r="C229" s="429" t="s">
        <v>80</v>
      </c>
      <c r="D229" s="430"/>
      <c r="E229" s="430"/>
      <c r="F229" s="430"/>
      <c r="G229" s="431"/>
    </row>
    <row r="230" spans="3:13" ht="12.75" customHeight="1">
      <c r="C230" s="399"/>
      <c r="D230" s="29">
        <v>2018</v>
      </c>
      <c r="E230" s="29">
        <v>2019</v>
      </c>
      <c r="F230" s="29">
        <v>2020</v>
      </c>
      <c r="G230" s="29">
        <v>2021</v>
      </c>
    </row>
    <row r="231" spans="3:13" ht="15.75" customHeight="1" thickBot="1">
      <c r="C231" s="400"/>
      <c r="D231" s="30" t="s">
        <v>6</v>
      </c>
      <c r="E231" s="30" t="s">
        <v>7</v>
      </c>
      <c r="F231" s="30" t="s">
        <v>7</v>
      </c>
      <c r="G231" s="30" t="s">
        <v>7</v>
      </c>
    </row>
    <row r="232" spans="3:13" ht="15.75" thickBot="1">
      <c r="C232" s="1" t="s">
        <v>99</v>
      </c>
      <c r="D232" s="11">
        <v>0</v>
      </c>
      <c r="E232" s="11"/>
      <c r="F232" s="11"/>
      <c r="G232" s="11"/>
    </row>
    <row r="233" spans="3:13" ht="15.75" thickBot="1">
      <c r="C233" s="1" t="s">
        <v>100</v>
      </c>
      <c r="D233" s="14">
        <v>30000</v>
      </c>
      <c r="E233" s="11">
        <v>134000</v>
      </c>
      <c r="F233" s="11">
        <v>172000</v>
      </c>
      <c r="G233" s="11">
        <v>0</v>
      </c>
    </row>
    <row r="234" spans="3:13" ht="15.75" thickBot="1">
      <c r="C234" s="32" t="s">
        <v>75</v>
      </c>
      <c r="D234" s="14">
        <f>D233+D232</f>
        <v>30000</v>
      </c>
      <c r="E234" s="14">
        <f>E233+E232</f>
        <v>134000</v>
      </c>
      <c r="F234" s="14">
        <f>F233+F232</f>
        <v>172000</v>
      </c>
      <c r="G234" s="14">
        <f>G233+G232</f>
        <v>0</v>
      </c>
    </row>
    <row r="235" spans="3:13">
      <c r="C235" s="420" t="s">
        <v>98</v>
      </c>
      <c r="D235" s="432"/>
      <c r="E235" s="423"/>
      <c r="F235" s="423"/>
      <c r="G235" s="424"/>
    </row>
    <row r="236" spans="3:13">
      <c r="C236" s="421"/>
      <c r="D236" s="433"/>
      <c r="E236" s="425"/>
      <c r="F236" s="425"/>
      <c r="G236" s="426"/>
    </row>
    <row r="237" spans="3:13" ht="15.75" thickBot="1">
      <c r="C237" s="422"/>
      <c r="D237" s="434"/>
      <c r="E237" s="427"/>
      <c r="F237" s="427"/>
      <c r="G237" s="428"/>
    </row>
    <row r="238" spans="3:13" ht="15.75" thickBot="1">
      <c r="C238" s="22" t="s">
        <v>45</v>
      </c>
      <c r="D238" s="443" t="s">
        <v>44</v>
      </c>
      <c r="E238" s="444"/>
      <c r="F238" s="444"/>
      <c r="G238" s="445"/>
    </row>
    <row r="239" spans="3:13" ht="30.75" customHeight="1" thickBot="1">
      <c r="C239" s="31" t="s">
        <v>97</v>
      </c>
      <c r="D239" s="393" t="s">
        <v>39</v>
      </c>
      <c r="E239" s="394"/>
      <c r="F239" s="394"/>
      <c r="G239" s="395"/>
    </row>
    <row r="240" spans="3:13" ht="17.25" customHeight="1" thickBot="1">
      <c r="C240" s="5" t="s">
        <v>10</v>
      </c>
      <c r="D240" s="414" t="s">
        <v>39</v>
      </c>
      <c r="E240" s="435"/>
      <c r="F240" s="435"/>
      <c r="G240" s="436"/>
    </row>
    <row r="241" spans="3:13" ht="15.75" thickBot="1">
      <c r="C241" s="5" t="s">
        <v>15</v>
      </c>
      <c r="D241" s="396" t="s">
        <v>39</v>
      </c>
      <c r="E241" s="397"/>
      <c r="F241" s="397"/>
      <c r="G241" s="398"/>
    </row>
    <row r="242" spans="3:13" ht="12.75" customHeight="1">
      <c r="C242" s="399"/>
      <c r="D242" s="29">
        <v>2018</v>
      </c>
      <c r="E242" s="29">
        <v>2019</v>
      </c>
      <c r="F242" s="29">
        <v>2020</v>
      </c>
      <c r="G242" s="29">
        <v>2021</v>
      </c>
    </row>
    <row r="243" spans="3:13" ht="15" customHeight="1" thickBot="1">
      <c r="C243" s="400"/>
      <c r="D243" s="30" t="s">
        <v>6</v>
      </c>
      <c r="E243" s="30" t="s">
        <v>7</v>
      </c>
      <c r="F243" s="30" t="s">
        <v>7</v>
      </c>
      <c r="G243" s="30" t="s">
        <v>7</v>
      </c>
    </row>
    <row r="244" spans="3:13" ht="15.75" thickBot="1">
      <c r="C244" s="5" t="s">
        <v>9</v>
      </c>
      <c r="D244" s="7"/>
      <c r="E244" s="7"/>
      <c r="F244" s="7"/>
      <c r="G244" s="7"/>
    </row>
    <row r="245" spans="3:13" ht="15.75" thickBot="1">
      <c r="C245" s="5" t="s">
        <v>16</v>
      </c>
      <c r="D245" s="7"/>
      <c r="E245" s="7"/>
      <c r="F245" s="7"/>
      <c r="G245" s="7"/>
    </row>
    <row r="246" spans="3:13" ht="15.75" thickBot="1">
      <c r="C246" s="5" t="s">
        <v>26</v>
      </c>
      <c r="D246" s="7" t="e">
        <f>D245/D244</f>
        <v>#DIV/0!</v>
      </c>
      <c r="E246" s="7" t="e">
        <f>E245/E244</f>
        <v>#DIV/0!</v>
      </c>
      <c r="F246" s="7" t="e">
        <f>F245/F244</f>
        <v>#DIV/0!</v>
      </c>
      <c r="G246" s="7" t="e">
        <f>G245/G244</f>
        <v>#DIV/0!</v>
      </c>
    </row>
    <row r="247" spans="3:13" ht="15.75" thickBot="1">
      <c r="C247" s="5" t="s">
        <v>17</v>
      </c>
      <c r="D247" s="62" t="s">
        <v>23</v>
      </c>
      <c r="E247" s="9" t="e">
        <f>E244/D244-1</f>
        <v>#DIV/0!</v>
      </c>
      <c r="F247" s="9" t="e">
        <f t="shared" ref="F247:G249" si="7">F244/E244-1</f>
        <v>#DIV/0!</v>
      </c>
      <c r="G247" s="9" t="e">
        <f t="shared" si="7"/>
        <v>#DIV/0!</v>
      </c>
      <c r="I247" s="12"/>
      <c r="J247" s="12"/>
      <c r="K247" s="12"/>
      <c r="L247" s="12"/>
      <c r="M247" s="12"/>
    </row>
    <row r="248" spans="3:13" ht="15.75" thickBot="1">
      <c r="C248" s="5" t="s">
        <v>18</v>
      </c>
      <c r="D248" s="62" t="s">
        <v>23</v>
      </c>
      <c r="E248" s="9" t="e">
        <f>E245/D245-1</f>
        <v>#DIV/0!</v>
      </c>
      <c r="F248" s="9" t="e">
        <f t="shared" si="7"/>
        <v>#DIV/0!</v>
      </c>
      <c r="G248" s="9" t="e">
        <f t="shared" si="7"/>
        <v>#DIV/0!</v>
      </c>
    </row>
    <row r="249" spans="3:13" ht="15.75" thickBot="1">
      <c r="C249" s="5" t="s">
        <v>19</v>
      </c>
      <c r="D249" s="62" t="s">
        <v>23</v>
      </c>
      <c r="E249" s="9" t="e">
        <f>E246/D246-1</f>
        <v>#DIV/0!</v>
      </c>
      <c r="F249" s="9" t="e">
        <f t="shared" si="7"/>
        <v>#DIV/0!</v>
      </c>
      <c r="G249" s="9" t="e">
        <f t="shared" si="7"/>
        <v>#DIV/0!</v>
      </c>
    </row>
    <row r="250" spans="3:13" ht="15.75" thickBot="1">
      <c r="C250" s="429" t="s">
        <v>80</v>
      </c>
      <c r="D250" s="430"/>
      <c r="E250" s="430"/>
      <c r="F250" s="430"/>
      <c r="G250" s="431"/>
    </row>
    <row r="251" spans="3:13" ht="12.75" customHeight="1">
      <c r="C251" s="399"/>
      <c r="D251" s="29">
        <v>2018</v>
      </c>
      <c r="E251" s="29">
        <v>2019</v>
      </c>
      <c r="F251" s="29">
        <v>2020</v>
      </c>
      <c r="G251" s="29">
        <v>2021</v>
      </c>
    </row>
    <row r="252" spans="3:13" ht="9" customHeight="1" thickBot="1">
      <c r="C252" s="400"/>
      <c r="D252" s="30" t="s">
        <v>6</v>
      </c>
      <c r="E252" s="30" t="s">
        <v>7</v>
      </c>
      <c r="F252" s="30" t="s">
        <v>7</v>
      </c>
      <c r="G252" s="30" t="s">
        <v>7</v>
      </c>
    </row>
    <row r="253" spans="3:13" ht="15.75" thickBot="1">
      <c r="C253" s="1" t="s">
        <v>99</v>
      </c>
      <c r="D253" s="11"/>
      <c r="E253" s="11"/>
      <c r="F253" s="11"/>
      <c r="G253" s="11"/>
    </row>
    <row r="254" spans="3:13" ht="15.75" thickBot="1">
      <c r="C254" s="1" t="s">
        <v>100</v>
      </c>
      <c r="D254" s="14"/>
      <c r="E254" s="14"/>
      <c r="F254" s="14"/>
      <c r="G254" s="14"/>
    </row>
    <row r="255" spans="3:13" ht="15.75" thickBot="1">
      <c r="C255" s="32" t="s">
        <v>75</v>
      </c>
      <c r="D255" s="14"/>
      <c r="E255" s="14"/>
      <c r="F255" s="14"/>
      <c r="G255" s="14"/>
    </row>
    <row r="256" spans="3:13">
      <c r="C256" s="420" t="s">
        <v>98</v>
      </c>
      <c r="D256" s="432"/>
      <c r="E256" s="423"/>
      <c r="F256" s="423"/>
      <c r="G256" s="424"/>
    </row>
    <row r="257" spans="3:10">
      <c r="C257" s="421"/>
      <c r="D257" s="433"/>
      <c r="E257" s="425"/>
      <c r="F257" s="425"/>
      <c r="G257" s="426"/>
    </row>
    <row r="258" spans="3:10" ht="15.75" thickBot="1">
      <c r="C258" s="422"/>
      <c r="D258" s="434"/>
      <c r="E258" s="427"/>
      <c r="F258" s="427"/>
      <c r="G258" s="428"/>
    </row>
    <row r="259" spans="3:10" ht="15.75" thickBot="1">
      <c r="C259" s="40"/>
      <c r="D259" s="41"/>
      <c r="E259" s="41"/>
      <c r="F259" s="41"/>
      <c r="G259" s="41"/>
    </row>
    <row r="260" spans="3:10" ht="24.75" thickBot="1">
      <c r="C260" s="20" t="s">
        <v>116</v>
      </c>
      <c r="D260" s="21">
        <f>D224+D203+D180+D116+D76+D36</f>
        <v>9284186</v>
      </c>
      <c r="E260" s="21">
        <f>E224+E203+E180+E116+E76+E36</f>
        <v>9581568</v>
      </c>
      <c r="F260" s="21">
        <f>F224+F203+F180+F116+F76+F36</f>
        <v>9590616</v>
      </c>
      <c r="G260" s="21">
        <f>G224+G203+G180+G116+G76+G36</f>
        <v>9820918</v>
      </c>
    </row>
    <row r="261" spans="3:10" ht="24.75" thickBot="1">
      <c r="C261" s="20" t="s">
        <v>117</v>
      </c>
      <c r="D261" s="21">
        <f>D263+D265+D267+D271+D273+D275+D277+D279</f>
        <v>9284186</v>
      </c>
      <c r="E261" s="21">
        <f t="shared" ref="E261:G261" si="8">E263+E265+E267+E271+E273+E275+E277+E279</f>
        <v>9581568</v>
      </c>
      <c r="F261" s="21">
        <f t="shared" si="8"/>
        <v>9590616</v>
      </c>
      <c r="G261" s="21">
        <f t="shared" si="8"/>
        <v>9820918</v>
      </c>
      <c r="J261">
        <v>8768320</v>
      </c>
    </row>
    <row r="262" spans="3:10" ht="24.75" thickBot="1">
      <c r="C262" s="16" t="s">
        <v>27</v>
      </c>
      <c r="D262" s="17"/>
      <c r="E262" s="18">
        <f>E261/D261-1</f>
        <v>3.2031025660192558E-2</v>
      </c>
      <c r="F262" s="18">
        <f>F261/E261-1</f>
        <v>9.4431308111575518E-4</v>
      </c>
      <c r="G262" s="18">
        <f>G261/F261-1</f>
        <v>2.4013264632845255E-2</v>
      </c>
      <c r="J262" s="12">
        <f>E261-J261</f>
        <v>813248</v>
      </c>
    </row>
    <row r="263" spans="3:10" ht="15.75" thickBot="1">
      <c r="C263" s="1" t="s">
        <v>0</v>
      </c>
      <c r="D263" s="11">
        <f>D84+D44</f>
        <v>42300</v>
      </c>
      <c r="E263" s="11">
        <f>E84+E44</f>
        <v>57500</v>
      </c>
      <c r="F263" s="11">
        <f>F84+F44</f>
        <v>57500</v>
      </c>
      <c r="G263" s="11">
        <f>G84+G44</f>
        <v>57500</v>
      </c>
    </row>
    <row r="264" spans="3:10" ht="15.75" thickBot="1">
      <c r="C264" s="13" t="s">
        <v>28</v>
      </c>
      <c r="D264" s="14"/>
      <c r="E264" s="15">
        <f>E263/D263-1</f>
        <v>0.35933806146572111</v>
      </c>
      <c r="F264" s="15">
        <f>F263/E263-1</f>
        <v>0</v>
      </c>
      <c r="G264" s="15">
        <f>G263/F263-1</f>
        <v>0</v>
      </c>
    </row>
    <row r="265" spans="3:10" ht="24.75" thickBot="1">
      <c r="C265" s="1" t="s">
        <v>52</v>
      </c>
      <c r="D265" s="11">
        <f>D87+D47</f>
        <v>8020</v>
      </c>
      <c r="E265" s="11">
        <f>E87+E47</f>
        <v>9500</v>
      </c>
      <c r="F265" s="11">
        <f>F87+F47</f>
        <v>9500</v>
      </c>
      <c r="G265" s="11">
        <f>G87+G47</f>
        <v>9500</v>
      </c>
    </row>
    <row r="266" spans="3:10" ht="24.75" thickBot="1">
      <c r="C266" s="13" t="s">
        <v>53</v>
      </c>
      <c r="D266" s="14"/>
      <c r="E266" s="15">
        <f>E265/D265-1</f>
        <v>0.18453865336658359</v>
      </c>
      <c r="F266" s="15">
        <f>F265/E265-1</f>
        <v>0</v>
      </c>
      <c r="G266" s="15">
        <f>G265/F265-1</f>
        <v>0</v>
      </c>
    </row>
    <row r="267" spans="3:10" ht="15.75" thickBot="1">
      <c r="C267" s="1" t="s">
        <v>1</v>
      </c>
      <c r="D267" s="11">
        <f>D90+D50</f>
        <v>25000</v>
      </c>
      <c r="E267" s="11">
        <f>E90+E50</f>
        <v>25000</v>
      </c>
      <c r="F267" s="11">
        <f>F90+F50</f>
        <v>25000</v>
      </c>
      <c r="G267" s="11">
        <f>G90+G50</f>
        <v>25000</v>
      </c>
    </row>
    <row r="268" spans="3:10" ht="24.75" thickBot="1">
      <c r="C268" s="13" t="s">
        <v>29</v>
      </c>
      <c r="D268" s="14"/>
      <c r="E268" s="15">
        <f>E267/D267-1</f>
        <v>0</v>
      </c>
      <c r="F268" s="15">
        <f>F267/E267-1</f>
        <v>0</v>
      </c>
      <c r="G268" s="15">
        <f>G267/F267-1</f>
        <v>0</v>
      </c>
    </row>
    <row r="269" spans="3:10" ht="15.75" thickBot="1">
      <c r="C269" s="1" t="s">
        <v>2</v>
      </c>
      <c r="D269" s="11">
        <f>D93+D53</f>
        <v>0</v>
      </c>
      <c r="E269" s="11">
        <f>E93+E53</f>
        <v>0</v>
      </c>
      <c r="F269" s="11">
        <f>F93+F53</f>
        <v>0</v>
      </c>
      <c r="G269" s="11">
        <f>G93+G53</f>
        <v>0</v>
      </c>
    </row>
    <row r="270" spans="3:10" ht="15.75" thickBot="1">
      <c r="C270" s="13" t="s">
        <v>30</v>
      </c>
      <c r="D270" s="14"/>
      <c r="E270" s="15" t="e">
        <f>E269/D269-1</f>
        <v>#DIV/0!</v>
      </c>
      <c r="F270" s="15" t="e">
        <f>F269/E269-1</f>
        <v>#DIV/0!</v>
      </c>
      <c r="G270" s="15" t="e">
        <f>G269/F269-1</f>
        <v>#DIV/0!</v>
      </c>
    </row>
    <row r="271" spans="3:10" ht="15.75" thickBot="1">
      <c r="C271" s="1" t="s">
        <v>31</v>
      </c>
      <c r="D271" s="11">
        <f>D136+D96+D56</f>
        <v>8601000</v>
      </c>
      <c r="E271" s="11">
        <f>E136+E96+E56</f>
        <v>8955568</v>
      </c>
      <c r="F271" s="11">
        <f>F136+F96+F56</f>
        <v>9326616</v>
      </c>
      <c r="G271" s="11">
        <f>G136+G96+G56</f>
        <v>9714918</v>
      </c>
    </row>
    <row r="272" spans="3:10" ht="24.75" thickBot="1">
      <c r="C272" s="13" t="s">
        <v>32</v>
      </c>
      <c r="D272" s="14"/>
      <c r="E272" s="15">
        <f>E271/D271-1</f>
        <v>4.1224043715847092E-2</v>
      </c>
      <c r="F272" s="15">
        <f>F271/E271-1</f>
        <v>4.1432101235789887E-2</v>
      </c>
      <c r="G272" s="15">
        <f>G271/F271-1</f>
        <v>4.1633750119014268E-2</v>
      </c>
    </row>
    <row r="273" spans="1:9" ht="15.75" thickBot="1">
      <c r="C273" s="1" t="s">
        <v>33</v>
      </c>
      <c r="D273" s="11">
        <f>D99+D59</f>
        <v>0</v>
      </c>
      <c r="E273" s="11">
        <f>E99+E59</f>
        <v>0</v>
      </c>
      <c r="F273" s="11">
        <f>F99+F59</f>
        <v>0</v>
      </c>
      <c r="G273" s="11">
        <f>G99+G59</f>
        <v>0</v>
      </c>
    </row>
    <row r="274" spans="1:9" ht="15.75" thickBot="1">
      <c r="C274" s="13" t="s">
        <v>34</v>
      </c>
      <c r="D274" s="14"/>
      <c r="E274" s="15" t="e">
        <f>E273/D273-1</f>
        <v>#DIV/0!</v>
      </c>
      <c r="F274" s="15" t="e">
        <f>F273/E273-1</f>
        <v>#DIV/0!</v>
      </c>
      <c r="G274" s="15" t="e">
        <f>G273/F273-1</f>
        <v>#DIV/0!</v>
      </c>
    </row>
    <row r="275" spans="1:9" ht="24.75" thickBot="1">
      <c r="C275" s="1" t="s">
        <v>3</v>
      </c>
      <c r="D275" s="11">
        <f>D102+D62</f>
        <v>0</v>
      </c>
      <c r="E275" s="11">
        <f>E102+E62</f>
        <v>0</v>
      </c>
      <c r="F275" s="11">
        <f>F102+F62</f>
        <v>0</v>
      </c>
      <c r="G275" s="11">
        <f>G102+G62</f>
        <v>0</v>
      </c>
    </row>
    <row r="276" spans="1:9" ht="24.75" thickBot="1">
      <c r="C276" s="13" t="s">
        <v>35</v>
      </c>
      <c r="D276" s="14"/>
      <c r="E276" s="15" t="e">
        <f>E275/D275-1</f>
        <v>#DIV/0!</v>
      </c>
      <c r="F276" s="15" t="e">
        <f>F275/E275-1</f>
        <v>#DIV/0!</v>
      </c>
      <c r="G276" s="15" t="e">
        <f>G275/F275-1</f>
        <v>#DIV/0!</v>
      </c>
    </row>
    <row r="277" spans="1:9" ht="15.75" thickBot="1">
      <c r="C277" s="1" t="s">
        <v>20</v>
      </c>
      <c r="D277" s="11">
        <v>0</v>
      </c>
      <c r="E277" s="11">
        <v>0</v>
      </c>
      <c r="F277" s="11">
        <v>0</v>
      </c>
      <c r="G277" s="11">
        <v>0</v>
      </c>
    </row>
    <row r="278" spans="1:9" ht="24.75" thickBot="1">
      <c r="C278" s="13" t="s">
        <v>36</v>
      </c>
      <c r="D278" s="14"/>
      <c r="E278" s="15" t="e">
        <f>E277/D277-1</f>
        <v>#DIV/0!</v>
      </c>
      <c r="F278" s="15" t="e">
        <f>F277/E277-1</f>
        <v>#DIV/0!</v>
      </c>
      <c r="G278" s="15" t="e">
        <f>G277/F277-1</f>
        <v>#DIV/0!</v>
      </c>
    </row>
    <row r="279" spans="1:9" ht="15.75" thickBot="1">
      <c r="C279" s="1" t="s">
        <v>21</v>
      </c>
      <c r="D279" s="11">
        <f>D212+D233</f>
        <v>607866</v>
      </c>
      <c r="E279" s="11">
        <f>E212+E233</f>
        <v>534000</v>
      </c>
      <c r="F279" s="11">
        <f>F212+F233</f>
        <v>172000</v>
      </c>
      <c r="G279" s="11">
        <f>G212+G233</f>
        <v>14000</v>
      </c>
    </row>
    <row r="280" spans="1:9" ht="30" customHeight="1" thickBot="1">
      <c r="C280" s="13" t="s">
        <v>37</v>
      </c>
      <c r="D280" s="14"/>
      <c r="E280" s="15">
        <f>E279/D279-1</f>
        <v>-0.1215169132670687</v>
      </c>
      <c r="F280" s="15">
        <f>F279/E279-1</f>
        <v>-0.67790262172284643</v>
      </c>
      <c r="G280" s="15">
        <f>G279/F279-1</f>
        <v>-0.91860465116279066</v>
      </c>
    </row>
    <row r="281" spans="1:9">
      <c r="C281" s="446" t="s">
        <v>115</v>
      </c>
      <c r="D281" s="449"/>
      <c r="E281" s="449"/>
      <c r="F281" s="449"/>
      <c r="G281" s="450"/>
    </row>
    <row r="282" spans="1:9">
      <c r="C282" s="447"/>
      <c r="D282" s="451"/>
      <c r="E282" s="451"/>
      <c r="F282" s="451"/>
      <c r="G282" s="452"/>
    </row>
    <row r="283" spans="1:9" ht="15.75" thickBot="1">
      <c r="C283" s="448"/>
      <c r="D283" s="453"/>
      <c r="E283" s="453"/>
      <c r="F283" s="453"/>
      <c r="G283" s="454"/>
    </row>
    <row r="284" spans="1:9" ht="15.75" thickBot="1">
      <c r="C284" s="38" t="s">
        <v>74</v>
      </c>
      <c r="D284" s="39">
        <f>IF(D261-D260=0,0,"Error")</f>
        <v>0</v>
      </c>
      <c r="E284" s="39">
        <f>IF(E261-E260=0,0,"Error")</f>
        <v>0</v>
      </c>
      <c r="F284" s="39">
        <f>IF(F261-F260=0,0,"Error")</f>
        <v>0</v>
      </c>
      <c r="G284" s="39">
        <f>IF(G261-G260=0,0,"Error")</f>
        <v>0</v>
      </c>
    </row>
    <row r="285" spans="1:9" ht="24.75" thickBot="1">
      <c r="C285" s="28" t="s">
        <v>58</v>
      </c>
      <c r="D285" s="11">
        <v>74</v>
      </c>
      <c r="E285" s="11">
        <v>74</v>
      </c>
      <c r="F285" s="11">
        <v>74</v>
      </c>
      <c r="G285" s="11">
        <v>74</v>
      </c>
    </row>
    <row r="286" spans="1:9" ht="24.75" thickBot="1">
      <c r="C286" s="28" t="s">
        <v>69</v>
      </c>
      <c r="D286" s="11">
        <v>0</v>
      </c>
      <c r="E286" s="11">
        <v>0</v>
      </c>
      <c r="F286" s="11">
        <v>0</v>
      </c>
      <c r="G286" s="11">
        <v>0</v>
      </c>
    </row>
    <row r="287" spans="1:9" ht="15.75" thickBot="1">
      <c r="C287" s="43"/>
      <c r="D287" s="44"/>
      <c r="E287" s="44"/>
      <c r="F287" s="44"/>
      <c r="G287" s="44"/>
    </row>
    <row r="288" spans="1:9">
      <c r="A288" s="378" t="s">
        <v>125</v>
      </c>
      <c r="B288" s="49" t="s">
        <v>83</v>
      </c>
      <c r="C288" s="50" t="s">
        <v>355</v>
      </c>
      <c r="D288" s="378" t="s">
        <v>86</v>
      </c>
      <c r="E288" s="49" t="s">
        <v>83</v>
      </c>
      <c r="F288" s="50" t="s">
        <v>352</v>
      </c>
      <c r="G288" s="378" t="s">
        <v>121</v>
      </c>
      <c r="H288" s="49" t="s">
        <v>83</v>
      </c>
      <c r="I288" s="50" t="s">
        <v>217</v>
      </c>
    </row>
    <row r="289" spans="1:9">
      <c r="A289" s="379"/>
      <c r="B289" s="45" t="s">
        <v>84</v>
      </c>
      <c r="C289" s="51"/>
      <c r="D289" s="379"/>
      <c r="E289" s="45" t="s">
        <v>84</v>
      </c>
      <c r="F289" s="51"/>
      <c r="G289" s="379"/>
      <c r="H289" s="45" t="s">
        <v>84</v>
      </c>
      <c r="I289" s="51"/>
    </row>
    <row r="290" spans="1:9" ht="15.75" thickBot="1">
      <c r="A290" s="380"/>
      <c r="B290" s="52" t="s">
        <v>85</v>
      </c>
      <c r="C290" s="53"/>
      <c r="D290" s="380"/>
      <c r="E290" s="52" t="s">
        <v>85</v>
      </c>
      <c r="F290" s="53"/>
      <c r="G290" s="380"/>
      <c r="H290" s="52" t="s">
        <v>85</v>
      </c>
      <c r="I290" s="53"/>
    </row>
    <row r="291" spans="1:9" ht="15.75" thickBot="1">
      <c r="A291" s="47"/>
      <c r="B291" s="48"/>
      <c r="C291" s="48"/>
      <c r="D291" s="46"/>
      <c r="E291" s="47"/>
      <c r="F291" s="48"/>
      <c r="G291" s="48"/>
    </row>
    <row r="292" spans="1:9" ht="15.75" thickBot="1">
      <c r="A292" s="47"/>
      <c r="B292" s="48"/>
      <c r="C292" s="58" t="s">
        <v>88</v>
      </c>
      <c r="D292" s="46"/>
      <c r="E292" s="47"/>
      <c r="F292" s="48"/>
      <c r="G292" s="48"/>
    </row>
    <row r="293" spans="1:9">
      <c r="A293" s="47"/>
      <c r="B293" s="48"/>
      <c r="C293" s="464" t="s">
        <v>118</v>
      </c>
      <c r="D293" s="465"/>
      <c r="E293" s="465"/>
      <c r="F293" s="465"/>
      <c r="G293" s="466"/>
    </row>
    <row r="294" spans="1:9">
      <c r="A294" s="47"/>
      <c r="B294" s="48"/>
      <c r="C294" s="458" t="s">
        <v>120</v>
      </c>
      <c r="D294" s="467"/>
      <c r="E294" s="467"/>
      <c r="F294" s="467"/>
      <c r="G294" s="468"/>
    </row>
    <row r="295" spans="1:9">
      <c r="C295" s="455" t="s">
        <v>112</v>
      </c>
      <c r="D295" s="456"/>
      <c r="E295" s="456"/>
      <c r="F295" s="456"/>
      <c r="G295" s="457"/>
      <c r="H295" s="24"/>
    </row>
    <row r="296" spans="1:9">
      <c r="A296" s="47"/>
      <c r="B296" s="48"/>
      <c r="C296" s="469" t="s">
        <v>119</v>
      </c>
      <c r="D296" s="470"/>
      <c r="E296" s="470"/>
      <c r="F296" s="470"/>
      <c r="G296" s="471"/>
    </row>
    <row r="297" spans="1:9">
      <c r="C297" s="455" t="s">
        <v>129</v>
      </c>
      <c r="D297" s="456"/>
      <c r="E297" s="456"/>
      <c r="F297" s="456"/>
      <c r="G297" s="457"/>
    </row>
    <row r="298" spans="1:9">
      <c r="C298" s="455" t="s">
        <v>114</v>
      </c>
      <c r="D298" s="456"/>
      <c r="E298" s="456"/>
      <c r="F298" s="456"/>
      <c r="G298" s="457"/>
      <c r="H298" s="25"/>
    </row>
    <row r="299" spans="1:9">
      <c r="C299" s="458" t="s">
        <v>81</v>
      </c>
      <c r="D299" s="459"/>
      <c r="E299" s="459"/>
      <c r="F299" s="459"/>
      <c r="G299" s="460"/>
    </row>
    <row r="300" spans="1:9" ht="15.75" thickBot="1">
      <c r="C300" s="461" t="s">
        <v>82</v>
      </c>
      <c r="D300" s="462"/>
      <c r="E300" s="462"/>
      <c r="F300" s="462"/>
      <c r="G300" s="463"/>
    </row>
  </sheetData>
  <mergeCells count="99">
    <mergeCell ref="C281:C283"/>
    <mergeCell ref="D281:G283"/>
    <mergeCell ref="C298:G298"/>
    <mergeCell ref="C299:G299"/>
    <mergeCell ref="C300:G300"/>
    <mergeCell ref="C293:G293"/>
    <mergeCell ref="C294:G294"/>
    <mergeCell ref="C295:G295"/>
    <mergeCell ref="C296:G296"/>
    <mergeCell ref="C297:G297"/>
    <mergeCell ref="C229:G229"/>
    <mergeCell ref="C230:C231"/>
    <mergeCell ref="C235:C237"/>
    <mergeCell ref="D235:G237"/>
    <mergeCell ref="A288:A290"/>
    <mergeCell ref="D238:G238"/>
    <mergeCell ref="D239:G239"/>
    <mergeCell ref="D240:G240"/>
    <mergeCell ref="D241:G241"/>
    <mergeCell ref="C242:C243"/>
    <mergeCell ref="C250:G250"/>
    <mergeCell ref="D288:D290"/>
    <mergeCell ref="G288:G290"/>
    <mergeCell ref="C251:C252"/>
    <mergeCell ref="C256:C258"/>
    <mergeCell ref="D256:G258"/>
    <mergeCell ref="D217:G217"/>
    <mergeCell ref="D218:G218"/>
    <mergeCell ref="D219:G219"/>
    <mergeCell ref="D220:G220"/>
    <mergeCell ref="C221:C222"/>
    <mergeCell ref="D199:G199"/>
    <mergeCell ref="C200:C201"/>
    <mergeCell ref="C208:G208"/>
    <mergeCell ref="C209:C210"/>
    <mergeCell ref="C214:C216"/>
    <mergeCell ref="D214:G216"/>
    <mergeCell ref="C194:G194"/>
    <mergeCell ref="C195:G195"/>
    <mergeCell ref="D196:G196"/>
    <mergeCell ref="D197:G197"/>
    <mergeCell ref="D198:G198"/>
    <mergeCell ref="D176:G176"/>
    <mergeCell ref="C177:C178"/>
    <mergeCell ref="C185:G185"/>
    <mergeCell ref="C186:C187"/>
    <mergeCell ref="C191:C193"/>
    <mergeCell ref="D191:G193"/>
    <mergeCell ref="C170:C172"/>
    <mergeCell ref="D170:G172"/>
    <mergeCell ref="D173:G173"/>
    <mergeCell ref="D174:G174"/>
    <mergeCell ref="D175:G175"/>
    <mergeCell ref="C164:G164"/>
    <mergeCell ref="C165:C166"/>
    <mergeCell ref="C156:C157"/>
    <mergeCell ref="C151:G151"/>
    <mergeCell ref="D152:G152"/>
    <mergeCell ref="D153:G153"/>
    <mergeCell ref="D154:G154"/>
    <mergeCell ref="D155:G155"/>
    <mergeCell ref="C81:G81"/>
    <mergeCell ref="C82:C83"/>
    <mergeCell ref="C106:C108"/>
    <mergeCell ref="D106:G108"/>
    <mergeCell ref="C150:G150"/>
    <mergeCell ref="D110:G110"/>
    <mergeCell ref="D111:G111"/>
    <mergeCell ref="D112:G112"/>
    <mergeCell ref="C113:C114"/>
    <mergeCell ref="C121:G121"/>
    <mergeCell ref="C122:C123"/>
    <mergeCell ref="C146:C148"/>
    <mergeCell ref="D146:G148"/>
    <mergeCell ref="D72:G72"/>
    <mergeCell ref="C73:C74"/>
    <mergeCell ref="D70:G70"/>
    <mergeCell ref="B2:H2"/>
    <mergeCell ref="C3:G3"/>
    <mergeCell ref="D5:G5"/>
    <mergeCell ref="D6:G6"/>
    <mergeCell ref="D7:G7"/>
    <mergeCell ref="C8:G8"/>
    <mergeCell ref="C42:C43"/>
    <mergeCell ref="D71:G71"/>
    <mergeCell ref="C28:G28"/>
    <mergeCell ref="C66:C68"/>
    <mergeCell ref="D66:G68"/>
    <mergeCell ref="C29:G29"/>
    <mergeCell ref="D30:G30"/>
    <mergeCell ref="D31:G31"/>
    <mergeCell ref="D32:G32"/>
    <mergeCell ref="C33:C34"/>
    <mergeCell ref="C41:G41"/>
    <mergeCell ref="C9:G11"/>
    <mergeCell ref="D12:G12"/>
    <mergeCell ref="C13:C14"/>
    <mergeCell ref="D18:G18"/>
    <mergeCell ref="C19:G1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54"/>
  <sheetViews>
    <sheetView topLeftCell="A307" zoomScale="98" zoomScaleNormal="98" workbookViewId="0">
      <selection activeCell="D14" sqref="D14"/>
    </sheetView>
  </sheetViews>
  <sheetFormatPr defaultRowHeight="15"/>
  <cols>
    <col min="1" max="1" width="11" style="162" customWidth="1"/>
    <col min="2" max="2" width="12" style="162" customWidth="1"/>
    <col min="3" max="3" width="28.5703125" style="162" customWidth="1"/>
    <col min="4" max="6" width="11.7109375" style="162" customWidth="1"/>
    <col min="7" max="7" width="19.5703125" style="162" customWidth="1"/>
    <col min="8" max="8" width="9.28515625" style="162" bestFit="1" customWidth="1"/>
    <col min="9" max="9" width="12.85546875" style="162" bestFit="1" customWidth="1"/>
    <col min="10" max="10" width="13" style="162" bestFit="1" customWidth="1"/>
    <col min="11" max="11" width="12.85546875" style="162" bestFit="1" customWidth="1"/>
    <col min="12" max="12" width="10.28515625" style="162" customWidth="1"/>
    <col min="13" max="14" width="10" style="162" bestFit="1" customWidth="1"/>
    <col min="15" max="17" width="9.28515625" style="162" bestFit="1" customWidth="1"/>
    <col min="18" max="16384" width="9.140625" style="162"/>
  </cols>
  <sheetData>
    <row r="2" spans="2:10">
      <c r="B2" s="544" t="s">
        <v>87</v>
      </c>
      <c r="C2" s="544"/>
      <c r="D2" s="544"/>
      <c r="E2" s="544"/>
      <c r="F2" s="544"/>
      <c r="G2" s="544"/>
      <c r="H2" s="544"/>
      <c r="J2" s="278"/>
    </row>
    <row r="3" spans="2:10">
      <c r="B3" s="278"/>
      <c r="C3" s="545" t="s">
        <v>41</v>
      </c>
      <c r="D3" s="545"/>
      <c r="E3" s="545"/>
      <c r="F3" s="545"/>
      <c r="G3" s="545"/>
      <c r="H3" s="278"/>
      <c r="J3" s="278"/>
    </row>
    <row r="4" spans="2:10" ht="15.75" thickBot="1"/>
    <row r="5" spans="2:10" ht="30.75" thickBot="1">
      <c r="C5" s="280" t="s">
        <v>22</v>
      </c>
      <c r="D5" s="546" t="s">
        <v>146</v>
      </c>
      <c r="E5" s="546"/>
      <c r="F5" s="546"/>
      <c r="G5" s="546"/>
    </row>
    <row r="6" spans="2:10" ht="15.75" thickBot="1">
      <c r="C6" s="280" t="s">
        <v>4</v>
      </c>
      <c r="D6" s="547" t="s">
        <v>147</v>
      </c>
      <c r="E6" s="548"/>
      <c r="F6" s="548"/>
      <c r="G6" s="549"/>
    </row>
    <row r="7" spans="2:10" ht="30.75" thickBot="1">
      <c r="C7" s="280" t="s">
        <v>38</v>
      </c>
      <c r="D7" s="491" t="s">
        <v>5</v>
      </c>
      <c r="E7" s="492"/>
      <c r="F7" s="492"/>
      <c r="G7" s="493"/>
    </row>
    <row r="8" spans="2:10" ht="15.75" thickBot="1">
      <c r="C8" s="550" t="s">
        <v>8</v>
      </c>
      <c r="D8" s="551"/>
      <c r="E8" s="551"/>
      <c r="F8" s="551"/>
      <c r="G8" s="552"/>
    </row>
    <row r="9" spans="2:10" ht="15.75" customHeight="1" thickBot="1">
      <c r="C9" s="541" t="s">
        <v>283</v>
      </c>
      <c r="D9" s="542"/>
      <c r="E9" s="542"/>
      <c r="F9" s="542"/>
      <c r="G9" s="543"/>
    </row>
    <row r="10" spans="2:10" ht="15.75" thickBot="1">
      <c r="C10" s="541"/>
      <c r="D10" s="542"/>
      <c r="E10" s="542"/>
      <c r="F10" s="542"/>
      <c r="G10" s="543"/>
    </row>
    <row r="11" spans="2:10" ht="15.75" thickBot="1">
      <c r="C11" s="541"/>
      <c r="D11" s="542"/>
      <c r="E11" s="542"/>
      <c r="F11" s="542"/>
      <c r="G11" s="543"/>
    </row>
    <row r="12" spans="2:10" ht="35.25" customHeight="1" thickBot="1">
      <c r="C12" s="281" t="s">
        <v>11</v>
      </c>
      <c r="D12" s="489" t="s">
        <v>144</v>
      </c>
      <c r="E12" s="510"/>
      <c r="F12" s="510"/>
      <c r="G12" s="511"/>
    </row>
    <row r="13" spans="2:10" ht="15" customHeight="1">
      <c r="C13" s="512" t="s">
        <v>12</v>
      </c>
      <c r="D13" s="282">
        <v>2018</v>
      </c>
      <c r="E13" s="282">
        <v>2019</v>
      </c>
      <c r="F13" s="282">
        <v>2020</v>
      </c>
      <c r="G13" s="282">
        <v>2021</v>
      </c>
    </row>
    <row r="14" spans="2:10" ht="15.75" customHeight="1" thickBot="1">
      <c r="C14" s="513"/>
      <c r="D14" s="283" t="s">
        <v>6</v>
      </c>
      <c r="E14" s="283" t="s">
        <v>7</v>
      </c>
      <c r="F14" s="283" t="s">
        <v>7</v>
      </c>
      <c r="G14" s="283" t="s">
        <v>7</v>
      </c>
    </row>
    <row r="15" spans="2:10" ht="15.75" customHeight="1" thickBot="1">
      <c r="C15" s="284" t="s">
        <v>284</v>
      </c>
      <c r="D15" s="285">
        <v>2.380952380952381E-4</v>
      </c>
      <c r="E15" s="286" t="s">
        <v>263</v>
      </c>
      <c r="F15" s="286" t="s">
        <v>263</v>
      </c>
      <c r="G15" s="286" t="s">
        <v>263</v>
      </c>
    </row>
    <row r="16" spans="2:10" ht="15.75" thickBot="1">
      <c r="C16" s="287" t="s">
        <v>269</v>
      </c>
      <c r="D16" s="283">
        <v>77</v>
      </c>
      <c r="E16" s="286" t="s">
        <v>263</v>
      </c>
      <c r="F16" s="286" t="s">
        <v>263</v>
      </c>
      <c r="G16" s="286" t="s">
        <v>263</v>
      </c>
    </row>
    <row r="17" spans="3:7" ht="15.75" thickBot="1">
      <c r="C17" s="287" t="s">
        <v>270</v>
      </c>
      <c r="D17" s="283">
        <v>80</v>
      </c>
      <c r="E17" s="286" t="s">
        <v>263</v>
      </c>
      <c r="F17" s="286" t="s">
        <v>263</v>
      </c>
      <c r="G17" s="286" t="s">
        <v>263</v>
      </c>
    </row>
    <row r="18" spans="3:7" ht="28.5" customHeight="1" thickBot="1">
      <c r="C18" s="288" t="s">
        <v>13</v>
      </c>
      <c r="D18" s="488" t="s">
        <v>285</v>
      </c>
      <c r="E18" s="489"/>
      <c r="F18" s="489"/>
      <c r="G18" s="490"/>
    </row>
    <row r="19" spans="3:7" ht="15.75" thickBot="1">
      <c r="C19" s="491" t="s">
        <v>14</v>
      </c>
      <c r="D19" s="492"/>
      <c r="E19" s="492"/>
      <c r="F19" s="492"/>
      <c r="G19" s="493"/>
    </row>
    <row r="20" spans="3:7" ht="36.75" customHeight="1" thickBot="1">
      <c r="C20" s="284" t="s">
        <v>286</v>
      </c>
      <c r="D20" s="286">
        <v>0.15</v>
      </c>
      <c r="E20" s="286" t="s">
        <v>287</v>
      </c>
      <c r="F20" s="286" t="s">
        <v>287</v>
      </c>
      <c r="G20" s="286" t="s">
        <v>287</v>
      </c>
    </row>
    <row r="21" spans="3:7" ht="60.75" customHeight="1" thickBot="1">
      <c r="C21" s="287" t="s">
        <v>288</v>
      </c>
      <c r="D21" s="286">
        <v>0.49</v>
      </c>
      <c r="E21" s="286" t="s">
        <v>263</v>
      </c>
      <c r="F21" s="286" t="s">
        <v>263</v>
      </c>
      <c r="G21" s="286" t="s">
        <v>263</v>
      </c>
    </row>
    <row r="22" spans="3:7" ht="34.5" customHeight="1" thickBot="1">
      <c r="C22" s="287" t="s">
        <v>289</v>
      </c>
      <c r="D22" s="289">
        <v>45</v>
      </c>
      <c r="E22" s="286" t="s">
        <v>287</v>
      </c>
      <c r="F22" s="286" t="s">
        <v>287</v>
      </c>
      <c r="G22" s="286" t="s">
        <v>287</v>
      </c>
    </row>
    <row r="23" spans="3:7" ht="30.75" thickBot="1">
      <c r="C23" s="287" t="s">
        <v>290</v>
      </c>
      <c r="D23" s="289">
        <v>45</v>
      </c>
      <c r="E23" s="286" t="s">
        <v>287</v>
      </c>
      <c r="F23" s="286" t="s">
        <v>287</v>
      </c>
      <c r="G23" s="286" t="s">
        <v>287</v>
      </c>
    </row>
    <row r="24" spans="3:7" ht="15.75" thickBot="1">
      <c r="C24" s="290" t="s">
        <v>291</v>
      </c>
      <c r="D24" s="291" t="s">
        <v>145</v>
      </c>
      <c r="E24" s="286" t="s">
        <v>287</v>
      </c>
      <c r="F24" s="286" t="s">
        <v>287</v>
      </c>
      <c r="G24" s="286" t="s">
        <v>287</v>
      </c>
    </row>
    <row r="25" spans="3:7" ht="23.25" customHeight="1" thickBot="1">
      <c r="C25" s="290" t="s">
        <v>292</v>
      </c>
      <c r="D25" s="292">
        <v>450</v>
      </c>
      <c r="E25" s="292" t="s">
        <v>263</v>
      </c>
      <c r="F25" s="292" t="s">
        <v>263</v>
      </c>
      <c r="G25" s="292" t="s">
        <v>263</v>
      </c>
    </row>
    <row r="26" spans="3:7" ht="23.25" customHeight="1" thickBot="1">
      <c r="C26" s="290" t="s">
        <v>293</v>
      </c>
      <c r="D26" s="293">
        <v>50892</v>
      </c>
      <c r="E26" s="292" t="s">
        <v>263</v>
      </c>
      <c r="F26" s="292" t="s">
        <v>263</v>
      </c>
      <c r="G26" s="292" t="s">
        <v>263</v>
      </c>
    </row>
    <row r="27" spans="3:7" ht="34.5" customHeight="1" thickBot="1">
      <c r="C27" s="290" t="s">
        <v>294</v>
      </c>
      <c r="D27" s="294">
        <v>0.4</v>
      </c>
      <c r="E27" s="295" t="s">
        <v>287</v>
      </c>
      <c r="F27" s="295" t="s">
        <v>287</v>
      </c>
      <c r="G27" s="295" t="s">
        <v>287</v>
      </c>
    </row>
    <row r="28" spans="3:7" ht="23.25" customHeight="1" thickBot="1">
      <c r="C28" s="290" t="s">
        <v>295</v>
      </c>
      <c r="D28" s="296" t="s">
        <v>296</v>
      </c>
      <c r="E28" s="295" t="s">
        <v>287</v>
      </c>
      <c r="F28" s="295" t="s">
        <v>287</v>
      </c>
      <c r="G28" s="295" t="s">
        <v>287</v>
      </c>
    </row>
    <row r="29" spans="3:7" ht="45.75" thickBot="1">
      <c r="C29" s="290" t="s">
        <v>297</v>
      </c>
      <c r="D29" s="296" t="s">
        <v>298</v>
      </c>
      <c r="E29" s="295" t="s">
        <v>287</v>
      </c>
      <c r="F29" s="295" t="s">
        <v>287</v>
      </c>
      <c r="G29" s="295" t="s">
        <v>287</v>
      </c>
    </row>
    <row r="30" spans="3:7" ht="45.75" thickBot="1">
      <c r="C30" s="290" t="s">
        <v>299</v>
      </c>
      <c r="D30" s="297" t="s">
        <v>300</v>
      </c>
      <c r="E30" s="295" t="s">
        <v>287</v>
      </c>
      <c r="F30" s="295" t="s">
        <v>287</v>
      </c>
      <c r="G30" s="295" t="s">
        <v>287</v>
      </c>
    </row>
    <row r="31" spans="3:7" ht="15.75" thickBot="1">
      <c r="C31" s="298" t="s">
        <v>70</v>
      </c>
      <c r="D31" s="299"/>
      <c r="E31" s="299"/>
      <c r="F31" s="299"/>
      <c r="G31" s="299"/>
    </row>
    <row r="32" spans="3:7" ht="15.75" thickBot="1">
      <c r="C32" s="298" t="s">
        <v>102</v>
      </c>
      <c r="D32" s="562" t="s">
        <v>39</v>
      </c>
      <c r="E32" s="563"/>
      <c r="F32" s="563"/>
      <c r="G32" s="564"/>
    </row>
    <row r="33" spans="3:12" ht="15.75" thickBot="1">
      <c r="C33" s="300" t="s">
        <v>42</v>
      </c>
      <c r="D33" s="565" t="s">
        <v>301</v>
      </c>
      <c r="E33" s="566"/>
      <c r="F33" s="566"/>
      <c r="G33" s="567"/>
    </row>
    <row r="34" spans="3:12" ht="15.75" thickBot="1">
      <c r="C34" s="287" t="s">
        <v>10</v>
      </c>
      <c r="D34" s="500" t="s">
        <v>380</v>
      </c>
      <c r="E34" s="501"/>
      <c r="F34" s="501"/>
      <c r="G34" s="502"/>
    </row>
    <row r="35" spans="3:12">
      <c r="C35" s="301" t="s">
        <v>15</v>
      </c>
      <c r="D35" s="576" t="s">
        <v>379</v>
      </c>
      <c r="E35" s="577"/>
      <c r="F35" s="577"/>
      <c r="G35" s="578"/>
    </row>
    <row r="36" spans="3:12">
      <c r="C36" s="164"/>
      <c r="D36" s="302">
        <v>2018</v>
      </c>
      <c r="E36" s="302">
        <v>2019</v>
      </c>
      <c r="F36" s="302">
        <v>2020</v>
      </c>
      <c r="G36" s="302">
        <v>2021</v>
      </c>
    </row>
    <row r="37" spans="3:12" ht="15.75" customHeight="1" thickBot="1">
      <c r="C37" s="574"/>
      <c r="D37" s="303" t="s">
        <v>6</v>
      </c>
      <c r="E37" s="303" t="s">
        <v>7</v>
      </c>
      <c r="F37" s="303" t="s">
        <v>7</v>
      </c>
      <c r="G37" s="303" t="s">
        <v>7</v>
      </c>
    </row>
    <row r="38" spans="3:12" ht="15.75" customHeight="1" thickBot="1">
      <c r="C38" s="513"/>
      <c r="D38" s="304"/>
      <c r="E38" s="304"/>
      <c r="F38" s="304"/>
      <c r="G38" s="304"/>
    </row>
    <row r="39" spans="3:12" ht="12.75" customHeight="1" thickBot="1">
      <c r="C39" s="287" t="s">
        <v>9</v>
      </c>
      <c r="D39" s="304">
        <v>290000</v>
      </c>
      <c r="E39" s="304">
        <v>310000</v>
      </c>
      <c r="F39" s="304">
        <v>320000</v>
      </c>
      <c r="G39" s="304">
        <v>330000</v>
      </c>
      <c r="I39" s="162">
        <f>E39/D39</f>
        <v>1.0689655172413792</v>
      </c>
    </row>
    <row r="40" spans="3:12" ht="19.5" customHeight="1" thickBot="1">
      <c r="C40" s="287" t="s">
        <v>16</v>
      </c>
      <c r="D40" s="304">
        <v>17439000</v>
      </c>
      <c r="E40" s="304">
        <v>18641610</v>
      </c>
      <c r="F40" s="304">
        <v>19764643</v>
      </c>
      <c r="G40" s="304">
        <v>20956069</v>
      </c>
    </row>
    <row r="41" spans="3:12" ht="15.75" thickBot="1">
      <c r="C41" s="287" t="s">
        <v>26</v>
      </c>
      <c r="D41" s="305">
        <f>D40/D39</f>
        <v>60.134482758620692</v>
      </c>
      <c r="E41" s="305">
        <f>E40/E39</f>
        <v>60.13422580645161</v>
      </c>
      <c r="F41" s="305">
        <f>F40/F39</f>
        <v>61.764509375000003</v>
      </c>
      <c r="G41" s="305">
        <f>G40/G39</f>
        <v>63.503239393939396</v>
      </c>
    </row>
    <row r="42" spans="3:12" ht="15.75" thickBot="1">
      <c r="C42" s="287" t="s">
        <v>17</v>
      </c>
      <c r="D42" s="306" t="s">
        <v>23</v>
      </c>
      <c r="E42" s="307">
        <f t="shared" ref="E42:G43" si="0">E39/D39-1</f>
        <v>6.8965517241379226E-2</v>
      </c>
      <c r="F42" s="307">
        <f t="shared" si="0"/>
        <v>3.2258064516129004E-2</v>
      </c>
      <c r="G42" s="307">
        <f t="shared" si="0"/>
        <v>3.125E-2</v>
      </c>
    </row>
    <row r="43" spans="3:12" ht="15.75" thickBot="1">
      <c r="C43" s="287" t="s">
        <v>18</v>
      </c>
      <c r="D43" s="308" t="s">
        <v>23</v>
      </c>
      <c r="E43" s="309">
        <f t="shared" si="0"/>
        <v>6.8960949595733734E-2</v>
      </c>
      <c r="F43" s="309">
        <f t="shared" si="0"/>
        <v>6.0243348079913606E-2</v>
      </c>
      <c r="G43" s="309">
        <f t="shared" si="0"/>
        <v>6.0280673928691852E-2</v>
      </c>
      <c r="J43" s="162">
        <v>100000</v>
      </c>
      <c r="K43" s="162">
        <v>17000</v>
      </c>
      <c r="L43" s="162">
        <v>380000</v>
      </c>
    </row>
    <row r="44" spans="3:12" ht="30">
      <c r="C44" s="301" t="s">
        <v>19</v>
      </c>
      <c r="D44" s="310"/>
      <c r="E44" s="310"/>
      <c r="F44" s="310"/>
      <c r="G44" s="310"/>
      <c r="J44" s="162">
        <v>72000</v>
      </c>
      <c r="K44" s="162">
        <v>12000</v>
      </c>
      <c r="L44" s="162">
        <v>65000</v>
      </c>
    </row>
    <row r="45" spans="3:12" ht="45">
      <c r="C45" s="311" t="s">
        <v>421</v>
      </c>
      <c r="D45" s="311"/>
      <c r="E45" s="311"/>
      <c r="F45" s="311"/>
      <c r="G45" s="311"/>
    </row>
    <row r="46" spans="3:12">
      <c r="C46" s="312"/>
      <c r="D46" s="302">
        <v>2018</v>
      </c>
      <c r="E46" s="302">
        <v>2019</v>
      </c>
      <c r="F46" s="302">
        <v>2020</v>
      </c>
      <c r="G46" s="302">
        <v>2021</v>
      </c>
      <c r="J46" s="162">
        <f>J43+J44</f>
        <v>172000</v>
      </c>
      <c r="K46" s="162">
        <f>K43+K44</f>
        <v>29000</v>
      </c>
      <c r="L46" s="162">
        <f>L43+L44</f>
        <v>445000</v>
      </c>
    </row>
    <row r="47" spans="3:12" ht="15.75" thickBot="1">
      <c r="C47" s="575"/>
      <c r="D47" s="303" t="s">
        <v>6</v>
      </c>
      <c r="E47" s="303" t="s">
        <v>7</v>
      </c>
      <c r="F47" s="303" t="s">
        <v>7</v>
      </c>
      <c r="G47" s="303" t="s">
        <v>7</v>
      </c>
    </row>
    <row r="48" spans="3:12" ht="15.75" thickBot="1">
      <c r="C48" s="575"/>
      <c r="D48" s="313"/>
      <c r="E48" s="313"/>
      <c r="F48" s="313"/>
      <c r="G48" s="313"/>
    </row>
    <row r="49" spans="3:11" ht="15.75" thickBot="1">
      <c r="C49" s="314" t="s">
        <v>0</v>
      </c>
      <c r="D49" s="315">
        <v>172000</v>
      </c>
      <c r="E49" s="315">
        <v>172000</v>
      </c>
      <c r="F49" s="315">
        <v>172000</v>
      </c>
      <c r="G49" s="315">
        <v>172000</v>
      </c>
    </row>
    <row r="50" spans="3:11" ht="30.75" thickBot="1">
      <c r="C50" s="316" t="s">
        <v>54</v>
      </c>
      <c r="D50" s="315"/>
      <c r="E50" s="317"/>
      <c r="F50" s="317"/>
      <c r="G50" s="317"/>
    </row>
    <row r="51" spans="3:11" ht="30.75" thickBot="1">
      <c r="C51" s="316" t="s">
        <v>422</v>
      </c>
      <c r="D51" s="313"/>
      <c r="E51" s="318"/>
      <c r="F51" s="318"/>
      <c r="G51" s="318"/>
    </row>
    <row r="52" spans="3:11" ht="30.75" thickBot="1">
      <c r="C52" s="314" t="s">
        <v>52</v>
      </c>
      <c r="D52" s="315">
        <v>29000</v>
      </c>
      <c r="E52" s="315">
        <v>29000</v>
      </c>
      <c r="F52" s="315">
        <v>29000</v>
      </c>
      <c r="G52" s="315">
        <v>29000</v>
      </c>
    </row>
    <row r="53" spans="3:11" ht="45.75" thickBot="1">
      <c r="C53" s="316" t="s">
        <v>56</v>
      </c>
      <c r="D53" s="315"/>
      <c r="E53" s="313"/>
      <c r="F53" s="313"/>
      <c r="G53" s="313"/>
    </row>
    <row r="54" spans="3:11" ht="60.75" thickBot="1">
      <c r="C54" s="316" t="s">
        <v>423</v>
      </c>
      <c r="D54" s="315"/>
      <c r="E54" s="318"/>
      <c r="F54" s="318"/>
      <c r="G54" s="318"/>
    </row>
    <row r="55" spans="3:11" ht="15.75" thickBot="1">
      <c r="C55" s="314" t="s">
        <v>1</v>
      </c>
      <c r="D55" s="315">
        <v>445000</v>
      </c>
      <c r="E55" s="315">
        <v>472100</v>
      </c>
      <c r="F55" s="315">
        <v>500851</v>
      </c>
      <c r="G55" s="315">
        <v>531353</v>
      </c>
      <c r="I55" s="162">
        <f>D55*1.03*1.03</f>
        <v>472100.5</v>
      </c>
      <c r="J55" s="162">
        <f>I55*1.03*1.03</f>
        <v>500851.42045000003</v>
      </c>
      <c r="K55" s="162">
        <f>J55*1.03*1.03</f>
        <v>531353.27195540513</v>
      </c>
    </row>
    <row r="56" spans="3:11" ht="45.75" thickBot="1">
      <c r="C56" s="316" t="s">
        <v>59</v>
      </c>
      <c r="D56" s="315"/>
      <c r="E56" s="318">
        <v>0.03</v>
      </c>
      <c r="F56" s="318">
        <v>0.03</v>
      </c>
      <c r="G56" s="318">
        <v>0.03</v>
      </c>
    </row>
    <row r="57" spans="3:11" ht="45.75" thickBot="1">
      <c r="C57" s="316" t="s">
        <v>424</v>
      </c>
      <c r="D57" s="315"/>
      <c r="E57" s="318">
        <v>0.03</v>
      </c>
      <c r="F57" s="318">
        <v>0.03</v>
      </c>
      <c r="G57" s="318">
        <v>0.03</v>
      </c>
    </row>
    <row r="58" spans="3:11" ht="15.75" thickBot="1">
      <c r="C58" s="314" t="s">
        <v>2</v>
      </c>
      <c r="D58" s="315"/>
      <c r="E58" s="313"/>
      <c r="F58" s="313"/>
      <c r="G58" s="313"/>
    </row>
    <row r="59" spans="3:11" ht="45.75" thickBot="1">
      <c r="C59" s="316" t="s">
        <v>61</v>
      </c>
      <c r="D59" s="315"/>
      <c r="E59" s="313"/>
      <c r="F59" s="313"/>
      <c r="G59" s="313"/>
    </row>
    <row r="60" spans="3:11" ht="45.75" thickBot="1">
      <c r="C60" s="316" t="s">
        <v>425</v>
      </c>
      <c r="D60" s="315"/>
      <c r="E60" s="313"/>
      <c r="F60" s="313"/>
      <c r="G60" s="313"/>
    </row>
    <row r="61" spans="3:11" ht="15.75" thickBot="1">
      <c r="C61" s="314" t="s">
        <v>31</v>
      </c>
      <c r="D61" s="315">
        <v>16793000</v>
      </c>
      <c r="E61" s="315">
        <v>17968510</v>
      </c>
      <c r="F61" s="315">
        <v>19062792</v>
      </c>
      <c r="G61" s="315">
        <v>20223716</v>
      </c>
    </row>
    <row r="62" spans="3:11" ht="45.75" thickBot="1">
      <c r="C62" s="316" t="s">
        <v>63</v>
      </c>
      <c r="D62" s="315"/>
      <c r="E62" s="318">
        <v>0.03</v>
      </c>
      <c r="F62" s="318">
        <v>0.03</v>
      </c>
      <c r="G62" s="318">
        <v>0.03</v>
      </c>
    </row>
    <row r="63" spans="3:11" ht="45.75" thickBot="1">
      <c r="C63" s="316" t="s">
        <v>426</v>
      </c>
      <c r="D63" s="315"/>
      <c r="E63" s="318">
        <v>7.0000000000000007E-2</v>
      </c>
      <c r="F63" s="318">
        <v>0.03</v>
      </c>
      <c r="G63" s="318">
        <v>0.03</v>
      </c>
      <c r="I63" s="162">
        <f>D61*1*1.07</f>
        <v>17968510</v>
      </c>
    </row>
    <row r="64" spans="3:11" ht="15" customHeight="1" thickBot="1">
      <c r="C64" s="314" t="s">
        <v>33</v>
      </c>
      <c r="D64" s="315"/>
      <c r="E64" s="313"/>
      <c r="F64" s="313"/>
      <c r="G64" s="313"/>
      <c r="I64" s="162">
        <f>E61*1.03*1.03</f>
        <v>19062792.259</v>
      </c>
    </row>
    <row r="65" spans="3:9" ht="45.75" thickBot="1">
      <c r="C65" s="316" t="s">
        <v>65</v>
      </c>
      <c r="D65" s="315"/>
      <c r="E65" s="313"/>
      <c r="F65" s="313"/>
      <c r="G65" s="313"/>
      <c r="I65" s="162">
        <f>F61*1.03*1.03</f>
        <v>20223716.032800004</v>
      </c>
    </row>
    <row r="66" spans="3:9" ht="45.75" thickBot="1">
      <c r="C66" s="316" t="s">
        <v>427</v>
      </c>
      <c r="D66" s="315"/>
      <c r="E66" s="313"/>
      <c r="F66" s="313"/>
      <c r="G66" s="313"/>
    </row>
    <row r="67" spans="3:9" ht="30.75" thickBot="1">
      <c r="C67" s="314" t="s">
        <v>3</v>
      </c>
      <c r="D67" s="315"/>
      <c r="E67" s="315"/>
      <c r="F67" s="315"/>
      <c r="G67" s="315"/>
    </row>
    <row r="68" spans="3:9" ht="45.75" thickBot="1">
      <c r="C68" s="316" t="s">
        <v>67</v>
      </c>
      <c r="D68" s="315"/>
      <c r="E68" s="313"/>
      <c r="F68" s="313"/>
      <c r="G68" s="313"/>
    </row>
    <row r="69" spans="3:9" ht="45.75" thickBot="1">
      <c r="C69" s="316" t="s">
        <v>428</v>
      </c>
      <c r="D69" s="315">
        <f>D66+D63+D60+D57+D54+D51+D48</f>
        <v>0</v>
      </c>
      <c r="E69" s="315">
        <f>E66+E63+E60+E57+E54+E51+E48</f>
        <v>0.1</v>
      </c>
      <c r="F69" s="315">
        <f>F66+F63+F60+F57+F54+F51+F48</f>
        <v>0.06</v>
      </c>
      <c r="G69" s="315">
        <f>G66+G63+G60+G57+G54+G51+G48</f>
        <v>0.06</v>
      </c>
    </row>
    <row r="70" spans="3:9" ht="15.75" thickBot="1">
      <c r="C70" s="319" t="s">
        <v>72</v>
      </c>
      <c r="D70" s="315">
        <f>D67+D61+D55+D52+D49</f>
        <v>17439000</v>
      </c>
      <c r="E70" s="315">
        <f>E67+E61+E55+E52+E49</f>
        <v>18641610</v>
      </c>
      <c r="F70" s="315">
        <f>F67+F61+F55+F52+F49</f>
        <v>19764643</v>
      </c>
      <c r="G70" s="315">
        <f>G67+G61+G55+G52+G49</f>
        <v>20956069</v>
      </c>
    </row>
    <row r="71" spans="3:9">
      <c r="C71" s="497" t="s">
        <v>429</v>
      </c>
      <c r="D71" s="553" t="s">
        <v>302</v>
      </c>
      <c r="E71" s="554"/>
      <c r="F71" s="554"/>
      <c r="G71" s="555"/>
    </row>
    <row r="72" spans="3:9" ht="15.75" thickBot="1">
      <c r="C72" s="498"/>
      <c r="D72" s="559"/>
      <c r="E72" s="560"/>
      <c r="F72" s="560"/>
      <c r="G72" s="561"/>
    </row>
    <row r="73" spans="3:9" ht="15.75" thickBot="1">
      <c r="C73" s="498"/>
      <c r="D73" s="320"/>
      <c r="E73" s="320"/>
      <c r="F73" s="320"/>
      <c r="G73" s="321"/>
    </row>
    <row r="74" spans="3:9" ht="15.75" thickBot="1">
      <c r="C74" s="322" t="s">
        <v>74</v>
      </c>
      <c r="D74" s="323">
        <f>D70-D40</f>
        <v>0</v>
      </c>
      <c r="E74" s="323">
        <f>E70-E40</f>
        <v>0</v>
      </c>
      <c r="F74" s="323">
        <f>F70-F40</f>
        <v>0</v>
      </c>
      <c r="G74" s="323">
        <f>G70-G40</f>
        <v>0</v>
      </c>
    </row>
    <row r="75" spans="3:9" ht="15.75" thickBot="1">
      <c r="C75" s="322" t="s">
        <v>153</v>
      </c>
      <c r="D75" s="571" t="s">
        <v>303</v>
      </c>
      <c r="E75" s="572"/>
      <c r="F75" s="572"/>
      <c r="G75" s="573"/>
    </row>
    <row r="76" spans="3:9" ht="15.75" thickBot="1">
      <c r="C76" s="290" t="s">
        <v>10</v>
      </c>
      <c r="D76" s="324" t="s">
        <v>388</v>
      </c>
      <c r="E76" s="169"/>
      <c r="F76" s="169"/>
      <c r="G76" s="170"/>
    </row>
    <row r="77" spans="3:9" ht="60.75" thickBot="1">
      <c r="C77" s="290" t="s">
        <v>15</v>
      </c>
      <c r="D77" s="325"/>
      <c r="E77" s="326" t="s">
        <v>389</v>
      </c>
      <c r="F77" s="326"/>
      <c r="G77" s="327"/>
    </row>
    <row r="78" spans="3:9" ht="15.75" thickBot="1">
      <c r="C78" s="287"/>
      <c r="D78" s="302">
        <v>2018</v>
      </c>
      <c r="E78" s="302">
        <v>2019</v>
      </c>
      <c r="F78" s="302">
        <v>2020</v>
      </c>
      <c r="G78" s="302">
        <v>2021</v>
      </c>
    </row>
    <row r="79" spans="3:9" ht="15.75" customHeight="1" thickBot="1">
      <c r="C79" s="512" t="s">
        <v>9</v>
      </c>
      <c r="D79" s="303" t="s">
        <v>6</v>
      </c>
      <c r="E79" s="303" t="s">
        <v>7</v>
      </c>
      <c r="F79" s="303" t="s">
        <v>7</v>
      </c>
      <c r="G79" s="303" t="s">
        <v>7</v>
      </c>
    </row>
    <row r="80" spans="3:9" ht="15.75" customHeight="1" thickBot="1">
      <c r="C80" s="574"/>
      <c r="D80" s="303"/>
      <c r="E80" s="303"/>
      <c r="F80" s="303"/>
      <c r="G80" s="303"/>
    </row>
    <row r="81" spans="3:10" ht="15.75" thickBot="1">
      <c r="C81" s="513"/>
      <c r="D81" s="328">
        <v>170000</v>
      </c>
      <c r="E81" s="328">
        <v>187000</v>
      </c>
      <c r="F81" s="328">
        <v>210000</v>
      </c>
      <c r="G81" s="328">
        <v>234000</v>
      </c>
      <c r="I81" s="162">
        <f>E81/D81</f>
        <v>1.1000000000000001</v>
      </c>
    </row>
    <row r="82" spans="3:10" ht="15.75" thickBot="1">
      <c r="C82" s="287" t="s">
        <v>16</v>
      </c>
      <c r="D82" s="328">
        <v>1900000</v>
      </c>
      <c r="E82" s="328">
        <v>2152700</v>
      </c>
      <c r="F82" s="328">
        <v>2483355</v>
      </c>
      <c r="G82" s="328">
        <v>2839220</v>
      </c>
      <c r="I82" s="329">
        <f>F81/E81</f>
        <v>1.1229946524064172</v>
      </c>
    </row>
    <row r="83" spans="3:10" ht="15.75" thickBot="1">
      <c r="C83" s="287" t="s">
        <v>26</v>
      </c>
      <c r="D83" s="330">
        <f>D82/D81</f>
        <v>11.176470588235293</v>
      </c>
      <c r="E83" s="330">
        <f>E82/E81</f>
        <v>11.511764705882353</v>
      </c>
      <c r="F83" s="330">
        <f>F82/F81</f>
        <v>11.8255</v>
      </c>
      <c r="G83" s="330">
        <f>G82/G81</f>
        <v>12.133418803418804</v>
      </c>
      <c r="I83" s="331">
        <f>G81/F81</f>
        <v>1.1142857142857143</v>
      </c>
    </row>
    <row r="84" spans="3:10" ht="15.75" thickBot="1">
      <c r="C84" s="287" t="s">
        <v>17</v>
      </c>
      <c r="D84" s="332"/>
      <c r="E84" s="333">
        <f t="shared" ref="E84:G85" si="1">E81/D81-1</f>
        <v>0.10000000000000009</v>
      </c>
      <c r="F84" s="333">
        <f t="shared" si="1"/>
        <v>0.12299465240641716</v>
      </c>
      <c r="G84" s="333">
        <f t="shared" si="1"/>
        <v>0.11428571428571432</v>
      </c>
    </row>
    <row r="85" spans="3:10" ht="15.75" thickBot="1">
      <c r="C85" s="287" t="s">
        <v>18</v>
      </c>
      <c r="D85" s="306"/>
      <c r="E85" s="307">
        <f t="shared" si="1"/>
        <v>0.13300000000000001</v>
      </c>
      <c r="F85" s="307">
        <f t="shared" si="1"/>
        <v>0.15360013006921536</v>
      </c>
      <c r="G85" s="307">
        <f t="shared" si="1"/>
        <v>0.14330009201261995</v>
      </c>
    </row>
    <row r="86" spans="3:10" ht="30.75" thickBot="1">
      <c r="C86" s="287" t="s">
        <v>19</v>
      </c>
      <c r="D86" s="334"/>
      <c r="E86" s="334"/>
      <c r="F86" s="334"/>
      <c r="G86" s="335"/>
    </row>
    <row r="87" spans="3:10" ht="45.75" thickBot="1">
      <c r="C87" s="336" t="s">
        <v>430</v>
      </c>
      <c r="D87" s="302">
        <v>2018</v>
      </c>
      <c r="E87" s="302">
        <v>2019</v>
      </c>
      <c r="F87" s="302">
        <v>2020</v>
      </c>
      <c r="G87" s="302">
        <v>2021</v>
      </c>
      <c r="I87" s="162">
        <f>E81/D81</f>
        <v>1.1000000000000001</v>
      </c>
    </row>
    <row r="88" spans="3:10" ht="15.75" thickBot="1">
      <c r="C88" s="512"/>
      <c r="D88" s="303" t="s">
        <v>6</v>
      </c>
      <c r="E88" s="303" t="s">
        <v>7</v>
      </c>
      <c r="F88" s="303" t="s">
        <v>7</v>
      </c>
      <c r="G88" s="303" t="s">
        <v>7</v>
      </c>
      <c r="I88" s="162">
        <f>F81/E81</f>
        <v>1.1229946524064172</v>
      </c>
    </row>
    <row r="89" spans="3:10" ht="15.75" thickBot="1">
      <c r="C89" s="513"/>
      <c r="D89" s="313"/>
      <c r="E89" s="313"/>
      <c r="F89" s="313"/>
      <c r="G89" s="313"/>
      <c r="I89" s="162">
        <f>G81/F81</f>
        <v>1.1142857142857143</v>
      </c>
    </row>
    <row r="90" spans="3:10" ht="15.75" thickBot="1">
      <c r="C90" s="314" t="s">
        <v>0</v>
      </c>
      <c r="D90" s="315"/>
      <c r="E90" s="317"/>
      <c r="F90" s="317"/>
      <c r="G90" s="317"/>
    </row>
    <row r="91" spans="3:10" ht="30.75" thickBot="1">
      <c r="C91" s="316" t="s">
        <v>54</v>
      </c>
      <c r="D91" s="315"/>
      <c r="E91" s="317"/>
      <c r="F91" s="317"/>
      <c r="G91" s="317"/>
    </row>
    <row r="92" spans="3:10" ht="30.75" thickBot="1">
      <c r="C92" s="316" t="s">
        <v>55</v>
      </c>
      <c r="D92" s="313"/>
      <c r="E92" s="313"/>
      <c r="F92" s="313"/>
      <c r="G92" s="313"/>
      <c r="J92" s="171">
        <f>E81/D81</f>
        <v>1.1000000000000001</v>
      </c>
    </row>
    <row r="93" spans="3:10" ht="30.75" thickBot="1">
      <c r="C93" s="314" t="s">
        <v>52</v>
      </c>
      <c r="D93" s="315"/>
      <c r="E93" s="313"/>
      <c r="F93" s="313"/>
      <c r="G93" s="313"/>
      <c r="J93" s="162">
        <f>F81/E81</f>
        <v>1.1229946524064172</v>
      </c>
    </row>
    <row r="94" spans="3:10" ht="45.75" thickBot="1">
      <c r="C94" s="316" t="s">
        <v>56</v>
      </c>
      <c r="D94" s="315"/>
      <c r="E94" s="313"/>
      <c r="F94" s="313"/>
      <c r="G94" s="313"/>
      <c r="J94" s="162">
        <f>G81/F81</f>
        <v>1.1142857142857143</v>
      </c>
    </row>
    <row r="95" spans="3:10" ht="45.75" thickBot="1">
      <c r="C95" s="316" t="s">
        <v>57</v>
      </c>
      <c r="D95" s="315"/>
      <c r="E95" s="313"/>
      <c r="F95" s="313"/>
      <c r="G95" s="313"/>
    </row>
    <row r="96" spans="3:10" ht="15.75" thickBot="1">
      <c r="C96" s="314" t="s">
        <v>1</v>
      </c>
      <c r="D96" s="315"/>
      <c r="E96" s="313"/>
      <c r="F96" s="313"/>
      <c r="G96" s="313"/>
    </row>
    <row r="97" spans="3:7" ht="45.75" thickBot="1">
      <c r="C97" s="316" t="s">
        <v>59</v>
      </c>
      <c r="D97" s="315"/>
      <c r="E97" s="313"/>
      <c r="F97" s="313"/>
      <c r="G97" s="313"/>
    </row>
    <row r="98" spans="3:7" ht="45.75" thickBot="1">
      <c r="C98" s="316" t="s">
        <v>60</v>
      </c>
      <c r="D98" s="315"/>
      <c r="E98" s="313"/>
      <c r="F98" s="313"/>
      <c r="G98" s="313"/>
    </row>
    <row r="99" spans="3:7" ht="15.75" thickBot="1">
      <c r="C99" s="314" t="s">
        <v>2</v>
      </c>
      <c r="D99" s="315"/>
      <c r="E99" s="313"/>
      <c r="F99" s="313"/>
      <c r="G99" s="313"/>
    </row>
    <row r="100" spans="3:7" ht="45.75" thickBot="1">
      <c r="C100" s="316" t="s">
        <v>61</v>
      </c>
      <c r="D100" s="315"/>
      <c r="E100" s="313"/>
      <c r="F100" s="313"/>
      <c r="G100" s="313"/>
    </row>
    <row r="101" spans="3:7" ht="45.75" thickBot="1">
      <c r="C101" s="316" t="s">
        <v>62</v>
      </c>
      <c r="D101" s="315"/>
      <c r="E101" s="313"/>
      <c r="F101" s="313"/>
      <c r="G101" s="313"/>
    </row>
    <row r="102" spans="3:7" ht="15.75" thickBot="1">
      <c r="C102" s="314" t="s">
        <v>31</v>
      </c>
      <c r="D102" s="315">
        <v>1900000</v>
      </c>
      <c r="E102" s="315">
        <v>2152700</v>
      </c>
      <c r="F102" s="313">
        <v>2483355</v>
      </c>
      <c r="G102" s="313">
        <v>2839220</v>
      </c>
    </row>
    <row r="103" spans="3:7" ht="45.75" thickBot="1">
      <c r="C103" s="316" t="s">
        <v>63</v>
      </c>
      <c r="D103" s="315"/>
      <c r="E103" s="318">
        <v>0.03</v>
      </c>
      <c r="F103" s="318">
        <v>0.03</v>
      </c>
      <c r="G103" s="318">
        <v>0.03</v>
      </c>
    </row>
    <row r="104" spans="3:7" ht="45.75" thickBot="1">
      <c r="C104" s="316" t="s">
        <v>64</v>
      </c>
      <c r="D104" s="315"/>
      <c r="E104" s="318">
        <v>0.1</v>
      </c>
      <c r="F104" s="318">
        <v>0.12</v>
      </c>
      <c r="G104" s="318">
        <v>0.11</v>
      </c>
    </row>
    <row r="105" spans="3:7" ht="15" customHeight="1" thickBot="1">
      <c r="C105" s="314" t="s">
        <v>33</v>
      </c>
      <c r="D105" s="315"/>
      <c r="E105" s="313"/>
      <c r="F105" s="313"/>
      <c r="G105" s="313"/>
    </row>
    <row r="106" spans="3:7" ht="45.75" thickBot="1">
      <c r="C106" s="316" t="s">
        <v>65</v>
      </c>
      <c r="D106" s="315"/>
      <c r="E106" s="313"/>
      <c r="F106" s="313"/>
      <c r="G106" s="313"/>
    </row>
    <row r="107" spans="3:7" ht="45.75" thickBot="1">
      <c r="C107" s="316" t="s">
        <v>66</v>
      </c>
      <c r="D107" s="315"/>
      <c r="E107" s="313"/>
      <c r="F107" s="313"/>
      <c r="G107" s="313"/>
    </row>
    <row r="108" spans="3:7" ht="30.75" thickBot="1">
      <c r="C108" s="314" t="s">
        <v>3</v>
      </c>
      <c r="D108" s="315"/>
      <c r="E108" s="313"/>
      <c r="F108" s="313"/>
      <c r="G108" s="313"/>
    </row>
    <row r="109" spans="3:7" ht="45.75" thickBot="1">
      <c r="C109" s="316" t="s">
        <v>67</v>
      </c>
      <c r="D109" s="315"/>
      <c r="E109" s="313"/>
      <c r="F109" s="313"/>
      <c r="G109" s="313"/>
    </row>
    <row r="110" spans="3:7" ht="45.75" thickBot="1">
      <c r="C110" s="316" t="s">
        <v>68</v>
      </c>
      <c r="D110" s="315">
        <f>D107+D104+D101+D98+D95+D92+D89</f>
        <v>0</v>
      </c>
      <c r="E110" s="315">
        <f>E107+E104+E101+E98+E95+E92+E89</f>
        <v>0.1</v>
      </c>
      <c r="F110" s="315">
        <f>F107+F104+F101+F98+F95+F92+F89</f>
        <v>0.12</v>
      </c>
      <c r="G110" s="315">
        <f>G107+G104+G101+G98+G95+G92+G89</f>
        <v>0.11</v>
      </c>
    </row>
    <row r="111" spans="3:7" ht="15.75" thickBot="1">
      <c r="C111" s="319" t="s">
        <v>152</v>
      </c>
      <c r="D111" s="315">
        <f>D102</f>
        <v>1900000</v>
      </c>
      <c r="E111" s="315">
        <f>E102</f>
        <v>2152700</v>
      </c>
      <c r="F111" s="315">
        <f>F102</f>
        <v>2483355</v>
      </c>
      <c r="G111" s="315">
        <f>G102</f>
        <v>2839220</v>
      </c>
    </row>
    <row r="112" spans="3:7">
      <c r="C112" s="497" t="s">
        <v>50</v>
      </c>
      <c r="D112" s="504" t="s">
        <v>258</v>
      </c>
      <c r="E112" s="504"/>
      <c r="F112" s="504"/>
      <c r="G112" s="505"/>
    </row>
    <row r="113" spans="3:7" ht="15.75" thickBot="1">
      <c r="C113" s="498"/>
      <c r="D113" s="507"/>
      <c r="E113" s="507"/>
      <c r="F113" s="507"/>
      <c r="G113" s="508"/>
    </row>
    <row r="114" spans="3:7" ht="15.75" thickBot="1">
      <c r="C114" s="322" t="s">
        <v>74</v>
      </c>
      <c r="D114" s="323">
        <f>D111-D82</f>
        <v>0</v>
      </c>
      <c r="E114" s="323">
        <f>E111-E82</f>
        <v>0</v>
      </c>
      <c r="F114" s="323">
        <f>F111-F82</f>
        <v>0</v>
      </c>
      <c r="G114" s="323">
        <f>G111-G82</f>
        <v>0</v>
      </c>
    </row>
    <row r="115" spans="3:7" ht="15.75" thickBot="1">
      <c r="C115" s="300" t="s">
        <v>154</v>
      </c>
      <c r="D115" s="514" t="s">
        <v>155</v>
      </c>
      <c r="E115" s="539"/>
      <c r="F115" s="539"/>
      <c r="G115" s="540"/>
    </row>
    <row r="116" spans="3:7" ht="15.75" thickBot="1">
      <c r="C116" s="287" t="s">
        <v>10</v>
      </c>
      <c r="D116" s="568" t="s">
        <v>225</v>
      </c>
      <c r="E116" s="569"/>
      <c r="F116" s="569"/>
      <c r="G116" s="570"/>
    </row>
    <row r="117" spans="3:7" ht="15.75" thickBot="1">
      <c r="C117" s="287" t="s">
        <v>15</v>
      </c>
      <c r="D117" s="494" t="s">
        <v>151</v>
      </c>
      <c r="E117" s="495"/>
      <c r="F117" s="495"/>
      <c r="G117" s="496"/>
    </row>
    <row r="118" spans="3:7">
      <c r="C118" s="512"/>
      <c r="D118" s="302">
        <v>2018</v>
      </c>
      <c r="E118" s="302">
        <v>2019</v>
      </c>
      <c r="F118" s="302">
        <v>2020</v>
      </c>
      <c r="G118" s="302">
        <v>2021</v>
      </c>
    </row>
    <row r="119" spans="3:7" ht="15.75" thickBot="1">
      <c r="C119" s="513"/>
      <c r="D119" s="303" t="s">
        <v>6</v>
      </c>
      <c r="E119" s="303" t="s">
        <v>7</v>
      </c>
      <c r="F119" s="303" t="s">
        <v>7</v>
      </c>
      <c r="G119" s="303" t="s">
        <v>7</v>
      </c>
    </row>
    <row r="120" spans="3:7" ht="15.75" thickBot="1">
      <c r="C120" s="287" t="s">
        <v>9</v>
      </c>
      <c r="D120" s="304">
        <v>1450</v>
      </c>
      <c r="E120" s="304">
        <v>1450</v>
      </c>
      <c r="F120" s="304">
        <v>1450</v>
      </c>
      <c r="G120" s="304">
        <v>1450</v>
      </c>
    </row>
    <row r="121" spans="3:7" ht="15.75" thickBot="1">
      <c r="C121" s="287" t="s">
        <v>16</v>
      </c>
      <c r="D121" s="304">
        <f>D150</f>
        <v>655862</v>
      </c>
      <c r="E121" s="304">
        <f>E150</f>
        <v>689012</v>
      </c>
      <c r="F121" s="304">
        <f>F150</f>
        <v>677482</v>
      </c>
      <c r="G121" s="304">
        <f>G150</f>
        <v>688782</v>
      </c>
    </row>
    <row r="122" spans="3:7" ht="15.75" thickBot="1">
      <c r="C122" s="287" t="s">
        <v>26</v>
      </c>
      <c r="D122" s="304">
        <f>D121/D120</f>
        <v>452.31862068965518</v>
      </c>
      <c r="E122" s="304">
        <f>E121/E120</f>
        <v>475.18068965517239</v>
      </c>
      <c r="F122" s="304">
        <f>F121/F120</f>
        <v>467.22896551724136</v>
      </c>
      <c r="G122" s="304">
        <f>G121/G120</f>
        <v>475.02206896551724</v>
      </c>
    </row>
    <row r="123" spans="3:7" ht="15.75" thickBot="1">
      <c r="C123" s="287" t="s">
        <v>17</v>
      </c>
      <c r="D123" s="306" t="s">
        <v>23</v>
      </c>
      <c r="E123" s="307">
        <f>E120/D120-1</f>
        <v>0</v>
      </c>
      <c r="F123" s="307">
        <f t="shared" ref="F123:G125" si="2">F120/E120-1</f>
        <v>0</v>
      </c>
      <c r="G123" s="307">
        <f t="shared" si="2"/>
        <v>0</v>
      </c>
    </row>
    <row r="124" spans="3:7" ht="15.75" thickBot="1">
      <c r="C124" s="287" t="s">
        <v>18</v>
      </c>
      <c r="D124" s="306" t="s">
        <v>23</v>
      </c>
      <c r="E124" s="307">
        <f>E121/D121-1</f>
        <v>5.054416935269912E-2</v>
      </c>
      <c r="F124" s="307">
        <f t="shared" si="2"/>
        <v>-1.6734106227467738E-2</v>
      </c>
      <c r="G124" s="307">
        <f t="shared" si="2"/>
        <v>1.667940993266237E-2</v>
      </c>
    </row>
    <row r="125" spans="3:7" ht="30.75" thickBot="1">
      <c r="C125" s="287" t="s">
        <v>19</v>
      </c>
      <c r="D125" s="306" t="s">
        <v>23</v>
      </c>
      <c r="E125" s="307">
        <f>E122/D122-1</f>
        <v>5.054416935269912E-2</v>
      </c>
      <c r="F125" s="307">
        <f t="shared" si="2"/>
        <v>-1.6734106227467738E-2</v>
      </c>
      <c r="G125" s="307">
        <f t="shared" si="2"/>
        <v>1.667940993266237E-2</v>
      </c>
    </row>
    <row r="126" spans="3:7" ht="15.75" thickBot="1">
      <c r="C126" s="514" t="s">
        <v>431</v>
      </c>
      <c r="D126" s="515"/>
      <c r="E126" s="515"/>
      <c r="F126" s="515"/>
      <c r="G126" s="516"/>
    </row>
    <row r="127" spans="3:7">
      <c r="C127" s="512"/>
      <c r="D127" s="302">
        <v>2018</v>
      </c>
      <c r="E127" s="302">
        <v>2019</v>
      </c>
      <c r="F127" s="302">
        <v>2020</v>
      </c>
      <c r="G127" s="302">
        <v>2021</v>
      </c>
    </row>
    <row r="128" spans="3:7" ht="15.75" thickBot="1">
      <c r="C128" s="513"/>
      <c r="D128" s="303" t="s">
        <v>6</v>
      </c>
      <c r="E128" s="303" t="s">
        <v>7</v>
      </c>
      <c r="F128" s="303" t="s">
        <v>7</v>
      </c>
      <c r="G128" s="303" t="s">
        <v>7</v>
      </c>
    </row>
    <row r="129" spans="3:11" ht="15.75" thickBot="1">
      <c r="C129" s="314" t="s">
        <v>0</v>
      </c>
      <c r="D129" s="313">
        <v>248500</v>
      </c>
      <c r="E129" s="313">
        <v>248500</v>
      </c>
      <c r="F129" s="313">
        <v>248500</v>
      </c>
      <c r="G129" s="313">
        <v>248500</v>
      </c>
    </row>
    <row r="130" spans="3:11" ht="30.75" thickBot="1">
      <c r="C130" s="316" t="s">
        <v>54</v>
      </c>
      <c r="D130" s="315"/>
      <c r="E130" s="337"/>
      <c r="F130" s="337"/>
      <c r="G130" s="337"/>
    </row>
    <row r="131" spans="3:11" ht="30.75" thickBot="1">
      <c r="C131" s="316" t="s">
        <v>422</v>
      </c>
      <c r="D131" s="315"/>
      <c r="E131" s="317"/>
      <c r="F131" s="317"/>
      <c r="G131" s="317"/>
    </row>
    <row r="132" spans="3:11" ht="30.75" thickBot="1">
      <c r="C132" s="314" t="s">
        <v>52</v>
      </c>
      <c r="D132" s="313">
        <v>52000</v>
      </c>
      <c r="E132" s="313">
        <v>52000</v>
      </c>
      <c r="F132" s="313">
        <v>52000</v>
      </c>
      <c r="G132" s="313">
        <v>52000</v>
      </c>
    </row>
    <row r="133" spans="3:11" ht="45.75" thickBot="1">
      <c r="C133" s="316" t="s">
        <v>56</v>
      </c>
      <c r="D133" s="315"/>
      <c r="E133" s="313"/>
      <c r="F133" s="313"/>
      <c r="G133" s="313"/>
    </row>
    <row r="134" spans="3:11" ht="60.75" thickBot="1">
      <c r="C134" s="316" t="s">
        <v>423</v>
      </c>
      <c r="D134" s="315"/>
      <c r="E134" s="313"/>
      <c r="F134" s="313"/>
      <c r="G134" s="313"/>
    </row>
    <row r="135" spans="3:11" ht="15.75" thickBot="1">
      <c r="C135" s="314" t="s">
        <v>1</v>
      </c>
      <c r="D135" s="315">
        <v>355000</v>
      </c>
      <c r="E135" s="338">
        <v>388150</v>
      </c>
      <c r="F135" s="313">
        <v>376620</v>
      </c>
      <c r="G135" s="313">
        <v>387920</v>
      </c>
      <c r="I135" s="162">
        <f>D135*1.03</f>
        <v>365650</v>
      </c>
      <c r="J135" s="162">
        <f>I135*1.03</f>
        <v>376619.5</v>
      </c>
      <c r="K135" s="162">
        <f>J135*1.03</f>
        <v>387918.08500000002</v>
      </c>
    </row>
    <row r="136" spans="3:11" ht="45.75" thickBot="1">
      <c r="C136" s="316" t="s">
        <v>59</v>
      </c>
      <c r="D136" s="315"/>
      <c r="E136" s="318">
        <v>0.03</v>
      </c>
      <c r="F136" s="318">
        <v>0.03</v>
      </c>
      <c r="G136" s="318">
        <v>0.03</v>
      </c>
      <c r="I136" s="162">
        <f>365650+22500</f>
        <v>388150</v>
      </c>
    </row>
    <row r="137" spans="3:11" ht="45.75" thickBot="1">
      <c r="C137" s="316" t="s">
        <v>424</v>
      </c>
      <c r="D137" s="315"/>
      <c r="E137" s="313"/>
      <c r="F137" s="313"/>
      <c r="G137" s="313"/>
    </row>
    <row r="138" spans="3:11" ht="15.75" thickBot="1">
      <c r="C138" s="314" t="s">
        <v>2</v>
      </c>
      <c r="D138" s="315"/>
      <c r="E138" s="313"/>
      <c r="F138" s="313"/>
      <c r="G138" s="313"/>
    </row>
    <row r="139" spans="3:11" ht="45.75" thickBot="1">
      <c r="C139" s="316" t="s">
        <v>61</v>
      </c>
      <c r="D139" s="315"/>
      <c r="E139" s="313"/>
      <c r="F139" s="313"/>
      <c r="G139" s="313"/>
    </row>
    <row r="140" spans="3:11" ht="45.75" thickBot="1">
      <c r="C140" s="316" t="s">
        <v>425</v>
      </c>
      <c r="D140" s="315"/>
      <c r="E140" s="313"/>
      <c r="F140" s="313"/>
      <c r="G140" s="313"/>
    </row>
    <row r="141" spans="3:11" ht="15.75" thickBot="1">
      <c r="C141" s="314" t="s">
        <v>31</v>
      </c>
      <c r="D141" s="315"/>
      <c r="E141" s="313"/>
      <c r="F141" s="313"/>
      <c r="G141" s="313"/>
    </row>
    <row r="142" spans="3:11" ht="45.75" thickBot="1">
      <c r="C142" s="316" t="s">
        <v>63</v>
      </c>
      <c r="D142" s="315"/>
      <c r="E142" s="313"/>
      <c r="F142" s="313"/>
      <c r="G142" s="313"/>
    </row>
    <row r="143" spans="3:11" ht="45.75" thickBot="1">
      <c r="C143" s="316" t="s">
        <v>426</v>
      </c>
      <c r="D143" s="315"/>
      <c r="E143" s="313"/>
      <c r="F143" s="313"/>
      <c r="G143" s="313"/>
    </row>
    <row r="144" spans="3:11" ht="15.75" thickBot="1">
      <c r="C144" s="314" t="s">
        <v>33</v>
      </c>
      <c r="D144" s="315"/>
      <c r="E144" s="313"/>
      <c r="F144" s="313"/>
      <c r="G144" s="313"/>
    </row>
    <row r="145" spans="3:9" ht="45.75" thickBot="1">
      <c r="C145" s="316" t="s">
        <v>65</v>
      </c>
      <c r="D145" s="315"/>
      <c r="E145" s="313"/>
      <c r="F145" s="313"/>
      <c r="G145" s="313"/>
    </row>
    <row r="146" spans="3:9" ht="45.75" thickBot="1">
      <c r="C146" s="316" t="s">
        <v>427</v>
      </c>
      <c r="D146" s="315"/>
      <c r="E146" s="313"/>
      <c r="F146" s="313"/>
      <c r="G146" s="313"/>
    </row>
    <row r="147" spans="3:9" ht="30.75" thickBot="1">
      <c r="C147" s="314" t="s">
        <v>3</v>
      </c>
      <c r="D147" s="315">
        <v>362</v>
      </c>
      <c r="E147" s="315">
        <v>362</v>
      </c>
      <c r="F147" s="315">
        <v>362</v>
      </c>
      <c r="G147" s="315">
        <v>362</v>
      </c>
    </row>
    <row r="148" spans="3:9" ht="45.75" thickBot="1">
      <c r="C148" s="316" t="s">
        <v>67</v>
      </c>
      <c r="D148" s="315"/>
      <c r="E148" s="339"/>
      <c r="F148" s="339"/>
      <c r="G148" s="339"/>
    </row>
    <row r="149" spans="3:9" ht="45.75" thickBot="1">
      <c r="C149" s="316" t="s">
        <v>428</v>
      </c>
      <c r="D149" s="315"/>
      <c r="E149" s="340"/>
      <c r="F149" s="339"/>
      <c r="G149" s="339"/>
    </row>
    <row r="150" spans="3:9" ht="15.75" thickBot="1">
      <c r="C150" s="319" t="s">
        <v>156</v>
      </c>
      <c r="D150" s="315">
        <f>D147+D135+D132+D129</f>
        <v>655862</v>
      </c>
      <c r="E150" s="315">
        <f>E147+E135+E132+E129</f>
        <v>689012</v>
      </c>
      <c r="F150" s="315">
        <f>F147+F135+F132+F129</f>
        <v>677482</v>
      </c>
      <c r="G150" s="315">
        <f>G147+G135+G132+G129</f>
        <v>688782</v>
      </c>
    </row>
    <row r="151" spans="3:9">
      <c r="C151" s="497" t="s">
        <v>429</v>
      </c>
      <c r="D151" s="553" t="s">
        <v>254</v>
      </c>
      <c r="E151" s="554"/>
      <c r="F151" s="554"/>
      <c r="G151" s="555"/>
    </row>
    <row r="152" spans="3:9">
      <c r="C152" s="498"/>
      <c r="D152" s="556"/>
      <c r="E152" s="557"/>
      <c r="F152" s="557"/>
      <c r="G152" s="558"/>
    </row>
    <row r="153" spans="3:9" ht="15.75" thickBot="1">
      <c r="C153" s="499"/>
      <c r="D153" s="559"/>
      <c r="E153" s="560"/>
      <c r="F153" s="560"/>
      <c r="G153" s="561"/>
    </row>
    <row r="154" spans="3:9" ht="15.75" thickBot="1">
      <c r="C154" s="322" t="s">
        <v>74</v>
      </c>
      <c r="D154" s="323">
        <f>IF(D150-D121=0,0,"Error")</f>
        <v>0</v>
      </c>
      <c r="E154" s="323">
        <f>IF(E150-E121=0,0,"Error")</f>
        <v>0</v>
      </c>
      <c r="F154" s="323">
        <f>IF(F150-F121=0,0,"Error")</f>
        <v>0</v>
      </c>
      <c r="G154" s="323">
        <f>IF(G150-G121=0,0,"Error")</f>
        <v>0</v>
      </c>
    </row>
    <row r="155" spans="3:9" ht="15.75" thickBot="1">
      <c r="C155" s="341"/>
      <c r="D155" s="342"/>
      <c r="E155" s="342"/>
      <c r="F155" s="342"/>
      <c r="G155" s="343"/>
    </row>
    <row r="156" spans="3:9" ht="15.75" thickBot="1">
      <c r="C156" s="300" t="s">
        <v>174</v>
      </c>
      <c r="D156" s="514" t="s">
        <v>175</v>
      </c>
      <c r="E156" s="539"/>
      <c r="F156" s="539"/>
      <c r="G156" s="540"/>
    </row>
    <row r="157" spans="3:9" ht="15.75" customHeight="1" thickBot="1">
      <c r="C157" s="287" t="s">
        <v>10</v>
      </c>
      <c r="D157" s="514" t="s">
        <v>175</v>
      </c>
      <c r="E157" s="539"/>
      <c r="F157" s="539"/>
      <c r="G157" s="540"/>
    </row>
    <row r="158" spans="3:9" ht="15.75" thickBot="1">
      <c r="C158" s="287" t="s">
        <v>15</v>
      </c>
      <c r="D158" s="494" t="s">
        <v>151</v>
      </c>
      <c r="E158" s="495"/>
      <c r="F158" s="495"/>
      <c r="G158" s="496"/>
    </row>
    <row r="159" spans="3:9">
      <c r="C159" s="512"/>
      <c r="D159" s="302">
        <v>2018</v>
      </c>
      <c r="E159" s="302">
        <v>2019</v>
      </c>
      <c r="F159" s="302">
        <v>2020</v>
      </c>
      <c r="G159" s="302">
        <v>2021</v>
      </c>
      <c r="I159" s="344"/>
    </row>
    <row r="160" spans="3:9" ht="15.75" thickBot="1">
      <c r="C160" s="513"/>
      <c r="D160" s="303" t="s">
        <v>6</v>
      </c>
      <c r="E160" s="303" t="s">
        <v>7</v>
      </c>
      <c r="F160" s="303" t="s">
        <v>7</v>
      </c>
      <c r="G160" s="303" t="s">
        <v>7</v>
      </c>
    </row>
    <row r="161" spans="3:9" ht="15.75" thickBot="1">
      <c r="C161" s="287" t="s">
        <v>9</v>
      </c>
      <c r="D161" s="304">
        <v>8000</v>
      </c>
      <c r="E161" s="304">
        <v>8200</v>
      </c>
      <c r="F161" s="304">
        <v>8400</v>
      </c>
      <c r="G161" s="304">
        <v>8600</v>
      </c>
      <c r="I161" s="162">
        <f>E161/D161</f>
        <v>1.0249999999999999</v>
      </c>
    </row>
    <row r="162" spans="3:9" ht="15.75" thickBot="1">
      <c r="C162" s="287" t="s">
        <v>16</v>
      </c>
      <c r="D162" s="304">
        <v>1170000</v>
      </c>
      <c r="E162" s="304">
        <v>1229202</v>
      </c>
      <c r="F162" s="304">
        <v>1278739</v>
      </c>
      <c r="G162" s="304">
        <v>1343443</v>
      </c>
      <c r="I162" s="162">
        <f>F161/E161</f>
        <v>1.024390243902439</v>
      </c>
    </row>
    <row r="163" spans="3:9" ht="15.75" thickBot="1">
      <c r="C163" s="287" t="s">
        <v>26</v>
      </c>
      <c r="D163" s="304">
        <f>D162/D161</f>
        <v>146.25</v>
      </c>
      <c r="E163" s="304">
        <f>E162/E161</f>
        <v>149.90268292682927</v>
      </c>
      <c r="F163" s="304">
        <f>F162/F161</f>
        <v>152.23083333333332</v>
      </c>
      <c r="G163" s="304">
        <f>G162/G161</f>
        <v>156.2143023255814</v>
      </c>
      <c r="I163" s="345">
        <f>G161/F161</f>
        <v>1.0238095238095237</v>
      </c>
    </row>
    <row r="164" spans="3:9" ht="15.75" thickBot="1">
      <c r="C164" s="287" t="s">
        <v>17</v>
      </c>
      <c r="D164" s="306" t="s">
        <v>23</v>
      </c>
      <c r="E164" s="307">
        <f t="shared" ref="E164:G166" si="3">E161/D161-1</f>
        <v>2.4999999999999911E-2</v>
      </c>
      <c r="F164" s="307">
        <f t="shared" si="3"/>
        <v>2.4390243902439046E-2</v>
      </c>
      <c r="G164" s="307">
        <f t="shared" si="3"/>
        <v>2.3809523809523725E-2</v>
      </c>
    </row>
    <row r="165" spans="3:9" ht="15.75" thickBot="1">
      <c r="C165" s="287" t="s">
        <v>18</v>
      </c>
      <c r="D165" s="306" t="s">
        <v>23</v>
      </c>
      <c r="E165" s="307">
        <f t="shared" si="3"/>
        <v>5.0599999999999978E-2</v>
      </c>
      <c r="F165" s="307">
        <f t="shared" si="3"/>
        <v>4.0300129677628194E-2</v>
      </c>
      <c r="G165" s="307">
        <f t="shared" si="3"/>
        <v>5.0599848757252319E-2</v>
      </c>
    </row>
    <row r="166" spans="3:9" ht="30.75" thickBot="1">
      <c r="C166" s="287" t="s">
        <v>19</v>
      </c>
      <c r="D166" s="306" t="s">
        <v>23</v>
      </c>
      <c r="E166" s="307">
        <f t="shared" si="3"/>
        <v>2.4975609756097583E-2</v>
      </c>
      <c r="F166" s="307">
        <f t="shared" si="3"/>
        <v>1.5531078971017909E-2</v>
      </c>
      <c r="G166" s="307">
        <f t="shared" si="3"/>
        <v>2.6167294134990637E-2</v>
      </c>
    </row>
    <row r="167" spans="3:9" ht="15.75" thickBot="1">
      <c r="C167" s="514" t="s">
        <v>432</v>
      </c>
      <c r="D167" s="515"/>
      <c r="E167" s="515"/>
      <c r="F167" s="515"/>
      <c r="G167" s="516"/>
    </row>
    <row r="168" spans="3:9">
      <c r="C168" s="512"/>
      <c r="D168" s="302">
        <v>2018</v>
      </c>
      <c r="E168" s="302">
        <v>2019</v>
      </c>
      <c r="F168" s="302">
        <v>2020</v>
      </c>
      <c r="G168" s="302">
        <v>2021</v>
      </c>
    </row>
    <row r="169" spans="3:9" ht="15.75" thickBot="1">
      <c r="C169" s="513"/>
      <c r="D169" s="303" t="s">
        <v>6</v>
      </c>
      <c r="E169" s="303" t="s">
        <v>7</v>
      </c>
      <c r="F169" s="303" t="s">
        <v>7</v>
      </c>
      <c r="G169" s="303" t="s">
        <v>7</v>
      </c>
    </row>
    <row r="170" spans="3:9" ht="15.75" thickBot="1">
      <c r="C170" s="314" t="s">
        <v>0</v>
      </c>
      <c r="D170" s="313"/>
      <c r="E170" s="313"/>
      <c r="F170" s="313"/>
      <c r="G170" s="313"/>
    </row>
    <row r="171" spans="3:9" ht="30.75" thickBot="1">
      <c r="C171" s="316" t="s">
        <v>54</v>
      </c>
      <c r="D171" s="315"/>
      <c r="E171" s="337"/>
      <c r="F171" s="337"/>
      <c r="G171" s="337"/>
    </row>
    <row r="172" spans="3:9" ht="30.75" thickBot="1">
      <c r="C172" s="316" t="s">
        <v>422</v>
      </c>
      <c r="D172" s="315"/>
      <c r="E172" s="317"/>
      <c r="F172" s="317"/>
      <c r="G172" s="317"/>
    </row>
    <row r="173" spans="3:9" ht="30.75" thickBot="1">
      <c r="C173" s="314" t="s">
        <v>52</v>
      </c>
      <c r="D173" s="313"/>
      <c r="E173" s="313"/>
      <c r="F173" s="313"/>
      <c r="G173" s="313"/>
    </row>
    <row r="174" spans="3:9" ht="45.75" thickBot="1">
      <c r="C174" s="316" t="s">
        <v>56</v>
      </c>
      <c r="D174" s="315"/>
      <c r="E174" s="313"/>
      <c r="F174" s="313"/>
      <c r="G174" s="313"/>
    </row>
    <row r="175" spans="3:9" ht="60.75" thickBot="1">
      <c r="C175" s="316" t="s">
        <v>423</v>
      </c>
      <c r="D175" s="315"/>
      <c r="E175" s="313"/>
      <c r="F175" s="313"/>
      <c r="G175" s="313"/>
    </row>
    <row r="176" spans="3:9" ht="15.75" thickBot="1">
      <c r="C176" s="314" t="s">
        <v>1</v>
      </c>
      <c r="D176" s="315"/>
      <c r="E176" s="313"/>
      <c r="F176" s="313"/>
      <c r="G176" s="313"/>
      <c r="H176" s="162">
        <f>E161/D161</f>
        <v>1.0249999999999999</v>
      </c>
    </row>
    <row r="177" spans="3:9" ht="45.75" thickBot="1">
      <c r="C177" s="316" t="s">
        <v>59</v>
      </c>
      <c r="D177" s="315"/>
      <c r="E177" s="318"/>
      <c r="F177" s="318"/>
      <c r="G177" s="318"/>
      <c r="H177" s="162">
        <f>F161/E161</f>
        <v>1.024390243902439</v>
      </c>
    </row>
    <row r="178" spans="3:9" ht="45.75" thickBot="1">
      <c r="C178" s="316" t="s">
        <v>424</v>
      </c>
      <c r="D178" s="315"/>
      <c r="E178" s="318"/>
      <c r="F178" s="318"/>
      <c r="G178" s="318"/>
      <c r="H178" s="162">
        <f>G161/F161</f>
        <v>1.0238095238095237</v>
      </c>
      <c r="I178" s="162">
        <f>D176*1.01*1.03</f>
        <v>0</v>
      </c>
    </row>
    <row r="179" spans="3:9" ht="15.75" thickBot="1">
      <c r="C179" s="314" t="s">
        <v>2</v>
      </c>
      <c r="D179" s="315"/>
      <c r="E179" s="313"/>
      <c r="F179" s="313"/>
      <c r="G179" s="313"/>
      <c r="I179" s="162">
        <f>I178*1.01*1.03</f>
        <v>0</v>
      </c>
    </row>
    <row r="180" spans="3:9" ht="45.75" thickBot="1">
      <c r="C180" s="316" t="s">
        <v>61</v>
      </c>
      <c r="D180" s="315"/>
      <c r="E180" s="313"/>
      <c r="F180" s="313"/>
      <c r="G180" s="313"/>
      <c r="I180" s="162">
        <f>I179*1.01*1.03</f>
        <v>0</v>
      </c>
    </row>
    <row r="181" spans="3:9" ht="45.75" thickBot="1">
      <c r="C181" s="316" t="s">
        <v>425</v>
      </c>
      <c r="D181" s="315"/>
      <c r="E181" s="313"/>
      <c r="F181" s="313"/>
      <c r="G181" s="313"/>
    </row>
    <row r="182" spans="3:9" ht="15.75" thickBot="1">
      <c r="C182" s="314" t="s">
        <v>31</v>
      </c>
      <c r="D182" s="315">
        <v>1170000</v>
      </c>
      <c r="E182" s="313">
        <v>1229202</v>
      </c>
      <c r="F182" s="313">
        <v>1278739</v>
      </c>
      <c r="G182" s="313">
        <v>1343443</v>
      </c>
    </row>
    <row r="183" spans="3:9" ht="45.75" thickBot="1">
      <c r="C183" s="316" t="s">
        <v>63</v>
      </c>
      <c r="D183" s="315"/>
      <c r="E183" s="318">
        <v>0.03</v>
      </c>
      <c r="F183" s="318">
        <v>0.03</v>
      </c>
      <c r="G183" s="318">
        <v>0.03</v>
      </c>
      <c r="I183" s="162">
        <f>D182*1.03*1.02</f>
        <v>1229202</v>
      </c>
    </row>
    <row r="184" spans="3:9" ht="45.75" thickBot="1">
      <c r="C184" s="316" t="s">
        <v>426</v>
      </c>
      <c r="D184" s="315"/>
      <c r="E184" s="318">
        <v>0.02</v>
      </c>
      <c r="F184" s="318">
        <v>0.02</v>
      </c>
      <c r="G184" s="318">
        <v>0.02</v>
      </c>
      <c r="I184" s="162">
        <f>I183*1.03*1.01</f>
        <v>1278738.8406</v>
      </c>
    </row>
    <row r="185" spans="3:9" ht="15.75" thickBot="1">
      <c r="C185" s="314" t="s">
        <v>33</v>
      </c>
      <c r="D185" s="315"/>
      <c r="E185" s="313"/>
      <c r="F185" s="313"/>
      <c r="G185" s="313"/>
      <c r="I185" s="162">
        <f>F182*1.03*1.02</f>
        <v>1343443.1934</v>
      </c>
    </row>
    <row r="186" spans="3:9" ht="45.75" thickBot="1">
      <c r="C186" s="316" t="s">
        <v>65</v>
      </c>
      <c r="D186" s="315"/>
      <c r="E186" s="313"/>
      <c r="F186" s="313"/>
      <c r="G186" s="313"/>
    </row>
    <row r="187" spans="3:9" ht="45.75" thickBot="1">
      <c r="C187" s="316" t="s">
        <v>427</v>
      </c>
      <c r="D187" s="315"/>
      <c r="E187" s="313"/>
      <c r="F187" s="313"/>
      <c r="G187" s="313"/>
    </row>
    <row r="188" spans="3:9" ht="30.75" thickBot="1">
      <c r="C188" s="314" t="s">
        <v>3</v>
      </c>
      <c r="D188" s="315"/>
      <c r="E188" s="315"/>
      <c r="F188" s="315"/>
      <c r="G188" s="315"/>
    </row>
    <row r="189" spans="3:9" ht="45.75" thickBot="1">
      <c r="C189" s="316" t="s">
        <v>67</v>
      </c>
      <c r="D189" s="315"/>
      <c r="E189" s="339"/>
      <c r="F189" s="339"/>
      <c r="G189" s="339"/>
    </row>
    <row r="190" spans="3:9" ht="45.75" thickBot="1">
      <c r="C190" s="316" t="s">
        <v>428</v>
      </c>
      <c r="D190" s="315"/>
      <c r="E190" s="340"/>
      <c r="F190" s="339"/>
      <c r="G190" s="339"/>
    </row>
    <row r="191" spans="3:9" ht="15.75" thickBot="1">
      <c r="C191" s="319" t="s">
        <v>163</v>
      </c>
      <c r="D191" s="315">
        <f>D182</f>
        <v>1170000</v>
      </c>
      <c r="E191" s="315">
        <f>E182</f>
        <v>1229202</v>
      </c>
      <c r="F191" s="315">
        <f>F182</f>
        <v>1278739</v>
      </c>
      <c r="G191" s="315">
        <f>G182</f>
        <v>1343443</v>
      </c>
    </row>
    <row r="192" spans="3:9">
      <c r="C192" s="497" t="s">
        <v>429</v>
      </c>
      <c r="D192" s="500"/>
      <c r="E192" s="501"/>
      <c r="F192" s="501"/>
      <c r="G192" s="502"/>
    </row>
    <row r="193" spans="3:7">
      <c r="C193" s="498"/>
      <c r="D193" s="503"/>
      <c r="E193" s="504"/>
      <c r="F193" s="504"/>
      <c r="G193" s="505"/>
    </row>
    <row r="194" spans="3:7" ht="15.75" thickBot="1">
      <c r="C194" s="499"/>
      <c r="D194" s="506"/>
      <c r="E194" s="507"/>
      <c r="F194" s="507"/>
      <c r="G194" s="508"/>
    </row>
    <row r="195" spans="3:7" ht="15.75" thickBot="1">
      <c r="C195" s="322" t="s">
        <v>74</v>
      </c>
      <c r="D195" s="323">
        <f>IF(D191-D162=0,0,"Error")</f>
        <v>0</v>
      </c>
      <c r="E195" s="323">
        <f>IF(E191-E162=0,0,"Error")</f>
        <v>0</v>
      </c>
      <c r="F195" s="323">
        <f>IF(F191-F162=0,0,"Error")</f>
        <v>0</v>
      </c>
      <c r="G195" s="323">
        <f>IF(G191-G162=0,0,"Error")</f>
        <v>0</v>
      </c>
    </row>
    <row r="196" spans="3:7" ht="15.75" thickBot="1">
      <c r="C196" s="300" t="s">
        <v>176</v>
      </c>
      <c r="D196" s="514" t="s">
        <v>177</v>
      </c>
      <c r="E196" s="539"/>
      <c r="F196" s="539"/>
      <c r="G196" s="540"/>
    </row>
    <row r="197" spans="3:7" ht="15.75" thickBot="1">
      <c r="C197" s="287" t="s">
        <v>10</v>
      </c>
      <c r="D197" s="514" t="s">
        <v>177</v>
      </c>
      <c r="E197" s="539"/>
      <c r="F197" s="539"/>
      <c r="G197" s="540"/>
    </row>
    <row r="198" spans="3:7" ht="15.75" thickBot="1">
      <c r="C198" s="287" t="s">
        <v>15</v>
      </c>
      <c r="D198" s="494" t="s">
        <v>151</v>
      </c>
      <c r="E198" s="495"/>
      <c r="F198" s="495"/>
      <c r="G198" s="496"/>
    </row>
    <row r="199" spans="3:7" ht="15.75" customHeight="1">
      <c r="C199" s="512"/>
      <c r="D199" s="302">
        <v>2018</v>
      </c>
      <c r="E199" s="302">
        <v>2019</v>
      </c>
      <c r="F199" s="302">
        <v>2020</v>
      </c>
      <c r="G199" s="302">
        <v>2021</v>
      </c>
    </row>
    <row r="200" spans="3:7" ht="12.75" customHeight="1" thickBot="1">
      <c r="C200" s="513"/>
      <c r="D200" s="303" t="s">
        <v>6</v>
      </c>
      <c r="E200" s="303" t="s">
        <v>7</v>
      </c>
      <c r="F200" s="303" t="s">
        <v>7</v>
      </c>
      <c r="G200" s="303" t="s">
        <v>7</v>
      </c>
    </row>
    <row r="201" spans="3:7" ht="16.5" customHeight="1" thickBot="1">
      <c r="C201" s="287" t="s">
        <v>9</v>
      </c>
      <c r="D201" s="304">
        <v>24</v>
      </c>
      <c r="E201" s="304">
        <v>26</v>
      </c>
      <c r="F201" s="304">
        <v>28</v>
      </c>
      <c r="G201" s="304">
        <v>30</v>
      </c>
    </row>
    <row r="202" spans="3:7" ht="15.75" thickBot="1">
      <c r="C202" s="287" t="s">
        <v>16</v>
      </c>
      <c r="D202" s="304">
        <v>30000</v>
      </c>
      <c r="E202" s="304">
        <v>33372</v>
      </c>
      <c r="F202" s="304">
        <v>36780</v>
      </c>
      <c r="G202" s="304">
        <v>40535</v>
      </c>
    </row>
    <row r="203" spans="3:7" ht="15.75" thickBot="1">
      <c r="C203" s="287" t="s">
        <v>26</v>
      </c>
      <c r="D203" s="304">
        <f>D202/D201</f>
        <v>1250</v>
      </c>
      <c r="E203" s="304">
        <f>E202/E201</f>
        <v>1283.5384615384614</v>
      </c>
      <c r="F203" s="304">
        <f>F202/F201</f>
        <v>1313.5714285714287</v>
      </c>
      <c r="G203" s="304">
        <f>G202/G201</f>
        <v>1351.1666666666667</v>
      </c>
    </row>
    <row r="204" spans="3:7" ht="15.75" thickBot="1">
      <c r="C204" s="287" t="s">
        <v>17</v>
      </c>
      <c r="D204" s="306" t="s">
        <v>23</v>
      </c>
      <c r="E204" s="307">
        <f t="shared" ref="E204:G206" si="4">E201/D201-1</f>
        <v>8.3333333333333259E-2</v>
      </c>
      <c r="F204" s="307">
        <f t="shared" si="4"/>
        <v>7.6923076923076872E-2</v>
      </c>
      <c r="G204" s="307">
        <f t="shared" si="4"/>
        <v>7.1428571428571397E-2</v>
      </c>
    </row>
    <row r="205" spans="3:7" ht="15" customHeight="1" thickBot="1">
      <c r="C205" s="287" t="s">
        <v>18</v>
      </c>
      <c r="D205" s="306" t="s">
        <v>23</v>
      </c>
      <c r="E205" s="307">
        <f t="shared" si="4"/>
        <v>0.11240000000000006</v>
      </c>
      <c r="F205" s="307">
        <f t="shared" si="4"/>
        <v>0.10212153901474297</v>
      </c>
      <c r="G205" s="307">
        <f t="shared" si="4"/>
        <v>0.10209352909189784</v>
      </c>
    </row>
    <row r="206" spans="3:7" ht="30.75" thickBot="1">
      <c r="C206" s="287" t="s">
        <v>19</v>
      </c>
      <c r="D206" s="306" t="s">
        <v>23</v>
      </c>
      <c r="E206" s="307">
        <f t="shared" si="4"/>
        <v>2.6830769230769214E-2</v>
      </c>
      <c r="F206" s="307">
        <f t="shared" si="4"/>
        <v>2.3398571942261359E-2</v>
      </c>
      <c r="G206" s="307">
        <f t="shared" si="4"/>
        <v>2.862062715243785E-2</v>
      </c>
    </row>
    <row r="207" spans="3:7" ht="15.75" thickBot="1">
      <c r="C207" s="514" t="s">
        <v>432</v>
      </c>
      <c r="D207" s="515"/>
      <c r="E207" s="515"/>
      <c r="F207" s="515"/>
      <c r="G207" s="516"/>
    </row>
    <row r="208" spans="3:7">
      <c r="C208" s="512"/>
      <c r="D208" s="302">
        <v>2018</v>
      </c>
      <c r="E208" s="302">
        <v>2019</v>
      </c>
      <c r="F208" s="302">
        <v>2020</v>
      </c>
      <c r="G208" s="302">
        <v>2021</v>
      </c>
    </row>
    <row r="209" spans="3:9" ht="15.75" thickBot="1">
      <c r="C209" s="513"/>
      <c r="D209" s="303" t="s">
        <v>6</v>
      </c>
      <c r="E209" s="303" t="s">
        <v>7</v>
      </c>
      <c r="F209" s="303" t="s">
        <v>7</v>
      </c>
      <c r="G209" s="303" t="s">
        <v>7</v>
      </c>
      <c r="I209" s="162">
        <f>E201/D201</f>
        <v>1.0833333333333333</v>
      </c>
    </row>
    <row r="210" spans="3:9" ht="17.25" customHeight="1" thickBot="1">
      <c r="C210" s="314" t="s">
        <v>0</v>
      </c>
      <c r="D210" s="313"/>
      <c r="E210" s="313"/>
      <c r="F210" s="313"/>
      <c r="G210" s="313"/>
      <c r="I210" s="162">
        <f>F201/E201</f>
        <v>1.0769230769230769</v>
      </c>
    </row>
    <row r="211" spans="3:9" ht="30.75" thickBot="1">
      <c r="C211" s="316" t="s">
        <v>54</v>
      </c>
      <c r="D211" s="315"/>
      <c r="E211" s="337"/>
      <c r="F211" s="337"/>
      <c r="G211" s="337"/>
      <c r="I211" s="162">
        <f>G201/F201</f>
        <v>1.0714285714285714</v>
      </c>
    </row>
    <row r="212" spans="3:9" ht="12.75" customHeight="1" thickBot="1">
      <c r="C212" s="316" t="s">
        <v>422</v>
      </c>
      <c r="D212" s="315"/>
      <c r="E212" s="317"/>
      <c r="F212" s="317"/>
      <c r="G212" s="317"/>
    </row>
    <row r="213" spans="3:9" ht="20.25" customHeight="1" thickBot="1">
      <c r="C213" s="314" t="s">
        <v>52</v>
      </c>
      <c r="D213" s="313"/>
      <c r="E213" s="313"/>
      <c r="F213" s="313"/>
      <c r="G213" s="313"/>
    </row>
    <row r="214" spans="3:9" ht="45.75" thickBot="1">
      <c r="C214" s="316" t="s">
        <v>56</v>
      </c>
      <c r="D214" s="315"/>
      <c r="E214" s="313"/>
      <c r="F214" s="313"/>
      <c r="G214" s="313"/>
    </row>
    <row r="215" spans="3:9" ht="60.75" thickBot="1">
      <c r="C215" s="316" t="s">
        <v>423</v>
      </c>
      <c r="D215" s="315"/>
      <c r="E215" s="313"/>
      <c r="F215" s="313"/>
      <c r="G215" s="313"/>
    </row>
    <row r="216" spans="3:9" ht="15.75" thickBot="1">
      <c r="C216" s="314" t="s">
        <v>1</v>
      </c>
      <c r="D216" s="315"/>
      <c r="E216" s="313"/>
      <c r="F216" s="313"/>
      <c r="G216" s="313"/>
    </row>
    <row r="217" spans="3:9" ht="45.75" thickBot="1">
      <c r="C217" s="316" t="s">
        <v>59</v>
      </c>
      <c r="D217" s="315"/>
      <c r="E217" s="318"/>
      <c r="F217" s="318"/>
      <c r="G217" s="318"/>
      <c r="H217" s="162">
        <f>E201/D201</f>
        <v>1.0833333333333333</v>
      </c>
    </row>
    <row r="218" spans="3:9" ht="45.75" thickBot="1">
      <c r="C218" s="316" t="s">
        <v>424</v>
      </c>
      <c r="D218" s="315"/>
      <c r="E218" s="318"/>
      <c r="F218" s="318"/>
      <c r="G218" s="318"/>
      <c r="H218" s="162">
        <f>D216*1.04*1.03</f>
        <v>0</v>
      </c>
    </row>
    <row r="219" spans="3:9" ht="15.75" thickBot="1">
      <c r="C219" s="314" t="s">
        <v>2</v>
      </c>
      <c r="D219" s="315"/>
      <c r="E219" s="313"/>
      <c r="F219" s="313"/>
      <c r="G219" s="313"/>
      <c r="H219" s="162">
        <f>H218*1.03</f>
        <v>0</v>
      </c>
    </row>
    <row r="220" spans="3:9" ht="15.75" customHeight="1" thickBot="1">
      <c r="C220" s="316" t="s">
        <v>61</v>
      </c>
      <c r="D220" s="315"/>
      <c r="E220" s="313"/>
      <c r="F220" s="313"/>
      <c r="G220" s="313"/>
      <c r="H220" s="162">
        <f>H219*1.03</f>
        <v>0</v>
      </c>
    </row>
    <row r="221" spans="3:9" ht="12.75" customHeight="1" thickBot="1">
      <c r="C221" s="316" t="s">
        <v>425</v>
      </c>
      <c r="D221" s="315"/>
      <c r="E221" s="313"/>
      <c r="F221" s="313"/>
      <c r="G221" s="313"/>
    </row>
    <row r="222" spans="3:9" ht="17.25" customHeight="1" thickBot="1">
      <c r="C222" s="314" t="s">
        <v>31</v>
      </c>
      <c r="D222" s="315">
        <v>30000</v>
      </c>
      <c r="E222" s="313">
        <v>33372</v>
      </c>
      <c r="F222" s="313">
        <v>36780</v>
      </c>
      <c r="G222" s="313">
        <v>40535</v>
      </c>
    </row>
    <row r="223" spans="3:9" ht="45.75" thickBot="1">
      <c r="C223" s="316" t="s">
        <v>63</v>
      </c>
      <c r="D223" s="315"/>
      <c r="E223" s="318">
        <v>0.03</v>
      </c>
      <c r="F223" s="318">
        <v>0.03</v>
      </c>
      <c r="G223" s="318">
        <v>0.03</v>
      </c>
      <c r="I223" s="162">
        <f>D222*1.03*1.08</f>
        <v>33372</v>
      </c>
    </row>
    <row r="224" spans="3:9" ht="45.75" thickBot="1">
      <c r="C224" s="316" t="s">
        <v>426</v>
      </c>
      <c r="D224" s="315"/>
      <c r="E224" s="318">
        <v>0.08</v>
      </c>
      <c r="F224" s="318">
        <v>7.0000000000000007E-2</v>
      </c>
      <c r="G224" s="318">
        <v>7.0000000000000007E-2</v>
      </c>
      <c r="I224" s="162">
        <f>I223*1.03*1.07</f>
        <v>36779.281200000005</v>
      </c>
    </row>
    <row r="225" spans="3:9" ht="15.75" thickBot="1">
      <c r="C225" s="314" t="s">
        <v>33</v>
      </c>
      <c r="D225" s="315"/>
      <c r="E225" s="313"/>
      <c r="F225" s="313"/>
      <c r="G225" s="313"/>
      <c r="I225" s="162">
        <f>F222*1.03*1.07</f>
        <v>40535.238000000005</v>
      </c>
    </row>
    <row r="226" spans="3:9" ht="15" customHeight="1" thickBot="1">
      <c r="C226" s="316" t="s">
        <v>65</v>
      </c>
      <c r="D226" s="315"/>
      <c r="E226" s="313"/>
      <c r="F226" s="313"/>
      <c r="G226" s="313"/>
    </row>
    <row r="227" spans="3:9" ht="45.75" thickBot="1">
      <c r="C227" s="316" t="s">
        <v>427</v>
      </c>
      <c r="D227" s="315"/>
      <c r="E227" s="313"/>
      <c r="F227" s="313"/>
      <c r="G227" s="313"/>
    </row>
    <row r="228" spans="3:9" ht="30.75" thickBot="1">
      <c r="C228" s="314" t="s">
        <v>3</v>
      </c>
      <c r="D228" s="315"/>
      <c r="E228" s="315"/>
      <c r="F228" s="315"/>
      <c r="G228" s="315"/>
    </row>
    <row r="229" spans="3:9" ht="45.75" thickBot="1">
      <c r="C229" s="316" t="s">
        <v>67</v>
      </c>
      <c r="D229" s="315"/>
      <c r="E229" s="339"/>
      <c r="F229" s="339"/>
      <c r="G229" s="339"/>
    </row>
    <row r="230" spans="3:9" ht="45.75" thickBot="1">
      <c r="C230" s="316" t="s">
        <v>428</v>
      </c>
      <c r="D230" s="315"/>
      <c r="E230" s="340"/>
      <c r="F230" s="339"/>
      <c r="G230" s="339"/>
    </row>
    <row r="231" spans="3:9" ht="15.75" thickBot="1">
      <c r="C231" s="319" t="s">
        <v>156</v>
      </c>
      <c r="D231" s="315">
        <f>D222</f>
        <v>30000</v>
      </c>
      <c r="E231" s="315">
        <f>E222</f>
        <v>33372</v>
      </c>
      <c r="F231" s="315">
        <f>F222</f>
        <v>36780</v>
      </c>
      <c r="G231" s="315">
        <f>G222</f>
        <v>40535</v>
      </c>
    </row>
    <row r="232" spans="3:9">
      <c r="C232" s="497" t="s">
        <v>429</v>
      </c>
      <c r="D232" s="553" t="s">
        <v>304</v>
      </c>
      <c r="E232" s="554"/>
      <c r="F232" s="554"/>
      <c r="G232" s="555"/>
    </row>
    <row r="233" spans="3:9" ht="17.25" customHeight="1">
      <c r="C233" s="498"/>
      <c r="D233" s="556"/>
      <c r="E233" s="557"/>
      <c r="F233" s="557"/>
      <c r="G233" s="558"/>
    </row>
    <row r="234" spans="3:9" ht="15.75" thickBot="1">
      <c r="C234" s="499"/>
      <c r="D234" s="559"/>
      <c r="E234" s="560"/>
      <c r="F234" s="560"/>
      <c r="G234" s="561"/>
    </row>
    <row r="235" spans="3:9" ht="12.75" customHeight="1" thickBot="1">
      <c r="C235" s="322" t="s">
        <v>74</v>
      </c>
      <c r="D235" s="323">
        <f>IF(D231-D202=0,0,"Error")</f>
        <v>0</v>
      </c>
      <c r="E235" s="323">
        <f>IF(E231-E202=0,0,"Error")</f>
        <v>0</v>
      </c>
      <c r="F235" s="323">
        <f>IF(F231-F202=0,0,"Error")</f>
        <v>0</v>
      </c>
      <c r="G235" s="323">
        <f>IF(G231-G202=0,0,"Error")</f>
        <v>0</v>
      </c>
    </row>
    <row r="236" spans="3:9" ht="9" customHeight="1" thickBot="1">
      <c r="C236" s="298"/>
      <c r="D236" s="342"/>
      <c r="E236" s="342"/>
      <c r="F236" s="342"/>
      <c r="G236" s="343"/>
    </row>
    <row r="237" spans="3:9" ht="15.75" thickBot="1">
      <c r="C237" s="535" t="s">
        <v>94</v>
      </c>
      <c r="D237" s="536"/>
      <c r="E237" s="536"/>
      <c r="F237" s="536"/>
      <c r="G237" s="537"/>
    </row>
    <row r="238" spans="3:9" ht="15.75" thickBot="1">
      <c r="C238" s="538" t="s">
        <v>101</v>
      </c>
      <c r="D238" s="539"/>
      <c r="E238" s="539"/>
      <c r="F238" s="539"/>
      <c r="G238" s="540"/>
    </row>
    <row r="239" spans="3:9" ht="15.75" thickBot="1">
      <c r="C239" s="346" t="s">
        <v>45</v>
      </c>
      <c r="D239" s="532" t="s">
        <v>435</v>
      </c>
      <c r="E239" s="533"/>
      <c r="F239" s="533"/>
      <c r="G239" s="534"/>
    </row>
    <row r="240" spans="3:9" ht="15.75" thickBot="1">
      <c r="C240" s="300" t="s">
        <v>42</v>
      </c>
      <c r="D240" s="509" t="s">
        <v>435</v>
      </c>
      <c r="E240" s="510"/>
      <c r="F240" s="510"/>
      <c r="G240" s="511"/>
    </row>
    <row r="241" spans="3:13" ht="15.75" thickBot="1">
      <c r="C241" s="287" t="s">
        <v>10</v>
      </c>
      <c r="D241" s="491" t="s">
        <v>436</v>
      </c>
      <c r="E241" s="492"/>
      <c r="F241" s="492"/>
      <c r="G241" s="493"/>
    </row>
    <row r="242" spans="3:13" ht="15.75" thickBot="1">
      <c r="C242" s="287" t="s">
        <v>15</v>
      </c>
      <c r="D242" s="494" t="s">
        <v>413</v>
      </c>
      <c r="E242" s="495"/>
      <c r="F242" s="495"/>
      <c r="G242" s="496"/>
    </row>
    <row r="243" spans="3:13">
      <c r="C243" s="512"/>
      <c r="D243" s="302">
        <v>2018</v>
      </c>
      <c r="E243" s="302">
        <v>2019</v>
      </c>
      <c r="F243" s="302">
        <v>2020</v>
      </c>
      <c r="G243" s="302">
        <v>2021</v>
      </c>
    </row>
    <row r="244" spans="3:13" ht="15.75" thickBot="1">
      <c r="C244" s="513"/>
      <c r="D244" s="303" t="s">
        <v>6</v>
      </c>
      <c r="E244" s="303" t="s">
        <v>7</v>
      </c>
      <c r="F244" s="303" t="s">
        <v>7</v>
      </c>
      <c r="G244" s="303" t="s">
        <v>7</v>
      </c>
    </row>
    <row r="245" spans="3:13" ht="15.75" thickBot="1">
      <c r="C245" s="287" t="s">
        <v>9</v>
      </c>
      <c r="D245" s="304">
        <v>6940</v>
      </c>
      <c r="E245" s="304">
        <v>17608</v>
      </c>
      <c r="F245" s="304">
        <v>9400</v>
      </c>
      <c r="G245" s="304">
        <v>11500</v>
      </c>
    </row>
    <row r="246" spans="3:13" ht="15.75" thickBot="1">
      <c r="C246" s="287" t="s">
        <v>16</v>
      </c>
      <c r="D246" s="304">
        <v>416273</v>
      </c>
      <c r="E246" s="304">
        <v>1144516</v>
      </c>
      <c r="F246" s="304">
        <v>611531</v>
      </c>
      <c r="G246" s="304">
        <v>771000</v>
      </c>
    </row>
    <row r="247" spans="3:13" ht="15.75" thickBot="1">
      <c r="C247" s="287" t="s">
        <v>26</v>
      </c>
      <c r="D247" s="304">
        <f>D246/D245</f>
        <v>59.981700288184435</v>
      </c>
      <c r="E247" s="304">
        <f>E246/E245</f>
        <v>64.999772830531583</v>
      </c>
      <c r="F247" s="304">
        <f>F246/F245</f>
        <v>65.056489361702134</v>
      </c>
      <c r="G247" s="304">
        <f>G246/G245</f>
        <v>67.043478260869563</v>
      </c>
    </row>
    <row r="248" spans="3:13" ht="15.75" thickBot="1">
      <c r="C248" s="287" t="s">
        <v>17</v>
      </c>
      <c r="D248" s="306" t="s">
        <v>23</v>
      </c>
      <c r="E248" s="307">
        <f>E245/D245-1</f>
        <v>1.5371757925072047</v>
      </c>
      <c r="F248" s="307">
        <f t="shared" ref="F248:G250" si="5">F245/E245-1</f>
        <v>-0.46615174920490687</v>
      </c>
      <c r="G248" s="307">
        <f t="shared" si="5"/>
        <v>0.22340425531914887</v>
      </c>
      <c r="I248" s="172"/>
      <c r="J248" s="172"/>
      <c r="K248" s="172"/>
      <c r="L248" s="172"/>
      <c r="M248" s="172"/>
    </row>
    <row r="249" spans="3:13" ht="15.75" thickBot="1">
      <c r="C249" s="287" t="s">
        <v>18</v>
      </c>
      <c r="D249" s="306" t="s">
        <v>23</v>
      </c>
      <c r="E249" s="307">
        <f>E246/D246-1</f>
        <v>1.749436067196287</v>
      </c>
      <c r="F249" s="307">
        <f t="shared" si="5"/>
        <v>-0.46568593186989082</v>
      </c>
      <c r="G249" s="307">
        <f t="shared" si="5"/>
        <v>0.260770099962226</v>
      </c>
    </row>
    <row r="250" spans="3:13" ht="30.75" thickBot="1">
      <c r="C250" s="287" t="s">
        <v>19</v>
      </c>
      <c r="D250" s="306" t="s">
        <v>23</v>
      </c>
      <c r="E250" s="307">
        <f>E247/D247-1</f>
        <v>8.3660058288405059E-2</v>
      </c>
      <c r="F250" s="307">
        <f t="shared" si="5"/>
        <v>8.7256506754918028E-4</v>
      </c>
      <c r="G250" s="307">
        <f t="shared" si="5"/>
        <v>3.0542516490862814E-2</v>
      </c>
    </row>
    <row r="251" spans="3:13" ht="15.75" thickBot="1">
      <c r="C251" s="514" t="s">
        <v>421</v>
      </c>
      <c r="D251" s="515"/>
      <c r="E251" s="515"/>
      <c r="F251" s="515"/>
      <c r="G251" s="516"/>
    </row>
    <row r="252" spans="3:13" ht="12.75" customHeight="1">
      <c r="C252" s="512"/>
      <c r="D252" s="302">
        <v>2018</v>
      </c>
      <c r="E252" s="302">
        <v>2019</v>
      </c>
      <c r="F252" s="302">
        <v>2020</v>
      </c>
      <c r="G252" s="302">
        <v>2021</v>
      </c>
    </row>
    <row r="253" spans="3:13" ht="9" customHeight="1" thickBot="1">
      <c r="C253" s="513"/>
      <c r="D253" s="303" t="s">
        <v>6</v>
      </c>
      <c r="E253" s="303" t="s">
        <v>7</v>
      </c>
      <c r="F253" s="303" t="s">
        <v>7</v>
      </c>
      <c r="G253" s="303" t="s">
        <v>7</v>
      </c>
    </row>
    <row r="254" spans="3:13" ht="15.75" thickBot="1">
      <c r="C254" s="314" t="s">
        <v>99</v>
      </c>
      <c r="D254" s="313"/>
      <c r="E254" s="313"/>
      <c r="F254" s="313"/>
      <c r="G254" s="313"/>
    </row>
    <row r="255" spans="3:13" ht="15.75" thickBot="1">
      <c r="C255" s="314" t="s">
        <v>100</v>
      </c>
      <c r="D255" s="315">
        <v>416273</v>
      </c>
      <c r="E255" s="313">
        <v>1144516</v>
      </c>
      <c r="F255" s="313">
        <v>611531</v>
      </c>
      <c r="G255" s="313">
        <v>771000</v>
      </c>
    </row>
    <row r="256" spans="3:13" ht="15.75" thickBot="1">
      <c r="C256" s="319" t="s">
        <v>72</v>
      </c>
      <c r="D256" s="315">
        <f>D255+D254</f>
        <v>416273</v>
      </c>
      <c r="E256" s="315">
        <f>E255+E254</f>
        <v>1144516</v>
      </c>
      <c r="F256" s="315">
        <f>F255+F254</f>
        <v>611531</v>
      </c>
      <c r="G256" s="315">
        <f>G255+G254</f>
        <v>771000</v>
      </c>
    </row>
    <row r="257" spans="3:13">
      <c r="C257" s="497" t="s">
        <v>96</v>
      </c>
      <c r="D257" s="500"/>
      <c r="E257" s="501"/>
      <c r="F257" s="501"/>
      <c r="G257" s="502"/>
    </row>
    <row r="258" spans="3:13">
      <c r="C258" s="498"/>
      <c r="D258" s="503"/>
      <c r="E258" s="504"/>
      <c r="F258" s="504"/>
      <c r="G258" s="505"/>
    </row>
    <row r="259" spans="3:13" ht="15.75" thickBot="1">
      <c r="C259" s="499"/>
      <c r="D259" s="506"/>
      <c r="E259" s="507"/>
      <c r="F259" s="507"/>
      <c r="G259" s="508"/>
    </row>
    <row r="260" spans="3:13" ht="15.75" thickBot="1">
      <c r="C260" s="346" t="s">
        <v>45</v>
      </c>
      <c r="D260" s="532" t="s">
        <v>44</v>
      </c>
      <c r="E260" s="533"/>
      <c r="F260" s="533"/>
      <c r="G260" s="534"/>
    </row>
    <row r="261" spans="3:13" ht="30.75" thickBot="1">
      <c r="C261" s="300" t="s">
        <v>411</v>
      </c>
      <c r="D261" s="488" t="s">
        <v>439</v>
      </c>
      <c r="E261" s="489"/>
      <c r="F261" s="489"/>
      <c r="G261" s="490"/>
      <c r="I261" s="365">
        <v>251902</v>
      </c>
      <c r="J261" s="365">
        <v>1224310</v>
      </c>
      <c r="K261" s="365">
        <v>101638</v>
      </c>
      <c r="L261" s="162" t="s">
        <v>437</v>
      </c>
    </row>
    <row r="262" spans="3:13" ht="35.25" customHeight="1" thickBot="1">
      <c r="C262" s="287" t="s">
        <v>10</v>
      </c>
      <c r="D262" s="491" t="s">
        <v>439</v>
      </c>
      <c r="E262" s="492"/>
      <c r="F262" s="492"/>
      <c r="G262" s="493"/>
      <c r="I262" s="366">
        <v>230574</v>
      </c>
      <c r="J262" s="366">
        <v>1204262</v>
      </c>
      <c r="K262" s="366">
        <v>560762</v>
      </c>
      <c r="L262" s="162" t="s">
        <v>438</v>
      </c>
    </row>
    <row r="263" spans="3:13" ht="15.75" thickBot="1">
      <c r="C263" s="287" t="s">
        <v>15</v>
      </c>
      <c r="D263" s="494" t="s">
        <v>413</v>
      </c>
      <c r="E263" s="495"/>
      <c r="F263" s="495"/>
      <c r="G263" s="496"/>
      <c r="I263" s="367">
        <f>I261+I262</f>
        <v>482476</v>
      </c>
      <c r="J263" s="367">
        <f>J261+J262</f>
        <v>2428572</v>
      </c>
      <c r="K263" s="367">
        <f>K261+K262</f>
        <v>662400</v>
      </c>
    </row>
    <row r="264" spans="3:13" ht="12.75" customHeight="1">
      <c r="C264" s="512"/>
      <c r="D264" s="302">
        <v>2018</v>
      </c>
      <c r="E264" s="302">
        <v>2019</v>
      </c>
      <c r="F264" s="302">
        <v>2020</v>
      </c>
      <c r="G264" s="302">
        <v>2021</v>
      </c>
    </row>
    <row r="265" spans="3:13" ht="9" customHeight="1" thickBot="1">
      <c r="C265" s="513"/>
      <c r="D265" s="303" t="s">
        <v>6</v>
      </c>
      <c r="E265" s="303" t="s">
        <v>7</v>
      </c>
      <c r="F265" s="303" t="s">
        <v>7</v>
      </c>
      <c r="G265" s="303" t="s">
        <v>7</v>
      </c>
    </row>
    <row r="266" spans="3:13" ht="31.5" customHeight="1" thickBot="1">
      <c r="C266" s="287" t="s">
        <v>9</v>
      </c>
      <c r="D266" s="304">
        <v>8445</v>
      </c>
      <c r="E266" s="304">
        <v>6800</v>
      </c>
      <c r="F266" s="304">
        <v>34600</v>
      </c>
      <c r="G266" s="304">
        <v>9450</v>
      </c>
    </row>
    <row r="267" spans="3:13" ht="15.75" thickBot="1">
      <c r="C267" s="287" t="s">
        <v>16</v>
      </c>
      <c r="D267" s="304">
        <v>590990</v>
      </c>
      <c r="E267" s="304">
        <v>610119</v>
      </c>
      <c r="F267" s="304">
        <v>1721080</v>
      </c>
      <c r="G267" s="304">
        <v>1057972</v>
      </c>
    </row>
    <row r="268" spans="3:13" ht="15.75" thickBot="1">
      <c r="C268" s="287" t="s">
        <v>26</v>
      </c>
      <c r="D268" s="304">
        <f>D267/D266</f>
        <v>69.981053878034345</v>
      </c>
      <c r="E268" s="304">
        <f>E267/E266</f>
        <v>89.723382352941172</v>
      </c>
      <c r="F268" s="304">
        <f>F267/F266</f>
        <v>49.742196531791905</v>
      </c>
      <c r="G268" s="304">
        <f>G267/G266</f>
        <v>111.95470899470899</v>
      </c>
    </row>
    <row r="269" spans="3:13" ht="15.75" thickBot="1">
      <c r="C269" s="287" t="s">
        <v>17</v>
      </c>
      <c r="D269" s="306" t="s">
        <v>23</v>
      </c>
      <c r="E269" s="307">
        <f>E266/D266-1</f>
        <v>-0.19478981645944349</v>
      </c>
      <c r="F269" s="307">
        <f t="shared" ref="F269:G271" si="6">F266/E266-1</f>
        <v>4.0882352941176467</v>
      </c>
      <c r="G269" s="307">
        <f t="shared" si="6"/>
        <v>-0.72687861271676302</v>
      </c>
      <c r="I269" s="172"/>
      <c r="J269" s="172"/>
      <c r="K269" s="172"/>
      <c r="L269" s="172"/>
      <c r="M269" s="172"/>
    </row>
    <row r="270" spans="3:13" ht="15.75" thickBot="1">
      <c r="C270" s="287" t="s">
        <v>18</v>
      </c>
      <c r="D270" s="306" t="s">
        <v>23</v>
      </c>
      <c r="E270" s="307">
        <f>E267/D267-1</f>
        <v>3.236772195807025E-2</v>
      </c>
      <c r="F270" s="307">
        <f t="shared" si="6"/>
        <v>1.8208923177281808</v>
      </c>
      <c r="G270" s="307">
        <f t="shared" si="6"/>
        <v>-0.38528598321983876</v>
      </c>
    </row>
    <row r="271" spans="3:13" ht="30.75" thickBot="1">
      <c r="C271" s="287" t="s">
        <v>19</v>
      </c>
      <c r="D271" s="306" t="s">
        <v>23</v>
      </c>
      <c r="E271" s="307">
        <f>E268/D268-1</f>
        <v>0.2821096194023387</v>
      </c>
      <c r="F271" s="307">
        <f t="shared" si="6"/>
        <v>-0.445604978018739</v>
      </c>
      <c r="G271" s="307">
        <f t="shared" si="6"/>
        <v>1.2506989397453525</v>
      </c>
    </row>
    <row r="272" spans="3:13" ht="15.75" thickBot="1">
      <c r="C272" s="514" t="s">
        <v>434</v>
      </c>
      <c r="D272" s="515"/>
      <c r="E272" s="515"/>
      <c r="F272" s="515"/>
      <c r="G272" s="516"/>
    </row>
    <row r="273" spans="3:7" ht="12.75" customHeight="1">
      <c r="C273" s="512"/>
      <c r="D273" s="302">
        <v>2018</v>
      </c>
      <c r="E273" s="302">
        <v>2019</v>
      </c>
      <c r="F273" s="302">
        <v>2020</v>
      </c>
      <c r="G273" s="302">
        <v>2021</v>
      </c>
    </row>
    <row r="274" spans="3:7" ht="25.5" customHeight="1" thickBot="1">
      <c r="C274" s="513"/>
      <c r="D274" s="303" t="s">
        <v>6</v>
      </c>
      <c r="E274" s="303" t="s">
        <v>7</v>
      </c>
      <c r="F274" s="303" t="s">
        <v>7</v>
      </c>
      <c r="G274" s="303" t="s">
        <v>7</v>
      </c>
    </row>
    <row r="275" spans="3:7" ht="15.75" thickBot="1">
      <c r="C275" s="314" t="s">
        <v>99</v>
      </c>
      <c r="D275" s="313"/>
      <c r="E275" s="313"/>
      <c r="F275" s="313"/>
      <c r="G275" s="313"/>
    </row>
    <row r="276" spans="3:7" ht="15.75" thickBot="1">
      <c r="C276" s="314" t="s">
        <v>100</v>
      </c>
      <c r="D276" s="315">
        <v>590990</v>
      </c>
      <c r="E276" s="313">
        <v>610119</v>
      </c>
      <c r="F276" s="313">
        <v>1721080</v>
      </c>
      <c r="G276" s="313">
        <v>1057972</v>
      </c>
    </row>
    <row r="277" spans="3:7" ht="15.75" thickBot="1">
      <c r="C277" s="319" t="s">
        <v>75</v>
      </c>
      <c r="D277" s="315">
        <f>D276+D275</f>
        <v>590990</v>
      </c>
      <c r="E277" s="315">
        <f>E276+E275</f>
        <v>610119</v>
      </c>
      <c r="F277" s="315">
        <f>F276+F275</f>
        <v>1721080</v>
      </c>
      <c r="G277" s="315">
        <f>G276+G275</f>
        <v>1057972</v>
      </c>
    </row>
    <row r="278" spans="3:7">
      <c r="C278" s="497" t="s">
        <v>98</v>
      </c>
      <c r="D278" s="500"/>
      <c r="E278" s="501"/>
      <c r="F278" s="501"/>
      <c r="G278" s="502"/>
    </row>
    <row r="279" spans="3:7">
      <c r="C279" s="498"/>
      <c r="D279" s="503"/>
      <c r="E279" s="504"/>
      <c r="F279" s="504"/>
      <c r="G279" s="505"/>
    </row>
    <row r="280" spans="3:7" ht="15.75" thickBot="1">
      <c r="C280" s="499"/>
      <c r="D280" s="506"/>
      <c r="E280" s="507"/>
      <c r="F280" s="507"/>
      <c r="G280" s="508"/>
    </row>
    <row r="281" spans="3:7" ht="15.75" thickBot="1">
      <c r="C281" s="346" t="s">
        <v>45</v>
      </c>
      <c r="D281" s="532" t="s">
        <v>44</v>
      </c>
      <c r="E281" s="533"/>
      <c r="F281" s="533"/>
      <c r="G281" s="534"/>
    </row>
    <row r="282" spans="3:7" ht="30.75" thickBot="1">
      <c r="C282" s="300" t="s">
        <v>440</v>
      </c>
      <c r="D282" s="509" t="s">
        <v>441</v>
      </c>
      <c r="E282" s="510"/>
      <c r="F282" s="510"/>
      <c r="G282" s="511"/>
    </row>
    <row r="283" spans="3:7" ht="15.75" thickBot="1">
      <c r="C283" s="287" t="s">
        <v>10</v>
      </c>
      <c r="D283" s="491" t="s">
        <v>441</v>
      </c>
      <c r="E283" s="492"/>
      <c r="F283" s="492"/>
      <c r="G283" s="493"/>
    </row>
    <row r="284" spans="3:7" ht="15.75" thickBot="1">
      <c r="C284" s="287" t="s">
        <v>15</v>
      </c>
      <c r="D284" s="494" t="s">
        <v>410</v>
      </c>
      <c r="E284" s="495"/>
      <c r="F284" s="495"/>
      <c r="G284" s="496"/>
    </row>
    <row r="285" spans="3:7">
      <c r="C285" s="512"/>
      <c r="D285" s="302">
        <v>2018</v>
      </c>
      <c r="E285" s="302">
        <v>2019</v>
      </c>
      <c r="F285" s="302">
        <v>2020</v>
      </c>
      <c r="G285" s="302">
        <v>2021</v>
      </c>
    </row>
    <row r="286" spans="3:7" ht="15.75" thickBot="1">
      <c r="C286" s="513"/>
      <c r="D286" s="303" t="s">
        <v>6</v>
      </c>
      <c r="E286" s="303" t="s">
        <v>7</v>
      </c>
      <c r="F286" s="303" t="s">
        <v>7</v>
      </c>
      <c r="G286" s="303" t="s">
        <v>7</v>
      </c>
    </row>
    <row r="287" spans="3:7" ht="15.75" thickBot="1">
      <c r="C287" s="287" t="s">
        <v>9</v>
      </c>
      <c r="D287" s="304">
        <v>700</v>
      </c>
      <c r="E287" s="304"/>
      <c r="F287" s="304">
        <v>155</v>
      </c>
      <c r="G287" s="304">
        <v>1350</v>
      </c>
    </row>
    <row r="288" spans="3:7" ht="15.75" thickBot="1">
      <c r="C288" s="287" t="s">
        <v>16</v>
      </c>
      <c r="D288" s="304">
        <v>330000</v>
      </c>
      <c r="E288" s="304">
        <v>0</v>
      </c>
      <c r="F288" s="304">
        <v>65000</v>
      </c>
      <c r="G288" s="304">
        <v>644420</v>
      </c>
    </row>
    <row r="289" spans="3:7" ht="15.75" thickBot="1">
      <c r="C289" s="287" t="s">
        <v>26</v>
      </c>
      <c r="D289" s="304">
        <f>D288/D287</f>
        <v>471.42857142857144</v>
      </c>
      <c r="E289" s="304" t="e">
        <f>E288/E287</f>
        <v>#DIV/0!</v>
      </c>
      <c r="F289" s="304">
        <f>F288/F287</f>
        <v>419.35483870967744</v>
      </c>
      <c r="G289" s="304">
        <f>G288/G287</f>
        <v>477.34814814814814</v>
      </c>
    </row>
    <row r="290" spans="3:7" ht="15.75" thickBot="1">
      <c r="C290" s="287" t="s">
        <v>17</v>
      </c>
      <c r="D290" s="306" t="s">
        <v>23</v>
      </c>
      <c r="E290" s="307">
        <f t="shared" ref="E290:G292" si="7">E287/D287-1</f>
        <v>-1</v>
      </c>
      <c r="F290" s="307" t="e">
        <f t="shared" si="7"/>
        <v>#DIV/0!</v>
      </c>
      <c r="G290" s="307">
        <f t="shared" si="7"/>
        <v>7.7096774193548381</v>
      </c>
    </row>
    <row r="291" spans="3:7" ht="15.75" thickBot="1">
      <c r="C291" s="287" t="s">
        <v>18</v>
      </c>
      <c r="D291" s="306" t="s">
        <v>23</v>
      </c>
      <c r="E291" s="307">
        <f t="shared" si="7"/>
        <v>-1</v>
      </c>
      <c r="F291" s="307" t="e">
        <f t="shared" si="7"/>
        <v>#DIV/0!</v>
      </c>
      <c r="G291" s="307">
        <f t="shared" si="7"/>
        <v>8.9141538461538463</v>
      </c>
    </row>
    <row r="292" spans="3:7" ht="30.75" thickBot="1">
      <c r="C292" s="287" t="s">
        <v>19</v>
      </c>
      <c r="D292" s="306" t="s">
        <v>23</v>
      </c>
      <c r="E292" s="307" t="e">
        <f t="shared" si="7"/>
        <v>#DIV/0!</v>
      </c>
      <c r="F292" s="307" t="e">
        <f t="shared" si="7"/>
        <v>#DIV/0!</v>
      </c>
      <c r="G292" s="307">
        <f t="shared" si="7"/>
        <v>0.13829173789173788</v>
      </c>
    </row>
    <row r="293" spans="3:7" ht="15.75" thickBot="1">
      <c r="C293" s="514" t="s">
        <v>434</v>
      </c>
      <c r="D293" s="515"/>
      <c r="E293" s="515"/>
      <c r="F293" s="515"/>
      <c r="G293" s="516"/>
    </row>
    <row r="294" spans="3:7">
      <c r="C294" s="512"/>
      <c r="D294" s="302">
        <v>2018</v>
      </c>
      <c r="E294" s="302">
        <v>2019</v>
      </c>
      <c r="F294" s="302">
        <v>2020</v>
      </c>
      <c r="G294" s="302">
        <v>2021</v>
      </c>
    </row>
    <row r="295" spans="3:7" ht="15.75" thickBot="1">
      <c r="C295" s="513"/>
      <c r="D295" s="303" t="s">
        <v>6</v>
      </c>
      <c r="E295" s="303" t="s">
        <v>7</v>
      </c>
      <c r="F295" s="303" t="s">
        <v>7</v>
      </c>
      <c r="G295" s="303" t="s">
        <v>7</v>
      </c>
    </row>
    <row r="296" spans="3:7" ht="15.75" thickBot="1">
      <c r="C296" s="314" t="s">
        <v>99</v>
      </c>
      <c r="D296" s="313"/>
      <c r="E296" s="313"/>
      <c r="F296" s="313"/>
      <c r="G296" s="313"/>
    </row>
    <row r="297" spans="3:7" ht="15.75" thickBot="1">
      <c r="C297" s="314" t="s">
        <v>100</v>
      </c>
      <c r="D297" s="315">
        <v>330000</v>
      </c>
      <c r="E297" s="313">
        <v>0</v>
      </c>
      <c r="F297" s="313">
        <v>65000</v>
      </c>
      <c r="G297" s="313">
        <v>644420</v>
      </c>
    </row>
    <row r="298" spans="3:7" ht="15.75" thickBot="1">
      <c r="C298" s="319" t="s">
        <v>75</v>
      </c>
      <c r="D298" s="315">
        <f>D297+D296</f>
        <v>330000</v>
      </c>
      <c r="E298" s="315">
        <f>E297+E296</f>
        <v>0</v>
      </c>
      <c r="F298" s="315">
        <f>F297+F296</f>
        <v>65000</v>
      </c>
      <c r="G298" s="315">
        <f>G297+G296</f>
        <v>644420</v>
      </c>
    </row>
    <row r="299" spans="3:7">
      <c r="C299" s="497" t="s">
        <v>98</v>
      </c>
      <c r="D299" s="500"/>
      <c r="E299" s="501"/>
      <c r="F299" s="501"/>
      <c r="G299" s="502"/>
    </row>
    <row r="300" spans="3:7">
      <c r="C300" s="498"/>
      <c r="D300" s="503"/>
      <c r="E300" s="504"/>
      <c r="F300" s="504"/>
      <c r="G300" s="505"/>
    </row>
    <row r="301" spans="3:7" ht="15.75" thickBot="1">
      <c r="C301" s="499"/>
      <c r="D301" s="506"/>
      <c r="E301" s="507"/>
      <c r="F301" s="507"/>
      <c r="G301" s="508"/>
    </row>
    <row r="302" spans="3:7" ht="15.75" thickBot="1">
      <c r="C302" s="346" t="s">
        <v>45</v>
      </c>
      <c r="D302" s="532" t="s">
        <v>44</v>
      </c>
      <c r="E302" s="533"/>
      <c r="F302" s="533"/>
      <c r="G302" s="534"/>
    </row>
    <row r="303" spans="3:7" ht="30.75" thickBot="1">
      <c r="C303" s="300" t="s">
        <v>442</v>
      </c>
      <c r="D303" s="509" t="s">
        <v>443</v>
      </c>
      <c r="E303" s="510"/>
      <c r="F303" s="510"/>
      <c r="G303" s="511"/>
    </row>
    <row r="304" spans="3:7" ht="15.75" thickBot="1">
      <c r="C304" s="287" t="s">
        <v>10</v>
      </c>
      <c r="D304" s="491" t="s">
        <v>443</v>
      </c>
      <c r="E304" s="492"/>
      <c r="F304" s="492"/>
      <c r="G304" s="493"/>
    </row>
    <row r="305" spans="3:7" ht="15.75" thickBot="1">
      <c r="C305" s="287" t="s">
        <v>15</v>
      </c>
      <c r="D305" s="494" t="s">
        <v>444</v>
      </c>
      <c r="E305" s="495"/>
      <c r="F305" s="495"/>
      <c r="G305" s="496"/>
    </row>
    <row r="306" spans="3:7">
      <c r="C306" s="512"/>
      <c r="D306" s="302">
        <v>2018</v>
      </c>
      <c r="E306" s="302">
        <v>2019</v>
      </c>
      <c r="F306" s="302">
        <v>2020</v>
      </c>
      <c r="G306" s="302">
        <v>2021</v>
      </c>
    </row>
    <row r="307" spans="3:7" ht="15.75" thickBot="1">
      <c r="C307" s="513"/>
      <c r="D307" s="303" t="s">
        <v>6</v>
      </c>
      <c r="E307" s="303" t="s">
        <v>7</v>
      </c>
      <c r="F307" s="303" t="s">
        <v>7</v>
      </c>
      <c r="G307" s="303" t="s">
        <v>7</v>
      </c>
    </row>
    <row r="308" spans="3:7" ht="15.75" thickBot="1">
      <c r="C308" s="287" t="s">
        <v>9</v>
      </c>
      <c r="D308" s="304"/>
      <c r="E308" s="304">
        <v>25</v>
      </c>
      <c r="F308" s="304">
        <v>15</v>
      </c>
      <c r="G308" s="304">
        <v>2</v>
      </c>
    </row>
    <row r="309" spans="3:7" ht="15.75" thickBot="1">
      <c r="C309" s="287" t="s">
        <v>16</v>
      </c>
      <c r="D309" s="304">
        <v>0</v>
      </c>
      <c r="E309" s="304">
        <v>473815</v>
      </c>
      <c r="F309" s="304">
        <v>293177</v>
      </c>
      <c r="G309" s="304">
        <v>17396</v>
      </c>
    </row>
    <row r="310" spans="3:7" ht="15.75" thickBot="1">
      <c r="C310" s="287" t="s">
        <v>26</v>
      </c>
      <c r="D310" s="304" t="e">
        <f>D309/D308</f>
        <v>#DIV/0!</v>
      </c>
      <c r="E310" s="304">
        <f>E309/E308</f>
        <v>18952.599999999999</v>
      </c>
      <c r="F310" s="304">
        <f>F309/F308</f>
        <v>19545.133333333335</v>
      </c>
      <c r="G310" s="304">
        <f>G309/G308</f>
        <v>8698</v>
      </c>
    </row>
    <row r="311" spans="3:7" ht="15.75" thickBot="1">
      <c r="C311" s="287" t="s">
        <v>17</v>
      </c>
      <c r="D311" s="306" t="s">
        <v>23</v>
      </c>
      <c r="E311" s="307" t="e">
        <f t="shared" ref="E311:G313" si="8">E308/D308-1</f>
        <v>#DIV/0!</v>
      </c>
      <c r="F311" s="307">
        <f t="shared" si="8"/>
        <v>-0.4</v>
      </c>
      <c r="G311" s="307">
        <f t="shared" si="8"/>
        <v>-0.8666666666666667</v>
      </c>
    </row>
    <row r="312" spans="3:7" ht="15.75" thickBot="1">
      <c r="C312" s="287" t="s">
        <v>18</v>
      </c>
      <c r="D312" s="306" t="s">
        <v>23</v>
      </c>
      <c r="E312" s="307" t="e">
        <f t="shared" si="8"/>
        <v>#DIV/0!</v>
      </c>
      <c r="F312" s="307">
        <f t="shared" si="8"/>
        <v>-0.38124162384052851</v>
      </c>
      <c r="G312" s="307">
        <f t="shared" si="8"/>
        <v>-0.94066383106451057</v>
      </c>
    </row>
    <row r="313" spans="3:7" ht="30.75" thickBot="1">
      <c r="C313" s="287" t="s">
        <v>19</v>
      </c>
      <c r="D313" s="306" t="s">
        <v>23</v>
      </c>
      <c r="E313" s="307" t="e">
        <f t="shared" si="8"/>
        <v>#DIV/0!</v>
      </c>
      <c r="F313" s="307">
        <f t="shared" si="8"/>
        <v>3.1263960265786039E-2</v>
      </c>
      <c r="G313" s="307">
        <f t="shared" si="8"/>
        <v>-0.55497873298382894</v>
      </c>
    </row>
    <row r="314" spans="3:7" ht="15.75" thickBot="1">
      <c r="C314" s="514" t="s">
        <v>434</v>
      </c>
      <c r="D314" s="515"/>
      <c r="E314" s="515"/>
      <c r="F314" s="515"/>
      <c r="G314" s="516"/>
    </row>
    <row r="315" spans="3:7">
      <c r="C315" s="512"/>
      <c r="D315" s="302">
        <v>2018</v>
      </c>
      <c r="E315" s="302">
        <v>2019</v>
      </c>
      <c r="F315" s="302">
        <v>2020</v>
      </c>
      <c r="G315" s="302">
        <v>2021</v>
      </c>
    </row>
    <row r="316" spans="3:7" ht="15.75" thickBot="1">
      <c r="C316" s="513"/>
      <c r="D316" s="303" t="s">
        <v>6</v>
      </c>
      <c r="E316" s="303" t="s">
        <v>7</v>
      </c>
      <c r="F316" s="303" t="s">
        <v>7</v>
      </c>
      <c r="G316" s="303" t="s">
        <v>7</v>
      </c>
    </row>
    <row r="317" spans="3:7" ht="15.75" thickBot="1">
      <c r="C317" s="314" t="s">
        <v>99</v>
      </c>
      <c r="D317" s="313"/>
      <c r="E317" s="313">
        <v>473815</v>
      </c>
      <c r="F317" s="313">
        <v>293177</v>
      </c>
      <c r="G317" s="313">
        <v>17396</v>
      </c>
    </row>
    <row r="318" spans="3:7" ht="15.75" thickBot="1">
      <c r="C318" s="314" t="s">
        <v>100</v>
      </c>
      <c r="D318" s="315"/>
      <c r="E318" s="162">
        <v>0</v>
      </c>
      <c r="F318" s="162">
        <v>0</v>
      </c>
      <c r="G318" s="162">
        <v>0</v>
      </c>
    </row>
    <row r="319" spans="3:7" ht="15.75" thickBot="1">
      <c r="C319" s="319" t="s">
        <v>75</v>
      </c>
      <c r="D319" s="315">
        <f>D318+D317</f>
        <v>0</v>
      </c>
      <c r="E319" s="315">
        <f>E318+E317</f>
        <v>473815</v>
      </c>
      <c r="F319" s="315">
        <f>F318+F317</f>
        <v>293177</v>
      </c>
      <c r="G319" s="315">
        <f>G318+G317</f>
        <v>17396</v>
      </c>
    </row>
    <row r="320" spans="3:7">
      <c r="C320" s="497" t="s">
        <v>98</v>
      </c>
      <c r="D320" s="500"/>
      <c r="E320" s="501"/>
      <c r="F320" s="501"/>
      <c r="G320" s="502"/>
    </row>
    <row r="321" spans="3:14">
      <c r="C321" s="498"/>
      <c r="D321" s="503"/>
      <c r="E321" s="504"/>
      <c r="F321" s="504"/>
      <c r="G321" s="505"/>
    </row>
    <row r="322" spans="3:14" ht="15.75" thickBot="1">
      <c r="C322" s="499"/>
      <c r="D322" s="506"/>
      <c r="E322" s="507"/>
      <c r="F322" s="507"/>
      <c r="G322" s="508"/>
    </row>
    <row r="323" spans="3:14" ht="15.75" customHeight="1" thickBot="1">
      <c r="C323" s="347"/>
      <c r="D323" s="348"/>
      <c r="E323" s="348"/>
      <c r="F323" s="348"/>
      <c r="G323" s="348"/>
    </row>
    <row r="324" spans="3:14" ht="45.75" customHeight="1" thickBot="1">
      <c r="C324" s="288" t="s">
        <v>116</v>
      </c>
      <c r="D324" s="349">
        <f>D309+D288+D267+D246+D202+D162+D121+D82+D40</f>
        <v>22532125</v>
      </c>
      <c r="E324" s="349">
        <f>E309+E288+E267+E246+E202+E162+E121+E82+E40</f>
        <v>24974346</v>
      </c>
      <c r="F324" s="349">
        <f>F309+F288+F267+F246+F202+F162+F121+F82+F40</f>
        <v>26931787</v>
      </c>
      <c r="G324" s="349">
        <f>G309+G288+G267+G246+G202+G162+G121+G82+G40</f>
        <v>28358837</v>
      </c>
      <c r="K324" s="172"/>
      <c r="L324" s="172"/>
      <c r="M324" s="172"/>
      <c r="N324" s="172"/>
    </row>
    <row r="325" spans="3:14" ht="45.75" thickBot="1">
      <c r="C325" s="288" t="s">
        <v>117</v>
      </c>
      <c r="D325" s="349">
        <f>D327+D329+D331+D335+D339+D343</f>
        <v>22532125</v>
      </c>
      <c r="E325" s="349">
        <f>E327+E329+E331+E335+E339+E341+E343</f>
        <v>24974346</v>
      </c>
      <c r="F325" s="349">
        <f>F327+F329+F331+F335+F339+F341+F343</f>
        <v>26931787</v>
      </c>
      <c r="G325" s="349">
        <f>G327+G329+G331+G335+G339+G341+G343</f>
        <v>28358837</v>
      </c>
      <c r="I325" s="350">
        <v>23069862</v>
      </c>
    </row>
    <row r="326" spans="3:14" ht="30.75" thickBot="1">
      <c r="C326" s="351" t="s">
        <v>27</v>
      </c>
      <c r="D326" s="352"/>
      <c r="E326" s="353">
        <f>(E325/D325)-1</f>
        <v>0.10838840100523139</v>
      </c>
      <c r="F326" s="353">
        <f>(F325/E325)-1</f>
        <v>7.8378068438708981E-2</v>
      </c>
      <c r="G326" s="353">
        <f>(G325/F325)-1</f>
        <v>5.2987571897846975E-2</v>
      </c>
      <c r="I326" s="172">
        <f>I325-E325</f>
        <v>-1904484</v>
      </c>
    </row>
    <row r="327" spans="3:14" ht="15.75" thickBot="1">
      <c r="C327" s="314" t="s">
        <v>0</v>
      </c>
      <c r="D327" s="313">
        <f>D49+D90+D129+D170+D210</f>
        <v>420500</v>
      </c>
      <c r="E327" s="313">
        <f>E49+E90+E129+E170+E210</f>
        <v>420500</v>
      </c>
      <c r="F327" s="313">
        <f>F49+F90+F129+F170+F210</f>
        <v>420500</v>
      </c>
      <c r="G327" s="313">
        <f>G49+G90+G129+G170+G210</f>
        <v>420500</v>
      </c>
    </row>
    <row r="328" spans="3:14" ht="15.75" thickBot="1">
      <c r="C328" s="316" t="s">
        <v>28</v>
      </c>
      <c r="D328" s="315"/>
      <c r="E328" s="317">
        <v>0</v>
      </c>
      <c r="F328" s="317">
        <v>0</v>
      </c>
      <c r="G328" s="317">
        <v>0</v>
      </c>
    </row>
    <row r="329" spans="3:14" ht="15" customHeight="1" thickBot="1">
      <c r="C329" s="314" t="s">
        <v>52</v>
      </c>
      <c r="D329" s="354">
        <f>D52+D93+D132+D173</f>
        <v>81000</v>
      </c>
      <c r="E329" s="354">
        <f>E52+E93+E132+E173</f>
        <v>81000</v>
      </c>
      <c r="F329" s="354">
        <f>F52+F93+F132+F173</f>
        <v>81000</v>
      </c>
      <c r="G329" s="354">
        <f>G52+G93+G132+G173</f>
        <v>81000</v>
      </c>
    </row>
    <row r="330" spans="3:14" ht="30.75" customHeight="1" thickBot="1">
      <c r="C330" s="355" t="s">
        <v>53</v>
      </c>
      <c r="D330" s="175"/>
      <c r="E330" s="317">
        <v>0</v>
      </c>
      <c r="F330" s="317">
        <v>0</v>
      </c>
      <c r="G330" s="317">
        <v>0</v>
      </c>
    </row>
    <row r="331" spans="3:14" ht="15.75" thickBot="1">
      <c r="C331" s="314" t="s">
        <v>1</v>
      </c>
      <c r="D331" s="313">
        <f>D55+D135</f>
        <v>800000</v>
      </c>
      <c r="E331" s="313">
        <f>E55+E135</f>
        <v>860250</v>
      </c>
      <c r="F331" s="313">
        <f>F55+F135</f>
        <v>877471</v>
      </c>
      <c r="G331" s="313">
        <f>G55+G135</f>
        <v>919273</v>
      </c>
      <c r="I331" s="162">
        <v>860000</v>
      </c>
    </row>
    <row r="332" spans="3:14" ht="30.75" thickBot="1">
      <c r="C332" s="316" t="s">
        <v>29</v>
      </c>
      <c r="D332" s="315"/>
      <c r="E332" s="317">
        <f>(E331/D331)-1</f>
        <v>7.5312499999999893E-2</v>
      </c>
      <c r="F332" s="317">
        <f>(F331/E331)-1</f>
        <v>2.0018599244405744E-2</v>
      </c>
      <c r="G332" s="317">
        <f>(G331/F331)-1</f>
        <v>4.7639181237898454E-2</v>
      </c>
      <c r="I332" s="172">
        <f>I331-E331</f>
        <v>-250</v>
      </c>
    </row>
    <row r="333" spans="3:14" ht="15.75" thickBot="1">
      <c r="C333" s="314" t="s">
        <v>2</v>
      </c>
      <c r="D333" s="313"/>
      <c r="E333" s="313"/>
      <c r="F333" s="313"/>
      <c r="G333" s="313"/>
    </row>
    <row r="334" spans="3:14" ht="15.75" thickBot="1">
      <c r="C334" s="316" t="s">
        <v>30</v>
      </c>
      <c r="D334" s="315"/>
      <c r="E334" s="317"/>
      <c r="F334" s="317"/>
      <c r="G334" s="317"/>
    </row>
    <row r="335" spans="3:14" ht="19.5" thickBot="1">
      <c r="C335" s="314" t="s">
        <v>31</v>
      </c>
      <c r="D335" s="313">
        <f>D222+D182+D102+D61</f>
        <v>19893000</v>
      </c>
      <c r="E335" s="313">
        <f>E222+E182+E102+E61</f>
        <v>21383784</v>
      </c>
      <c r="F335" s="313">
        <f>F222+F182+F102+F61</f>
        <v>22861666</v>
      </c>
      <c r="G335" s="313">
        <f>G222+G182+G102+G61</f>
        <v>24446914</v>
      </c>
      <c r="I335" s="279">
        <v>93204</v>
      </c>
      <c r="J335" s="279">
        <v>452995</v>
      </c>
      <c r="K335" s="279">
        <v>37606</v>
      </c>
      <c r="L335" s="279">
        <v>277031</v>
      </c>
      <c r="M335" s="279">
        <v>54513</v>
      </c>
      <c r="N335" s="279">
        <v>450294</v>
      </c>
    </row>
    <row r="336" spans="3:14" ht="30.75" thickBot="1">
      <c r="C336" s="316" t="s">
        <v>32</v>
      </c>
      <c r="D336" s="315"/>
      <c r="E336" s="317">
        <f>(E335/D335)-1</f>
        <v>7.4940129693862101E-2</v>
      </c>
      <c r="F336" s="317">
        <f>(F335/E335)-1</f>
        <v>6.9112276854274235E-2</v>
      </c>
      <c r="G336" s="317">
        <f>(G335/F335)-1</f>
        <v>6.934087830694402E-2</v>
      </c>
    </row>
    <row r="337" spans="1:17" ht="15.75" thickBot="1">
      <c r="C337" s="314" t="s">
        <v>33</v>
      </c>
      <c r="D337" s="313"/>
      <c r="E337" s="313"/>
      <c r="F337" s="313"/>
      <c r="G337" s="313"/>
      <c r="I337" s="162">
        <v>2019</v>
      </c>
      <c r="J337" s="162">
        <v>2020</v>
      </c>
      <c r="K337" s="162">
        <v>2021</v>
      </c>
      <c r="L337" s="162">
        <v>2019</v>
      </c>
      <c r="M337" s="162">
        <v>2020</v>
      </c>
      <c r="N337" s="162">
        <v>2021</v>
      </c>
      <c r="O337" s="162">
        <v>2019</v>
      </c>
      <c r="P337" s="162">
        <v>2020</v>
      </c>
      <c r="Q337" s="162">
        <v>2021</v>
      </c>
    </row>
    <row r="338" spans="1:17" ht="30.75" thickBot="1">
      <c r="C338" s="316" t="s">
        <v>34</v>
      </c>
      <c r="D338" s="315"/>
      <c r="E338" s="317"/>
      <c r="F338" s="317"/>
      <c r="G338" s="317"/>
      <c r="I338" s="368">
        <v>1862</v>
      </c>
      <c r="J338" s="368">
        <v>1862</v>
      </c>
      <c r="K338" s="368">
        <v>1862</v>
      </c>
      <c r="L338" s="369"/>
      <c r="M338" s="369"/>
      <c r="N338" s="369"/>
      <c r="O338" s="368">
        <v>9310</v>
      </c>
      <c r="P338" s="368">
        <v>9310</v>
      </c>
      <c r="Q338" s="368">
        <v>9310</v>
      </c>
    </row>
    <row r="339" spans="1:17" ht="30.75" thickBot="1">
      <c r="C339" s="314" t="s">
        <v>3</v>
      </c>
      <c r="D339" s="313">
        <f>D147+D67</f>
        <v>362</v>
      </c>
      <c r="E339" s="313">
        <f>E147+E67</f>
        <v>362</v>
      </c>
      <c r="F339" s="313">
        <f>F147+F67</f>
        <v>362</v>
      </c>
      <c r="G339" s="313">
        <f>G147+G67</f>
        <v>362</v>
      </c>
      <c r="I339" s="368">
        <v>120000</v>
      </c>
      <c r="J339" s="368">
        <v>24000</v>
      </c>
      <c r="K339" s="368"/>
      <c r="L339" s="368">
        <v>45344</v>
      </c>
      <c r="M339" s="368">
        <v>120000</v>
      </c>
      <c r="N339" s="368"/>
      <c r="O339" s="368"/>
      <c r="P339" s="368"/>
      <c r="Q339" s="368"/>
    </row>
    <row r="340" spans="1:17" ht="30.75" thickBot="1">
      <c r="C340" s="316" t="s">
        <v>35</v>
      </c>
      <c r="D340" s="315"/>
      <c r="E340" s="317">
        <v>0</v>
      </c>
      <c r="F340" s="317">
        <v>0</v>
      </c>
      <c r="G340" s="317">
        <v>0</v>
      </c>
      <c r="I340" s="368">
        <v>63368</v>
      </c>
      <c r="J340" s="368">
        <v>653400</v>
      </c>
      <c r="K340" s="368">
        <v>153900</v>
      </c>
      <c r="L340" s="368">
        <v>0</v>
      </c>
      <c r="M340" s="368">
        <v>405000</v>
      </c>
      <c r="N340" s="368">
        <v>405000</v>
      </c>
      <c r="O340" s="368"/>
      <c r="P340" s="368"/>
      <c r="Q340" s="368"/>
    </row>
    <row r="341" spans="1:17" ht="15.75" thickBot="1">
      <c r="C341" s="314" t="s">
        <v>20</v>
      </c>
      <c r="D341" s="313">
        <f>D254+D275+D296+D317</f>
        <v>0</v>
      </c>
      <c r="E341" s="313">
        <f>E254+E275+E296+E317</f>
        <v>473815</v>
      </c>
      <c r="F341" s="313">
        <f>F254+F275+F296+F317</f>
        <v>293177</v>
      </c>
      <c r="G341" s="313">
        <f>G254+G275+G296+G317</f>
        <v>17396</v>
      </c>
      <c r="I341" s="367">
        <f>I338+I339+I340</f>
        <v>185230</v>
      </c>
      <c r="J341" s="367">
        <f t="shared" ref="J341:Q341" si="9">J338+J339+J340</f>
        <v>679262</v>
      </c>
      <c r="K341" s="367">
        <f t="shared" si="9"/>
        <v>155762</v>
      </c>
      <c r="L341" s="367">
        <f t="shared" si="9"/>
        <v>45344</v>
      </c>
      <c r="M341" s="367">
        <f t="shared" si="9"/>
        <v>525000</v>
      </c>
      <c r="N341" s="367">
        <f t="shared" si="9"/>
        <v>405000</v>
      </c>
      <c r="O341" s="367">
        <f t="shared" si="9"/>
        <v>9310</v>
      </c>
      <c r="P341" s="367">
        <f t="shared" si="9"/>
        <v>9310</v>
      </c>
      <c r="Q341" s="367">
        <f t="shared" si="9"/>
        <v>9310</v>
      </c>
    </row>
    <row r="342" spans="1:17" ht="30.75" thickBot="1">
      <c r="C342" s="316" t="s">
        <v>36</v>
      </c>
      <c r="D342" s="315"/>
      <c r="E342" s="317"/>
      <c r="F342" s="317"/>
      <c r="G342" s="317"/>
      <c r="I342" s="367">
        <f>I341+L341+O341</f>
        <v>239884</v>
      </c>
      <c r="J342" s="367">
        <f>J341+M341+P341</f>
        <v>1213572</v>
      </c>
      <c r="K342" s="367">
        <f>K341+N341+Q341</f>
        <v>570072</v>
      </c>
    </row>
    <row r="343" spans="1:17" ht="15.75" thickBot="1">
      <c r="C343" s="314" t="s">
        <v>21</v>
      </c>
      <c r="D343" s="313">
        <f>D255+D276+D297+D318</f>
        <v>1337263</v>
      </c>
      <c r="E343" s="313">
        <v>1754635</v>
      </c>
      <c r="F343" s="313">
        <v>2397611</v>
      </c>
      <c r="G343" s="313">
        <v>2473392</v>
      </c>
      <c r="I343" s="366">
        <f>I335+L335</f>
        <v>370235</v>
      </c>
      <c r="J343" s="366">
        <f>J335+M335</f>
        <v>507508</v>
      </c>
      <c r="K343" s="366">
        <f>K335+N335</f>
        <v>487900</v>
      </c>
    </row>
    <row r="344" spans="1:17" ht="30.75" thickBot="1">
      <c r="C344" s="316" t="s">
        <v>37</v>
      </c>
      <c r="D344" s="315"/>
      <c r="E344" s="317"/>
      <c r="F344" s="317"/>
      <c r="G344" s="317"/>
      <c r="I344" s="367">
        <f>I342+I343</f>
        <v>610119</v>
      </c>
      <c r="J344" s="367">
        <f>J342+J343</f>
        <v>1721080</v>
      </c>
      <c r="K344" s="367">
        <f>K342+K343</f>
        <v>1057972</v>
      </c>
    </row>
    <row r="345" spans="1:17" ht="15.75" customHeight="1">
      <c r="C345" s="520" t="s">
        <v>433</v>
      </c>
      <c r="D345" s="523" t="s">
        <v>252</v>
      </c>
      <c r="E345" s="524"/>
      <c r="F345" s="524"/>
      <c r="G345" s="525"/>
    </row>
    <row r="346" spans="1:17">
      <c r="C346" s="521"/>
      <c r="D346" s="526"/>
      <c r="E346" s="527"/>
      <c r="F346" s="527"/>
      <c r="G346" s="528"/>
    </row>
    <row r="347" spans="1:17" ht="27.75" customHeight="1" thickBot="1">
      <c r="C347" s="522"/>
      <c r="D347" s="529"/>
      <c r="E347" s="530"/>
      <c r="F347" s="530"/>
      <c r="G347" s="531"/>
    </row>
    <row r="348" spans="1:17" ht="15.75" thickBot="1">
      <c r="C348" s="322" t="s">
        <v>74</v>
      </c>
      <c r="D348" s="323"/>
      <c r="E348" s="323"/>
      <c r="F348" s="323"/>
      <c r="G348" s="323"/>
      <c r="I348" s="172"/>
      <c r="J348" s="172"/>
      <c r="K348" s="172"/>
    </row>
    <row r="349" spans="1:17" ht="45.75" thickBot="1">
      <c r="C349" s="356" t="s">
        <v>58</v>
      </c>
      <c r="D349" s="313">
        <v>680</v>
      </c>
      <c r="E349" s="313">
        <v>680</v>
      </c>
      <c r="F349" s="313">
        <v>680</v>
      </c>
      <c r="G349" s="313">
        <v>680</v>
      </c>
      <c r="J349" s="172"/>
      <c r="K349" s="172"/>
      <c r="L349" s="172"/>
    </row>
    <row r="350" spans="1:17" ht="45.75" thickBot="1">
      <c r="C350" s="356" t="s">
        <v>69</v>
      </c>
      <c r="D350" s="313">
        <v>2</v>
      </c>
      <c r="E350" s="313">
        <v>2</v>
      </c>
      <c r="F350" s="313">
        <v>2</v>
      </c>
      <c r="G350" s="313">
        <v>2</v>
      </c>
    </row>
    <row r="351" spans="1:17" ht="15.75" customHeight="1" thickBot="1">
      <c r="C351" s="357"/>
      <c r="D351" s="358"/>
      <c r="E351" s="358"/>
      <c r="F351" s="358"/>
      <c r="G351" s="358"/>
    </row>
    <row r="352" spans="1:17">
      <c r="A352" s="517" t="s">
        <v>125</v>
      </c>
      <c r="B352" s="359" t="s">
        <v>83</v>
      </c>
      <c r="C352" s="360" t="s">
        <v>354</v>
      </c>
      <c r="D352" s="517" t="s">
        <v>86</v>
      </c>
      <c r="E352" s="359" t="s">
        <v>83</v>
      </c>
      <c r="F352" s="360" t="s">
        <v>352</v>
      </c>
      <c r="G352" s="517" t="s">
        <v>121</v>
      </c>
      <c r="H352" s="359" t="s">
        <v>83</v>
      </c>
      <c r="I352" s="360" t="s">
        <v>217</v>
      </c>
    </row>
    <row r="353" spans="1:9">
      <c r="A353" s="518"/>
      <c r="B353" s="361" t="s">
        <v>84</v>
      </c>
      <c r="C353" s="362"/>
      <c r="D353" s="518"/>
      <c r="E353" s="361" t="s">
        <v>84</v>
      </c>
      <c r="F353" s="362"/>
      <c r="G353" s="518"/>
      <c r="H353" s="361" t="s">
        <v>84</v>
      </c>
      <c r="I353" s="362"/>
    </row>
    <row r="354" spans="1:9" ht="15.75" thickBot="1">
      <c r="A354" s="519"/>
      <c r="B354" s="363" t="s">
        <v>85</v>
      </c>
      <c r="C354" s="364"/>
      <c r="D354" s="519"/>
      <c r="E354" s="363" t="s">
        <v>85</v>
      </c>
      <c r="F354" s="364"/>
      <c r="G354" s="519"/>
      <c r="H354" s="363" t="s">
        <v>85</v>
      </c>
      <c r="I354" s="364"/>
    </row>
  </sheetData>
  <mergeCells count="91">
    <mergeCell ref="D156:G156"/>
    <mergeCell ref="C159:C160"/>
    <mergeCell ref="D232:G234"/>
    <mergeCell ref="D197:G197"/>
    <mergeCell ref="D198:G198"/>
    <mergeCell ref="D157:G157"/>
    <mergeCell ref="D158:G158"/>
    <mergeCell ref="C167:G167"/>
    <mergeCell ref="C168:C169"/>
    <mergeCell ref="C192:C194"/>
    <mergeCell ref="D192:G194"/>
    <mergeCell ref="C199:C200"/>
    <mergeCell ref="C207:G207"/>
    <mergeCell ref="C208:C209"/>
    <mergeCell ref="C232:C234"/>
    <mergeCell ref="D196:G196"/>
    <mergeCell ref="C19:G19"/>
    <mergeCell ref="D32:G32"/>
    <mergeCell ref="D33:G33"/>
    <mergeCell ref="D34:G34"/>
    <mergeCell ref="D116:G116"/>
    <mergeCell ref="D115:G115"/>
    <mergeCell ref="D75:G75"/>
    <mergeCell ref="C79:C81"/>
    <mergeCell ref="C88:C89"/>
    <mergeCell ref="D112:G113"/>
    <mergeCell ref="C112:C113"/>
    <mergeCell ref="C37:C38"/>
    <mergeCell ref="C47:C48"/>
    <mergeCell ref="D71:G72"/>
    <mergeCell ref="C71:C73"/>
    <mergeCell ref="D35:G35"/>
    <mergeCell ref="D117:G117"/>
    <mergeCell ref="C118:C119"/>
    <mergeCell ref="C126:G126"/>
    <mergeCell ref="D151:G153"/>
    <mergeCell ref="C127:C128"/>
    <mergeCell ref="C151:C153"/>
    <mergeCell ref="D260:G260"/>
    <mergeCell ref="D242:G242"/>
    <mergeCell ref="C243:C244"/>
    <mergeCell ref="C251:G251"/>
    <mergeCell ref="C252:C253"/>
    <mergeCell ref="C257:C259"/>
    <mergeCell ref="D257:G259"/>
    <mergeCell ref="D18:G18"/>
    <mergeCell ref="C9:G11"/>
    <mergeCell ref="D12:G12"/>
    <mergeCell ref="C13:C14"/>
    <mergeCell ref="B2:H2"/>
    <mergeCell ref="C3:G3"/>
    <mergeCell ref="D5:G5"/>
    <mergeCell ref="D6:G6"/>
    <mergeCell ref="D7:G7"/>
    <mergeCell ref="C8:G8"/>
    <mergeCell ref="C237:G237"/>
    <mergeCell ref="C238:G238"/>
    <mergeCell ref="D239:G239"/>
    <mergeCell ref="D240:G240"/>
    <mergeCell ref="D241:G241"/>
    <mergeCell ref="A352:A354"/>
    <mergeCell ref="C273:C274"/>
    <mergeCell ref="C278:C280"/>
    <mergeCell ref="D278:G280"/>
    <mergeCell ref="C345:C347"/>
    <mergeCell ref="D345:G347"/>
    <mergeCell ref="D352:D354"/>
    <mergeCell ref="G352:G354"/>
    <mergeCell ref="D299:G301"/>
    <mergeCell ref="D281:G281"/>
    <mergeCell ref="D282:G282"/>
    <mergeCell ref="D302:G302"/>
    <mergeCell ref="C306:C307"/>
    <mergeCell ref="D283:G283"/>
    <mergeCell ref="D284:G284"/>
    <mergeCell ref="D261:G261"/>
    <mergeCell ref="D262:G262"/>
    <mergeCell ref="D263:G263"/>
    <mergeCell ref="C320:C322"/>
    <mergeCell ref="D320:G322"/>
    <mergeCell ref="D303:G303"/>
    <mergeCell ref="D304:G304"/>
    <mergeCell ref="D305:G305"/>
    <mergeCell ref="C264:C265"/>
    <mergeCell ref="C272:G272"/>
    <mergeCell ref="C314:G314"/>
    <mergeCell ref="C315:C316"/>
    <mergeCell ref="C285:C286"/>
    <mergeCell ref="C293:G293"/>
    <mergeCell ref="C294:C295"/>
    <mergeCell ref="C299:C30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00"/>
  <sheetViews>
    <sheetView topLeftCell="A241" zoomScale="96" zoomScaleNormal="96" workbookViewId="0">
      <selection activeCell="D14" sqref="D14"/>
    </sheetView>
  </sheetViews>
  <sheetFormatPr defaultRowHeight="12"/>
  <cols>
    <col min="1" max="1" width="11" style="207" customWidth="1"/>
    <col min="2" max="2" width="12" style="207" customWidth="1"/>
    <col min="3" max="3" width="28.5703125" style="207" customWidth="1"/>
    <col min="4" max="6" width="11.7109375" style="207" customWidth="1"/>
    <col min="7" max="7" width="18.28515625" style="207" customWidth="1"/>
    <col min="8" max="16384" width="9.140625" style="207"/>
  </cols>
  <sheetData>
    <row r="2" spans="2:8">
      <c r="B2" s="639" t="s">
        <v>87</v>
      </c>
      <c r="C2" s="639"/>
      <c r="D2" s="639"/>
      <c r="E2" s="639"/>
      <c r="F2" s="639"/>
      <c r="G2" s="639"/>
      <c r="H2" s="639"/>
    </row>
    <row r="3" spans="2:8">
      <c r="B3" s="208"/>
      <c r="C3" s="640" t="s">
        <v>41</v>
      </c>
      <c r="D3" s="640"/>
      <c r="E3" s="640"/>
      <c r="F3" s="640"/>
      <c r="G3" s="640"/>
      <c r="H3" s="208"/>
    </row>
    <row r="4" spans="2:8" ht="12.75" thickBot="1"/>
    <row r="5" spans="2:8" ht="12.75" thickBot="1">
      <c r="C5" s="209" t="s">
        <v>22</v>
      </c>
      <c r="D5" s="641" t="s">
        <v>164</v>
      </c>
      <c r="E5" s="641"/>
      <c r="F5" s="641"/>
      <c r="G5" s="641"/>
    </row>
    <row r="6" spans="2:8" ht="12.75" thickBot="1">
      <c r="C6" s="209" t="s">
        <v>4</v>
      </c>
      <c r="D6" s="642" t="s">
        <v>165</v>
      </c>
      <c r="E6" s="643"/>
      <c r="F6" s="643"/>
      <c r="G6" s="644"/>
    </row>
    <row r="7" spans="2:8" ht="12.75" thickBot="1">
      <c r="C7" s="209" t="s">
        <v>38</v>
      </c>
      <c r="D7" s="594" t="s">
        <v>5</v>
      </c>
      <c r="E7" s="595"/>
      <c r="F7" s="595"/>
      <c r="G7" s="596"/>
    </row>
    <row r="8" spans="2:8" ht="12.75" thickBot="1">
      <c r="C8" s="645" t="s">
        <v>8</v>
      </c>
      <c r="D8" s="646"/>
      <c r="E8" s="646"/>
      <c r="F8" s="646"/>
      <c r="G8" s="647"/>
    </row>
    <row r="9" spans="2:8" ht="15.75" customHeight="1" thickBot="1">
      <c r="C9" s="635" t="s">
        <v>401</v>
      </c>
      <c r="D9" s="636"/>
      <c r="E9" s="636"/>
      <c r="F9" s="636"/>
      <c r="G9" s="637"/>
    </row>
    <row r="10" spans="2:8" ht="12.75" thickBot="1">
      <c r="C10" s="635"/>
      <c r="D10" s="636"/>
      <c r="E10" s="636"/>
      <c r="F10" s="636"/>
      <c r="G10" s="637"/>
    </row>
    <row r="11" spans="2:8" ht="30" customHeight="1" thickBot="1">
      <c r="C11" s="635"/>
      <c r="D11" s="636"/>
      <c r="E11" s="636"/>
      <c r="F11" s="636"/>
      <c r="G11" s="637"/>
    </row>
    <row r="12" spans="2:8" ht="12.75" thickBot="1">
      <c r="C12" s="210" t="s">
        <v>11</v>
      </c>
      <c r="D12" s="638" t="s">
        <v>305</v>
      </c>
      <c r="E12" s="604"/>
      <c r="F12" s="604"/>
      <c r="G12" s="605"/>
    </row>
    <row r="13" spans="2:8" ht="15" customHeight="1">
      <c r="C13" s="621" t="s">
        <v>12</v>
      </c>
      <c r="D13" s="211">
        <v>2018</v>
      </c>
      <c r="E13" s="211">
        <v>2019</v>
      </c>
      <c r="F13" s="211">
        <v>2020</v>
      </c>
      <c r="G13" s="211">
        <v>2021</v>
      </c>
    </row>
    <row r="14" spans="2:8" ht="12.75" thickBot="1">
      <c r="C14" s="622"/>
      <c r="D14" s="212" t="s">
        <v>6</v>
      </c>
      <c r="E14" s="212" t="s">
        <v>7</v>
      </c>
      <c r="F14" s="212" t="s">
        <v>7</v>
      </c>
      <c r="G14" s="212" t="s">
        <v>7</v>
      </c>
    </row>
    <row r="15" spans="2:8" ht="12.75" thickBot="1">
      <c r="C15" s="222" t="s">
        <v>269</v>
      </c>
      <c r="D15" s="212">
        <v>77</v>
      </c>
      <c r="E15" s="212" t="s">
        <v>263</v>
      </c>
      <c r="F15" s="212" t="s">
        <v>263</v>
      </c>
      <c r="G15" s="212" t="s">
        <v>263</v>
      </c>
    </row>
    <row r="16" spans="2:8" ht="12.75" thickBot="1">
      <c r="C16" s="222" t="s">
        <v>270</v>
      </c>
      <c r="D16" s="212">
        <v>80</v>
      </c>
      <c r="E16" s="212" t="s">
        <v>263</v>
      </c>
      <c r="F16" s="212" t="s">
        <v>263</v>
      </c>
      <c r="G16" s="212" t="s">
        <v>263</v>
      </c>
    </row>
    <row r="17" spans="3:9" ht="12.75" thickBot="1">
      <c r="C17" s="222" t="s">
        <v>306</v>
      </c>
      <c r="D17" s="215" t="s">
        <v>178</v>
      </c>
      <c r="E17" s="216" t="s">
        <v>287</v>
      </c>
      <c r="F17" s="216" t="s">
        <v>287</v>
      </c>
      <c r="G17" s="216" t="s">
        <v>287</v>
      </c>
    </row>
    <row r="18" spans="3:9" ht="41.25" customHeight="1" thickBot="1">
      <c r="C18" s="214" t="s">
        <v>307</v>
      </c>
      <c r="D18" s="217" t="s">
        <v>179</v>
      </c>
      <c r="E18" s="216" t="s">
        <v>287</v>
      </c>
      <c r="F18" s="216" t="s">
        <v>287</v>
      </c>
      <c r="G18" s="216" t="s">
        <v>287</v>
      </c>
    </row>
    <row r="19" spans="3:9" ht="12.75" thickBot="1">
      <c r="C19" s="163" t="s">
        <v>13</v>
      </c>
      <c r="D19" s="591" t="s">
        <v>308</v>
      </c>
      <c r="E19" s="592"/>
      <c r="F19" s="592"/>
      <c r="G19" s="593"/>
    </row>
    <row r="20" spans="3:9" ht="12.75" thickBot="1">
      <c r="C20" s="594" t="s">
        <v>14</v>
      </c>
      <c r="D20" s="595"/>
      <c r="E20" s="595"/>
      <c r="F20" s="595"/>
      <c r="G20" s="596"/>
      <c r="I20" s="218"/>
    </row>
    <row r="21" spans="3:9" ht="12.75" thickBot="1">
      <c r="C21" s="219"/>
      <c r="D21" s="220"/>
      <c r="E21" s="221" t="s">
        <v>40</v>
      </c>
      <c r="F21" s="221" t="s">
        <v>40</v>
      </c>
      <c r="G21" s="221" t="s">
        <v>40</v>
      </c>
      <c r="I21" s="218"/>
    </row>
    <row r="22" spans="3:9" ht="24.75" thickBot="1">
      <c r="C22" s="214" t="s">
        <v>309</v>
      </c>
      <c r="D22" s="221" t="s">
        <v>180</v>
      </c>
      <c r="E22" s="221" t="s">
        <v>180</v>
      </c>
      <c r="F22" s="221" t="s">
        <v>181</v>
      </c>
      <c r="G22" s="221" t="s">
        <v>182</v>
      </c>
    </row>
    <row r="23" spans="3:9" ht="24.75" thickBot="1">
      <c r="C23" s="222" t="s">
        <v>310</v>
      </c>
      <c r="D23" s="223">
        <v>11</v>
      </c>
      <c r="E23" s="223">
        <v>11</v>
      </c>
      <c r="F23" s="223">
        <v>11</v>
      </c>
      <c r="G23" s="223">
        <v>11</v>
      </c>
    </row>
    <row r="24" spans="3:9" ht="12.75" thickBot="1">
      <c r="C24" s="600" t="s">
        <v>70</v>
      </c>
      <c r="D24" s="601"/>
      <c r="E24" s="601"/>
      <c r="F24" s="601"/>
      <c r="G24" s="602"/>
    </row>
    <row r="25" spans="3:9" ht="12.75" thickBot="1">
      <c r="C25" s="600" t="s">
        <v>102</v>
      </c>
      <c r="D25" s="601"/>
      <c r="E25" s="601"/>
      <c r="F25" s="601"/>
      <c r="G25" s="602"/>
    </row>
    <row r="26" spans="3:9" ht="12.75" thickBot="1">
      <c r="C26" s="224" t="s">
        <v>42</v>
      </c>
      <c r="D26" s="603" t="s">
        <v>311</v>
      </c>
      <c r="E26" s="604"/>
      <c r="F26" s="604"/>
      <c r="G26" s="605"/>
    </row>
    <row r="27" spans="3:9" ht="12.75" thickBot="1">
      <c r="C27" s="222" t="s">
        <v>10</v>
      </c>
      <c r="D27" s="603" t="s">
        <v>312</v>
      </c>
      <c r="E27" s="604"/>
      <c r="F27" s="604"/>
      <c r="G27" s="605"/>
    </row>
    <row r="28" spans="3:9" ht="12.75" thickBot="1">
      <c r="C28" s="222" t="s">
        <v>15</v>
      </c>
      <c r="D28" s="606" t="s">
        <v>158</v>
      </c>
      <c r="E28" s="607"/>
      <c r="F28" s="607"/>
      <c r="G28" s="608"/>
    </row>
    <row r="29" spans="3:9" ht="12.75" customHeight="1">
      <c r="C29" s="621"/>
      <c r="D29" s="225">
        <v>2018</v>
      </c>
      <c r="E29" s="225">
        <v>2019</v>
      </c>
      <c r="F29" s="225">
        <v>2020</v>
      </c>
      <c r="G29" s="225">
        <v>2021</v>
      </c>
    </row>
    <row r="30" spans="3:9" ht="15.75" customHeight="1" thickBot="1">
      <c r="C30" s="622"/>
      <c r="D30" s="226" t="s">
        <v>6</v>
      </c>
      <c r="E30" s="226" t="s">
        <v>7</v>
      </c>
      <c r="F30" s="226" t="s">
        <v>7</v>
      </c>
      <c r="G30" s="226" t="s">
        <v>7</v>
      </c>
    </row>
    <row r="31" spans="3:9" ht="12.75" thickBot="1">
      <c r="C31" s="222" t="s">
        <v>9</v>
      </c>
      <c r="D31" s="227">
        <v>240000</v>
      </c>
      <c r="E31" s="227">
        <v>240000</v>
      </c>
      <c r="F31" s="227">
        <v>240000</v>
      </c>
      <c r="G31" s="227">
        <v>240000</v>
      </c>
    </row>
    <row r="32" spans="3:9" ht="12.75" thickBot="1">
      <c r="C32" s="222" t="s">
        <v>16</v>
      </c>
      <c r="D32" s="227">
        <f>D55</f>
        <v>350000</v>
      </c>
      <c r="E32" s="227">
        <f>E55</f>
        <v>350000</v>
      </c>
      <c r="F32" s="227">
        <f>F55</f>
        <v>350000</v>
      </c>
      <c r="G32" s="227">
        <f>G55</f>
        <v>350000</v>
      </c>
    </row>
    <row r="33" spans="3:10" ht="12.75" thickBot="1">
      <c r="C33" s="222" t="s">
        <v>26</v>
      </c>
      <c r="D33" s="228">
        <f>D32/D31</f>
        <v>1.4583333333333333</v>
      </c>
      <c r="E33" s="228">
        <f>E32/E31</f>
        <v>1.4583333333333333</v>
      </c>
      <c r="F33" s="228">
        <f>F32/F31</f>
        <v>1.4583333333333333</v>
      </c>
      <c r="G33" s="228">
        <f>G32/G31</f>
        <v>1.4583333333333333</v>
      </c>
    </row>
    <row r="34" spans="3:10" ht="12.75" thickBot="1">
      <c r="C34" s="222" t="s">
        <v>17</v>
      </c>
      <c r="D34" s="213" t="s">
        <v>23</v>
      </c>
      <c r="E34" s="229">
        <f>E31/D31-1</f>
        <v>0</v>
      </c>
      <c r="F34" s="229">
        <f t="shared" ref="F34:G36" si="0">F31/E31-1</f>
        <v>0</v>
      </c>
      <c r="G34" s="229">
        <f t="shared" si="0"/>
        <v>0</v>
      </c>
      <c r="I34" s="230"/>
      <c r="J34" s="230"/>
    </row>
    <row r="35" spans="3:10" ht="12.75" thickBot="1">
      <c r="C35" s="222" t="s">
        <v>18</v>
      </c>
      <c r="D35" s="213" t="s">
        <v>23</v>
      </c>
      <c r="E35" s="229">
        <f>E32/D32-1</f>
        <v>0</v>
      </c>
      <c r="F35" s="229">
        <f t="shared" si="0"/>
        <v>0</v>
      </c>
      <c r="G35" s="229">
        <f t="shared" si="0"/>
        <v>0</v>
      </c>
    </row>
    <row r="36" spans="3:10" ht="12.75" thickBot="1">
      <c r="C36" s="222" t="s">
        <v>19</v>
      </c>
      <c r="D36" s="213" t="s">
        <v>23</v>
      </c>
      <c r="E36" s="229">
        <f>E33/D33-1</f>
        <v>0</v>
      </c>
      <c r="F36" s="229">
        <f t="shared" si="0"/>
        <v>0</v>
      </c>
      <c r="G36" s="229">
        <f t="shared" si="0"/>
        <v>0</v>
      </c>
    </row>
    <row r="37" spans="3:10" ht="12.75" thickBot="1">
      <c r="C37" s="609" t="s">
        <v>392</v>
      </c>
      <c r="D37" s="610"/>
      <c r="E37" s="610"/>
      <c r="F37" s="610"/>
      <c r="G37" s="611"/>
    </row>
    <row r="38" spans="3:10" ht="12.75" customHeight="1">
      <c r="C38" s="621"/>
      <c r="D38" s="225">
        <v>2018</v>
      </c>
      <c r="E38" s="225">
        <v>2019</v>
      </c>
      <c r="F38" s="225">
        <v>2020</v>
      </c>
      <c r="G38" s="225">
        <v>2021</v>
      </c>
    </row>
    <row r="39" spans="3:10" ht="9" customHeight="1" thickBot="1">
      <c r="C39" s="622"/>
      <c r="D39" s="226" t="s">
        <v>6</v>
      </c>
      <c r="E39" s="226" t="s">
        <v>7</v>
      </c>
      <c r="F39" s="226" t="s">
        <v>7</v>
      </c>
      <c r="G39" s="226" t="s">
        <v>7</v>
      </c>
    </row>
    <row r="40" spans="3:10" ht="12.75" thickBot="1">
      <c r="C40" s="165" t="s">
        <v>0</v>
      </c>
      <c r="D40" s="231"/>
      <c r="E40" s="231"/>
      <c r="F40" s="231"/>
      <c r="G40" s="231"/>
    </row>
    <row r="41" spans="3:10" ht="24.75" thickBot="1">
      <c r="C41" s="166" t="s">
        <v>54</v>
      </c>
      <c r="D41" s="232"/>
      <c r="E41" s="233"/>
      <c r="F41" s="233"/>
      <c r="G41" s="233"/>
    </row>
    <row r="42" spans="3:10" ht="24.75" thickBot="1">
      <c r="C42" s="166" t="s">
        <v>381</v>
      </c>
      <c r="D42" s="232"/>
      <c r="E42" s="234"/>
      <c r="F42" s="234"/>
      <c r="G42" s="234"/>
    </row>
    <row r="43" spans="3:10" ht="24.75" thickBot="1">
      <c r="C43" s="165" t="s">
        <v>52</v>
      </c>
      <c r="D43" s="231"/>
      <c r="E43" s="231"/>
      <c r="F43" s="231"/>
      <c r="G43" s="231"/>
    </row>
    <row r="44" spans="3:10" ht="36.75" thickBot="1">
      <c r="C44" s="166" t="s">
        <v>56</v>
      </c>
      <c r="D44" s="232"/>
      <c r="E44" s="231"/>
      <c r="F44" s="231"/>
      <c r="G44" s="231"/>
    </row>
    <row r="45" spans="3:10" ht="36.75" thickBot="1">
      <c r="C45" s="166" t="s">
        <v>382</v>
      </c>
      <c r="D45" s="232"/>
      <c r="E45" s="231"/>
      <c r="F45" s="231"/>
      <c r="G45" s="231"/>
    </row>
    <row r="46" spans="3:10" ht="12.75" thickBot="1">
      <c r="C46" s="165" t="s">
        <v>1</v>
      </c>
      <c r="D46" s="232"/>
      <c r="E46" s="231"/>
      <c r="F46" s="231"/>
      <c r="G46" s="231"/>
    </row>
    <row r="47" spans="3:10" ht="36.75" thickBot="1">
      <c r="C47" s="166" t="s">
        <v>59</v>
      </c>
      <c r="D47" s="232"/>
      <c r="E47" s="231"/>
      <c r="F47" s="231"/>
      <c r="G47" s="231"/>
    </row>
    <row r="48" spans="3:10" ht="36.75" thickBot="1">
      <c r="C48" s="166" t="s">
        <v>383</v>
      </c>
      <c r="D48" s="232"/>
      <c r="E48" s="231"/>
      <c r="F48" s="231"/>
      <c r="G48" s="231"/>
    </row>
    <row r="49" spans="3:7" ht="12.75" thickBot="1">
      <c r="C49" s="165" t="s">
        <v>2</v>
      </c>
      <c r="D49" s="232"/>
      <c r="E49" s="231"/>
      <c r="F49" s="231"/>
      <c r="G49" s="231"/>
    </row>
    <row r="50" spans="3:7" ht="24.75" thickBot="1">
      <c r="C50" s="166" t="s">
        <v>61</v>
      </c>
      <c r="D50" s="232"/>
      <c r="E50" s="231"/>
      <c r="F50" s="231"/>
      <c r="G50" s="231"/>
    </row>
    <row r="51" spans="3:7" ht="24.75" thickBot="1">
      <c r="C51" s="166" t="s">
        <v>384</v>
      </c>
      <c r="D51" s="232"/>
      <c r="E51" s="231"/>
      <c r="F51" s="231"/>
      <c r="G51" s="231"/>
    </row>
    <row r="52" spans="3:7" ht="12.75" thickBot="1">
      <c r="C52" s="165" t="s">
        <v>31</v>
      </c>
      <c r="D52" s="232"/>
      <c r="E52" s="231"/>
      <c r="F52" s="231"/>
      <c r="G52" s="231"/>
    </row>
    <row r="53" spans="3:7" ht="36.75" thickBot="1">
      <c r="C53" s="166" t="s">
        <v>63</v>
      </c>
      <c r="D53" s="232"/>
      <c r="E53" s="231"/>
      <c r="F53" s="231"/>
      <c r="G53" s="231"/>
    </row>
    <row r="54" spans="3:7" ht="36.75" thickBot="1">
      <c r="C54" s="166" t="s">
        <v>385</v>
      </c>
      <c r="D54" s="232"/>
      <c r="E54" s="231"/>
      <c r="F54" s="231"/>
      <c r="G54" s="231"/>
    </row>
    <row r="55" spans="3:7" ht="12.75" thickBot="1">
      <c r="C55" s="165" t="s">
        <v>33</v>
      </c>
      <c r="D55" s="232">
        <v>350000</v>
      </c>
      <c r="E55" s="232">
        <v>350000</v>
      </c>
      <c r="F55" s="232">
        <v>350000</v>
      </c>
      <c r="G55" s="232">
        <v>350000</v>
      </c>
    </row>
    <row r="56" spans="3:7" ht="36.75" thickBot="1">
      <c r="C56" s="166" t="s">
        <v>65</v>
      </c>
      <c r="D56" s="232"/>
      <c r="E56" s="235"/>
      <c r="F56" s="235"/>
      <c r="G56" s="235"/>
    </row>
    <row r="57" spans="3:7" ht="30.75" customHeight="1" thickBot="1">
      <c r="C57" s="166" t="s">
        <v>386</v>
      </c>
      <c r="D57" s="232"/>
      <c r="E57" s="235"/>
      <c r="F57" s="235"/>
      <c r="G57" s="235"/>
    </row>
    <row r="58" spans="3:7" ht="24.75" thickBot="1">
      <c r="C58" s="165" t="s">
        <v>3</v>
      </c>
      <c r="D58" s="232"/>
      <c r="E58" s="231"/>
      <c r="F58" s="231"/>
      <c r="G58" s="231"/>
    </row>
    <row r="59" spans="3:7" ht="36.75" thickBot="1">
      <c r="C59" s="166" t="s">
        <v>67</v>
      </c>
      <c r="D59" s="232"/>
      <c r="E59" s="231"/>
      <c r="F59" s="231"/>
      <c r="G59" s="231"/>
    </row>
    <row r="60" spans="3:7" ht="36.75" thickBot="1">
      <c r="C60" s="166" t="s">
        <v>387</v>
      </c>
      <c r="D60" s="232"/>
      <c r="E60" s="231"/>
      <c r="F60" s="231"/>
      <c r="G60" s="231"/>
    </row>
    <row r="61" spans="3:7" ht="12.75" thickBot="1">
      <c r="C61" s="167" t="s">
        <v>72</v>
      </c>
      <c r="D61" s="232">
        <f>D58+D55+D52+D49+D46+D43+D40</f>
        <v>350000</v>
      </c>
      <c r="E61" s="232">
        <f>E58+E55+E52+E49+E46+E43+E40</f>
        <v>350000</v>
      </c>
      <c r="F61" s="232">
        <f>F58+F55+F52+F49+F46+F43+F40</f>
        <v>350000</v>
      </c>
      <c r="G61" s="232">
        <f>G58+G55+G52+G49+G46+G43+G40</f>
        <v>350000</v>
      </c>
    </row>
    <row r="62" spans="3:7">
      <c r="C62" s="623" t="s">
        <v>159</v>
      </c>
      <c r="D62" s="626" t="s">
        <v>160</v>
      </c>
      <c r="E62" s="627"/>
      <c r="F62" s="627"/>
      <c r="G62" s="628"/>
    </row>
    <row r="63" spans="3:7">
      <c r="C63" s="624"/>
      <c r="D63" s="629"/>
      <c r="E63" s="630"/>
      <c r="F63" s="630"/>
      <c r="G63" s="631"/>
    </row>
    <row r="64" spans="3:7" ht="12.75" thickBot="1">
      <c r="C64" s="625"/>
      <c r="D64" s="632"/>
      <c r="E64" s="633"/>
      <c r="F64" s="633"/>
      <c r="G64" s="634"/>
    </row>
    <row r="65" spans="3:8" ht="12.75" thickBot="1">
      <c r="C65" s="168" t="s">
        <v>74</v>
      </c>
      <c r="D65" s="236">
        <f>IF(D61-D32=0,0,"Error")</f>
        <v>0</v>
      </c>
      <c r="E65" s="236">
        <f>IF(E61-E32=0,0,"Error")</f>
        <v>0</v>
      </c>
      <c r="F65" s="236">
        <f>IF(F61-F32=0,0,"Error")</f>
        <v>0</v>
      </c>
      <c r="G65" s="236">
        <f>IF(G61-G32=0,0,"Error")</f>
        <v>0</v>
      </c>
    </row>
    <row r="66" spans="3:8" ht="12.75" thickBot="1">
      <c r="C66" s="163" t="s">
        <v>24</v>
      </c>
      <c r="D66" s="591" t="s">
        <v>183</v>
      </c>
      <c r="E66" s="592"/>
      <c r="F66" s="592"/>
      <c r="G66" s="593"/>
    </row>
    <row r="67" spans="3:8" ht="12.75" thickBot="1">
      <c r="C67" s="594" t="s">
        <v>25</v>
      </c>
      <c r="D67" s="595"/>
      <c r="E67" s="595"/>
      <c r="F67" s="595"/>
      <c r="G67" s="596"/>
    </row>
    <row r="68" spans="3:8" ht="12.75" thickBot="1">
      <c r="C68" s="214"/>
      <c r="D68" s="221"/>
      <c r="E68" s="221" t="s">
        <v>40</v>
      </c>
      <c r="F68" s="221" t="s">
        <v>40</v>
      </c>
      <c r="G68" s="221" t="s">
        <v>40</v>
      </c>
    </row>
    <row r="69" spans="3:8" ht="12.75" thickBot="1">
      <c r="C69" s="237" t="s">
        <v>338</v>
      </c>
      <c r="D69" s="238" t="s">
        <v>184</v>
      </c>
      <c r="E69" s="223" t="s">
        <v>185</v>
      </c>
      <c r="F69" s="238" t="s">
        <v>186</v>
      </c>
      <c r="G69" s="238" t="s">
        <v>187</v>
      </c>
      <c r="H69" s="238" t="s">
        <v>192</v>
      </c>
    </row>
    <row r="70" spans="3:8" ht="12.75" thickBot="1">
      <c r="C70" s="239" t="s">
        <v>166</v>
      </c>
      <c r="D70" s="240" t="s">
        <v>188</v>
      </c>
      <c r="E70" s="240" t="s">
        <v>189</v>
      </c>
      <c r="F70" s="240" t="s">
        <v>190</v>
      </c>
      <c r="G70" s="240" t="s">
        <v>191</v>
      </c>
      <c r="H70" s="238" t="s">
        <v>192</v>
      </c>
    </row>
    <row r="71" spans="3:8" ht="24.75" thickBot="1">
      <c r="C71" s="241" t="s">
        <v>167</v>
      </c>
      <c r="D71" s="242" t="s">
        <v>193</v>
      </c>
      <c r="E71" s="242" t="s">
        <v>193</v>
      </c>
      <c r="F71" s="242" t="s">
        <v>193</v>
      </c>
      <c r="G71" s="242" t="s">
        <v>193</v>
      </c>
      <c r="H71" s="238" t="s">
        <v>192</v>
      </c>
    </row>
    <row r="72" spans="3:8" ht="12.75" thickBot="1">
      <c r="C72" s="243" t="s">
        <v>150</v>
      </c>
      <c r="D72" s="244">
        <v>400</v>
      </c>
      <c r="E72" s="245">
        <v>450</v>
      </c>
      <c r="F72" s="246">
        <v>500</v>
      </c>
      <c r="G72" s="247">
        <v>550</v>
      </c>
    </row>
    <row r="73" spans="3:8" ht="12.75" thickBot="1">
      <c r="C73" s="597" t="s">
        <v>71</v>
      </c>
      <c r="D73" s="598"/>
      <c r="E73" s="598"/>
      <c r="F73" s="598"/>
      <c r="G73" s="599"/>
    </row>
    <row r="74" spans="3:8" ht="12.75" thickBot="1">
      <c r="C74" s="600" t="s">
        <v>102</v>
      </c>
      <c r="D74" s="601"/>
      <c r="E74" s="601"/>
      <c r="F74" s="601"/>
      <c r="G74" s="602"/>
    </row>
    <row r="75" spans="3:8" ht="12.75" thickBot="1">
      <c r="C75" s="224" t="s">
        <v>42</v>
      </c>
      <c r="D75" s="603" t="s">
        <v>161</v>
      </c>
      <c r="E75" s="604"/>
      <c r="F75" s="604"/>
      <c r="G75" s="605"/>
    </row>
    <row r="76" spans="3:8" ht="15.75" customHeight="1" thickBot="1">
      <c r="C76" s="222" t="s">
        <v>10</v>
      </c>
      <c r="D76" s="603" t="s">
        <v>161</v>
      </c>
      <c r="E76" s="604"/>
      <c r="F76" s="604"/>
      <c r="G76" s="605"/>
    </row>
    <row r="77" spans="3:8" ht="12.75" thickBot="1">
      <c r="C77" s="222" t="s">
        <v>15</v>
      </c>
      <c r="D77" s="606" t="s">
        <v>162</v>
      </c>
      <c r="E77" s="607"/>
      <c r="F77" s="607"/>
      <c r="G77" s="608"/>
    </row>
    <row r="78" spans="3:8">
      <c r="C78" s="621"/>
      <c r="D78" s="225">
        <v>2018</v>
      </c>
      <c r="E78" s="225">
        <v>2019</v>
      </c>
      <c r="F78" s="225">
        <v>2020</v>
      </c>
      <c r="G78" s="225">
        <v>2021</v>
      </c>
    </row>
    <row r="79" spans="3:8" ht="12.75" thickBot="1">
      <c r="C79" s="622"/>
      <c r="D79" s="226" t="s">
        <v>6</v>
      </c>
      <c r="E79" s="226" t="s">
        <v>7</v>
      </c>
      <c r="F79" s="226" t="s">
        <v>7</v>
      </c>
      <c r="G79" s="226" t="s">
        <v>7</v>
      </c>
    </row>
    <row r="80" spans="3:8" ht="12.75" thickBot="1">
      <c r="C80" s="222" t="s">
        <v>9</v>
      </c>
      <c r="D80" s="227">
        <v>3000</v>
      </c>
      <c r="E80" s="227">
        <v>3200</v>
      </c>
      <c r="F80" s="227">
        <v>3400</v>
      </c>
      <c r="G80" s="227">
        <v>3400</v>
      </c>
    </row>
    <row r="81" spans="3:10" ht="15.75" customHeight="1" thickBot="1">
      <c r="C81" s="222" t="s">
        <v>16</v>
      </c>
      <c r="D81" s="232">
        <v>2300672</v>
      </c>
      <c r="E81" s="232">
        <v>2343362</v>
      </c>
      <c r="F81" s="232">
        <v>2385662</v>
      </c>
      <c r="G81" s="232">
        <v>2402662</v>
      </c>
    </row>
    <row r="82" spans="3:10" ht="12.75" thickBot="1">
      <c r="C82" s="222" t="s">
        <v>26</v>
      </c>
      <c r="D82" s="228">
        <f>D81/D80</f>
        <v>766.89066666666668</v>
      </c>
      <c r="E82" s="228">
        <f>E81/E80</f>
        <v>732.30062499999997</v>
      </c>
      <c r="F82" s="228">
        <f>F81/F80</f>
        <v>701.66529411764702</v>
      </c>
      <c r="G82" s="228">
        <f>G81/G80</f>
        <v>706.66529411764702</v>
      </c>
    </row>
    <row r="83" spans="3:10" ht="12.75" thickBot="1">
      <c r="C83" s="222" t="s">
        <v>17</v>
      </c>
      <c r="D83" s="213" t="s">
        <v>23</v>
      </c>
      <c r="E83" s="229">
        <f t="shared" ref="E83:G85" si="1">E80/D80-1</f>
        <v>6.6666666666666652E-2</v>
      </c>
      <c r="F83" s="229">
        <f t="shared" si="1"/>
        <v>6.25E-2</v>
      </c>
      <c r="G83" s="229">
        <f t="shared" si="1"/>
        <v>0</v>
      </c>
    </row>
    <row r="84" spans="3:10" ht="12.75" thickBot="1">
      <c r="C84" s="222" t="s">
        <v>18</v>
      </c>
      <c r="D84" s="213" t="s">
        <v>23</v>
      </c>
      <c r="E84" s="229">
        <f t="shared" si="1"/>
        <v>1.8555448147324016E-2</v>
      </c>
      <c r="F84" s="229">
        <f t="shared" si="1"/>
        <v>1.8050988280939873E-2</v>
      </c>
      <c r="G84" s="229">
        <f t="shared" si="1"/>
        <v>7.1259046755156596E-3</v>
      </c>
    </row>
    <row r="85" spans="3:10" ht="12.75" thickBot="1">
      <c r="C85" s="222" t="s">
        <v>19</v>
      </c>
      <c r="D85" s="213" t="s">
        <v>23</v>
      </c>
      <c r="E85" s="229">
        <f t="shared" si="1"/>
        <v>-4.5104267361883887E-2</v>
      </c>
      <c r="F85" s="229">
        <f t="shared" si="1"/>
        <v>-4.1834363970880029E-2</v>
      </c>
      <c r="G85" s="229">
        <f t="shared" si="1"/>
        <v>7.1259046755156596E-3</v>
      </c>
    </row>
    <row r="86" spans="3:10" ht="15.75" customHeight="1" thickBot="1">
      <c r="C86" s="609" t="s">
        <v>392</v>
      </c>
      <c r="D86" s="610"/>
      <c r="E86" s="610"/>
      <c r="F86" s="610"/>
      <c r="G86" s="611"/>
    </row>
    <row r="87" spans="3:10">
      <c r="C87" s="621"/>
      <c r="D87" s="225">
        <v>2018</v>
      </c>
      <c r="E87" s="225">
        <v>2019</v>
      </c>
      <c r="F87" s="225">
        <v>2020</v>
      </c>
      <c r="G87" s="225">
        <v>2021</v>
      </c>
    </row>
    <row r="88" spans="3:10" ht="12.75" thickBot="1">
      <c r="C88" s="622"/>
      <c r="D88" s="226" t="s">
        <v>6</v>
      </c>
      <c r="E88" s="226" t="s">
        <v>7</v>
      </c>
      <c r="F88" s="226" t="s">
        <v>7</v>
      </c>
      <c r="G88" s="226" t="s">
        <v>7</v>
      </c>
    </row>
    <row r="89" spans="3:10" ht="12.75" thickBot="1">
      <c r="C89" s="165" t="s">
        <v>0</v>
      </c>
      <c r="D89" s="231">
        <v>1595380</v>
      </c>
      <c r="E89" s="231">
        <v>1595380</v>
      </c>
      <c r="F89" s="231">
        <v>1595380</v>
      </c>
      <c r="G89" s="231">
        <v>1595380</v>
      </c>
    </row>
    <row r="90" spans="3:10" ht="24.75" thickBot="1">
      <c r="C90" s="166" t="s">
        <v>54</v>
      </c>
      <c r="D90" s="232"/>
      <c r="E90" s="233"/>
      <c r="F90" s="233"/>
      <c r="G90" s="233"/>
      <c r="J90" s="207">
        <f>E80/D80</f>
        <v>1.0666666666666667</v>
      </c>
    </row>
    <row r="91" spans="3:10" ht="24.75" thickBot="1">
      <c r="C91" s="166" t="s">
        <v>381</v>
      </c>
      <c r="D91" s="232"/>
      <c r="E91" s="234"/>
      <c r="F91" s="234"/>
      <c r="G91" s="234"/>
      <c r="J91" s="207">
        <f>F80/E80</f>
        <v>1.0625</v>
      </c>
    </row>
    <row r="92" spans="3:10" ht="24.75" thickBot="1">
      <c r="C92" s="165" t="s">
        <v>52</v>
      </c>
      <c r="D92" s="231">
        <v>284600</v>
      </c>
      <c r="E92" s="231">
        <v>284600</v>
      </c>
      <c r="F92" s="231">
        <v>284600</v>
      </c>
      <c r="G92" s="231">
        <v>284600</v>
      </c>
      <c r="J92" s="207">
        <f>G80/F80</f>
        <v>1</v>
      </c>
    </row>
    <row r="93" spans="3:10" ht="36.75" thickBot="1">
      <c r="C93" s="166" t="s">
        <v>56</v>
      </c>
      <c r="D93" s="232"/>
      <c r="E93" s="231"/>
      <c r="F93" s="231"/>
      <c r="G93" s="231"/>
    </row>
    <row r="94" spans="3:10" ht="36.75" thickBot="1">
      <c r="C94" s="166" t="s">
        <v>382</v>
      </c>
      <c r="D94" s="232"/>
      <c r="E94" s="231"/>
      <c r="F94" s="231"/>
      <c r="G94" s="231"/>
    </row>
    <row r="95" spans="3:10" ht="12.75" thickBot="1">
      <c r="C95" s="165" t="s">
        <v>1</v>
      </c>
      <c r="D95" s="232">
        <v>418010</v>
      </c>
      <c r="E95" s="231">
        <v>460700</v>
      </c>
      <c r="F95" s="231">
        <v>503000</v>
      </c>
      <c r="G95" s="231">
        <v>520000</v>
      </c>
      <c r="I95" s="207">
        <f>F95*1.03</f>
        <v>518090</v>
      </c>
    </row>
    <row r="96" spans="3:10" ht="36.75" thickBot="1">
      <c r="C96" s="166" t="s">
        <v>59</v>
      </c>
      <c r="D96" s="232"/>
      <c r="E96" s="235">
        <v>0.03</v>
      </c>
      <c r="F96" s="235">
        <v>0.03</v>
      </c>
      <c r="G96" s="235">
        <v>0.03</v>
      </c>
    </row>
    <row r="97" spans="3:7" ht="36.75" thickBot="1">
      <c r="C97" s="166" t="s">
        <v>383</v>
      </c>
      <c r="D97" s="232"/>
      <c r="E97" s="235">
        <v>7.0000000000000007E-2</v>
      </c>
      <c r="F97" s="235">
        <v>0.06</v>
      </c>
      <c r="G97" s="235"/>
    </row>
    <row r="98" spans="3:7" ht="12.75" thickBot="1">
      <c r="C98" s="165" t="s">
        <v>2</v>
      </c>
      <c r="D98" s="232"/>
      <c r="E98" s="231"/>
      <c r="F98" s="231"/>
      <c r="G98" s="231"/>
    </row>
    <row r="99" spans="3:7" ht="24.75" thickBot="1">
      <c r="C99" s="166" t="s">
        <v>61</v>
      </c>
      <c r="D99" s="232"/>
      <c r="E99" s="231"/>
      <c r="F99" s="231"/>
      <c r="G99" s="231"/>
    </row>
    <row r="100" spans="3:7" ht="24.75" thickBot="1">
      <c r="C100" s="166" t="s">
        <v>384</v>
      </c>
      <c r="D100" s="232"/>
      <c r="E100" s="231"/>
      <c r="F100" s="231"/>
      <c r="G100" s="231"/>
    </row>
    <row r="101" spans="3:7" ht="12.75" thickBot="1">
      <c r="C101" s="165" t="s">
        <v>31</v>
      </c>
      <c r="D101" s="232"/>
      <c r="E101" s="231"/>
      <c r="F101" s="231"/>
      <c r="G101" s="231"/>
    </row>
    <row r="102" spans="3:7" ht="36.75" thickBot="1">
      <c r="C102" s="166" t="s">
        <v>63</v>
      </c>
      <c r="D102" s="232"/>
      <c r="E102" s="231"/>
      <c r="F102" s="231"/>
      <c r="G102" s="231"/>
    </row>
    <row r="103" spans="3:7" ht="36.75" thickBot="1">
      <c r="C103" s="166" t="s">
        <v>385</v>
      </c>
      <c r="D103" s="232"/>
      <c r="E103" s="231"/>
      <c r="F103" s="231"/>
      <c r="G103" s="231"/>
    </row>
    <row r="104" spans="3:7" ht="12.75" thickBot="1">
      <c r="C104" s="165" t="s">
        <v>33</v>
      </c>
      <c r="D104" s="232"/>
      <c r="E104" s="232"/>
      <c r="F104" s="232"/>
      <c r="G104" s="232"/>
    </row>
    <row r="105" spans="3:7" ht="36.75" customHeight="1" thickBot="1">
      <c r="C105" s="166" t="s">
        <v>65</v>
      </c>
      <c r="D105" s="232"/>
      <c r="E105" s="235"/>
      <c r="F105" s="235"/>
      <c r="G105" s="235"/>
    </row>
    <row r="106" spans="3:7" ht="15" customHeight="1" thickBot="1">
      <c r="C106" s="166" t="s">
        <v>386</v>
      </c>
      <c r="D106" s="232"/>
      <c r="E106" s="235"/>
      <c r="F106" s="235"/>
      <c r="G106" s="235"/>
    </row>
    <row r="107" spans="3:7" ht="24.75" thickBot="1">
      <c r="C107" s="165" t="s">
        <v>3</v>
      </c>
      <c r="D107" s="232">
        <v>2682</v>
      </c>
      <c r="E107" s="232">
        <v>2682</v>
      </c>
      <c r="F107" s="232">
        <v>2682</v>
      </c>
      <c r="G107" s="232">
        <v>2682</v>
      </c>
    </row>
    <row r="108" spans="3:7" ht="36.75" thickBot="1">
      <c r="C108" s="166" t="s">
        <v>67</v>
      </c>
      <c r="D108" s="232"/>
      <c r="E108" s="231"/>
      <c r="F108" s="231"/>
      <c r="G108" s="231"/>
    </row>
    <row r="109" spans="3:7" ht="36.75" thickBot="1">
      <c r="C109" s="166" t="s">
        <v>387</v>
      </c>
      <c r="D109" s="232"/>
      <c r="E109" s="231"/>
      <c r="F109" s="231"/>
      <c r="G109" s="231"/>
    </row>
    <row r="110" spans="3:7" ht="12.75" thickBot="1">
      <c r="C110" s="167" t="s">
        <v>72</v>
      </c>
      <c r="D110" s="232">
        <f>D107+D104+D101+D98+D95+D92+D89</f>
        <v>2300672</v>
      </c>
      <c r="E110" s="232">
        <f>E107+E104+E101+E98+E95+E92+E89</f>
        <v>2343362</v>
      </c>
      <c r="F110" s="232">
        <f>F107+F104+F101+F98+F95+F92+F89</f>
        <v>2385662</v>
      </c>
      <c r="G110" s="232">
        <f>G107+G104+G101+G98+G95+G92+G89</f>
        <v>2402662</v>
      </c>
    </row>
    <row r="111" spans="3:7" ht="15" customHeight="1">
      <c r="C111" s="623" t="s">
        <v>159</v>
      </c>
      <c r="D111" s="612" t="s">
        <v>259</v>
      </c>
      <c r="E111" s="613"/>
      <c r="F111" s="613"/>
      <c r="G111" s="614"/>
    </row>
    <row r="112" spans="3:7">
      <c r="C112" s="624"/>
      <c r="D112" s="615"/>
      <c r="E112" s="616"/>
      <c r="F112" s="616"/>
      <c r="G112" s="617"/>
    </row>
    <row r="113" spans="3:7" ht="12.75" thickBot="1">
      <c r="C113" s="625"/>
      <c r="D113" s="618"/>
      <c r="E113" s="619"/>
      <c r="F113" s="619"/>
      <c r="G113" s="620"/>
    </row>
    <row r="114" spans="3:7" ht="12.75" thickBot="1">
      <c r="C114" s="168" t="s">
        <v>74</v>
      </c>
      <c r="D114" s="236">
        <f>IF(D110-D81=0,0,"Error")</f>
        <v>0</v>
      </c>
      <c r="E114" s="236">
        <f>IF(E110-E81=0,0,"Error")</f>
        <v>0</v>
      </c>
      <c r="F114" s="236">
        <f>IF(F110-F81=0,0,"Error")</f>
        <v>0</v>
      </c>
      <c r="G114" s="236">
        <f>IF(G110-G81=0,0,"Error")</f>
        <v>0</v>
      </c>
    </row>
    <row r="115" spans="3:7" ht="12.75" thickBot="1">
      <c r="C115" s="224" t="s">
        <v>153</v>
      </c>
      <c r="D115" s="603" t="s">
        <v>168</v>
      </c>
      <c r="E115" s="604"/>
      <c r="F115" s="604"/>
      <c r="G115" s="605"/>
    </row>
    <row r="116" spans="3:7" ht="12.75" thickBot="1">
      <c r="C116" s="222" t="s">
        <v>10</v>
      </c>
      <c r="D116" s="603" t="s">
        <v>168</v>
      </c>
      <c r="E116" s="604"/>
      <c r="F116" s="604"/>
      <c r="G116" s="605"/>
    </row>
    <row r="117" spans="3:7" ht="12.75" thickBot="1">
      <c r="C117" s="222" t="s">
        <v>15</v>
      </c>
      <c r="D117" s="606" t="s">
        <v>162</v>
      </c>
      <c r="E117" s="607"/>
      <c r="F117" s="607"/>
      <c r="G117" s="608"/>
    </row>
    <row r="118" spans="3:7">
      <c r="C118" s="621"/>
      <c r="D118" s="225">
        <v>2018</v>
      </c>
      <c r="E118" s="225">
        <v>2019</v>
      </c>
      <c r="F118" s="225">
        <v>2020</v>
      </c>
      <c r="G118" s="225">
        <v>2021</v>
      </c>
    </row>
    <row r="119" spans="3:7" ht="12.75" thickBot="1">
      <c r="C119" s="622"/>
      <c r="D119" s="226" t="s">
        <v>6</v>
      </c>
      <c r="E119" s="226" t="s">
        <v>7</v>
      </c>
      <c r="F119" s="226" t="s">
        <v>7</v>
      </c>
      <c r="G119" s="226" t="s">
        <v>7</v>
      </c>
    </row>
    <row r="120" spans="3:7" ht="12.75" thickBot="1">
      <c r="C120" s="222" t="s">
        <v>9</v>
      </c>
      <c r="D120" s="227">
        <v>33000</v>
      </c>
      <c r="E120" s="227">
        <v>34000</v>
      </c>
      <c r="F120" s="227">
        <v>35000</v>
      </c>
      <c r="G120" s="227">
        <v>36000</v>
      </c>
    </row>
    <row r="121" spans="3:7" ht="12.75" thickBot="1">
      <c r="C121" s="222" t="s">
        <v>16</v>
      </c>
      <c r="D121" s="232">
        <v>305358</v>
      </c>
      <c r="E121" s="232">
        <v>309621</v>
      </c>
      <c r="F121" s="232">
        <v>314143</v>
      </c>
      <c r="G121" s="232">
        <v>318941</v>
      </c>
    </row>
    <row r="122" spans="3:7" ht="12.75" thickBot="1">
      <c r="C122" s="222" t="s">
        <v>26</v>
      </c>
      <c r="D122" s="228">
        <f>D121/D120</f>
        <v>9.2532727272727264</v>
      </c>
      <c r="E122" s="228">
        <f>E121/E120</f>
        <v>9.1065000000000005</v>
      </c>
      <c r="F122" s="228">
        <f>F121/F120</f>
        <v>8.9755142857142864</v>
      </c>
      <c r="G122" s="228">
        <f>G121/G120</f>
        <v>8.8594722222222231</v>
      </c>
    </row>
    <row r="123" spans="3:7" ht="12.75" thickBot="1">
      <c r="C123" s="222" t="s">
        <v>17</v>
      </c>
      <c r="D123" s="213" t="s">
        <v>23</v>
      </c>
      <c r="E123" s="229">
        <f t="shared" ref="E123:G125" si="2">E120/D120-1</f>
        <v>3.0303030303030276E-2</v>
      </c>
      <c r="F123" s="229">
        <f t="shared" si="2"/>
        <v>2.9411764705882248E-2</v>
      </c>
      <c r="G123" s="229">
        <f t="shared" si="2"/>
        <v>2.857142857142847E-2</v>
      </c>
    </row>
    <row r="124" spans="3:7" ht="12.75" thickBot="1">
      <c r="C124" s="222" t="s">
        <v>18</v>
      </c>
      <c r="D124" s="213" t="s">
        <v>23</v>
      </c>
      <c r="E124" s="229">
        <f t="shared" si="2"/>
        <v>1.3960662566561144E-2</v>
      </c>
      <c r="F124" s="229">
        <f t="shared" si="2"/>
        <v>1.460495250645133E-2</v>
      </c>
      <c r="G124" s="229">
        <f t="shared" si="2"/>
        <v>1.5273299102637861E-2</v>
      </c>
    </row>
    <row r="125" spans="3:7" ht="12.75" thickBot="1">
      <c r="C125" s="222" t="s">
        <v>19</v>
      </c>
      <c r="D125" s="213" t="s">
        <v>23</v>
      </c>
      <c r="E125" s="229">
        <f t="shared" si="2"/>
        <v>-1.5861709861866857E-2</v>
      </c>
      <c r="F125" s="229">
        <f t="shared" si="2"/>
        <v>-1.438376042230427E-2</v>
      </c>
      <c r="G125" s="229">
        <f t="shared" si="2"/>
        <v>-1.2928736983546352E-2</v>
      </c>
    </row>
    <row r="126" spans="3:7" ht="15.75" customHeight="1" thickBot="1">
      <c r="C126" s="609" t="s">
        <v>393</v>
      </c>
      <c r="D126" s="610"/>
      <c r="E126" s="610"/>
      <c r="F126" s="610"/>
      <c r="G126" s="611"/>
    </row>
    <row r="127" spans="3:7">
      <c r="C127" s="621"/>
      <c r="D127" s="225">
        <v>2018</v>
      </c>
      <c r="E127" s="225">
        <v>2019</v>
      </c>
      <c r="F127" s="225">
        <v>2020</v>
      </c>
      <c r="G127" s="225">
        <v>2021</v>
      </c>
    </row>
    <row r="128" spans="3:7" ht="12.75" thickBot="1">
      <c r="C128" s="622"/>
      <c r="D128" s="226" t="s">
        <v>6</v>
      </c>
      <c r="E128" s="226" t="s">
        <v>7</v>
      </c>
      <c r="F128" s="226" t="s">
        <v>7</v>
      </c>
      <c r="G128" s="226" t="s">
        <v>7</v>
      </c>
    </row>
    <row r="129" spans="3:7" ht="12.75" thickBot="1">
      <c r="C129" s="165" t="s">
        <v>0</v>
      </c>
      <c r="D129" s="231">
        <v>200000</v>
      </c>
      <c r="E129" s="231">
        <v>200000</v>
      </c>
      <c r="F129" s="231">
        <v>200000</v>
      </c>
      <c r="G129" s="231">
        <v>200000</v>
      </c>
    </row>
    <row r="130" spans="3:7" ht="24.75" thickBot="1">
      <c r="C130" s="166" t="s">
        <v>54</v>
      </c>
      <c r="D130" s="232"/>
      <c r="E130" s="233"/>
      <c r="F130" s="233"/>
      <c r="G130" s="233"/>
    </row>
    <row r="131" spans="3:7" ht="24.75" thickBot="1">
      <c r="C131" s="166" t="s">
        <v>381</v>
      </c>
      <c r="D131" s="232"/>
      <c r="E131" s="234"/>
      <c r="F131" s="234"/>
      <c r="G131" s="234"/>
    </row>
    <row r="132" spans="3:7" ht="24.75" thickBot="1">
      <c r="C132" s="165" t="s">
        <v>52</v>
      </c>
      <c r="D132" s="231">
        <v>35000</v>
      </c>
      <c r="E132" s="231">
        <v>35000</v>
      </c>
      <c r="F132" s="231">
        <v>35000</v>
      </c>
      <c r="G132" s="231">
        <v>35000</v>
      </c>
    </row>
    <row r="133" spans="3:7" ht="36.75" thickBot="1">
      <c r="C133" s="166" t="s">
        <v>56</v>
      </c>
      <c r="D133" s="232"/>
      <c r="E133" s="231"/>
      <c r="F133" s="231"/>
      <c r="G133" s="231"/>
    </row>
    <row r="134" spans="3:7" ht="36.75" thickBot="1">
      <c r="C134" s="166" t="s">
        <v>382</v>
      </c>
      <c r="D134" s="232"/>
      <c r="E134" s="231"/>
      <c r="F134" s="231"/>
      <c r="G134" s="231"/>
    </row>
    <row r="135" spans="3:7" ht="12.75" thickBot="1">
      <c r="C135" s="165" t="s">
        <v>1</v>
      </c>
      <c r="D135" s="232">
        <v>70000</v>
      </c>
      <c r="E135" s="231">
        <v>74263</v>
      </c>
      <c r="F135" s="231">
        <v>78785</v>
      </c>
      <c r="G135" s="231">
        <v>83583</v>
      </c>
    </row>
    <row r="136" spans="3:7" ht="36.75" thickBot="1">
      <c r="C136" s="166" t="s">
        <v>59</v>
      </c>
      <c r="D136" s="232"/>
      <c r="E136" s="235">
        <v>0.03</v>
      </c>
      <c r="F136" s="235">
        <v>0.03</v>
      </c>
      <c r="G136" s="235">
        <v>0.03</v>
      </c>
    </row>
    <row r="137" spans="3:7" ht="36.75" thickBot="1">
      <c r="C137" s="166" t="s">
        <v>383</v>
      </c>
      <c r="D137" s="232"/>
      <c r="E137" s="235">
        <v>0.03</v>
      </c>
      <c r="F137" s="235">
        <v>0.03</v>
      </c>
      <c r="G137" s="235">
        <v>0.03</v>
      </c>
    </row>
    <row r="138" spans="3:7" ht="12.75" thickBot="1">
      <c r="C138" s="165" t="s">
        <v>2</v>
      </c>
      <c r="D138" s="232"/>
      <c r="E138" s="231"/>
      <c r="F138" s="231"/>
      <c r="G138" s="231"/>
    </row>
    <row r="139" spans="3:7" ht="24.75" thickBot="1">
      <c r="C139" s="166" t="s">
        <v>61</v>
      </c>
      <c r="D139" s="232"/>
      <c r="E139" s="231"/>
      <c r="F139" s="231"/>
      <c r="G139" s="231"/>
    </row>
    <row r="140" spans="3:7" ht="24.75" thickBot="1">
      <c r="C140" s="166" t="s">
        <v>384</v>
      </c>
      <c r="D140" s="232"/>
      <c r="E140" s="231"/>
      <c r="F140" s="231"/>
      <c r="G140" s="231"/>
    </row>
    <row r="141" spans="3:7" ht="12.75" thickBot="1">
      <c r="C141" s="165" t="s">
        <v>31</v>
      </c>
      <c r="D141" s="232"/>
      <c r="E141" s="231"/>
      <c r="F141" s="231"/>
      <c r="G141" s="231"/>
    </row>
    <row r="142" spans="3:7" ht="36.75" thickBot="1">
      <c r="C142" s="166" t="s">
        <v>63</v>
      </c>
      <c r="D142" s="232"/>
      <c r="E142" s="231"/>
      <c r="F142" s="231"/>
      <c r="G142" s="231"/>
    </row>
    <row r="143" spans="3:7" ht="36.75" thickBot="1">
      <c r="C143" s="166" t="s">
        <v>385</v>
      </c>
      <c r="D143" s="232"/>
      <c r="E143" s="231"/>
      <c r="F143" s="231"/>
      <c r="G143" s="231"/>
    </row>
    <row r="144" spans="3:7" ht="12.75" thickBot="1">
      <c r="C144" s="165" t="s">
        <v>33</v>
      </c>
      <c r="D144" s="232"/>
      <c r="E144" s="232"/>
      <c r="F144" s="232"/>
      <c r="G144" s="232"/>
    </row>
    <row r="145" spans="3:9" ht="36.75" customHeight="1" thickBot="1">
      <c r="C145" s="166" t="s">
        <v>65</v>
      </c>
      <c r="D145" s="232"/>
      <c r="E145" s="235"/>
      <c r="F145" s="235"/>
      <c r="G145" s="235"/>
    </row>
    <row r="146" spans="3:9" ht="36.75" thickBot="1">
      <c r="C146" s="166" t="s">
        <v>386</v>
      </c>
      <c r="D146" s="232"/>
      <c r="E146" s="235"/>
      <c r="F146" s="235"/>
      <c r="G146" s="235"/>
    </row>
    <row r="147" spans="3:9" ht="24.75" thickBot="1">
      <c r="C147" s="165" t="s">
        <v>3</v>
      </c>
      <c r="D147" s="232">
        <v>358</v>
      </c>
      <c r="E147" s="232">
        <v>358</v>
      </c>
      <c r="F147" s="232">
        <v>358</v>
      </c>
      <c r="G147" s="232">
        <v>358</v>
      </c>
    </row>
    <row r="148" spans="3:9" ht="36.75" thickBot="1">
      <c r="C148" s="166" t="s">
        <v>67</v>
      </c>
      <c r="D148" s="232"/>
      <c r="E148" s="231"/>
      <c r="F148" s="231"/>
      <c r="G148" s="231"/>
    </row>
    <row r="149" spans="3:9" ht="36.75" thickBot="1">
      <c r="C149" s="166" t="s">
        <v>387</v>
      </c>
      <c r="D149" s="232"/>
      <c r="E149" s="231"/>
      <c r="F149" s="231"/>
      <c r="G149" s="231"/>
    </row>
    <row r="150" spans="3:9" ht="12.75" thickBot="1">
      <c r="C150" s="167" t="s">
        <v>152</v>
      </c>
      <c r="D150" s="232">
        <f>D147+D144+D141+D138+D135+D132+D129</f>
        <v>305358</v>
      </c>
      <c r="E150" s="232">
        <f>E147+E144+E141+E138+E135+E132+E129</f>
        <v>309621</v>
      </c>
      <c r="F150" s="232">
        <f>F147+F144+F141+F138+F135+F132+F129</f>
        <v>314143</v>
      </c>
      <c r="G150" s="232">
        <f>G147+G144+G141+G138+G135+G132+G129</f>
        <v>318941</v>
      </c>
    </row>
    <row r="151" spans="3:9" ht="15" customHeight="1">
      <c r="C151" s="623" t="s">
        <v>159</v>
      </c>
      <c r="D151" s="612" t="s">
        <v>260</v>
      </c>
      <c r="E151" s="613"/>
      <c r="F151" s="613"/>
      <c r="G151" s="614"/>
    </row>
    <row r="152" spans="3:9">
      <c r="C152" s="624"/>
      <c r="D152" s="615"/>
      <c r="E152" s="616"/>
      <c r="F152" s="616"/>
      <c r="G152" s="617"/>
    </row>
    <row r="153" spans="3:9" ht="12.75" thickBot="1">
      <c r="C153" s="625"/>
      <c r="D153" s="618"/>
      <c r="E153" s="619"/>
      <c r="F153" s="619"/>
      <c r="G153" s="620"/>
    </row>
    <row r="154" spans="3:9" ht="12.75" thickBot="1">
      <c r="C154" s="168" t="s">
        <v>74</v>
      </c>
      <c r="D154" s="236">
        <f>IF(D150-D121=0,0,"Error")</f>
        <v>0</v>
      </c>
      <c r="E154" s="236">
        <f>IF(E150-E121=0,0,"Error")</f>
        <v>0</v>
      </c>
      <c r="F154" s="236">
        <f>IF(F150-F121=0,0,"Error")</f>
        <v>0</v>
      </c>
      <c r="G154" s="236">
        <f>IF(G150-G121=0,0,"Error")</f>
        <v>0</v>
      </c>
    </row>
    <row r="155" spans="3:9" ht="12.75" thickBot="1">
      <c r="C155" s="163" t="s">
        <v>170</v>
      </c>
      <c r="D155" s="591" t="s">
        <v>194</v>
      </c>
      <c r="E155" s="592"/>
      <c r="F155" s="592"/>
      <c r="G155" s="593"/>
    </row>
    <row r="156" spans="3:9" ht="12.75" thickBot="1">
      <c r="C156" s="594" t="s">
        <v>171</v>
      </c>
      <c r="D156" s="595"/>
      <c r="E156" s="595"/>
      <c r="F156" s="595"/>
      <c r="G156" s="596"/>
    </row>
    <row r="157" spans="3:9" ht="12.75" thickBot="1">
      <c r="C157" s="214"/>
      <c r="D157" s="221"/>
      <c r="E157" s="221" t="s">
        <v>40</v>
      </c>
      <c r="F157" s="221" t="s">
        <v>40</v>
      </c>
      <c r="G157" s="221" t="s">
        <v>40</v>
      </c>
    </row>
    <row r="158" spans="3:9" ht="12.75" thickBot="1">
      <c r="C158" s="222" t="s">
        <v>195</v>
      </c>
      <c r="D158" s="238" t="s">
        <v>196</v>
      </c>
      <c r="E158" s="223" t="s">
        <v>196</v>
      </c>
      <c r="F158" s="238" t="s">
        <v>196</v>
      </c>
      <c r="G158" s="238" t="s">
        <v>197</v>
      </c>
    </row>
    <row r="159" spans="3:9" ht="24.75" thickBot="1">
      <c r="C159" s="248" t="s">
        <v>198</v>
      </c>
      <c r="D159" s="249">
        <v>0.09</v>
      </c>
      <c r="E159" s="250">
        <v>0.13</v>
      </c>
      <c r="F159" s="251">
        <v>0.17</v>
      </c>
      <c r="G159" s="251">
        <v>0.19</v>
      </c>
      <c r="I159" s="252">
        <f>E159/D159</f>
        <v>1.4444444444444446</v>
      </c>
    </row>
    <row r="160" spans="3:9" ht="12.75" thickBot="1">
      <c r="C160" s="600" t="s">
        <v>172</v>
      </c>
      <c r="D160" s="598"/>
      <c r="E160" s="601"/>
      <c r="F160" s="598"/>
      <c r="G160" s="599"/>
      <c r="I160" s="252">
        <f>F159/E159</f>
        <v>1.3076923076923077</v>
      </c>
    </row>
    <row r="161" spans="3:9" ht="15.75" customHeight="1" thickBot="1">
      <c r="C161" s="600" t="s">
        <v>102</v>
      </c>
      <c r="D161" s="601"/>
      <c r="E161" s="601"/>
      <c r="F161" s="601"/>
      <c r="G161" s="602"/>
      <c r="I161" s="252">
        <f>G159/F159</f>
        <v>1.1176470588235294</v>
      </c>
    </row>
    <row r="162" spans="3:9" ht="15.75" customHeight="1" thickBot="1">
      <c r="C162" s="224" t="s">
        <v>42</v>
      </c>
      <c r="D162" s="253"/>
      <c r="E162" s="371" t="s">
        <v>313</v>
      </c>
      <c r="F162" s="253"/>
      <c r="G162" s="254"/>
    </row>
    <row r="163" spans="3:9" ht="12.75" thickBot="1">
      <c r="C163" s="222" t="s">
        <v>10</v>
      </c>
      <c r="D163" s="603" t="s">
        <v>169</v>
      </c>
      <c r="E163" s="604"/>
      <c r="F163" s="604"/>
      <c r="G163" s="605"/>
    </row>
    <row r="164" spans="3:9" ht="12.75" thickBot="1">
      <c r="C164" s="222" t="s">
        <v>15</v>
      </c>
      <c r="D164" s="606" t="s">
        <v>162</v>
      </c>
      <c r="E164" s="607"/>
      <c r="F164" s="607"/>
      <c r="G164" s="608"/>
    </row>
    <row r="165" spans="3:9">
      <c r="C165" s="621"/>
      <c r="D165" s="225">
        <v>2018</v>
      </c>
      <c r="E165" s="225">
        <v>2019</v>
      </c>
      <c r="F165" s="225">
        <v>2020</v>
      </c>
      <c r="G165" s="225">
        <v>2021</v>
      </c>
    </row>
    <row r="166" spans="3:9" ht="12.75" thickBot="1">
      <c r="C166" s="622"/>
      <c r="D166" s="226" t="s">
        <v>6</v>
      </c>
      <c r="E166" s="226" t="s">
        <v>7</v>
      </c>
      <c r="F166" s="226" t="s">
        <v>7</v>
      </c>
      <c r="G166" s="226" t="s">
        <v>7</v>
      </c>
    </row>
    <row r="167" spans="3:9" ht="12.75" thickBot="1">
      <c r="C167" s="222" t="s">
        <v>9</v>
      </c>
      <c r="D167" s="227">
        <v>5000</v>
      </c>
      <c r="E167" s="227">
        <v>5200</v>
      </c>
      <c r="F167" s="227">
        <v>5400</v>
      </c>
      <c r="G167" s="227">
        <v>5800</v>
      </c>
    </row>
    <row r="168" spans="3:9" ht="12.75" thickBot="1">
      <c r="C168" s="222" t="s">
        <v>16</v>
      </c>
      <c r="D168" s="232">
        <v>8400</v>
      </c>
      <c r="E168" s="232">
        <v>8827</v>
      </c>
      <c r="F168" s="232">
        <v>9285</v>
      </c>
      <c r="G168" s="232">
        <v>9988</v>
      </c>
    </row>
    <row r="169" spans="3:9" ht="12.75" thickBot="1">
      <c r="C169" s="222" t="s">
        <v>26</v>
      </c>
      <c r="D169" s="228">
        <f>D168/D167</f>
        <v>1.68</v>
      </c>
      <c r="E169" s="228">
        <f>E168/E167</f>
        <v>1.6975</v>
      </c>
      <c r="F169" s="228">
        <f>F168/F167</f>
        <v>1.7194444444444446</v>
      </c>
      <c r="G169" s="228">
        <f>G168/G167</f>
        <v>1.7220689655172414</v>
      </c>
      <c r="H169" s="255"/>
    </row>
    <row r="170" spans="3:9" ht="12.75" thickBot="1">
      <c r="C170" s="222" t="s">
        <v>17</v>
      </c>
      <c r="D170" s="213" t="s">
        <v>23</v>
      </c>
      <c r="E170" s="229">
        <f t="shared" ref="E170:G172" si="3">E167/D167-1</f>
        <v>4.0000000000000036E-2</v>
      </c>
      <c r="F170" s="229">
        <f t="shared" si="3"/>
        <v>3.8461538461538547E-2</v>
      </c>
      <c r="G170" s="229">
        <f t="shared" si="3"/>
        <v>7.4074074074074181E-2</v>
      </c>
    </row>
    <row r="171" spans="3:9" ht="12.75" thickBot="1">
      <c r="C171" s="222" t="s">
        <v>18</v>
      </c>
      <c r="D171" s="213" t="s">
        <v>23</v>
      </c>
      <c r="E171" s="229">
        <f t="shared" si="3"/>
        <v>5.0833333333333286E-2</v>
      </c>
      <c r="F171" s="229">
        <f t="shared" si="3"/>
        <v>5.188625807182512E-2</v>
      </c>
      <c r="G171" s="229">
        <f t="shared" si="3"/>
        <v>7.5713516424340321E-2</v>
      </c>
    </row>
    <row r="172" spans="3:9" ht="15.75" customHeight="1" thickBot="1">
      <c r="C172" s="222" t="s">
        <v>19</v>
      </c>
      <c r="D172" s="213" t="s">
        <v>23</v>
      </c>
      <c r="E172" s="229">
        <f t="shared" si="3"/>
        <v>1.0416666666666741E-2</v>
      </c>
      <c r="F172" s="229">
        <f t="shared" si="3"/>
        <v>1.2927507772868552E-2</v>
      </c>
      <c r="G172" s="229">
        <f t="shared" si="3"/>
        <v>1.52637736059269E-3</v>
      </c>
    </row>
    <row r="173" spans="3:9" ht="12.75" thickBot="1">
      <c r="C173" s="609" t="s">
        <v>394</v>
      </c>
      <c r="D173" s="610"/>
      <c r="E173" s="610"/>
      <c r="F173" s="610"/>
      <c r="G173" s="611"/>
    </row>
    <row r="174" spans="3:9">
      <c r="C174" s="621"/>
      <c r="D174" s="225">
        <v>2018</v>
      </c>
      <c r="E174" s="225">
        <v>2019</v>
      </c>
      <c r="F174" s="225">
        <v>2020</v>
      </c>
      <c r="G174" s="225">
        <v>2021</v>
      </c>
    </row>
    <row r="175" spans="3:9" ht="12.75" thickBot="1">
      <c r="C175" s="622"/>
      <c r="D175" s="226" t="s">
        <v>6</v>
      </c>
      <c r="E175" s="226" t="s">
        <v>7</v>
      </c>
      <c r="F175" s="226" t="s">
        <v>7</v>
      </c>
      <c r="G175" s="226" t="s">
        <v>7</v>
      </c>
    </row>
    <row r="176" spans="3:9" ht="12.75" thickBot="1">
      <c r="C176" s="165" t="s">
        <v>0</v>
      </c>
      <c r="D176" s="231">
        <v>2000</v>
      </c>
      <c r="E176" s="231">
        <v>2000</v>
      </c>
      <c r="F176" s="231">
        <v>2000</v>
      </c>
      <c r="G176" s="231">
        <v>2000</v>
      </c>
    </row>
    <row r="177" spans="3:7" ht="24.75" thickBot="1">
      <c r="C177" s="166" t="s">
        <v>54</v>
      </c>
      <c r="D177" s="232"/>
      <c r="E177" s="233"/>
      <c r="F177" s="233"/>
      <c r="G177" s="233"/>
    </row>
    <row r="178" spans="3:7" ht="24.75" thickBot="1">
      <c r="C178" s="166" t="s">
        <v>381</v>
      </c>
      <c r="D178" s="232"/>
      <c r="E178" s="234"/>
      <c r="F178" s="234"/>
      <c r="G178" s="234"/>
    </row>
    <row r="179" spans="3:7" ht="24.75" thickBot="1">
      <c r="C179" s="165" t="s">
        <v>52</v>
      </c>
      <c r="D179" s="231">
        <v>400</v>
      </c>
      <c r="E179" s="231">
        <v>400</v>
      </c>
      <c r="F179" s="231">
        <v>400</v>
      </c>
      <c r="G179" s="231">
        <v>400</v>
      </c>
    </row>
    <row r="180" spans="3:7" ht="36.75" thickBot="1">
      <c r="C180" s="166" t="s">
        <v>56</v>
      </c>
      <c r="D180" s="232"/>
      <c r="E180" s="231"/>
      <c r="F180" s="231"/>
      <c r="G180" s="231"/>
    </row>
    <row r="181" spans="3:7" ht="36.75" thickBot="1">
      <c r="C181" s="166" t="s">
        <v>382</v>
      </c>
      <c r="D181" s="232"/>
      <c r="E181" s="231"/>
      <c r="F181" s="231"/>
      <c r="G181" s="231"/>
    </row>
    <row r="182" spans="3:7" ht="12.75" thickBot="1">
      <c r="C182" s="165" t="s">
        <v>1</v>
      </c>
      <c r="D182" s="232">
        <v>6000</v>
      </c>
      <c r="E182" s="231">
        <v>6427</v>
      </c>
      <c r="F182" s="231">
        <v>6885</v>
      </c>
      <c r="G182" s="231">
        <v>7588</v>
      </c>
    </row>
    <row r="183" spans="3:7" ht="36.75" thickBot="1">
      <c r="C183" s="166" t="s">
        <v>59</v>
      </c>
      <c r="D183" s="232"/>
      <c r="E183" s="235">
        <v>0.03</v>
      </c>
      <c r="F183" s="235">
        <v>0.03</v>
      </c>
      <c r="G183" s="235">
        <v>0.03</v>
      </c>
    </row>
    <row r="184" spans="3:7" ht="36.75" thickBot="1">
      <c r="C184" s="166" t="s">
        <v>383</v>
      </c>
      <c r="D184" s="232"/>
      <c r="E184" s="235">
        <v>0.04</v>
      </c>
      <c r="F184" s="235">
        <v>0.04</v>
      </c>
      <c r="G184" s="235">
        <v>7.0000000000000007E-2</v>
      </c>
    </row>
    <row r="185" spans="3:7" ht="12.75" thickBot="1">
      <c r="C185" s="165" t="s">
        <v>2</v>
      </c>
      <c r="D185" s="232"/>
      <c r="E185" s="231"/>
      <c r="F185" s="231"/>
      <c r="G185" s="231"/>
    </row>
    <row r="186" spans="3:7" ht="24.75" thickBot="1">
      <c r="C186" s="166" t="s">
        <v>61</v>
      </c>
      <c r="D186" s="232"/>
      <c r="E186" s="231"/>
      <c r="F186" s="231"/>
      <c r="G186" s="231"/>
    </row>
    <row r="187" spans="3:7" ht="24.75" thickBot="1">
      <c r="C187" s="166" t="s">
        <v>384</v>
      </c>
      <c r="D187" s="232"/>
      <c r="E187" s="231"/>
      <c r="F187" s="231"/>
      <c r="G187" s="231"/>
    </row>
    <row r="188" spans="3:7" ht="12.75" thickBot="1">
      <c r="C188" s="165" t="s">
        <v>31</v>
      </c>
      <c r="D188" s="232"/>
      <c r="E188" s="231"/>
      <c r="F188" s="231"/>
      <c r="G188" s="231"/>
    </row>
    <row r="189" spans="3:7" ht="36.75" thickBot="1">
      <c r="C189" s="166" t="s">
        <v>63</v>
      </c>
      <c r="D189" s="232"/>
      <c r="E189" s="231"/>
      <c r="F189" s="231"/>
      <c r="G189" s="231"/>
    </row>
    <row r="190" spans="3:7" ht="36.75" thickBot="1">
      <c r="C190" s="166" t="s">
        <v>385</v>
      </c>
      <c r="D190" s="232"/>
      <c r="E190" s="231"/>
      <c r="F190" s="231"/>
      <c r="G190" s="231"/>
    </row>
    <row r="191" spans="3:7" ht="36.75" customHeight="1" thickBot="1">
      <c r="C191" s="165" t="s">
        <v>33</v>
      </c>
      <c r="D191" s="232"/>
      <c r="E191" s="232"/>
      <c r="F191" s="232"/>
      <c r="G191" s="232"/>
    </row>
    <row r="192" spans="3:7" ht="36.75" thickBot="1">
      <c r="C192" s="166" t="s">
        <v>65</v>
      </c>
      <c r="D192" s="232"/>
      <c r="E192" s="235"/>
      <c r="F192" s="235"/>
      <c r="G192" s="235"/>
    </row>
    <row r="193" spans="3:7" ht="36.75" thickBot="1">
      <c r="C193" s="166" t="s">
        <v>386</v>
      </c>
      <c r="D193" s="232"/>
      <c r="E193" s="235"/>
      <c r="F193" s="235"/>
      <c r="G193" s="235"/>
    </row>
    <row r="194" spans="3:7" ht="24.75" thickBot="1">
      <c r="C194" s="165" t="s">
        <v>3</v>
      </c>
      <c r="D194" s="232"/>
      <c r="E194" s="231"/>
      <c r="F194" s="231"/>
      <c r="G194" s="231"/>
    </row>
    <row r="195" spans="3:7" ht="36.75" thickBot="1">
      <c r="C195" s="166" t="s">
        <v>67</v>
      </c>
      <c r="D195" s="232"/>
      <c r="E195" s="231"/>
      <c r="F195" s="231"/>
      <c r="G195" s="231"/>
    </row>
    <row r="196" spans="3:7" ht="36.75" thickBot="1">
      <c r="C196" s="166" t="s">
        <v>387</v>
      </c>
      <c r="D196" s="232"/>
      <c r="E196" s="231"/>
      <c r="F196" s="231"/>
      <c r="G196" s="231"/>
    </row>
    <row r="197" spans="3:7" ht="15" customHeight="1" thickBot="1">
      <c r="C197" s="167" t="s">
        <v>163</v>
      </c>
      <c r="D197" s="232">
        <f>D194+D191+D188+D185+D182+D179+D176</f>
        <v>8400</v>
      </c>
      <c r="E197" s="232">
        <f>E194+E191+E188+E185+E182+E179+E176</f>
        <v>8827</v>
      </c>
      <c r="F197" s="232">
        <f>F194+F191+F188+F185+F182+F179+F176</f>
        <v>9285</v>
      </c>
      <c r="G197" s="232">
        <f>G194+G191+G188+G185+G182+G179+G176</f>
        <v>9988</v>
      </c>
    </row>
    <row r="198" spans="3:7">
      <c r="C198" s="623" t="s">
        <v>159</v>
      </c>
      <c r="D198" s="612" t="s">
        <v>261</v>
      </c>
      <c r="E198" s="613"/>
      <c r="F198" s="613"/>
      <c r="G198" s="614"/>
    </row>
    <row r="199" spans="3:7">
      <c r="C199" s="624"/>
      <c r="D199" s="615"/>
      <c r="E199" s="616"/>
      <c r="F199" s="616"/>
      <c r="G199" s="617"/>
    </row>
    <row r="200" spans="3:7" ht="12.75" thickBot="1">
      <c r="C200" s="625"/>
      <c r="D200" s="618"/>
      <c r="E200" s="619"/>
      <c r="F200" s="619"/>
      <c r="G200" s="620"/>
    </row>
    <row r="201" spans="3:7" ht="12.75" thickBot="1">
      <c r="C201" s="168" t="s">
        <v>74</v>
      </c>
      <c r="D201" s="236">
        <f>IF(D197-D168=0,0,"Error")</f>
        <v>0</v>
      </c>
      <c r="E201" s="236">
        <f>IF(E197-E168=0,0,"Error")</f>
        <v>0</v>
      </c>
      <c r="F201" s="236">
        <f>IF(F197-F168=0,0,"Error")</f>
        <v>0</v>
      </c>
      <c r="G201" s="236">
        <f>IF(G197-G168=0,0,"Error")</f>
        <v>0</v>
      </c>
    </row>
    <row r="202" spans="3:7" ht="12.75" thickBot="1">
      <c r="C202" s="648" t="s">
        <v>110</v>
      </c>
      <c r="D202" s="649"/>
      <c r="E202" s="649"/>
      <c r="F202" s="649"/>
      <c r="G202" s="650"/>
    </row>
    <row r="203" spans="3:7" ht="12.75" thickBot="1">
      <c r="C203" s="600" t="s">
        <v>95</v>
      </c>
      <c r="D203" s="601"/>
      <c r="E203" s="601"/>
      <c r="F203" s="601"/>
      <c r="G203" s="602"/>
    </row>
    <row r="204" spans="3:7" ht="12.75" thickBot="1">
      <c r="C204" s="256" t="s">
        <v>111</v>
      </c>
      <c r="D204" s="651" t="s">
        <v>44</v>
      </c>
      <c r="E204" s="652"/>
      <c r="F204" s="652"/>
      <c r="G204" s="653"/>
    </row>
    <row r="205" spans="3:7" ht="12.75" thickBot="1">
      <c r="C205" s="224" t="s">
        <v>42</v>
      </c>
      <c r="D205" s="603" t="s">
        <v>445</v>
      </c>
      <c r="E205" s="604"/>
      <c r="F205" s="604"/>
      <c r="G205" s="605"/>
    </row>
    <row r="206" spans="3:7" ht="17.25" customHeight="1" thickBot="1">
      <c r="C206" s="222" t="s">
        <v>10</v>
      </c>
      <c r="D206" s="594" t="s">
        <v>445</v>
      </c>
      <c r="E206" s="595"/>
      <c r="F206" s="595"/>
      <c r="G206" s="596"/>
    </row>
    <row r="207" spans="3:7" ht="12.75" thickBot="1">
      <c r="C207" s="222" t="s">
        <v>15</v>
      </c>
      <c r="D207" s="606" t="s">
        <v>410</v>
      </c>
      <c r="E207" s="607"/>
      <c r="F207" s="607"/>
      <c r="G207" s="608"/>
    </row>
    <row r="208" spans="3:7" ht="12.75" customHeight="1">
      <c r="C208" s="621"/>
      <c r="D208" s="225">
        <v>2018</v>
      </c>
      <c r="E208" s="225">
        <v>2019</v>
      </c>
      <c r="F208" s="225">
        <v>2020</v>
      </c>
      <c r="G208" s="225">
        <v>2021</v>
      </c>
    </row>
    <row r="209" spans="3:10" ht="9" customHeight="1" thickBot="1">
      <c r="C209" s="622"/>
      <c r="D209" s="226" t="s">
        <v>6</v>
      </c>
      <c r="E209" s="226" t="s">
        <v>7</v>
      </c>
      <c r="F209" s="226" t="s">
        <v>7</v>
      </c>
      <c r="G209" s="226" t="s">
        <v>7</v>
      </c>
    </row>
    <row r="210" spans="3:10" ht="12.75" thickBot="1">
      <c r="C210" s="222" t="s">
        <v>9</v>
      </c>
      <c r="D210" s="227"/>
      <c r="E210" s="227">
        <v>165</v>
      </c>
      <c r="F210" s="227"/>
      <c r="G210" s="227"/>
    </row>
    <row r="211" spans="3:10" ht="12.75" thickBot="1">
      <c r="C211" s="222" t="s">
        <v>16</v>
      </c>
      <c r="D211" s="227"/>
      <c r="E211" s="227">
        <v>10500</v>
      </c>
      <c r="F211" s="227">
        <v>0</v>
      </c>
      <c r="G211" s="227">
        <v>0</v>
      </c>
    </row>
    <row r="212" spans="3:10" ht="12.75" thickBot="1">
      <c r="C212" s="222" t="s">
        <v>26</v>
      </c>
      <c r="D212" s="227" t="e">
        <f>D211/D210</f>
        <v>#DIV/0!</v>
      </c>
      <c r="E212" s="227">
        <f>E211/E210</f>
        <v>63.636363636363633</v>
      </c>
      <c r="F212" s="227" t="e">
        <f>F211/F210</f>
        <v>#DIV/0!</v>
      </c>
      <c r="G212" s="227" t="e">
        <f>G211/G210</f>
        <v>#DIV/0!</v>
      </c>
    </row>
    <row r="213" spans="3:10" ht="12.75" thickBot="1">
      <c r="C213" s="222" t="s">
        <v>17</v>
      </c>
      <c r="D213" s="213" t="s">
        <v>23</v>
      </c>
      <c r="E213" s="229" t="e">
        <f>E210/D210-1</f>
        <v>#DIV/0!</v>
      </c>
      <c r="F213" s="229">
        <f t="shared" ref="F213:G215" si="4">F210/E210-1</f>
        <v>-1</v>
      </c>
      <c r="G213" s="229" t="e">
        <f t="shared" si="4"/>
        <v>#DIV/0!</v>
      </c>
      <c r="I213" s="230"/>
      <c r="J213" s="230"/>
    </row>
    <row r="214" spans="3:10" ht="12.75" thickBot="1">
      <c r="C214" s="222" t="s">
        <v>18</v>
      </c>
      <c r="D214" s="213" t="s">
        <v>23</v>
      </c>
      <c r="E214" s="229" t="e">
        <f>E211/D211-1</f>
        <v>#DIV/0!</v>
      </c>
      <c r="F214" s="229">
        <f t="shared" si="4"/>
        <v>-1</v>
      </c>
      <c r="G214" s="229" t="e">
        <f t="shared" si="4"/>
        <v>#DIV/0!</v>
      </c>
    </row>
    <row r="215" spans="3:10" ht="12.75" thickBot="1">
      <c r="C215" s="222" t="s">
        <v>19</v>
      </c>
      <c r="D215" s="213" t="s">
        <v>23</v>
      </c>
      <c r="E215" s="229" t="e">
        <f>E212/D212-1</f>
        <v>#DIV/0!</v>
      </c>
      <c r="F215" s="229" t="e">
        <f t="shared" si="4"/>
        <v>#DIV/0!</v>
      </c>
      <c r="G215" s="229" t="e">
        <f t="shared" si="4"/>
        <v>#DIV/0!</v>
      </c>
    </row>
    <row r="216" spans="3:10" ht="12.75" thickBot="1">
      <c r="C216" s="609" t="s">
        <v>392</v>
      </c>
      <c r="D216" s="610"/>
      <c r="E216" s="610"/>
      <c r="F216" s="610"/>
      <c r="G216" s="611"/>
    </row>
    <row r="217" spans="3:10" ht="12.75" customHeight="1">
      <c r="C217" s="621"/>
      <c r="D217" s="225">
        <v>2018</v>
      </c>
      <c r="E217" s="225">
        <v>2019</v>
      </c>
      <c r="F217" s="225">
        <v>2020</v>
      </c>
      <c r="G217" s="225">
        <v>2021</v>
      </c>
    </row>
    <row r="218" spans="3:10" ht="9" customHeight="1" thickBot="1">
      <c r="C218" s="622"/>
      <c r="D218" s="226" t="s">
        <v>6</v>
      </c>
      <c r="E218" s="226" t="s">
        <v>7</v>
      </c>
      <c r="F218" s="226" t="s">
        <v>7</v>
      </c>
      <c r="G218" s="226" t="s">
        <v>7</v>
      </c>
    </row>
    <row r="219" spans="3:10" ht="12.75" thickBot="1">
      <c r="C219" s="165" t="s">
        <v>99</v>
      </c>
      <c r="D219" s="231"/>
      <c r="E219" s="231"/>
      <c r="F219" s="231"/>
      <c r="G219" s="231"/>
    </row>
    <row r="220" spans="3:10" ht="12.75" thickBot="1">
      <c r="C220" s="165" t="s">
        <v>100</v>
      </c>
      <c r="D220" s="232"/>
      <c r="E220" s="231">
        <v>10500</v>
      </c>
      <c r="F220" s="231">
        <v>0</v>
      </c>
      <c r="G220" s="231">
        <v>0</v>
      </c>
    </row>
    <row r="221" spans="3:10" ht="12.75" thickBot="1">
      <c r="C221" s="167" t="s">
        <v>72</v>
      </c>
      <c r="D221" s="232">
        <f>D220+D219</f>
        <v>0</v>
      </c>
      <c r="E221" s="232">
        <f>E220+E219</f>
        <v>10500</v>
      </c>
      <c r="F221" s="232">
        <f>F220+F219</f>
        <v>0</v>
      </c>
      <c r="G221" s="232">
        <f>G220+G219</f>
        <v>0</v>
      </c>
    </row>
    <row r="222" spans="3:10">
      <c r="C222" s="623" t="s">
        <v>96</v>
      </c>
      <c r="D222" s="626"/>
      <c r="E222" s="627"/>
      <c r="F222" s="627"/>
      <c r="G222" s="628"/>
    </row>
    <row r="223" spans="3:10">
      <c r="C223" s="624"/>
      <c r="D223" s="629"/>
      <c r="E223" s="630"/>
      <c r="F223" s="630"/>
      <c r="G223" s="631"/>
    </row>
    <row r="224" spans="3:10" ht="12.75" thickBot="1">
      <c r="C224" s="625"/>
      <c r="D224" s="632"/>
      <c r="E224" s="633"/>
      <c r="F224" s="633"/>
      <c r="G224" s="634"/>
    </row>
    <row r="225" spans="3:10" ht="12.75" thickBot="1">
      <c r="C225" s="256" t="s">
        <v>45</v>
      </c>
      <c r="D225" s="651" t="s">
        <v>44</v>
      </c>
      <c r="E225" s="652"/>
      <c r="F225" s="652"/>
      <c r="G225" s="653"/>
    </row>
    <row r="226" spans="3:10" ht="24.75" thickBot="1">
      <c r="C226" s="224" t="s">
        <v>447</v>
      </c>
      <c r="D226" s="603" t="s">
        <v>446</v>
      </c>
      <c r="E226" s="604"/>
      <c r="F226" s="604"/>
      <c r="G226" s="605"/>
    </row>
    <row r="227" spans="3:10" ht="17.25" customHeight="1" thickBot="1">
      <c r="C227" s="222" t="s">
        <v>10</v>
      </c>
      <c r="D227" s="594" t="s">
        <v>446</v>
      </c>
      <c r="E227" s="595"/>
      <c r="F227" s="595"/>
      <c r="G227" s="596"/>
    </row>
    <row r="228" spans="3:10" ht="12.75" thickBot="1">
      <c r="C228" s="222" t="s">
        <v>15</v>
      </c>
      <c r="D228" s="606" t="s">
        <v>420</v>
      </c>
      <c r="E228" s="607"/>
      <c r="F228" s="607"/>
      <c r="G228" s="608"/>
    </row>
    <row r="229" spans="3:10" ht="12.75" customHeight="1">
      <c r="C229" s="621"/>
      <c r="D229" s="225">
        <v>2018</v>
      </c>
      <c r="E229" s="225">
        <v>2019</v>
      </c>
      <c r="F229" s="225">
        <v>2020</v>
      </c>
      <c r="G229" s="225">
        <v>2021</v>
      </c>
    </row>
    <row r="230" spans="3:10" ht="9" customHeight="1" thickBot="1">
      <c r="C230" s="622"/>
      <c r="D230" s="226" t="s">
        <v>6</v>
      </c>
      <c r="E230" s="226" t="s">
        <v>7</v>
      </c>
      <c r="F230" s="226" t="s">
        <v>7</v>
      </c>
      <c r="G230" s="226" t="s">
        <v>7</v>
      </c>
    </row>
    <row r="231" spans="3:10" ht="12.75" thickBot="1">
      <c r="C231" s="222" t="s">
        <v>9</v>
      </c>
      <c r="D231" s="227"/>
      <c r="E231" s="227">
        <v>1150</v>
      </c>
      <c r="F231" s="227"/>
      <c r="G231" s="227"/>
    </row>
    <row r="232" spans="3:10" ht="12.75" thickBot="1">
      <c r="C232" s="222" t="s">
        <v>16</v>
      </c>
      <c r="D232" s="227"/>
      <c r="E232" s="227">
        <v>91940</v>
      </c>
      <c r="F232" s="227">
        <v>0</v>
      </c>
      <c r="G232" s="227">
        <v>0</v>
      </c>
    </row>
    <row r="233" spans="3:10" ht="12.75" thickBot="1">
      <c r="C233" s="222" t="s">
        <v>26</v>
      </c>
      <c r="D233" s="227" t="e">
        <f>D232/D231</f>
        <v>#DIV/0!</v>
      </c>
      <c r="E233" s="227">
        <f>E232/E231</f>
        <v>79.947826086956525</v>
      </c>
      <c r="F233" s="227" t="e">
        <f>F232/F231</f>
        <v>#DIV/0!</v>
      </c>
      <c r="G233" s="227" t="e">
        <f>G232/G231</f>
        <v>#DIV/0!</v>
      </c>
    </row>
    <row r="234" spans="3:10" ht="12.75" thickBot="1">
      <c r="C234" s="222" t="s">
        <v>17</v>
      </c>
      <c r="D234" s="213" t="s">
        <v>23</v>
      </c>
      <c r="E234" s="229" t="e">
        <f>E231/D231-1</f>
        <v>#DIV/0!</v>
      </c>
      <c r="F234" s="229">
        <f t="shared" ref="F234:G236" si="5">F231/E231-1</f>
        <v>-1</v>
      </c>
      <c r="G234" s="229" t="e">
        <f t="shared" si="5"/>
        <v>#DIV/0!</v>
      </c>
      <c r="I234" s="230"/>
      <c r="J234" s="230"/>
    </row>
    <row r="235" spans="3:10" ht="12.75" thickBot="1">
      <c r="C235" s="222" t="s">
        <v>18</v>
      </c>
      <c r="D235" s="213" t="s">
        <v>23</v>
      </c>
      <c r="E235" s="229" t="e">
        <f>E232/D232-1</f>
        <v>#DIV/0!</v>
      </c>
      <c r="F235" s="229">
        <f t="shared" si="5"/>
        <v>-1</v>
      </c>
      <c r="G235" s="229" t="e">
        <f t="shared" si="5"/>
        <v>#DIV/0!</v>
      </c>
    </row>
    <row r="236" spans="3:10" ht="12.75" thickBot="1">
      <c r="C236" s="222" t="s">
        <v>19</v>
      </c>
      <c r="D236" s="213" t="s">
        <v>23</v>
      </c>
      <c r="E236" s="229" t="e">
        <f>E233/D233-1</f>
        <v>#DIV/0!</v>
      </c>
      <c r="F236" s="229" t="e">
        <f t="shared" si="5"/>
        <v>#DIV/0!</v>
      </c>
      <c r="G236" s="229" t="e">
        <f t="shared" si="5"/>
        <v>#DIV/0!</v>
      </c>
    </row>
    <row r="237" spans="3:10" ht="12.75" thickBot="1">
      <c r="C237" s="609" t="s">
        <v>392</v>
      </c>
      <c r="D237" s="610"/>
      <c r="E237" s="610"/>
      <c r="F237" s="610"/>
      <c r="G237" s="611"/>
    </row>
    <row r="238" spans="3:10" ht="12.75" customHeight="1">
      <c r="C238" s="621"/>
      <c r="D238" s="225">
        <v>2018</v>
      </c>
      <c r="E238" s="225">
        <v>2019</v>
      </c>
      <c r="F238" s="225">
        <v>2020</v>
      </c>
      <c r="G238" s="225">
        <v>2021</v>
      </c>
    </row>
    <row r="239" spans="3:10" ht="9" customHeight="1" thickBot="1">
      <c r="C239" s="622"/>
      <c r="D239" s="226" t="s">
        <v>6</v>
      </c>
      <c r="E239" s="226" t="s">
        <v>7</v>
      </c>
      <c r="F239" s="226" t="s">
        <v>7</v>
      </c>
      <c r="G239" s="226" t="s">
        <v>7</v>
      </c>
    </row>
    <row r="240" spans="3:10" ht="12.75" thickBot="1">
      <c r="C240" s="165" t="s">
        <v>99</v>
      </c>
      <c r="D240" s="231"/>
      <c r="E240" s="231"/>
      <c r="F240" s="231"/>
      <c r="G240" s="231"/>
    </row>
    <row r="241" spans="3:7" ht="12.75" thickBot="1">
      <c r="C241" s="165" t="s">
        <v>100</v>
      </c>
      <c r="D241" s="232"/>
      <c r="E241" s="231">
        <v>91940</v>
      </c>
      <c r="F241" s="231"/>
      <c r="G241" s="231"/>
    </row>
    <row r="242" spans="3:7" ht="12.75" thickBot="1">
      <c r="C242" s="167" t="s">
        <v>75</v>
      </c>
      <c r="D242" s="232">
        <f>D241+D240</f>
        <v>0</v>
      </c>
      <c r="E242" s="232">
        <f>E241+E240</f>
        <v>91940</v>
      </c>
      <c r="F242" s="232">
        <f>F241+F240</f>
        <v>0</v>
      </c>
      <c r="G242" s="232">
        <f>G241+G240</f>
        <v>0</v>
      </c>
    </row>
    <row r="243" spans="3:7">
      <c r="C243" s="623" t="s">
        <v>98</v>
      </c>
      <c r="D243" s="626"/>
      <c r="E243" s="627"/>
      <c r="F243" s="627"/>
      <c r="G243" s="628"/>
    </row>
    <row r="244" spans="3:7">
      <c r="C244" s="624"/>
      <c r="D244" s="629"/>
      <c r="E244" s="630"/>
      <c r="F244" s="630"/>
      <c r="G244" s="631"/>
    </row>
    <row r="245" spans="3:7" ht="12.75" thickBot="1">
      <c r="C245" s="625"/>
      <c r="D245" s="632"/>
      <c r="E245" s="633"/>
      <c r="F245" s="633"/>
      <c r="G245" s="634"/>
    </row>
    <row r="246" spans="3:7" ht="12.75" thickBot="1">
      <c r="C246" s="600" t="s">
        <v>94</v>
      </c>
      <c r="D246" s="601"/>
      <c r="E246" s="601"/>
      <c r="F246" s="601"/>
      <c r="G246" s="602"/>
    </row>
    <row r="247" spans="3:7" ht="12.75" thickBot="1">
      <c r="C247" s="600" t="s">
        <v>101</v>
      </c>
      <c r="D247" s="601"/>
      <c r="E247" s="601"/>
      <c r="F247" s="601"/>
      <c r="G247" s="602"/>
    </row>
    <row r="248" spans="3:7" ht="12.75" thickBot="1">
      <c r="C248" s="256" t="s">
        <v>45</v>
      </c>
      <c r="D248" s="651" t="s">
        <v>44</v>
      </c>
      <c r="E248" s="652"/>
      <c r="F248" s="652"/>
      <c r="G248" s="653"/>
    </row>
    <row r="249" spans="3:7" ht="12.75" thickBot="1">
      <c r="C249" s="224" t="s">
        <v>153</v>
      </c>
      <c r="D249" s="606" t="s">
        <v>449</v>
      </c>
      <c r="E249" s="607"/>
      <c r="F249" s="607"/>
      <c r="G249" s="608"/>
    </row>
    <row r="250" spans="3:7" ht="17.25" customHeight="1" thickBot="1">
      <c r="C250" s="222" t="s">
        <v>10</v>
      </c>
      <c r="D250" s="594" t="s">
        <v>450</v>
      </c>
      <c r="E250" s="595"/>
      <c r="F250" s="595"/>
      <c r="G250" s="596"/>
    </row>
    <row r="251" spans="3:7" ht="12.75" thickBot="1">
      <c r="C251" s="222" t="s">
        <v>15</v>
      </c>
      <c r="D251" s="606" t="s">
        <v>413</v>
      </c>
      <c r="E251" s="607"/>
      <c r="F251" s="607"/>
      <c r="G251" s="608"/>
    </row>
    <row r="252" spans="3:7" ht="12.75" customHeight="1">
      <c r="C252" s="621"/>
      <c r="D252" s="225">
        <v>2018</v>
      </c>
      <c r="E252" s="225">
        <v>2019</v>
      </c>
      <c r="F252" s="225">
        <v>2020</v>
      </c>
      <c r="G252" s="225">
        <v>2021</v>
      </c>
    </row>
    <row r="253" spans="3:7" ht="9" customHeight="1" thickBot="1">
      <c r="C253" s="622"/>
      <c r="D253" s="226" t="s">
        <v>6</v>
      </c>
      <c r="E253" s="226" t="s">
        <v>7</v>
      </c>
      <c r="F253" s="226" t="s">
        <v>7</v>
      </c>
      <c r="G253" s="226" t="s">
        <v>7</v>
      </c>
    </row>
    <row r="254" spans="3:7" ht="12.75" thickBot="1">
      <c r="C254" s="222" t="s">
        <v>9</v>
      </c>
      <c r="D254" s="227"/>
      <c r="E254" s="227">
        <v>713</v>
      </c>
      <c r="F254" s="227">
        <v>2100</v>
      </c>
      <c r="G254" s="227">
        <v>2100</v>
      </c>
    </row>
    <row r="255" spans="3:7" ht="13.5" thickBot="1">
      <c r="C255" s="222" t="s">
        <v>16</v>
      </c>
      <c r="D255" s="227">
        <v>0</v>
      </c>
      <c r="E255" s="370">
        <v>28560</v>
      </c>
      <c r="F255" s="370">
        <v>85712</v>
      </c>
      <c r="G255" s="370">
        <v>85712</v>
      </c>
    </row>
    <row r="256" spans="3:7" ht="12.75" thickBot="1">
      <c r="C256" s="222" t="s">
        <v>26</v>
      </c>
      <c r="D256" s="227" t="e">
        <f>D255/D254</f>
        <v>#DIV/0!</v>
      </c>
      <c r="E256" s="227">
        <f>E255/E254</f>
        <v>40.05610098176718</v>
      </c>
      <c r="F256" s="227">
        <f>F255/F254</f>
        <v>40.815238095238094</v>
      </c>
      <c r="G256" s="227">
        <f>G255/G254</f>
        <v>40.815238095238094</v>
      </c>
    </row>
    <row r="257" spans="3:10" ht="12.75" thickBot="1">
      <c r="C257" s="222" t="s">
        <v>17</v>
      </c>
      <c r="D257" s="213" t="s">
        <v>23</v>
      </c>
      <c r="E257" s="229" t="e">
        <f>E254/D254-1</f>
        <v>#DIV/0!</v>
      </c>
      <c r="F257" s="229">
        <f t="shared" ref="F257:G259" si="6">F254/E254-1</f>
        <v>1.9453015427769986</v>
      </c>
      <c r="G257" s="229">
        <f t="shared" si="6"/>
        <v>0</v>
      </c>
      <c r="I257" s="230"/>
      <c r="J257" s="230"/>
    </row>
    <row r="258" spans="3:10" ht="12.75" thickBot="1">
      <c r="C258" s="222" t="s">
        <v>18</v>
      </c>
      <c r="D258" s="213" t="s">
        <v>23</v>
      </c>
      <c r="E258" s="229" t="e">
        <f>E255/D255-1</f>
        <v>#DIV/0!</v>
      </c>
      <c r="F258" s="229">
        <f t="shared" si="6"/>
        <v>2.0011204481792717</v>
      </c>
      <c r="G258" s="229">
        <f t="shared" si="6"/>
        <v>0</v>
      </c>
    </row>
    <row r="259" spans="3:10" ht="12.75" thickBot="1">
      <c r="C259" s="222" t="s">
        <v>19</v>
      </c>
      <c r="D259" s="213" t="s">
        <v>23</v>
      </c>
      <c r="E259" s="229" t="e">
        <f>E256/D256-1</f>
        <v>#DIV/0!</v>
      </c>
      <c r="F259" s="229">
        <f t="shared" si="6"/>
        <v>1.8951847405628941E-2</v>
      </c>
      <c r="G259" s="229">
        <f t="shared" si="6"/>
        <v>0</v>
      </c>
    </row>
    <row r="260" spans="3:10" ht="12.75" thickBot="1">
      <c r="C260" s="609" t="s">
        <v>448</v>
      </c>
      <c r="D260" s="610"/>
      <c r="E260" s="610"/>
      <c r="F260" s="610"/>
      <c r="G260" s="611"/>
    </row>
    <row r="261" spans="3:10" ht="12.75" customHeight="1">
      <c r="C261" s="621"/>
      <c r="D261" s="225">
        <v>2018</v>
      </c>
      <c r="E261" s="225">
        <v>2019</v>
      </c>
      <c r="F261" s="225">
        <v>2020</v>
      </c>
      <c r="G261" s="225">
        <v>2021</v>
      </c>
    </row>
    <row r="262" spans="3:10" ht="9" customHeight="1" thickBot="1">
      <c r="C262" s="622"/>
      <c r="D262" s="226" t="s">
        <v>6</v>
      </c>
      <c r="E262" s="226" t="s">
        <v>7</v>
      </c>
      <c r="F262" s="226" t="s">
        <v>7</v>
      </c>
      <c r="G262" s="226" t="s">
        <v>7</v>
      </c>
    </row>
    <row r="263" spans="3:10" ht="12.75" thickBot="1">
      <c r="C263" s="165" t="s">
        <v>99</v>
      </c>
      <c r="D263" s="231"/>
      <c r="E263" s="231">
        <v>4060</v>
      </c>
      <c r="F263" s="231"/>
      <c r="G263" s="231"/>
    </row>
    <row r="264" spans="3:10" ht="12.75" thickBot="1">
      <c r="C264" s="165" t="s">
        <v>100</v>
      </c>
      <c r="D264" s="232"/>
      <c r="E264" s="231">
        <v>24500</v>
      </c>
      <c r="F264" s="231">
        <v>84343</v>
      </c>
      <c r="G264" s="231"/>
    </row>
    <row r="265" spans="3:10" ht="12.75" thickBot="1">
      <c r="C265" s="167" t="s">
        <v>72</v>
      </c>
      <c r="D265" s="232">
        <f>D264+D263</f>
        <v>0</v>
      </c>
      <c r="E265" s="232">
        <f>E264+E263</f>
        <v>28560</v>
      </c>
      <c r="F265" s="232">
        <f>F264+F263</f>
        <v>84343</v>
      </c>
      <c r="G265" s="232">
        <f>G264+G263</f>
        <v>0</v>
      </c>
    </row>
    <row r="266" spans="3:10">
      <c r="C266" s="623" t="s">
        <v>96</v>
      </c>
      <c r="D266" s="626"/>
      <c r="E266" s="627"/>
      <c r="F266" s="627"/>
      <c r="G266" s="628"/>
    </row>
    <row r="267" spans="3:10">
      <c r="C267" s="624"/>
      <c r="D267" s="629"/>
      <c r="E267" s="630"/>
      <c r="F267" s="630"/>
      <c r="G267" s="631"/>
    </row>
    <row r="268" spans="3:10" ht="12.75" thickBot="1">
      <c r="C268" s="625"/>
      <c r="D268" s="632"/>
      <c r="E268" s="633"/>
      <c r="F268" s="633"/>
      <c r="G268" s="634"/>
    </row>
    <row r="269" spans="3:10" ht="12.75" thickBot="1">
      <c r="C269" s="173"/>
      <c r="D269" s="257"/>
      <c r="E269" s="257"/>
      <c r="F269" s="257"/>
      <c r="G269" s="257"/>
    </row>
    <row r="270" spans="3:10" ht="24.75" thickBot="1">
      <c r="C270" s="163" t="s">
        <v>116</v>
      </c>
      <c r="D270" s="258">
        <f>D32+D81+D121+D168+D211+D232+D255</f>
        <v>2964430</v>
      </c>
      <c r="E270" s="258">
        <f t="shared" ref="E270:G270" si="7">E32+E81+E121+E168+E211+E232+E255</f>
        <v>3142810</v>
      </c>
      <c r="F270" s="258">
        <f t="shared" si="7"/>
        <v>3144802</v>
      </c>
      <c r="G270" s="258">
        <f t="shared" si="7"/>
        <v>3167303</v>
      </c>
    </row>
    <row r="271" spans="3:10" ht="24.75" thickBot="1">
      <c r="C271" s="163" t="s">
        <v>117</v>
      </c>
      <c r="D271" s="258">
        <f>D273+D275+D277+D279+D281+D283+D285+D287+D289</f>
        <v>2964430</v>
      </c>
      <c r="E271" s="258">
        <f>E273+E275+E277+E279+E281+E283+E285+E287+E289</f>
        <v>3142810</v>
      </c>
      <c r="F271" s="258">
        <f>F273+F275+F277+F279+F281+F283+F285+F287+F289</f>
        <v>3144802</v>
      </c>
      <c r="G271" s="258">
        <f>G273+G275+G277+G279+G281+G283+G285+G287+G289</f>
        <v>3167303</v>
      </c>
    </row>
    <row r="272" spans="3:10" ht="24.75" thickBot="1">
      <c r="C272" s="174" t="s">
        <v>27</v>
      </c>
      <c r="D272" s="259"/>
      <c r="E272" s="260">
        <f>(E271/D271)-1</f>
        <v>6.0173456617292453E-2</v>
      </c>
      <c r="F272" s="260">
        <f>(F271/E271)-1</f>
        <v>6.3382768923347932E-4</v>
      </c>
      <c r="G272" s="260">
        <f>(G271/F271)-1</f>
        <v>7.1549814582920757E-3</v>
      </c>
    </row>
    <row r="273" spans="3:7" ht="12.75" thickBot="1">
      <c r="C273" s="165" t="s">
        <v>0</v>
      </c>
      <c r="D273" s="231">
        <f>D176+D129+D89</f>
        <v>1797380</v>
      </c>
      <c r="E273" s="231">
        <f>E176+E129+E89</f>
        <v>1797380</v>
      </c>
      <c r="F273" s="231">
        <f>F176+F129+F89</f>
        <v>1797380</v>
      </c>
      <c r="G273" s="231">
        <f>G176+G129+G89</f>
        <v>1797380</v>
      </c>
    </row>
    <row r="274" spans="3:7" ht="12.75" thickBot="1">
      <c r="C274" s="166" t="s">
        <v>28</v>
      </c>
      <c r="D274" s="232"/>
      <c r="E274" s="234">
        <v>0</v>
      </c>
      <c r="F274" s="234">
        <v>0</v>
      </c>
      <c r="G274" s="234">
        <v>0</v>
      </c>
    </row>
    <row r="275" spans="3:7" ht="24.75" thickBot="1">
      <c r="C275" s="165" t="s">
        <v>52</v>
      </c>
      <c r="D275" s="231">
        <f>D179+D132+D92</f>
        <v>320000</v>
      </c>
      <c r="E275" s="231">
        <f>E179+E132+E92</f>
        <v>320000</v>
      </c>
      <c r="F275" s="231">
        <f>F179+F132+F92</f>
        <v>320000</v>
      </c>
      <c r="G275" s="231">
        <f>G179+G132+G92</f>
        <v>320000</v>
      </c>
    </row>
    <row r="276" spans="3:7" ht="24.75" thickBot="1">
      <c r="C276" s="166" t="s">
        <v>53</v>
      </c>
      <c r="D276" s="232"/>
      <c r="E276" s="234">
        <v>0</v>
      </c>
      <c r="F276" s="234">
        <v>0</v>
      </c>
      <c r="G276" s="234">
        <v>0</v>
      </c>
    </row>
    <row r="277" spans="3:7" ht="12.75" thickBot="1">
      <c r="C277" s="165" t="s">
        <v>1</v>
      </c>
      <c r="D277" s="231">
        <f>D182+D135+D95</f>
        <v>494010</v>
      </c>
      <c r="E277" s="231">
        <f>E182+E135+E95</f>
        <v>541390</v>
      </c>
      <c r="F277" s="231">
        <f>F182+F135+F95</f>
        <v>588670</v>
      </c>
      <c r="G277" s="231">
        <f>G182+G135+G95</f>
        <v>611171</v>
      </c>
    </row>
    <row r="278" spans="3:7" ht="24.75" thickBot="1">
      <c r="C278" s="166" t="s">
        <v>29</v>
      </c>
      <c r="D278" s="232"/>
      <c r="E278" s="234">
        <f>(E277/D277)-1</f>
        <v>9.5908989696564806E-2</v>
      </c>
      <c r="F278" s="234">
        <f>(F277/E277)-1</f>
        <v>8.7330759711113926E-2</v>
      </c>
      <c r="G278" s="234">
        <f>(G277/F277)-1</f>
        <v>3.8223452868330288E-2</v>
      </c>
    </row>
    <row r="279" spans="3:7" ht="12.75" thickBot="1">
      <c r="C279" s="165" t="s">
        <v>2</v>
      </c>
      <c r="D279" s="231"/>
      <c r="E279" s="231"/>
      <c r="F279" s="231"/>
      <c r="G279" s="231"/>
    </row>
    <row r="280" spans="3:7" ht="12.75" thickBot="1">
      <c r="C280" s="166" t="s">
        <v>30</v>
      </c>
      <c r="D280" s="232"/>
      <c r="E280" s="234"/>
      <c r="F280" s="234"/>
      <c r="G280" s="234"/>
    </row>
    <row r="281" spans="3:7" ht="12.75" thickBot="1">
      <c r="C281" s="165" t="s">
        <v>31</v>
      </c>
      <c r="D281" s="231"/>
      <c r="E281" s="231"/>
      <c r="F281" s="231"/>
      <c r="G281" s="231"/>
    </row>
    <row r="282" spans="3:7" ht="24.75" thickBot="1">
      <c r="C282" s="166" t="s">
        <v>32</v>
      </c>
      <c r="D282" s="232"/>
      <c r="E282" s="234"/>
      <c r="F282" s="234"/>
      <c r="G282" s="234"/>
    </row>
    <row r="283" spans="3:7" ht="12.75" thickBot="1">
      <c r="C283" s="165" t="s">
        <v>33</v>
      </c>
      <c r="D283" s="231">
        <f>D55</f>
        <v>350000</v>
      </c>
      <c r="E283" s="231">
        <f>E55</f>
        <v>350000</v>
      </c>
      <c r="F283" s="231">
        <f>F55</f>
        <v>350000</v>
      </c>
      <c r="G283" s="231">
        <f>G55</f>
        <v>350000</v>
      </c>
    </row>
    <row r="284" spans="3:7" ht="12.75" thickBot="1">
      <c r="C284" s="166" t="s">
        <v>34</v>
      </c>
      <c r="D284" s="232"/>
      <c r="E284" s="234">
        <v>0</v>
      </c>
      <c r="F284" s="234">
        <v>0</v>
      </c>
      <c r="G284" s="234">
        <v>0</v>
      </c>
    </row>
    <row r="285" spans="3:7" ht="24.75" thickBot="1">
      <c r="C285" s="165" t="s">
        <v>3</v>
      </c>
      <c r="D285" s="231">
        <f>D147+D107</f>
        <v>3040</v>
      </c>
      <c r="E285" s="231">
        <f>E147+E107</f>
        <v>3040</v>
      </c>
      <c r="F285" s="231">
        <f>F147+F107</f>
        <v>3040</v>
      </c>
      <c r="G285" s="231">
        <f>G147+G107</f>
        <v>3040</v>
      </c>
    </row>
    <row r="286" spans="3:7" ht="24.75" thickBot="1">
      <c r="C286" s="166" t="s">
        <v>35</v>
      </c>
      <c r="D286" s="232"/>
      <c r="E286" s="234">
        <v>0</v>
      </c>
      <c r="F286" s="234">
        <v>0</v>
      </c>
      <c r="G286" s="234">
        <v>0</v>
      </c>
    </row>
    <row r="287" spans="3:7" ht="12.75" thickBot="1">
      <c r="C287" s="165" t="s">
        <v>20</v>
      </c>
      <c r="D287" s="231"/>
      <c r="E287" s="231">
        <v>4060</v>
      </c>
      <c r="F287" s="231"/>
      <c r="G287" s="231"/>
    </row>
    <row r="288" spans="3:7" ht="24.75" thickBot="1">
      <c r="C288" s="166" t="s">
        <v>36</v>
      </c>
      <c r="D288" s="232"/>
      <c r="E288" s="234"/>
      <c r="F288" s="234"/>
      <c r="G288" s="234"/>
    </row>
    <row r="289" spans="1:9" ht="12.75" thickBot="1">
      <c r="C289" s="165" t="s">
        <v>21</v>
      </c>
      <c r="D289" s="231"/>
      <c r="E289" s="231">
        <v>126940</v>
      </c>
      <c r="F289" s="231">
        <f>F220+F241+F255</f>
        <v>85712</v>
      </c>
      <c r="G289" s="231">
        <f>G220+G241+G255</f>
        <v>85712</v>
      </c>
    </row>
    <row r="290" spans="1:9" ht="29.25" customHeight="1" thickBot="1">
      <c r="C290" s="166" t="s">
        <v>37</v>
      </c>
      <c r="D290" s="232"/>
      <c r="E290" s="234"/>
      <c r="F290" s="234"/>
      <c r="G290" s="234"/>
    </row>
    <row r="291" spans="1:9">
      <c r="C291" s="579" t="s">
        <v>396</v>
      </c>
      <c r="D291" s="582"/>
      <c r="E291" s="582"/>
      <c r="F291" s="582"/>
      <c r="G291" s="583"/>
      <c r="I291" s="230"/>
    </row>
    <row r="292" spans="1:9">
      <c r="C292" s="580"/>
      <c r="D292" s="584"/>
      <c r="E292" s="584"/>
      <c r="F292" s="584"/>
      <c r="G292" s="585"/>
    </row>
    <row r="293" spans="1:9" ht="12.75" thickBot="1">
      <c r="C293" s="581"/>
      <c r="D293" s="586"/>
      <c r="E293" s="586"/>
      <c r="F293" s="586"/>
      <c r="G293" s="587"/>
    </row>
    <row r="294" spans="1:9" ht="12.75" thickBot="1">
      <c r="C294" s="168" t="s">
        <v>74</v>
      </c>
      <c r="D294" s="236"/>
      <c r="E294" s="236"/>
      <c r="F294" s="236"/>
      <c r="G294" s="236"/>
    </row>
    <row r="295" spans="1:9" ht="24.75" thickBot="1">
      <c r="C295" s="176" t="s">
        <v>58</v>
      </c>
      <c r="D295" s="231">
        <v>2518</v>
      </c>
      <c r="E295" s="231">
        <v>2518</v>
      </c>
      <c r="F295" s="231">
        <v>2518</v>
      </c>
      <c r="G295" s="231">
        <v>2518</v>
      </c>
    </row>
    <row r="296" spans="1:9" ht="24.75" thickBot="1">
      <c r="C296" s="176" t="s">
        <v>69</v>
      </c>
      <c r="D296" s="231">
        <v>0</v>
      </c>
      <c r="E296" s="231">
        <v>0</v>
      </c>
      <c r="F296" s="231">
        <v>0</v>
      </c>
      <c r="G296" s="231">
        <v>0</v>
      </c>
    </row>
    <row r="297" spans="1:9" ht="12.75" thickBot="1">
      <c r="C297" s="177"/>
      <c r="D297" s="261"/>
      <c r="E297" s="261"/>
      <c r="F297" s="261"/>
      <c r="G297" s="261"/>
    </row>
    <row r="298" spans="1:9">
      <c r="A298" s="588" t="s">
        <v>125</v>
      </c>
      <c r="B298" s="178" t="s">
        <v>83</v>
      </c>
      <c r="C298" s="179" t="s">
        <v>355</v>
      </c>
      <c r="D298" s="588" t="s">
        <v>86</v>
      </c>
      <c r="E298" s="178" t="s">
        <v>83</v>
      </c>
      <c r="F298" s="179" t="s">
        <v>352</v>
      </c>
      <c r="G298" s="588" t="s">
        <v>121</v>
      </c>
      <c r="H298" s="178" t="s">
        <v>83</v>
      </c>
      <c r="I298" s="179" t="s">
        <v>217</v>
      </c>
    </row>
    <row r="299" spans="1:9">
      <c r="A299" s="589"/>
      <c r="B299" s="180" t="s">
        <v>84</v>
      </c>
      <c r="C299" s="181"/>
      <c r="D299" s="589"/>
      <c r="E299" s="180" t="s">
        <v>84</v>
      </c>
      <c r="F299" s="181"/>
      <c r="G299" s="589"/>
      <c r="H299" s="180" t="s">
        <v>84</v>
      </c>
      <c r="I299" s="181"/>
    </row>
    <row r="300" spans="1:9" ht="12.75" thickBot="1">
      <c r="A300" s="590"/>
      <c r="B300" s="182" t="s">
        <v>85</v>
      </c>
      <c r="C300" s="183"/>
      <c r="D300" s="590"/>
      <c r="E300" s="182" t="s">
        <v>85</v>
      </c>
      <c r="F300" s="183"/>
      <c r="G300" s="590"/>
      <c r="H300" s="182" t="s">
        <v>85</v>
      </c>
      <c r="I300" s="183"/>
    </row>
  </sheetData>
  <mergeCells count="88">
    <mergeCell ref="D250:G250"/>
    <mergeCell ref="D251:G251"/>
    <mergeCell ref="C252:C253"/>
    <mergeCell ref="C203:G203"/>
    <mergeCell ref="D204:G204"/>
    <mergeCell ref="C208:C209"/>
    <mergeCell ref="D205:G205"/>
    <mergeCell ref="D206:G206"/>
    <mergeCell ref="C243:C245"/>
    <mergeCell ref="D243:G245"/>
    <mergeCell ref="C246:G246"/>
    <mergeCell ref="D226:G226"/>
    <mergeCell ref="D227:G227"/>
    <mergeCell ref="D228:G228"/>
    <mergeCell ref="C229:C230"/>
    <mergeCell ref="C202:G202"/>
    <mergeCell ref="C266:C268"/>
    <mergeCell ref="D266:G268"/>
    <mergeCell ref="C216:G216"/>
    <mergeCell ref="C217:C218"/>
    <mergeCell ref="C222:C224"/>
    <mergeCell ref="D222:G224"/>
    <mergeCell ref="D225:G225"/>
    <mergeCell ref="D248:G248"/>
    <mergeCell ref="C260:G260"/>
    <mergeCell ref="C261:C262"/>
    <mergeCell ref="C237:G237"/>
    <mergeCell ref="C238:C239"/>
    <mergeCell ref="D249:G249"/>
    <mergeCell ref="C247:G247"/>
    <mergeCell ref="D207:G207"/>
    <mergeCell ref="D163:G163"/>
    <mergeCell ref="D117:G117"/>
    <mergeCell ref="C118:C119"/>
    <mergeCell ref="D198:G200"/>
    <mergeCell ref="D164:G164"/>
    <mergeCell ref="C173:G173"/>
    <mergeCell ref="C174:C175"/>
    <mergeCell ref="C198:C200"/>
    <mergeCell ref="C160:G160"/>
    <mergeCell ref="C161:G161"/>
    <mergeCell ref="C156:G156"/>
    <mergeCell ref="C126:G126"/>
    <mergeCell ref="C127:C128"/>
    <mergeCell ref="C151:C153"/>
    <mergeCell ref="D151:G153"/>
    <mergeCell ref="C165:C166"/>
    <mergeCell ref="C8:G8"/>
    <mergeCell ref="D27:G27"/>
    <mergeCell ref="D19:G19"/>
    <mergeCell ref="C20:G20"/>
    <mergeCell ref="C24:G24"/>
    <mergeCell ref="C25:G25"/>
    <mergeCell ref="B2:H2"/>
    <mergeCell ref="C3:G3"/>
    <mergeCell ref="D5:G5"/>
    <mergeCell ref="D6:G6"/>
    <mergeCell ref="D7:G7"/>
    <mergeCell ref="C38:C39"/>
    <mergeCell ref="C62:C64"/>
    <mergeCell ref="D62:G64"/>
    <mergeCell ref="C9:G11"/>
    <mergeCell ref="D12:G12"/>
    <mergeCell ref="C13:C14"/>
    <mergeCell ref="D28:G28"/>
    <mergeCell ref="C29:C30"/>
    <mergeCell ref="C37:G37"/>
    <mergeCell ref="D26:G26"/>
    <mergeCell ref="D66:G66"/>
    <mergeCell ref="C67:G67"/>
    <mergeCell ref="C73:G73"/>
    <mergeCell ref="C74:G74"/>
    <mergeCell ref="D155:G155"/>
    <mergeCell ref="D75:G75"/>
    <mergeCell ref="D76:G76"/>
    <mergeCell ref="D77:G77"/>
    <mergeCell ref="C86:G86"/>
    <mergeCell ref="D111:G113"/>
    <mergeCell ref="C78:C79"/>
    <mergeCell ref="C87:C88"/>
    <mergeCell ref="C111:C113"/>
    <mergeCell ref="D115:G115"/>
    <mergeCell ref="D116:G116"/>
    <mergeCell ref="C291:C293"/>
    <mergeCell ref="D291:G293"/>
    <mergeCell ref="A298:A300"/>
    <mergeCell ref="D298:D300"/>
    <mergeCell ref="G298:G30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4"/>
  <sheetViews>
    <sheetView topLeftCell="A136" zoomScale="150" zoomScaleNormal="150" workbookViewId="0">
      <selection activeCell="D14" sqref="D14"/>
    </sheetView>
  </sheetViews>
  <sheetFormatPr defaultRowHeight="15"/>
  <cols>
    <col min="1" max="1" width="11" customWidth="1"/>
    <col min="2" max="2" width="12" customWidth="1"/>
    <col min="3" max="3" width="28.5703125" customWidth="1"/>
    <col min="4" max="7" width="11.7109375" customWidth="1"/>
    <col min="9" max="9" width="15.5703125" customWidth="1"/>
  </cols>
  <sheetData>
    <row r="1" spans="1:8">
      <c r="A1" s="122" t="s">
        <v>253</v>
      </c>
    </row>
    <row r="2" spans="1:8">
      <c r="B2" s="401" t="s">
        <v>87</v>
      </c>
      <c r="C2" s="401"/>
      <c r="D2" s="401"/>
      <c r="E2" s="401"/>
      <c r="F2" s="401"/>
      <c r="G2" s="401"/>
      <c r="H2" s="401"/>
    </row>
    <row r="3" spans="1:8">
      <c r="B3" s="72"/>
      <c r="C3" s="402" t="s">
        <v>41</v>
      </c>
      <c r="D3" s="402"/>
      <c r="E3" s="402"/>
      <c r="F3" s="402"/>
      <c r="G3" s="402"/>
      <c r="H3" s="72"/>
    </row>
    <row r="4" spans="1:8" ht="15.75" thickBot="1"/>
    <row r="5" spans="1:8" ht="15.75" thickBot="1">
      <c r="C5" s="27" t="s">
        <v>22</v>
      </c>
      <c r="D5" s="403" t="s">
        <v>314</v>
      </c>
      <c r="E5" s="403"/>
      <c r="F5" s="403"/>
      <c r="G5" s="403"/>
    </row>
    <row r="6" spans="1:8" ht="15.75" thickBot="1">
      <c r="C6" s="27" t="s">
        <v>4</v>
      </c>
      <c r="D6" s="404" t="s">
        <v>224</v>
      </c>
      <c r="E6" s="390"/>
      <c r="F6" s="390"/>
      <c r="G6" s="391"/>
    </row>
    <row r="7" spans="1:8" ht="15.75" thickBot="1">
      <c r="C7" s="27" t="s">
        <v>38</v>
      </c>
      <c r="D7" s="375" t="s">
        <v>5</v>
      </c>
      <c r="E7" s="376"/>
      <c r="F7" s="376"/>
      <c r="G7" s="377"/>
    </row>
    <row r="8" spans="1:8" ht="15.75" thickBot="1">
      <c r="C8" s="405" t="s">
        <v>8</v>
      </c>
      <c r="D8" s="406"/>
      <c r="E8" s="406"/>
      <c r="F8" s="406"/>
      <c r="G8" s="407"/>
    </row>
    <row r="9" spans="1:8" ht="15.75" customHeight="1" thickBot="1">
      <c r="C9" s="472" t="s">
        <v>199</v>
      </c>
      <c r="D9" s="473"/>
      <c r="E9" s="473"/>
      <c r="F9" s="473"/>
      <c r="G9" s="474"/>
    </row>
    <row r="10" spans="1:8" ht="15.75" thickBot="1">
      <c r="C10" s="472"/>
      <c r="D10" s="473"/>
      <c r="E10" s="473"/>
      <c r="F10" s="473"/>
      <c r="G10" s="474"/>
    </row>
    <row r="11" spans="1:8" ht="31.5" customHeight="1" thickBot="1">
      <c r="C11" s="472"/>
      <c r="D11" s="473"/>
      <c r="E11" s="473"/>
      <c r="F11" s="473"/>
      <c r="G11" s="474"/>
    </row>
    <row r="12" spans="1:8" ht="23.25" customHeight="1" thickBot="1">
      <c r="C12" s="26" t="s">
        <v>11</v>
      </c>
      <c r="D12" s="408" t="s">
        <v>315</v>
      </c>
      <c r="E12" s="409"/>
      <c r="F12" s="409"/>
      <c r="G12" s="410"/>
    </row>
    <row r="13" spans="1:8" ht="15" customHeight="1">
      <c r="C13" s="399" t="s">
        <v>12</v>
      </c>
      <c r="D13" s="3">
        <v>2018</v>
      </c>
      <c r="E13" s="3">
        <v>2019</v>
      </c>
      <c r="F13" s="3">
        <v>2020</v>
      </c>
      <c r="G13" s="3">
        <v>2021</v>
      </c>
    </row>
    <row r="14" spans="1:8" ht="15.75" thickBot="1">
      <c r="C14" s="400"/>
      <c r="D14" s="4" t="s">
        <v>6</v>
      </c>
      <c r="E14" s="4" t="s">
        <v>7</v>
      </c>
      <c r="F14" s="4" t="s">
        <v>7</v>
      </c>
      <c r="G14" s="4" t="s">
        <v>7</v>
      </c>
    </row>
    <row r="15" spans="1:8" ht="23.25" thickBot="1">
      <c r="C15" s="118" t="s">
        <v>316</v>
      </c>
      <c r="D15" s="70" t="s">
        <v>339</v>
      </c>
      <c r="E15" s="70" t="s">
        <v>339</v>
      </c>
      <c r="F15" s="70" t="s">
        <v>339</v>
      </c>
      <c r="G15" s="70" t="s">
        <v>339</v>
      </c>
    </row>
    <row r="16" spans="1:8" ht="15.75" thickBot="1">
      <c r="C16" s="20" t="s">
        <v>13</v>
      </c>
      <c r="D16" s="475" t="s">
        <v>317</v>
      </c>
      <c r="E16" s="476"/>
      <c r="F16" s="476"/>
      <c r="G16" s="477"/>
    </row>
    <row r="17" spans="3:10" ht="15.75" thickBot="1">
      <c r="C17" s="414" t="s">
        <v>14</v>
      </c>
      <c r="D17" s="435"/>
      <c r="E17" s="435"/>
      <c r="F17" s="435"/>
      <c r="G17" s="436"/>
    </row>
    <row r="18" spans="3:10" ht="34.5" thickBot="1">
      <c r="C18" s="118" t="s">
        <v>318</v>
      </c>
      <c r="D18" s="70">
        <v>220000</v>
      </c>
      <c r="E18" s="70">
        <v>230000</v>
      </c>
      <c r="F18" s="70">
        <v>240000</v>
      </c>
      <c r="G18" s="70">
        <v>250000</v>
      </c>
    </row>
    <row r="19" spans="3:10" ht="15.75" customHeight="1" thickBot="1">
      <c r="C19" s="417" t="s">
        <v>70</v>
      </c>
      <c r="D19" s="418"/>
      <c r="E19" s="418"/>
      <c r="F19" s="418"/>
      <c r="G19" s="419"/>
    </row>
    <row r="20" spans="3:10" ht="15.75" thickBot="1">
      <c r="C20" s="437" t="s">
        <v>102</v>
      </c>
      <c r="D20" s="438"/>
      <c r="E20" s="438"/>
      <c r="F20" s="438"/>
      <c r="G20" s="439"/>
    </row>
    <row r="21" spans="3:10" ht="15.75" thickBot="1">
      <c r="C21" s="31" t="s">
        <v>42</v>
      </c>
      <c r="D21" s="393" t="s">
        <v>319</v>
      </c>
      <c r="E21" s="394"/>
      <c r="F21" s="394"/>
      <c r="G21" s="395"/>
    </row>
    <row r="22" spans="3:10" ht="15.75" thickBot="1">
      <c r="C22" s="5" t="s">
        <v>10</v>
      </c>
      <c r="D22" s="414" t="s">
        <v>340</v>
      </c>
      <c r="E22" s="435"/>
      <c r="F22" s="435"/>
      <c r="G22" s="436"/>
    </row>
    <row r="23" spans="3:10" ht="15.75" thickBot="1">
      <c r="C23" s="5" t="s">
        <v>15</v>
      </c>
      <c r="D23" s="396" t="s">
        <v>157</v>
      </c>
      <c r="E23" s="397"/>
      <c r="F23" s="397"/>
      <c r="G23" s="398"/>
    </row>
    <row r="24" spans="3:10">
      <c r="C24" s="399"/>
      <c r="D24" s="29">
        <v>2018</v>
      </c>
      <c r="E24" s="29">
        <v>2019</v>
      </c>
      <c r="F24" s="29">
        <v>2020</v>
      </c>
      <c r="G24" s="29">
        <v>2021</v>
      </c>
    </row>
    <row r="25" spans="3:10" ht="15.75" thickBot="1">
      <c r="C25" s="400"/>
      <c r="D25" s="73" t="s">
        <v>6</v>
      </c>
      <c r="E25" s="73" t="s">
        <v>7</v>
      </c>
      <c r="F25" s="73" t="s">
        <v>7</v>
      </c>
      <c r="G25" s="73" t="s">
        <v>7</v>
      </c>
    </row>
    <row r="26" spans="3:10" ht="15.75" thickBot="1">
      <c r="C26" s="5" t="s">
        <v>9</v>
      </c>
      <c r="D26" s="130">
        <v>220000</v>
      </c>
      <c r="E26" s="130">
        <v>240000</v>
      </c>
      <c r="F26" s="130">
        <v>330000</v>
      </c>
      <c r="G26" s="130">
        <v>340000</v>
      </c>
      <c r="I26">
        <f>F26/E26</f>
        <v>1.375</v>
      </c>
      <c r="J26">
        <f>G26/F26</f>
        <v>1.0303030303030303</v>
      </c>
    </row>
    <row r="27" spans="3:10" ht="15.75" thickBot="1">
      <c r="C27" s="5" t="s">
        <v>16</v>
      </c>
      <c r="D27" s="14">
        <v>325300</v>
      </c>
      <c r="E27" s="7">
        <v>352300</v>
      </c>
      <c r="F27" s="7">
        <v>455113</v>
      </c>
      <c r="G27" s="7">
        <v>476300</v>
      </c>
    </row>
    <row r="28" spans="3:10" ht="15.75" thickBot="1">
      <c r="C28" s="5" t="s">
        <v>26</v>
      </c>
      <c r="D28" s="7">
        <f>D27/D26</f>
        <v>1.4786363636363635</v>
      </c>
      <c r="E28" s="7">
        <f>E27/E26</f>
        <v>1.4679166666666668</v>
      </c>
      <c r="F28" s="7">
        <f>F27/F26</f>
        <v>1.379130303030303</v>
      </c>
      <c r="G28" s="7">
        <f>G27/G26</f>
        <v>1.4008823529411765</v>
      </c>
      <c r="H28" s="74"/>
    </row>
    <row r="29" spans="3:10" ht="15.75" thickBot="1">
      <c r="C29" s="5" t="s">
        <v>17</v>
      </c>
      <c r="D29" s="71" t="s">
        <v>23</v>
      </c>
      <c r="E29" s="9">
        <f>E26/D26-1</f>
        <v>9.0909090909090828E-2</v>
      </c>
      <c r="F29" s="9">
        <f t="shared" ref="F29:G31" si="0">F26/E26-1</f>
        <v>0.375</v>
      </c>
      <c r="G29" s="9">
        <f t="shared" si="0"/>
        <v>3.0303030303030276E-2</v>
      </c>
      <c r="I29">
        <f>E41*1.03*1.375</f>
        <v>349813.75</v>
      </c>
    </row>
    <row r="30" spans="3:10" ht="15.75" thickBot="1">
      <c r="C30" s="5" t="s">
        <v>18</v>
      </c>
      <c r="D30" s="71" t="s">
        <v>23</v>
      </c>
      <c r="E30" s="9">
        <f>E27/D27-1</f>
        <v>8.3000307408545915E-2</v>
      </c>
      <c r="F30" s="9">
        <f t="shared" si="0"/>
        <v>0.29183366449049108</v>
      </c>
      <c r="G30" s="9">
        <f t="shared" si="0"/>
        <v>4.6553273582604859E-2</v>
      </c>
    </row>
    <row r="31" spans="3:10" ht="15.75" thickBot="1">
      <c r="C31" s="5" t="s">
        <v>19</v>
      </c>
      <c r="D31" s="71" t="s">
        <v>23</v>
      </c>
      <c r="E31" s="9">
        <f>E28/D28-1</f>
        <v>-7.2497182088326895E-3</v>
      </c>
      <c r="F31" s="9">
        <f t="shared" si="0"/>
        <v>-6.0484607643279231E-2</v>
      </c>
      <c r="G31" s="9">
        <f t="shared" si="0"/>
        <v>1.5772294947822285E-2</v>
      </c>
    </row>
    <row r="32" spans="3:10" ht="15.75" thickBot="1">
      <c r="C32" s="429" t="s">
        <v>73</v>
      </c>
      <c r="D32" s="430"/>
      <c r="E32" s="430"/>
      <c r="F32" s="430"/>
      <c r="G32" s="431"/>
    </row>
    <row r="33" spans="3:9">
      <c r="C33" s="399"/>
      <c r="D33" s="29">
        <v>2018</v>
      </c>
      <c r="E33" s="29">
        <v>2019</v>
      </c>
      <c r="F33" s="29">
        <v>2020</v>
      </c>
      <c r="G33" s="29">
        <v>2021</v>
      </c>
      <c r="I33" s="12"/>
    </row>
    <row r="34" spans="3:9" ht="15.75" thickBot="1">
      <c r="C34" s="400"/>
      <c r="D34" s="73" t="s">
        <v>6</v>
      </c>
      <c r="E34" s="73" t="s">
        <v>7</v>
      </c>
      <c r="F34" s="73" t="s">
        <v>7</v>
      </c>
      <c r="G34" s="73" t="s">
        <v>7</v>
      </c>
    </row>
    <row r="35" spans="3:9" ht="15.75" thickBot="1">
      <c r="C35" s="1" t="s">
        <v>0</v>
      </c>
      <c r="D35" s="11">
        <v>89500</v>
      </c>
      <c r="E35" s="11">
        <v>89500</v>
      </c>
      <c r="F35" s="11">
        <v>89500</v>
      </c>
      <c r="G35" s="11">
        <v>89500</v>
      </c>
      <c r="H35" s="123"/>
    </row>
    <row r="36" spans="3:9" ht="15.75" customHeight="1" thickBot="1">
      <c r="C36" s="13" t="s">
        <v>54</v>
      </c>
      <c r="D36" s="14"/>
      <c r="E36" s="33"/>
      <c r="F36" s="33"/>
      <c r="G36" s="33"/>
    </row>
    <row r="37" spans="3:9" ht="12.75" customHeight="1" thickBot="1">
      <c r="C37" s="13" t="s">
        <v>103</v>
      </c>
      <c r="D37" s="14"/>
      <c r="E37" s="15"/>
      <c r="F37" s="15"/>
      <c r="G37" s="15"/>
    </row>
    <row r="38" spans="3:9" ht="15" customHeight="1" thickBot="1">
      <c r="C38" s="1" t="s">
        <v>52</v>
      </c>
      <c r="D38" s="11">
        <v>15800</v>
      </c>
      <c r="E38" s="11">
        <v>15800</v>
      </c>
      <c r="F38" s="11">
        <v>15800</v>
      </c>
      <c r="G38" s="11">
        <v>15800</v>
      </c>
    </row>
    <row r="39" spans="3:9" ht="36.75" thickBot="1">
      <c r="C39" s="13" t="s">
        <v>56</v>
      </c>
      <c r="D39" s="14"/>
      <c r="E39" s="11"/>
      <c r="F39" s="11"/>
      <c r="G39" s="11"/>
    </row>
    <row r="40" spans="3:9" ht="36.75" thickBot="1">
      <c r="C40" s="13" t="s">
        <v>104</v>
      </c>
      <c r="D40" s="14"/>
      <c r="E40" s="11"/>
      <c r="F40" s="11"/>
      <c r="G40" s="11"/>
      <c r="I40">
        <f>F41*1.03*1.06</f>
        <v>381925.83340000006</v>
      </c>
    </row>
    <row r="41" spans="3:9" ht="15.75" thickBot="1">
      <c r="C41" s="1" t="s">
        <v>1</v>
      </c>
      <c r="D41" s="14">
        <v>220000</v>
      </c>
      <c r="E41" s="11">
        <v>247000</v>
      </c>
      <c r="F41" s="11">
        <v>349813</v>
      </c>
      <c r="G41" s="11">
        <v>371000</v>
      </c>
    </row>
    <row r="42" spans="3:9" ht="36.75" thickBot="1">
      <c r="C42" s="13" t="s">
        <v>59</v>
      </c>
      <c r="D42" s="14"/>
      <c r="E42" s="69">
        <v>0.03</v>
      </c>
      <c r="F42" s="69">
        <v>0.03</v>
      </c>
      <c r="G42" s="69">
        <v>0.03</v>
      </c>
    </row>
    <row r="43" spans="3:9" ht="36.75" thickBot="1">
      <c r="C43" s="13" t="s">
        <v>105</v>
      </c>
      <c r="D43" s="14"/>
      <c r="E43" s="69">
        <v>0.09</v>
      </c>
      <c r="F43" s="69">
        <v>0.37</v>
      </c>
      <c r="G43" s="69">
        <v>0.03</v>
      </c>
      <c r="I43">
        <f>F41*1.03*1.03</f>
        <v>371116.61170000001</v>
      </c>
    </row>
    <row r="44" spans="3:9" ht="15.75" thickBot="1">
      <c r="C44" s="1" t="s">
        <v>2</v>
      </c>
      <c r="D44" s="14"/>
      <c r="E44" s="11"/>
      <c r="F44" s="11"/>
      <c r="G44" s="11"/>
    </row>
    <row r="45" spans="3:9" ht="24.75" thickBot="1">
      <c r="C45" s="13" t="s">
        <v>61</v>
      </c>
      <c r="D45" s="14"/>
      <c r="E45" s="11"/>
      <c r="F45" s="11"/>
      <c r="G45" s="11"/>
    </row>
    <row r="46" spans="3:9" ht="24.75" thickBot="1">
      <c r="C46" s="13" t="s">
        <v>106</v>
      </c>
      <c r="D46" s="14"/>
      <c r="E46" s="11"/>
      <c r="F46" s="11"/>
      <c r="G46" s="11"/>
    </row>
    <row r="47" spans="3:9" ht="15.75" thickBot="1">
      <c r="C47" s="1" t="s">
        <v>31</v>
      </c>
      <c r="D47" s="14"/>
      <c r="E47" s="11"/>
      <c r="F47" s="11"/>
      <c r="G47" s="11"/>
    </row>
    <row r="48" spans="3:9" ht="36.75" thickBot="1">
      <c r="C48" s="13" t="s">
        <v>63</v>
      </c>
      <c r="D48" s="14"/>
      <c r="E48" s="11"/>
      <c r="F48" s="11"/>
      <c r="G48" s="11"/>
    </row>
    <row r="49" spans="3:7" ht="36.75" thickBot="1">
      <c r="C49" s="13" t="s">
        <v>107</v>
      </c>
      <c r="D49" s="14"/>
      <c r="E49" s="11"/>
      <c r="F49" s="11"/>
      <c r="G49" s="11"/>
    </row>
    <row r="50" spans="3:7" ht="15.75" thickBot="1">
      <c r="C50" s="1" t="s">
        <v>33</v>
      </c>
      <c r="D50" s="14"/>
      <c r="E50" s="11"/>
      <c r="F50" s="11"/>
      <c r="G50" s="11"/>
    </row>
    <row r="51" spans="3:7" ht="36.75" thickBot="1">
      <c r="C51" s="13" t="s">
        <v>65</v>
      </c>
      <c r="D51" s="14"/>
      <c r="E51" s="11"/>
      <c r="F51" s="11"/>
      <c r="G51" s="11"/>
    </row>
    <row r="52" spans="3:7" ht="36.75" thickBot="1">
      <c r="C52" s="13" t="s">
        <v>108</v>
      </c>
      <c r="D52" s="14"/>
      <c r="E52" s="11"/>
      <c r="F52" s="11"/>
      <c r="G52" s="11"/>
    </row>
    <row r="53" spans="3:7" ht="24.75" thickBot="1">
      <c r="C53" s="1" t="s">
        <v>3</v>
      </c>
      <c r="D53" s="14"/>
      <c r="E53" s="11"/>
      <c r="F53" s="11"/>
      <c r="G53" s="11"/>
    </row>
    <row r="54" spans="3:7" ht="36.75" thickBot="1">
      <c r="C54" s="13" t="s">
        <v>67</v>
      </c>
      <c r="D54" s="14"/>
      <c r="E54" s="11"/>
      <c r="F54" s="11"/>
      <c r="G54" s="11"/>
    </row>
    <row r="55" spans="3:7" ht="36.75" thickBot="1">
      <c r="C55" s="13" t="s">
        <v>109</v>
      </c>
      <c r="D55" s="14"/>
      <c r="E55" s="11"/>
      <c r="F55" s="11"/>
      <c r="G55" s="11"/>
    </row>
    <row r="56" spans="3:7" ht="15.75" thickBot="1">
      <c r="C56" s="32" t="s">
        <v>72</v>
      </c>
      <c r="D56" s="14">
        <f>D53+D50+D47+D44+D41+D38+D35</f>
        <v>325300</v>
      </c>
      <c r="E56" s="14">
        <f>E53+E50+E47+E44+E41+E38+E35</f>
        <v>352300</v>
      </c>
      <c r="F56" s="14">
        <f>F53+F50+F47+F44+F41+F38+F35</f>
        <v>455113</v>
      </c>
      <c r="G56" s="14">
        <f>G53+G50+G47+G44+G41+G38+G35</f>
        <v>476300</v>
      </c>
    </row>
    <row r="57" spans="3:7">
      <c r="C57" s="420" t="s">
        <v>113</v>
      </c>
      <c r="D57" s="481" t="s">
        <v>397</v>
      </c>
      <c r="E57" s="482"/>
      <c r="F57" s="482"/>
      <c r="G57" s="483"/>
    </row>
    <row r="58" spans="3:7">
      <c r="C58" s="421"/>
      <c r="D58" s="484"/>
      <c r="E58" s="485"/>
      <c r="F58" s="485"/>
      <c r="G58" s="486"/>
    </row>
    <row r="59" spans="3:7" ht="15.75" thickBot="1">
      <c r="C59" s="422"/>
      <c r="D59" s="487"/>
      <c r="E59" s="415"/>
      <c r="F59" s="415"/>
      <c r="G59" s="416"/>
    </row>
    <row r="60" spans="3:7" ht="15.75" thickBot="1">
      <c r="C60" s="38" t="s">
        <v>74</v>
      </c>
      <c r="D60" s="39">
        <f>IF(D56-D27=0,0,"Error")</f>
        <v>0</v>
      </c>
      <c r="E60" s="39">
        <f>IF(E56-E27=0,0,"Error")</f>
        <v>0</v>
      </c>
      <c r="F60" s="39">
        <f>IF(F56-F27=0,0,"Error")</f>
        <v>0</v>
      </c>
      <c r="G60" s="39">
        <f>IF(G56-G27=0,0,"Error")</f>
        <v>0</v>
      </c>
    </row>
    <row r="61" spans="3:7" ht="15" customHeight="1" thickBot="1">
      <c r="C61" s="437" t="s">
        <v>110</v>
      </c>
      <c r="D61" s="438"/>
      <c r="E61" s="438"/>
      <c r="F61" s="438"/>
      <c r="G61" s="439"/>
    </row>
    <row r="62" spans="3:7" ht="15.75" thickBot="1">
      <c r="C62" s="437" t="s">
        <v>95</v>
      </c>
      <c r="D62" s="438"/>
      <c r="E62" s="438"/>
      <c r="F62" s="438"/>
      <c r="G62" s="439"/>
    </row>
    <row r="63" spans="3:7" ht="15.75" thickBot="1">
      <c r="C63" s="22" t="s">
        <v>111</v>
      </c>
      <c r="D63" s="443" t="s">
        <v>451</v>
      </c>
      <c r="E63" s="444"/>
      <c r="F63" s="444"/>
      <c r="G63" s="445"/>
    </row>
    <row r="64" spans="3:7" ht="15.75" thickBot="1">
      <c r="C64" s="31" t="s">
        <v>42</v>
      </c>
      <c r="D64" s="393" t="s">
        <v>451</v>
      </c>
      <c r="E64" s="394"/>
      <c r="F64" s="394"/>
      <c r="G64" s="395"/>
    </row>
    <row r="65" spans="3:9" ht="15.75" thickBot="1">
      <c r="C65" s="5" t="s">
        <v>10</v>
      </c>
      <c r="D65" s="414" t="s">
        <v>452</v>
      </c>
      <c r="E65" s="435"/>
      <c r="F65" s="435"/>
      <c r="G65" s="436"/>
    </row>
    <row r="66" spans="3:9" ht="15.75" thickBot="1">
      <c r="C66" s="5" t="s">
        <v>15</v>
      </c>
      <c r="D66" s="396" t="s">
        <v>410</v>
      </c>
      <c r="E66" s="397"/>
      <c r="F66" s="397"/>
      <c r="G66" s="398"/>
    </row>
    <row r="67" spans="3:9">
      <c r="C67" s="399"/>
      <c r="D67" s="29">
        <v>2018</v>
      </c>
      <c r="E67" s="29">
        <v>2019</v>
      </c>
      <c r="F67" s="29">
        <v>2020</v>
      </c>
      <c r="G67" s="29">
        <v>2021</v>
      </c>
    </row>
    <row r="68" spans="3:9" ht="15.75" thickBot="1">
      <c r="C68" s="400"/>
      <c r="D68" s="73" t="s">
        <v>6</v>
      </c>
      <c r="E68" s="73" t="s">
        <v>7</v>
      </c>
      <c r="F68" s="73" t="s">
        <v>7</v>
      </c>
      <c r="G68" s="73" t="s">
        <v>7</v>
      </c>
    </row>
    <row r="69" spans="3:9" ht="15.75" thickBot="1">
      <c r="C69" s="5" t="s">
        <v>9</v>
      </c>
      <c r="D69" s="7">
        <v>32</v>
      </c>
      <c r="E69" s="7"/>
      <c r="F69" s="7">
        <v>35</v>
      </c>
      <c r="G69" s="7">
        <v>35</v>
      </c>
    </row>
    <row r="70" spans="3:9" ht="15.75" thickBot="1">
      <c r="C70" s="5" t="s">
        <v>16</v>
      </c>
      <c r="D70" s="7">
        <v>240370</v>
      </c>
      <c r="E70" s="7">
        <v>0</v>
      </c>
      <c r="F70" s="7">
        <v>262500</v>
      </c>
      <c r="G70" s="7">
        <v>262500</v>
      </c>
    </row>
    <row r="71" spans="3:9" ht="15.75" thickBot="1">
      <c r="C71" s="5" t="s">
        <v>26</v>
      </c>
      <c r="D71" s="7">
        <f>D70/D69</f>
        <v>7511.5625</v>
      </c>
      <c r="E71" s="7" t="e">
        <f>E70/E69</f>
        <v>#DIV/0!</v>
      </c>
      <c r="F71" s="7">
        <f>F70/F69</f>
        <v>7500</v>
      </c>
      <c r="G71" s="7">
        <f>G70/G69</f>
        <v>7500</v>
      </c>
    </row>
    <row r="72" spans="3:9" ht="15.75" thickBot="1">
      <c r="C72" s="5" t="s">
        <v>17</v>
      </c>
      <c r="D72" s="71" t="s">
        <v>23</v>
      </c>
      <c r="E72" s="9">
        <f>E69/D69-1</f>
        <v>-1</v>
      </c>
      <c r="F72" s="9" t="e">
        <f t="shared" ref="F72:G74" si="1">F69/E69-1</f>
        <v>#DIV/0!</v>
      </c>
      <c r="G72" s="9">
        <f t="shared" si="1"/>
        <v>0</v>
      </c>
    </row>
    <row r="73" spans="3:9" ht="15.75" thickBot="1">
      <c r="C73" s="5" t="s">
        <v>18</v>
      </c>
      <c r="D73" s="71" t="s">
        <v>23</v>
      </c>
      <c r="E73" s="9">
        <f>E70/D70-1</f>
        <v>-1</v>
      </c>
      <c r="F73" s="9" t="e">
        <f t="shared" si="1"/>
        <v>#DIV/0!</v>
      </c>
      <c r="G73" s="9">
        <f t="shared" si="1"/>
        <v>0</v>
      </c>
    </row>
    <row r="74" spans="3:9" ht="15.75" thickBot="1">
      <c r="C74" s="5" t="s">
        <v>19</v>
      </c>
      <c r="D74" s="71" t="s">
        <v>23</v>
      </c>
      <c r="E74" s="9" t="e">
        <f>E71/D71-1</f>
        <v>#DIV/0!</v>
      </c>
      <c r="F74" s="9" t="e">
        <f t="shared" si="1"/>
        <v>#DIV/0!</v>
      </c>
      <c r="G74" s="9">
        <f t="shared" si="1"/>
        <v>0</v>
      </c>
    </row>
    <row r="75" spans="3:9" ht="15.75" thickBot="1">
      <c r="C75" s="429" t="s">
        <v>73</v>
      </c>
      <c r="D75" s="430"/>
      <c r="E75" s="430"/>
      <c r="F75" s="430"/>
      <c r="G75" s="431"/>
    </row>
    <row r="76" spans="3:9">
      <c r="C76" s="399"/>
      <c r="D76" s="29">
        <v>2018</v>
      </c>
      <c r="E76" s="29">
        <v>2019</v>
      </c>
      <c r="F76" s="29">
        <v>2020</v>
      </c>
      <c r="G76" s="29">
        <v>2021</v>
      </c>
      <c r="I76" s="12"/>
    </row>
    <row r="77" spans="3:9" ht="15.75" thickBot="1">
      <c r="C77" s="400"/>
      <c r="D77" s="73" t="s">
        <v>6</v>
      </c>
      <c r="E77" s="73" t="s">
        <v>7</v>
      </c>
      <c r="F77" s="73" t="s">
        <v>7</v>
      </c>
      <c r="G77" s="73" t="s">
        <v>7</v>
      </c>
    </row>
    <row r="78" spans="3:9" ht="15.75" thickBot="1">
      <c r="C78" s="1" t="s">
        <v>99</v>
      </c>
      <c r="D78" s="11"/>
      <c r="E78" s="11"/>
      <c r="F78" s="11"/>
      <c r="G78" s="11"/>
    </row>
    <row r="79" spans="3:9" ht="15.75" customHeight="1" thickBot="1">
      <c r="C79" s="1" t="s">
        <v>100</v>
      </c>
      <c r="D79" s="14">
        <v>240370</v>
      </c>
      <c r="E79" s="11">
        <v>0</v>
      </c>
      <c r="F79" s="11">
        <v>262500</v>
      </c>
      <c r="G79" s="11">
        <v>262500</v>
      </c>
    </row>
    <row r="80" spans="3:9" ht="12.75" customHeight="1" thickBot="1">
      <c r="C80" s="32" t="s">
        <v>72</v>
      </c>
      <c r="D80" s="14">
        <f>D79+D78</f>
        <v>240370</v>
      </c>
      <c r="E80" s="14">
        <f>E79+E78</f>
        <v>0</v>
      </c>
      <c r="F80" s="14">
        <f>F79+F78</f>
        <v>262500</v>
      </c>
      <c r="G80" s="14">
        <f>G79+G78</f>
        <v>262500</v>
      </c>
    </row>
    <row r="81" spans="3:7" ht="9" customHeight="1">
      <c r="C81" s="420" t="s">
        <v>96</v>
      </c>
      <c r="D81" s="432"/>
      <c r="E81" s="423"/>
      <c r="F81" s="423"/>
      <c r="G81" s="424"/>
    </row>
    <row r="82" spans="3:7">
      <c r="C82" s="421"/>
      <c r="D82" s="433"/>
      <c r="E82" s="425"/>
      <c r="F82" s="425"/>
      <c r="G82" s="426"/>
    </row>
    <row r="83" spans="3:7" ht="15.75" thickBot="1">
      <c r="C83" s="422"/>
      <c r="D83" s="434"/>
      <c r="E83" s="427"/>
      <c r="F83" s="427"/>
      <c r="G83" s="428"/>
    </row>
    <row r="84" spans="3:7" ht="15.75" thickBot="1">
      <c r="C84" s="22" t="s">
        <v>45</v>
      </c>
      <c r="D84" s="443" t="s">
        <v>44</v>
      </c>
      <c r="E84" s="444"/>
      <c r="F84" s="444"/>
      <c r="G84" s="445"/>
    </row>
    <row r="85" spans="3:7" ht="15" customHeight="1" thickBot="1">
      <c r="C85" s="31" t="s">
        <v>97</v>
      </c>
      <c r="D85" s="393" t="s">
        <v>39</v>
      </c>
      <c r="E85" s="394"/>
      <c r="F85" s="394"/>
      <c r="G85" s="395"/>
    </row>
    <row r="86" spans="3:7" ht="15.75" thickBot="1">
      <c r="C86" s="5" t="s">
        <v>10</v>
      </c>
      <c r="D86" s="414" t="s">
        <v>39</v>
      </c>
      <c r="E86" s="435"/>
      <c r="F86" s="435"/>
      <c r="G86" s="436"/>
    </row>
    <row r="87" spans="3:7" ht="15.75" thickBot="1">
      <c r="C87" s="5" t="s">
        <v>15</v>
      </c>
      <c r="D87" s="396" t="s">
        <v>39</v>
      </c>
      <c r="E87" s="397"/>
      <c r="F87" s="397"/>
      <c r="G87" s="398"/>
    </row>
    <row r="88" spans="3:7">
      <c r="C88" s="399"/>
      <c r="D88" s="29">
        <v>2018</v>
      </c>
      <c r="E88" s="29">
        <v>2019</v>
      </c>
      <c r="F88" s="29">
        <v>2020</v>
      </c>
      <c r="G88" s="29">
        <v>2021</v>
      </c>
    </row>
    <row r="89" spans="3:7" ht="15.75" thickBot="1">
      <c r="C89" s="400"/>
      <c r="D89" s="73" t="s">
        <v>6</v>
      </c>
      <c r="E89" s="73" t="s">
        <v>7</v>
      </c>
      <c r="F89" s="73" t="s">
        <v>7</v>
      </c>
      <c r="G89" s="73" t="s">
        <v>7</v>
      </c>
    </row>
    <row r="90" spans="3:7" ht="17.25" customHeight="1" thickBot="1">
      <c r="C90" s="5" t="s">
        <v>9</v>
      </c>
      <c r="D90" s="7"/>
      <c r="E90" s="7"/>
      <c r="F90" s="7"/>
      <c r="G90" s="7"/>
    </row>
    <row r="91" spans="3:7" ht="15.75" thickBot="1">
      <c r="C91" s="5" t="s">
        <v>16</v>
      </c>
      <c r="D91" s="7"/>
      <c r="E91" s="7"/>
      <c r="F91" s="7"/>
      <c r="G91" s="7"/>
    </row>
    <row r="92" spans="3:7" ht="12.75" customHeight="1" thickBot="1">
      <c r="C92" s="5" t="s">
        <v>26</v>
      </c>
      <c r="D92" s="7" t="e">
        <f>D91/D90</f>
        <v>#DIV/0!</v>
      </c>
      <c r="E92" s="7" t="e">
        <f>E91/E90</f>
        <v>#DIV/0!</v>
      </c>
      <c r="F92" s="7" t="e">
        <f>F91/F90</f>
        <v>#DIV/0!</v>
      </c>
      <c r="G92" s="7" t="e">
        <f>G91/G90</f>
        <v>#DIV/0!</v>
      </c>
    </row>
    <row r="93" spans="3:7" ht="14.25" customHeight="1" thickBot="1">
      <c r="C93" s="5" t="s">
        <v>17</v>
      </c>
      <c r="D93" s="71" t="s">
        <v>23</v>
      </c>
      <c r="E93" s="9" t="e">
        <f>E90/D90-1</f>
        <v>#DIV/0!</v>
      </c>
      <c r="F93" s="9" t="e">
        <f t="shared" ref="F93:G95" si="2">F90/E90-1</f>
        <v>#DIV/0!</v>
      </c>
      <c r="G93" s="9" t="e">
        <f t="shared" si="2"/>
        <v>#DIV/0!</v>
      </c>
    </row>
    <row r="94" spans="3:7" ht="15.75" thickBot="1">
      <c r="C94" s="5" t="s">
        <v>18</v>
      </c>
      <c r="D94" s="71" t="s">
        <v>23</v>
      </c>
      <c r="E94" s="9" t="e">
        <f>E91/D91-1</f>
        <v>#DIV/0!</v>
      </c>
      <c r="F94" s="9" t="e">
        <f t="shared" si="2"/>
        <v>#DIV/0!</v>
      </c>
      <c r="G94" s="9" t="e">
        <f t="shared" si="2"/>
        <v>#DIV/0!</v>
      </c>
    </row>
    <row r="95" spans="3:7" ht="15.75" thickBot="1">
      <c r="C95" s="5" t="s">
        <v>19</v>
      </c>
      <c r="D95" s="71" t="s">
        <v>23</v>
      </c>
      <c r="E95" s="9" t="e">
        <f>E92/D92-1</f>
        <v>#DIV/0!</v>
      </c>
      <c r="F95" s="9" t="e">
        <f t="shared" si="2"/>
        <v>#DIV/0!</v>
      </c>
      <c r="G95" s="9" t="e">
        <f t="shared" si="2"/>
        <v>#DIV/0!</v>
      </c>
    </row>
    <row r="96" spans="3:7" ht="15.75" thickBot="1">
      <c r="C96" s="429" t="s">
        <v>80</v>
      </c>
      <c r="D96" s="430"/>
      <c r="E96" s="430"/>
      <c r="F96" s="430"/>
      <c r="G96" s="431"/>
    </row>
    <row r="97" spans="3:9">
      <c r="C97" s="399"/>
      <c r="D97" s="29">
        <v>2018</v>
      </c>
      <c r="E97" s="29">
        <v>2019</v>
      </c>
      <c r="F97" s="29">
        <v>2020</v>
      </c>
      <c r="G97" s="29">
        <v>2021</v>
      </c>
      <c r="I97" s="12"/>
    </row>
    <row r="98" spans="3:9" ht="15.75" thickBot="1">
      <c r="C98" s="400"/>
      <c r="D98" s="73" t="s">
        <v>6</v>
      </c>
      <c r="E98" s="73" t="s">
        <v>7</v>
      </c>
      <c r="F98" s="73" t="s">
        <v>7</v>
      </c>
      <c r="G98" s="73" t="s">
        <v>7</v>
      </c>
    </row>
    <row r="99" spans="3:9" ht="15.75" thickBot="1">
      <c r="C99" s="1" t="s">
        <v>99</v>
      </c>
      <c r="D99" s="11"/>
      <c r="E99" s="11"/>
      <c r="F99" s="11"/>
      <c r="G99" s="11"/>
    </row>
    <row r="100" spans="3:9" ht="15.75" customHeight="1" thickBot="1">
      <c r="C100" s="1" t="s">
        <v>100</v>
      </c>
      <c r="D100" s="14"/>
      <c r="E100" s="11"/>
      <c r="F100" s="11"/>
      <c r="G100" s="11"/>
    </row>
    <row r="101" spans="3:9" ht="12.75" customHeight="1" thickBot="1">
      <c r="C101" s="32" t="s">
        <v>75</v>
      </c>
      <c r="D101" s="14">
        <f>D100+D99</f>
        <v>0</v>
      </c>
      <c r="E101" s="14">
        <f>E100+E99</f>
        <v>0</v>
      </c>
      <c r="F101" s="14">
        <f>F100+F99</f>
        <v>0</v>
      </c>
      <c r="G101" s="14">
        <f>G100+G99</f>
        <v>0</v>
      </c>
    </row>
    <row r="102" spans="3:9" ht="9" customHeight="1">
      <c r="C102" s="420" t="s">
        <v>98</v>
      </c>
      <c r="D102" s="432"/>
      <c r="E102" s="423"/>
      <c r="F102" s="423"/>
      <c r="G102" s="424"/>
    </row>
    <row r="103" spans="3:9">
      <c r="C103" s="421"/>
      <c r="D103" s="433"/>
      <c r="E103" s="425"/>
      <c r="F103" s="425"/>
      <c r="G103" s="426"/>
    </row>
    <row r="104" spans="3:9" ht="15.75" thickBot="1">
      <c r="C104" s="422"/>
      <c r="D104" s="434"/>
      <c r="E104" s="427"/>
      <c r="F104" s="427"/>
      <c r="G104" s="428"/>
    </row>
    <row r="105" spans="3:9" ht="15.75" thickBot="1">
      <c r="C105" s="437" t="s">
        <v>94</v>
      </c>
      <c r="D105" s="438"/>
      <c r="E105" s="438"/>
      <c r="F105" s="438"/>
      <c r="G105" s="439"/>
    </row>
    <row r="106" spans="3:9" ht="15" customHeight="1" thickBot="1">
      <c r="C106" s="437" t="s">
        <v>101</v>
      </c>
      <c r="D106" s="438"/>
      <c r="E106" s="438"/>
      <c r="F106" s="438"/>
      <c r="G106" s="439"/>
    </row>
    <row r="107" spans="3:9" ht="15.75" thickBot="1">
      <c r="C107" s="22" t="s">
        <v>45</v>
      </c>
      <c r="D107" s="443" t="s">
        <v>44</v>
      </c>
      <c r="E107" s="444"/>
      <c r="F107" s="444"/>
      <c r="G107" s="445"/>
    </row>
    <row r="108" spans="3:9" ht="15.75" thickBot="1">
      <c r="C108" s="31" t="s">
        <v>42</v>
      </c>
      <c r="D108" s="393" t="s">
        <v>39</v>
      </c>
      <c r="E108" s="394"/>
      <c r="F108" s="394"/>
      <c r="G108" s="395"/>
    </row>
    <row r="109" spans="3:9" ht="15.75" thickBot="1">
      <c r="C109" s="5" t="s">
        <v>10</v>
      </c>
      <c r="D109" s="414" t="s">
        <v>39</v>
      </c>
      <c r="E109" s="435"/>
      <c r="F109" s="435"/>
      <c r="G109" s="436"/>
    </row>
    <row r="110" spans="3:9" ht="15.75" thickBot="1">
      <c r="C110" s="5" t="s">
        <v>15</v>
      </c>
      <c r="D110" s="396" t="s">
        <v>39</v>
      </c>
      <c r="E110" s="397"/>
      <c r="F110" s="397"/>
      <c r="G110" s="398"/>
    </row>
    <row r="111" spans="3:9">
      <c r="C111" s="399"/>
      <c r="D111" s="29">
        <v>2018</v>
      </c>
      <c r="E111" s="29">
        <v>2019</v>
      </c>
      <c r="F111" s="29">
        <v>2020</v>
      </c>
      <c r="G111" s="29">
        <v>2021</v>
      </c>
    </row>
    <row r="112" spans="3:9" ht="15.75" thickBot="1">
      <c r="C112" s="400"/>
      <c r="D112" s="73" t="s">
        <v>6</v>
      </c>
      <c r="E112" s="73" t="s">
        <v>7</v>
      </c>
      <c r="F112" s="73" t="s">
        <v>7</v>
      </c>
      <c r="G112" s="73" t="s">
        <v>7</v>
      </c>
    </row>
    <row r="113" spans="3:9" ht="17.25" customHeight="1" thickBot="1">
      <c r="C113" s="5" t="s">
        <v>9</v>
      </c>
      <c r="D113" s="7"/>
      <c r="E113" s="7"/>
      <c r="F113" s="7"/>
      <c r="G113" s="7"/>
    </row>
    <row r="114" spans="3:9" ht="15.75" thickBot="1">
      <c r="C114" s="5" t="s">
        <v>16</v>
      </c>
      <c r="D114" s="7"/>
      <c r="E114" s="7"/>
      <c r="F114" s="7"/>
      <c r="G114" s="7"/>
    </row>
    <row r="115" spans="3:9" ht="12.75" customHeight="1" thickBot="1">
      <c r="C115" s="5" t="s">
        <v>26</v>
      </c>
      <c r="D115" s="7" t="e">
        <f>D114/D113</f>
        <v>#DIV/0!</v>
      </c>
      <c r="E115" s="7" t="e">
        <f>E114/E113</f>
        <v>#DIV/0!</v>
      </c>
      <c r="F115" s="7" t="e">
        <f>F114/F113</f>
        <v>#DIV/0!</v>
      </c>
      <c r="G115" s="7" t="e">
        <f>G114/G113</f>
        <v>#DIV/0!</v>
      </c>
    </row>
    <row r="116" spans="3:9" ht="9" customHeight="1" thickBot="1">
      <c r="C116" s="5" t="s">
        <v>17</v>
      </c>
      <c r="D116" s="71" t="s">
        <v>23</v>
      </c>
      <c r="E116" s="9" t="e">
        <f>E113/D113-1</f>
        <v>#DIV/0!</v>
      </c>
      <c r="F116" s="9" t="e">
        <f t="shared" ref="F116:G118" si="3">F113/E113-1</f>
        <v>#DIV/0!</v>
      </c>
      <c r="G116" s="9" t="e">
        <f t="shared" si="3"/>
        <v>#DIV/0!</v>
      </c>
    </row>
    <row r="117" spans="3:9" ht="15.75" thickBot="1">
      <c r="C117" s="5" t="s">
        <v>18</v>
      </c>
      <c r="D117" s="71" t="s">
        <v>23</v>
      </c>
      <c r="E117" s="9" t="e">
        <f>E114/D114-1</f>
        <v>#DIV/0!</v>
      </c>
      <c r="F117" s="9" t="e">
        <f t="shared" si="3"/>
        <v>#DIV/0!</v>
      </c>
      <c r="G117" s="9" t="e">
        <f t="shared" si="3"/>
        <v>#DIV/0!</v>
      </c>
    </row>
    <row r="118" spans="3:9" ht="15.75" thickBot="1">
      <c r="C118" s="5" t="s">
        <v>19</v>
      </c>
      <c r="D118" s="71" t="s">
        <v>23</v>
      </c>
      <c r="E118" s="9" t="e">
        <f>E115/D115-1</f>
        <v>#DIV/0!</v>
      </c>
      <c r="F118" s="9" t="e">
        <f t="shared" si="3"/>
        <v>#DIV/0!</v>
      </c>
      <c r="G118" s="9" t="e">
        <f t="shared" si="3"/>
        <v>#DIV/0!</v>
      </c>
    </row>
    <row r="119" spans="3:9" ht="15.75" thickBot="1">
      <c r="C119" s="429" t="s">
        <v>73</v>
      </c>
      <c r="D119" s="430"/>
      <c r="E119" s="430"/>
      <c r="F119" s="430"/>
      <c r="G119" s="431"/>
    </row>
    <row r="120" spans="3:9">
      <c r="C120" s="399"/>
      <c r="D120" s="29">
        <v>2018</v>
      </c>
      <c r="E120" s="29">
        <v>2019</v>
      </c>
      <c r="F120" s="29">
        <v>2020</v>
      </c>
      <c r="G120" s="29">
        <v>2021</v>
      </c>
      <c r="I120" s="12"/>
    </row>
    <row r="121" spans="3:9" ht="15.75" thickBot="1">
      <c r="C121" s="400"/>
      <c r="D121" s="73" t="s">
        <v>6</v>
      </c>
      <c r="E121" s="73" t="s">
        <v>7</v>
      </c>
      <c r="F121" s="73" t="s">
        <v>7</v>
      </c>
      <c r="G121" s="73" t="s">
        <v>7</v>
      </c>
    </row>
    <row r="122" spans="3:9" ht="15.75" thickBot="1">
      <c r="C122" s="1" t="s">
        <v>99</v>
      </c>
      <c r="D122" s="11"/>
      <c r="E122" s="11"/>
      <c r="F122" s="11"/>
      <c r="G122" s="11"/>
    </row>
    <row r="123" spans="3:9" ht="15.75" customHeight="1" thickBot="1">
      <c r="C123" s="1" t="s">
        <v>100</v>
      </c>
      <c r="D123" s="14"/>
      <c r="E123" s="11"/>
      <c r="F123" s="11"/>
      <c r="G123" s="11"/>
    </row>
    <row r="124" spans="3:9" ht="15.75" thickBot="1">
      <c r="C124" s="32" t="s">
        <v>72</v>
      </c>
      <c r="D124" s="14">
        <f>D123+D122</f>
        <v>0</v>
      </c>
      <c r="E124" s="14">
        <f>E123+E122</f>
        <v>0</v>
      </c>
      <c r="F124" s="14">
        <f>F123+F122</f>
        <v>0</v>
      </c>
      <c r="G124" s="14">
        <f>G123+G122</f>
        <v>0</v>
      </c>
    </row>
    <row r="125" spans="3:9">
      <c r="C125" s="420" t="s">
        <v>96</v>
      </c>
      <c r="D125" s="432"/>
      <c r="E125" s="423"/>
      <c r="F125" s="423"/>
      <c r="G125" s="424"/>
    </row>
    <row r="126" spans="3:9">
      <c r="C126" s="421"/>
      <c r="D126" s="433"/>
      <c r="E126" s="425"/>
      <c r="F126" s="425"/>
      <c r="G126" s="426"/>
    </row>
    <row r="127" spans="3:9" ht="15.75" thickBot="1">
      <c r="C127" s="422"/>
      <c r="D127" s="434"/>
      <c r="E127" s="427"/>
      <c r="F127" s="427"/>
      <c r="G127" s="428"/>
    </row>
    <row r="128" spans="3:9" ht="15.75" thickBot="1">
      <c r="C128" s="22" t="s">
        <v>45</v>
      </c>
      <c r="D128" s="443" t="s">
        <v>44</v>
      </c>
      <c r="E128" s="444"/>
      <c r="F128" s="444"/>
      <c r="G128" s="445"/>
    </row>
    <row r="129" spans="3:9" ht="15" customHeight="1" thickBot="1">
      <c r="C129" s="31" t="s">
        <v>97</v>
      </c>
      <c r="D129" s="393" t="s">
        <v>39</v>
      </c>
      <c r="E129" s="394"/>
      <c r="F129" s="394"/>
      <c r="G129" s="395"/>
    </row>
    <row r="130" spans="3:9" ht="15.75" thickBot="1">
      <c r="C130" s="5" t="s">
        <v>10</v>
      </c>
      <c r="D130" s="414" t="s">
        <v>39</v>
      </c>
      <c r="E130" s="435"/>
      <c r="F130" s="435"/>
      <c r="G130" s="436"/>
    </row>
    <row r="131" spans="3:9" ht="15.75" thickBot="1">
      <c r="C131" s="5" t="s">
        <v>15</v>
      </c>
      <c r="D131" s="396" t="s">
        <v>39</v>
      </c>
      <c r="E131" s="397"/>
      <c r="F131" s="397"/>
      <c r="G131" s="398"/>
    </row>
    <row r="132" spans="3:9">
      <c r="C132" s="399"/>
      <c r="D132" s="29">
        <v>2018</v>
      </c>
      <c r="E132" s="29">
        <v>2019</v>
      </c>
      <c r="F132" s="29">
        <v>2020</v>
      </c>
      <c r="G132" s="29">
        <v>2021</v>
      </c>
    </row>
    <row r="133" spans="3:9" ht="15.75" thickBot="1">
      <c r="C133" s="400"/>
      <c r="D133" s="73" t="s">
        <v>6</v>
      </c>
      <c r="E133" s="73" t="s">
        <v>7</v>
      </c>
      <c r="F133" s="73" t="s">
        <v>7</v>
      </c>
      <c r="G133" s="73" t="s">
        <v>7</v>
      </c>
    </row>
    <row r="134" spans="3:9" ht="15.75" thickBot="1">
      <c r="C134" s="5" t="s">
        <v>9</v>
      </c>
      <c r="D134" s="7"/>
      <c r="E134" s="7"/>
      <c r="F134" s="7"/>
      <c r="G134" s="7"/>
    </row>
    <row r="135" spans="3:9" ht="15.75" thickBot="1">
      <c r="C135" s="5" t="s">
        <v>16</v>
      </c>
      <c r="D135" s="7"/>
      <c r="E135" s="7"/>
      <c r="F135" s="7"/>
      <c r="G135" s="7"/>
    </row>
    <row r="136" spans="3:9" ht="15.75" thickBot="1">
      <c r="C136" s="5" t="s">
        <v>26</v>
      </c>
      <c r="D136" s="7" t="e">
        <f>D135/D134</f>
        <v>#DIV/0!</v>
      </c>
      <c r="E136" s="7" t="e">
        <f>E135/E134</f>
        <v>#DIV/0!</v>
      </c>
      <c r="F136" s="7" t="e">
        <f>F135/F134</f>
        <v>#DIV/0!</v>
      </c>
      <c r="G136" s="7" t="e">
        <f>G135/G134</f>
        <v>#DIV/0!</v>
      </c>
    </row>
    <row r="137" spans="3:9" ht="9" customHeight="1" thickBot="1">
      <c r="C137" s="5" t="s">
        <v>17</v>
      </c>
      <c r="D137" s="71" t="s">
        <v>23</v>
      </c>
      <c r="E137" s="9" t="e">
        <f>E134/D134-1</f>
        <v>#DIV/0!</v>
      </c>
      <c r="F137" s="9" t="e">
        <f t="shared" ref="F137:G139" si="4">F134/E134-1</f>
        <v>#DIV/0!</v>
      </c>
      <c r="G137" s="9" t="e">
        <f t="shared" si="4"/>
        <v>#DIV/0!</v>
      </c>
    </row>
    <row r="138" spans="3:9" ht="15.75" thickBot="1">
      <c r="C138" s="5" t="s">
        <v>18</v>
      </c>
      <c r="D138" s="71" t="s">
        <v>23</v>
      </c>
      <c r="E138" s="9" t="e">
        <f>E135/D135-1</f>
        <v>#DIV/0!</v>
      </c>
      <c r="F138" s="9" t="e">
        <f t="shared" si="4"/>
        <v>#DIV/0!</v>
      </c>
      <c r="G138" s="9" t="e">
        <f t="shared" si="4"/>
        <v>#DIV/0!</v>
      </c>
    </row>
    <row r="139" spans="3:9" ht="15.75" thickBot="1">
      <c r="C139" s="5" t="s">
        <v>19</v>
      </c>
      <c r="D139" s="71" t="s">
        <v>23</v>
      </c>
      <c r="E139" s="9" t="e">
        <f>E136/D136-1</f>
        <v>#DIV/0!</v>
      </c>
      <c r="F139" s="9" t="e">
        <f t="shared" si="4"/>
        <v>#DIV/0!</v>
      </c>
      <c r="G139" s="9" t="e">
        <f t="shared" si="4"/>
        <v>#DIV/0!</v>
      </c>
    </row>
    <row r="140" spans="3:9" ht="15.75" thickBot="1">
      <c r="C140" s="429" t="s">
        <v>80</v>
      </c>
      <c r="D140" s="430"/>
      <c r="E140" s="430"/>
      <c r="F140" s="430"/>
      <c r="G140" s="431"/>
    </row>
    <row r="141" spans="3:9">
      <c r="C141" s="399"/>
      <c r="D141" s="29">
        <v>2018</v>
      </c>
      <c r="E141" s="29">
        <v>2019</v>
      </c>
      <c r="F141" s="29">
        <v>2020</v>
      </c>
      <c r="G141" s="29">
        <v>2021</v>
      </c>
      <c r="I141" s="12"/>
    </row>
    <row r="142" spans="3:9" ht="15.75" thickBot="1">
      <c r="C142" s="400"/>
      <c r="D142" s="73" t="s">
        <v>6</v>
      </c>
      <c r="E142" s="73" t="s">
        <v>7</v>
      </c>
      <c r="F142" s="73" t="s">
        <v>7</v>
      </c>
      <c r="G142" s="73" t="s">
        <v>7</v>
      </c>
    </row>
    <row r="143" spans="3:9" ht="15.75" thickBot="1">
      <c r="C143" s="1" t="s">
        <v>99</v>
      </c>
      <c r="D143" s="11"/>
      <c r="E143" s="11"/>
      <c r="F143" s="11"/>
      <c r="G143" s="11"/>
    </row>
    <row r="144" spans="3:9" ht="15.75" customHeight="1" thickBot="1">
      <c r="C144" s="1" t="s">
        <v>100</v>
      </c>
      <c r="D144" s="14"/>
      <c r="E144" s="11"/>
      <c r="F144" s="11"/>
      <c r="G144" s="11"/>
    </row>
    <row r="145" spans="3:7" ht="12.75" customHeight="1" thickBot="1">
      <c r="C145" s="32" t="s">
        <v>75</v>
      </c>
      <c r="D145" s="14">
        <f>D144+D143</f>
        <v>0</v>
      </c>
      <c r="E145" s="14">
        <f>E144+E143</f>
        <v>0</v>
      </c>
      <c r="F145" s="14">
        <f>F144+F143</f>
        <v>0</v>
      </c>
      <c r="G145" s="14">
        <f>G144+G143</f>
        <v>0</v>
      </c>
    </row>
    <row r="146" spans="3:7" ht="9" customHeight="1">
      <c r="C146" s="420" t="s">
        <v>98</v>
      </c>
      <c r="D146" s="432"/>
      <c r="E146" s="423"/>
      <c r="F146" s="423"/>
      <c r="G146" s="424"/>
    </row>
    <row r="147" spans="3:7">
      <c r="C147" s="421"/>
      <c r="D147" s="433"/>
      <c r="E147" s="425"/>
      <c r="F147" s="425"/>
      <c r="G147" s="426"/>
    </row>
    <row r="148" spans="3:7" ht="15.75" thickBot="1">
      <c r="C148" s="422"/>
      <c r="D148" s="434"/>
      <c r="E148" s="427"/>
      <c r="F148" s="427"/>
      <c r="G148" s="428"/>
    </row>
    <row r="149" spans="3:7" ht="15.75" thickBot="1">
      <c r="C149" s="40"/>
      <c r="D149" s="41"/>
      <c r="E149" s="41"/>
      <c r="F149" s="41"/>
      <c r="G149" s="41"/>
    </row>
    <row r="150" spans="3:7" ht="15" customHeight="1" thickBot="1">
      <c r="C150" s="20" t="s">
        <v>116</v>
      </c>
      <c r="D150" s="14">
        <f>D27+D70</f>
        <v>565670</v>
      </c>
      <c r="E150" s="14">
        <f t="shared" ref="E150:G150" si="5">E27+E70</f>
        <v>352300</v>
      </c>
      <c r="F150" s="14">
        <f t="shared" si="5"/>
        <v>717613</v>
      </c>
      <c r="G150" s="14">
        <f t="shared" si="5"/>
        <v>738800</v>
      </c>
    </row>
    <row r="151" spans="3:7" ht="24.75" thickBot="1">
      <c r="C151" s="20" t="s">
        <v>117</v>
      </c>
      <c r="D151" s="21">
        <f>D153+D155+D157+D169</f>
        <v>565670</v>
      </c>
      <c r="E151" s="21">
        <f>E153+E155+E157+E169</f>
        <v>352300</v>
      </c>
      <c r="F151" s="21">
        <f>F153+F155+F157+F169</f>
        <v>717613</v>
      </c>
      <c r="G151" s="21">
        <f>G153+G155+G157+G169</f>
        <v>738800</v>
      </c>
    </row>
    <row r="152" spans="3:7" ht="24.75" thickBot="1">
      <c r="C152" s="16" t="s">
        <v>27</v>
      </c>
      <c r="D152" s="17"/>
      <c r="E152" s="89">
        <f>(E151/D151)-1</f>
        <v>-0.3771987201018262</v>
      </c>
      <c r="F152" s="18">
        <f>(F151/E151)-1</f>
        <v>1.0369372693726939</v>
      </c>
      <c r="G152" s="18">
        <f>(G151/F151)-1</f>
        <v>2.9524270045275136E-2</v>
      </c>
    </row>
    <row r="153" spans="3:7" ht="15.75" thickBot="1">
      <c r="C153" s="1" t="s">
        <v>0</v>
      </c>
      <c r="D153" s="11">
        <v>89500</v>
      </c>
      <c r="E153" s="11">
        <v>89500</v>
      </c>
      <c r="F153" s="11">
        <v>89500</v>
      </c>
      <c r="G153" s="11">
        <v>89500</v>
      </c>
    </row>
    <row r="154" spans="3:7" ht="15.75" thickBot="1">
      <c r="C154" s="13" t="s">
        <v>28</v>
      </c>
      <c r="D154" s="15">
        <v>0</v>
      </c>
      <c r="E154" s="15">
        <v>0</v>
      </c>
      <c r="F154" s="15">
        <v>0</v>
      </c>
      <c r="G154" s="15">
        <v>0</v>
      </c>
    </row>
    <row r="155" spans="3:7" ht="24.75" thickBot="1">
      <c r="C155" s="1" t="s">
        <v>52</v>
      </c>
      <c r="D155" s="11">
        <v>15800</v>
      </c>
      <c r="E155" s="11">
        <v>15800</v>
      </c>
      <c r="F155" s="11">
        <v>15800</v>
      </c>
      <c r="G155" s="11">
        <v>15800</v>
      </c>
    </row>
    <row r="156" spans="3:7" ht="24.75" thickBot="1">
      <c r="C156" s="13" t="s">
        <v>53</v>
      </c>
      <c r="D156" s="15">
        <v>0</v>
      </c>
      <c r="E156" s="15">
        <v>0</v>
      </c>
      <c r="F156" s="15">
        <v>0</v>
      </c>
      <c r="G156" s="15">
        <v>0</v>
      </c>
    </row>
    <row r="157" spans="3:7" ht="15.75" thickBot="1">
      <c r="C157" s="1" t="s">
        <v>1</v>
      </c>
      <c r="D157" s="14">
        <f>D41</f>
        <v>220000</v>
      </c>
      <c r="E157" s="14">
        <f>E41</f>
        <v>247000</v>
      </c>
      <c r="F157" s="14">
        <f>F41</f>
        <v>349813</v>
      </c>
      <c r="G157" s="14">
        <f>G41</f>
        <v>371000</v>
      </c>
    </row>
    <row r="158" spans="3:7" ht="24.75" thickBot="1">
      <c r="C158" s="13" t="s">
        <v>29</v>
      </c>
      <c r="D158" s="14"/>
      <c r="E158" s="15">
        <f>(E157/D157)-1</f>
        <v>0.1227272727272728</v>
      </c>
      <c r="F158" s="15">
        <f>(F157/E157)-1</f>
        <v>0.41624696356275304</v>
      </c>
      <c r="G158" s="15">
        <f>(G157/F157)-1</f>
        <v>6.0566645607796232E-2</v>
      </c>
    </row>
    <row r="159" spans="3:7" ht="15.75" thickBot="1">
      <c r="C159" s="1" t="s">
        <v>2</v>
      </c>
      <c r="D159" s="11"/>
      <c r="E159" s="11"/>
      <c r="F159" s="11"/>
      <c r="G159" s="11"/>
    </row>
    <row r="160" spans="3:7" ht="15.75" thickBot="1">
      <c r="C160" s="13" t="s">
        <v>30</v>
      </c>
      <c r="D160" s="14"/>
      <c r="E160" s="15"/>
      <c r="F160" s="15"/>
      <c r="G160" s="15"/>
    </row>
    <row r="161" spans="3:7" ht="15.75" thickBot="1">
      <c r="C161" s="1" t="s">
        <v>31</v>
      </c>
      <c r="D161" s="11"/>
      <c r="E161" s="11"/>
      <c r="F161" s="11"/>
      <c r="G161" s="11"/>
    </row>
    <row r="162" spans="3:7" ht="24.75" thickBot="1">
      <c r="C162" s="13" t="s">
        <v>32</v>
      </c>
      <c r="D162" s="14"/>
      <c r="E162" s="15"/>
      <c r="F162" s="15"/>
      <c r="G162" s="15"/>
    </row>
    <row r="163" spans="3:7" ht="15.75" thickBot="1">
      <c r="C163" s="1" t="s">
        <v>33</v>
      </c>
      <c r="D163" s="11"/>
      <c r="E163" s="11"/>
      <c r="F163" s="11"/>
      <c r="G163" s="11"/>
    </row>
    <row r="164" spans="3:7" ht="15.75" thickBot="1">
      <c r="C164" s="13" t="s">
        <v>34</v>
      </c>
      <c r="D164" s="14"/>
      <c r="E164" s="15"/>
      <c r="F164" s="15"/>
      <c r="G164" s="15"/>
    </row>
    <row r="165" spans="3:7" ht="24.75" thickBot="1">
      <c r="C165" s="1" t="s">
        <v>3</v>
      </c>
      <c r="D165" s="11"/>
      <c r="E165" s="11"/>
      <c r="F165" s="11"/>
      <c r="G165" s="11"/>
    </row>
    <row r="166" spans="3:7" ht="24.75" thickBot="1">
      <c r="C166" s="13" t="s">
        <v>35</v>
      </c>
      <c r="D166" s="14"/>
      <c r="E166" s="15"/>
      <c r="F166" s="15"/>
      <c r="G166" s="15"/>
    </row>
    <row r="167" spans="3:7" ht="15.75" thickBot="1">
      <c r="C167" s="1" t="s">
        <v>20</v>
      </c>
      <c r="D167" s="11"/>
      <c r="E167" s="11"/>
      <c r="F167" s="11"/>
      <c r="G167" s="11"/>
    </row>
    <row r="168" spans="3:7" ht="24.75" thickBot="1">
      <c r="C168" s="13" t="s">
        <v>36</v>
      </c>
      <c r="D168" s="14"/>
      <c r="E168" s="15"/>
      <c r="F168" s="15"/>
      <c r="G168" s="15"/>
    </row>
    <row r="169" spans="3:7" ht="15.75" thickBot="1">
      <c r="C169" s="1" t="s">
        <v>21</v>
      </c>
      <c r="D169" s="11">
        <v>240370</v>
      </c>
      <c r="E169" s="11">
        <v>0</v>
      </c>
      <c r="F169" s="11">
        <v>262500</v>
      </c>
      <c r="G169" s="11">
        <v>262500</v>
      </c>
    </row>
    <row r="170" spans="3:7" ht="15.75" thickBot="1">
      <c r="C170" s="13" t="s">
        <v>37</v>
      </c>
      <c r="D170" s="14"/>
      <c r="E170" s="15"/>
      <c r="F170" s="15"/>
      <c r="G170" s="15"/>
    </row>
    <row r="171" spans="3:7">
      <c r="C171" s="446" t="s">
        <v>115</v>
      </c>
      <c r="D171" s="449"/>
      <c r="E171" s="449"/>
      <c r="F171" s="449"/>
      <c r="G171" s="450"/>
    </row>
    <row r="172" spans="3:7">
      <c r="C172" s="447"/>
      <c r="D172" s="451"/>
      <c r="E172" s="451"/>
      <c r="F172" s="451"/>
      <c r="G172" s="452"/>
    </row>
    <row r="173" spans="3:7" ht="15.75" thickBot="1">
      <c r="C173" s="448"/>
      <c r="D173" s="453"/>
      <c r="E173" s="453"/>
      <c r="F173" s="453"/>
      <c r="G173" s="454"/>
    </row>
    <row r="174" spans="3:7" ht="15.75" thickBot="1">
      <c r="C174" s="38" t="s">
        <v>74</v>
      </c>
      <c r="D174" s="39">
        <f>D151-D150</f>
        <v>0</v>
      </c>
      <c r="E174" s="39">
        <f>E151-E150</f>
        <v>0</v>
      </c>
      <c r="F174" s="39">
        <f>F151-F150</f>
        <v>0</v>
      </c>
      <c r="G174" s="39">
        <f>G151-G150</f>
        <v>0</v>
      </c>
    </row>
    <row r="175" spans="3:7" ht="27.75" customHeight="1" thickBot="1">
      <c r="C175" s="28" t="s">
        <v>58</v>
      </c>
      <c r="D175" s="11">
        <v>90</v>
      </c>
      <c r="E175" s="11">
        <v>90</v>
      </c>
      <c r="F175" s="11">
        <v>90</v>
      </c>
      <c r="G175" s="11">
        <v>90</v>
      </c>
    </row>
    <row r="176" spans="3:7" ht="24.75" thickBot="1">
      <c r="C176" s="28" t="s">
        <v>69</v>
      </c>
      <c r="D176" s="11">
        <v>4</v>
      </c>
      <c r="E176" s="11">
        <v>4</v>
      </c>
      <c r="F176" s="11">
        <v>4</v>
      </c>
      <c r="G176" s="11">
        <v>4</v>
      </c>
    </row>
    <row r="177" spans="1:9" ht="15.75" thickBot="1">
      <c r="C177" s="43"/>
      <c r="D177" s="44"/>
      <c r="E177" s="44"/>
      <c r="F177" s="44"/>
      <c r="G177" s="44"/>
    </row>
    <row r="178" spans="1:9">
      <c r="A178" s="378" t="s">
        <v>125</v>
      </c>
      <c r="B178" s="49" t="s">
        <v>83</v>
      </c>
      <c r="C178" s="50" t="s">
        <v>354</v>
      </c>
      <c r="D178" s="378" t="s">
        <v>86</v>
      </c>
      <c r="E178" s="49" t="s">
        <v>83</v>
      </c>
      <c r="F178" s="50" t="s">
        <v>352</v>
      </c>
      <c r="G178" s="378" t="s">
        <v>121</v>
      </c>
      <c r="H178" s="49" t="s">
        <v>83</v>
      </c>
      <c r="I178" s="50" t="s">
        <v>217</v>
      </c>
    </row>
    <row r="179" spans="1:9">
      <c r="A179" s="379"/>
      <c r="B179" s="45" t="s">
        <v>84</v>
      </c>
      <c r="C179" s="51"/>
      <c r="D179" s="379"/>
      <c r="E179" s="45" t="s">
        <v>84</v>
      </c>
      <c r="F179" s="51"/>
      <c r="G179" s="379"/>
      <c r="H179" s="45" t="s">
        <v>84</v>
      </c>
      <c r="I179" s="51"/>
    </row>
    <row r="180" spans="1:9" ht="27" customHeight="1" thickBot="1">
      <c r="A180" s="380"/>
      <c r="B180" s="52" t="s">
        <v>85</v>
      </c>
      <c r="C180" s="53"/>
      <c r="D180" s="380"/>
      <c r="E180" s="52" t="s">
        <v>85</v>
      </c>
      <c r="F180" s="53"/>
      <c r="G180" s="380"/>
      <c r="H180" s="52" t="s">
        <v>85</v>
      </c>
      <c r="I180" s="53"/>
    </row>
    <row r="181" spans="1:9" ht="15.75" thickBot="1">
      <c r="B181" s="48"/>
      <c r="C181" s="48"/>
      <c r="D181" s="46"/>
      <c r="E181" s="47"/>
      <c r="F181" s="48"/>
      <c r="G181" s="48"/>
    </row>
    <row r="182" spans="1:9" ht="15" customHeight="1" thickBot="1">
      <c r="A182" s="654"/>
      <c r="B182" s="48"/>
      <c r="C182" s="58" t="s">
        <v>88</v>
      </c>
      <c r="D182" s="46"/>
      <c r="E182" s="47"/>
      <c r="F182" s="48"/>
      <c r="G182" s="48"/>
    </row>
    <row r="183" spans="1:9">
      <c r="A183" s="654"/>
      <c r="B183" s="48"/>
      <c r="C183" s="464" t="s">
        <v>118</v>
      </c>
      <c r="D183" s="465"/>
      <c r="E183" s="465"/>
      <c r="F183" s="465"/>
      <c r="G183" s="466"/>
    </row>
    <row r="184" spans="1:9">
      <c r="A184" s="654"/>
      <c r="B184" s="48"/>
      <c r="C184" s="458" t="s">
        <v>120</v>
      </c>
      <c r="D184" s="467"/>
      <c r="E184" s="467"/>
      <c r="F184" s="467"/>
      <c r="G184" s="468"/>
    </row>
    <row r="185" spans="1:9">
      <c r="A185" s="47"/>
      <c r="C185" s="455" t="s">
        <v>112</v>
      </c>
      <c r="D185" s="456"/>
      <c r="E185" s="456"/>
      <c r="F185" s="456"/>
      <c r="G185" s="457"/>
      <c r="H185" s="24"/>
    </row>
    <row r="186" spans="1:9">
      <c r="A186" s="47"/>
      <c r="B186" s="48"/>
      <c r="C186" s="469" t="s">
        <v>119</v>
      </c>
      <c r="D186" s="470"/>
      <c r="E186" s="470"/>
      <c r="F186" s="470"/>
      <c r="G186" s="471"/>
    </row>
    <row r="187" spans="1:9" ht="15" customHeight="1">
      <c r="A187" s="47"/>
      <c r="C187" s="455" t="s">
        <v>129</v>
      </c>
      <c r="D187" s="456"/>
      <c r="E187" s="456"/>
      <c r="F187" s="456"/>
      <c r="G187" s="457"/>
    </row>
    <row r="188" spans="1:9" ht="15" customHeight="1">
      <c r="A188" s="47"/>
      <c r="C188" s="455" t="s">
        <v>114</v>
      </c>
      <c r="D188" s="456"/>
      <c r="E188" s="456"/>
      <c r="F188" s="456"/>
      <c r="G188" s="457"/>
      <c r="H188" s="25"/>
    </row>
    <row r="189" spans="1:9" ht="15" customHeight="1">
      <c r="C189" s="458" t="s">
        <v>81</v>
      </c>
      <c r="D189" s="459"/>
      <c r="E189" s="459"/>
      <c r="F189" s="459"/>
      <c r="G189" s="460"/>
    </row>
    <row r="190" spans="1:9" ht="15" customHeight="1" thickBot="1">
      <c r="A190" s="47"/>
      <c r="C190" s="461" t="s">
        <v>82</v>
      </c>
      <c r="D190" s="462"/>
      <c r="E190" s="462"/>
      <c r="F190" s="462"/>
      <c r="G190" s="463"/>
    </row>
    <row r="191" spans="1:9" ht="15" customHeight="1"/>
    <row r="192" spans="1:9" ht="15" customHeight="1"/>
    <row r="193" ht="15" customHeight="1"/>
    <row r="194" ht="15.75" customHeight="1"/>
  </sheetData>
  <mergeCells count="75">
    <mergeCell ref="C111:C112"/>
    <mergeCell ref="C119:G119"/>
    <mergeCell ref="C120:C121"/>
    <mergeCell ref="C125:C127"/>
    <mergeCell ref="D85:G85"/>
    <mergeCell ref="D86:G86"/>
    <mergeCell ref="D87:G87"/>
    <mergeCell ref="C88:C89"/>
    <mergeCell ref="D125:G127"/>
    <mergeCell ref="C96:G96"/>
    <mergeCell ref="C97:C98"/>
    <mergeCell ref="C102:C104"/>
    <mergeCell ref="D102:G104"/>
    <mergeCell ref="C105:G105"/>
    <mergeCell ref="D110:G110"/>
    <mergeCell ref="C106:G106"/>
    <mergeCell ref="C188:G188"/>
    <mergeCell ref="C189:G189"/>
    <mergeCell ref="C190:G190"/>
    <mergeCell ref="C183:G183"/>
    <mergeCell ref="C184:G184"/>
    <mergeCell ref="C185:G185"/>
    <mergeCell ref="C186:G186"/>
    <mergeCell ref="C187:G187"/>
    <mergeCell ref="A182:A184"/>
    <mergeCell ref="C171:C173"/>
    <mergeCell ref="D171:G173"/>
    <mergeCell ref="D128:G128"/>
    <mergeCell ref="D129:G129"/>
    <mergeCell ref="A178:A180"/>
    <mergeCell ref="D178:D180"/>
    <mergeCell ref="G178:G180"/>
    <mergeCell ref="D130:G130"/>
    <mergeCell ref="D131:G131"/>
    <mergeCell ref="C132:C133"/>
    <mergeCell ref="C140:G140"/>
    <mergeCell ref="C141:C142"/>
    <mergeCell ref="C146:C148"/>
    <mergeCell ref="D146:G148"/>
    <mergeCell ref="D107:G107"/>
    <mergeCell ref="D108:G108"/>
    <mergeCell ref="D109:G109"/>
    <mergeCell ref="D66:G66"/>
    <mergeCell ref="C67:C68"/>
    <mergeCell ref="C75:G75"/>
    <mergeCell ref="C76:C77"/>
    <mergeCell ref="C81:C83"/>
    <mergeCell ref="D81:G83"/>
    <mergeCell ref="D84:G84"/>
    <mergeCell ref="C24:C25"/>
    <mergeCell ref="C32:G32"/>
    <mergeCell ref="C33:C34"/>
    <mergeCell ref="C57:C59"/>
    <mergeCell ref="D57:G59"/>
    <mergeCell ref="D22:G22"/>
    <mergeCell ref="D23:G23"/>
    <mergeCell ref="C8:G8"/>
    <mergeCell ref="D16:G16"/>
    <mergeCell ref="C17:G17"/>
    <mergeCell ref="D21:G21"/>
    <mergeCell ref="C9:G11"/>
    <mergeCell ref="D12:G12"/>
    <mergeCell ref="C13:C14"/>
    <mergeCell ref="C19:G19"/>
    <mergeCell ref="C20:G20"/>
    <mergeCell ref="C61:G61"/>
    <mergeCell ref="C62:G62"/>
    <mergeCell ref="D63:G63"/>
    <mergeCell ref="D64:G64"/>
    <mergeCell ref="D65:G65"/>
    <mergeCell ref="B2:H2"/>
    <mergeCell ref="C3:G3"/>
    <mergeCell ref="D5:G5"/>
    <mergeCell ref="D6:G6"/>
    <mergeCell ref="D7:G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10"/>
  <sheetViews>
    <sheetView topLeftCell="A145" zoomScale="98" zoomScaleNormal="98" workbookViewId="0">
      <selection activeCell="D14" sqref="D14"/>
    </sheetView>
  </sheetViews>
  <sheetFormatPr defaultRowHeight="15"/>
  <cols>
    <col min="1" max="1" width="11" customWidth="1"/>
    <col min="2" max="2" width="12" customWidth="1"/>
    <col min="3" max="3" width="28.5703125" customWidth="1"/>
    <col min="4" max="6" width="11.7109375" customWidth="1"/>
    <col min="7" max="7" width="22" customWidth="1"/>
    <col min="9" max="9" width="10" bestFit="1" customWidth="1"/>
    <col min="10" max="10" width="11" customWidth="1"/>
    <col min="11" max="11" width="14.28515625" customWidth="1"/>
  </cols>
  <sheetData>
    <row r="2" spans="2:8">
      <c r="B2" s="401" t="s">
        <v>87</v>
      </c>
      <c r="C2" s="401"/>
      <c r="D2" s="401"/>
      <c r="E2" s="401"/>
      <c r="F2" s="401"/>
      <c r="G2" s="401"/>
      <c r="H2" s="401"/>
    </row>
    <row r="3" spans="2:8">
      <c r="B3" s="64"/>
      <c r="C3" s="402" t="s">
        <v>41</v>
      </c>
      <c r="D3" s="402"/>
      <c r="E3" s="402"/>
      <c r="F3" s="402"/>
      <c r="G3" s="402"/>
      <c r="H3" s="64"/>
    </row>
    <row r="4" spans="2:8" ht="15.75" thickBot="1"/>
    <row r="5" spans="2:8" ht="15.75" thickBot="1">
      <c r="C5" s="27" t="s">
        <v>22</v>
      </c>
      <c r="D5" s="403" t="s">
        <v>320</v>
      </c>
      <c r="E5" s="403"/>
      <c r="F5" s="403"/>
      <c r="G5" s="403"/>
    </row>
    <row r="6" spans="2:8" ht="15.75" thickBot="1">
      <c r="C6" s="27" t="s">
        <v>4</v>
      </c>
      <c r="D6" s="375">
        <v>10430</v>
      </c>
      <c r="E6" s="376"/>
      <c r="F6" s="376"/>
      <c r="G6" s="377"/>
    </row>
    <row r="7" spans="2:8" ht="15.75" thickBot="1">
      <c r="C7" s="27" t="s">
        <v>38</v>
      </c>
      <c r="D7" s="375" t="s">
        <v>5</v>
      </c>
      <c r="E7" s="376"/>
      <c r="F7" s="376"/>
      <c r="G7" s="377"/>
    </row>
    <row r="8" spans="2:8" ht="15.75" thickBot="1">
      <c r="C8" s="405" t="s">
        <v>8</v>
      </c>
      <c r="D8" s="406"/>
      <c r="E8" s="406"/>
      <c r="F8" s="406"/>
      <c r="G8" s="407"/>
    </row>
    <row r="9" spans="2:8" ht="15.75" thickBot="1">
      <c r="C9" s="472" t="s">
        <v>321</v>
      </c>
      <c r="D9" s="473"/>
      <c r="E9" s="473"/>
      <c r="F9" s="473"/>
      <c r="G9" s="474"/>
    </row>
    <row r="10" spans="2:8" ht="15.75" thickBot="1">
      <c r="C10" s="472"/>
      <c r="D10" s="473"/>
      <c r="E10" s="473"/>
      <c r="F10" s="473"/>
      <c r="G10" s="474"/>
    </row>
    <row r="11" spans="2:8" ht="15.75" thickBot="1">
      <c r="C11" s="472"/>
      <c r="D11" s="473"/>
      <c r="E11" s="473"/>
      <c r="F11" s="473"/>
      <c r="G11" s="474"/>
    </row>
    <row r="12" spans="2:8" ht="47.25" customHeight="1" thickBot="1">
      <c r="C12" s="26" t="s">
        <v>11</v>
      </c>
      <c r="D12" s="408" t="s">
        <v>369</v>
      </c>
      <c r="E12" s="409"/>
      <c r="F12" s="409"/>
      <c r="G12" s="410"/>
    </row>
    <row r="13" spans="2:8">
      <c r="C13" s="399" t="s">
        <v>12</v>
      </c>
      <c r="D13" s="3">
        <v>2018</v>
      </c>
      <c r="E13" s="3">
        <v>2019</v>
      </c>
      <c r="F13" s="3">
        <v>2020</v>
      </c>
      <c r="G13" s="3">
        <v>2021</v>
      </c>
    </row>
    <row r="14" spans="2:8" ht="15.75" thickBot="1">
      <c r="C14" s="400"/>
      <c r="D14" s="4" t="s">
        <v>6</v>
      </c>
      <c r="E14" s="4" t="s">
        <v>7</v>
      </c>
      <c r="F14" s="4" t="s">
        <v>7</v>
      </c>
      <c r="G14" s="4" t="s">
        <v>7</v>
      </c>
    </row>
    <row r="15" spans="2:8" ht="15.75" thickBot="1">
      <c r="C15" s="98" t="s">
        <v>322</v>
      </c>
      <c r="D15" s="9">
        <v>2.1999999999999999E-2</v>
      </c>
      <c r="E15" s="10" t="s">
        <v>287</v>
      </c>
      <c r="F15" s="10" t="s">
        <v>287</v>
      </c>
      <c r="G15" s="10" t="s">
        <v>287</v>
      </c>
    </row>
    <row r="16" spans="2:8" ht="34.5" thickBot="1">
      <c r="C16" s="109" t="s">
        <v>341</v>
      </c>
      <c r="D16" s="99">
        <v>0.61</v>
      </c>
      <c r="E16" s="10" t="s">
        <v>263</v>
      </c>
      <c r="F16" s="10" t="s">
        <v>263</v>
      </c>
      <c r="G16" s="10" t="s">
        <v>263</v>
      </c>
    </row>
    <row r="17" spans="3:10" ht="23.25" thickBot="1">
      <c r="C17" s="5" t="s">
        <v>323</v>
      </c>
      <c r="D17" s="65">
        <v>4.0000000000000002E-4</v>
      </c>
      <c r="E17" s="10" t="s">
        <v>263</v>
      </c>
      <c r="F17" s="10" t="s">
        <v>263</v>
      </c>
      <c r="G17" s="10" t="s">
        <v>263</v>
      </c>
    </row>
    <row r="18" spans="3:10" ht="15.75" thickBot="1">
      <c r="C18" s="5"/>
      <c r="D18" s="79"/>
      <c r="E18" s="79"/>
      <c r="F18" s="79"/>
      <c r="G18" s="10"/>
    </row>
    <row r="19" spans="3:10" ht="31.5" customHeight="1" thickBot="1">
      <c r="C19" s="20" t="s">
        <v>13</v>
      </c>
      <c r="D19" s="475" t="s">
        <v>324</v>
      </c>
      <c r="E19" s="476"/>
      <c r="F19" s="476"/>
      <c r="G19" s="477"/>
    </row>
    <row r="20" spans="3:10" ht="15.75" thickBot="1">
      <c r="C20" s="414" t="s">
        <v>14</v>
      </c>
      <c r="D20" s="435"/>
      <c r="E20" s="435"/>
      <c r="F20" s="435"/>
      <c r="G20" s="436"/>
      <c r="J20" s="6"/>
    </row>
    <row r="21" spans="3:10" ht="23.25" thickBot="1">
      <c r="C21" s="118" t="s">
        <v>325</v>
      </c>
      <c r="D21" s="10">
        <v>0.8</v>
      </c>
      <c r="E21" s="10" t="s">
        <v>263</v>
      </c>
      <c r="F21" s="10" t="s">
        <v>263</v>
      </c>
      <c r="G21" s="10" t="s">
        <v>263</v>
      </c>
    </row>
    <row r="22" spans="3:10" ht="34.5" thickBot="1">
      <c r="C22" s="5" t="s">
        <v>326</v>
      </c>
      <c r="D22" s="10">
        <v>0.12</v>
      </c>
      <c r="E22" s="10" t="s">
        <v>263</v>
      </c>
      <c r="F22" s="10" t="s">
        <v>263</v>
      </c>
      <c r="G22" s="10" t="s">
        <v>263</v>
      </c>
    </row>
    <row r="23" spans="3:10" ht="34.5" thickBot="1">
      <c r="C23" s="5" t="s">
        <v>327</v>
      </c>
      <c r="D23" s="99">
        <v>0.56999999999999995</v>
      </c>
      <c r="E23" s="10" t="s">
        <v>263</v>
      </c>
      <c r="F23" s="10" t="s">
        <v>263</v>
      </c>
      <c r="G23" s="10" t="s">
        <v>263</v>
      </c>
    </row>
    <row r="24" spans="3:10" ht="23.25" thickBot="1">
      <c r="C24" s="5" t="s">
        <v>328</v>
      </c>
      <c r="D24" s="99">
        <v>7.0000000000000007E-2</v>
      </c>
      <c r="E24" s="10" t="s">
        <v>263</v>
      </c>
      <c r="F24" s="10" t="s">
        <v>263</v>
      </c>
      <c r="G24" s="10" t="s">
        <v>263</v>
      </c>
    </row>
    <row r="25" spans="3:10" ht="34.5" thickBot="1">
      <c r="C25" s="5" t="s">
        <v>329</v>
      </c>
      <c r="D25" s="110">
        <v>66</v>
      </c>
      <c r="E25" s="10" t="s">
        <v>263</v>
      </c>
      <c r="F25" s="10" t="s">
        <v>263</v>
      </c>
      <c r="G25" s="10" t="s">
        <v>263</v>
      </c>
    </row>
    <row r="26" spans="3:10" ht="15.75" thickBot="1">
      <c r="C26" s="66"/>
      <c r="D26" s="100"/>
      <c r="E26" s="79"/>
      <c r="F26" s="79"/>
      <c r="G26" s="10"/>
    </row>
    <row r="27" spans="3:10" ht="15.75" thickBot="1">
      <c r="C27" s="417" t="s">
        <v>70</v>
      </c>
      <c r="D27" s="418"/>
      <c r="E27" s="418"/>
      <c r="F27" s="418"/>
      <c r="G27" s="419"/>
    </row>
    <row r="28" spans="3:10" ht="15.75" thickBot="1">
      <c r="C28" s="437" t="s">
        <v>102</v>
      </c>
      <c r="D28" s="438"/>
      <c r="E28" s="438"/>
      <c r="F28" s="438"/>
      <c r="G28" s="439"/>
    </row>
    <row r="29" spans="3:10" ht="15.75" thickBot="1">
      <c r="C29" s="31" t="s">
        <v>42</v>
      </c>
      <c r="D29" s="655" t="s">
        <v>330</v>
      </c>
      <c r="E29" s="656"/>
      <c r="F29" s="656"/>
      <c r="G29" s="657"/>
    </row>
    <row r="30" spans="3:10" ht="15.75" thickBot="1">
      <c r="C30" s="5" t="s">
        <v>10</v>
      </c>
      <c r="D30" s="101" t="s">
        <v>331</v>
      </c>
    </row>
    <row r="31" spans="3:10" ht="15.75" thickBot="1">
      <c r="C31" s="5" t="s">
        <v>15</v>
      </c>
      <c r="D31" s="396" t="s">
        <v>332</v>
      </c>
      <c r="E31" s="397"/>
      <c r="F31" s="397"/>
      <c r="G31" s="398"/>
    </row>
    <row r="32" spans="3:10">
      <c r="C32" s="399"/>
      <c r="D32" s="29">
        <v>2018</v>
      </c>
      <c r="E32" s="29">
        <v>2019</v>
      </c>
      <c r="F32" s="29">
        <v>2020</v>
      </c>
      <c r="G32" s="29">
        <v>2021</v>
      </c>
    </row>
    <row r="33" spans="3:11" ht="15.75" thickBot="1">
      <c r="C33" s="400"/>
      <c r="D33" s="30" t="s">
        <v>6</v>
      </c>
      <c r="E33" s="30" t="s">
        <v>7</v>
      </c>
      <c r="F33" s="30" t="s">
        <v>7</v>
      </c>
      <c r="G33" s="30" t="s">
        <v>7</v>
      </c>
    </row>
    <row r="34" spans="3:11" ht="15.75" thickBot="1">
      <c r="C34" s="5" t="s">
        <v>9</v>
      </c>
      <c r="D34" s="7">
        <v>70000</v>
      </c>
      <c r="E34" s="7">
        <v>69000</v>
      </c>
      <c r="F34" s="7">
        <v>67000</v>
      </c>
      <c r="G34" s="7">
        <v>66500</v>
      </c>
      <c r="I34">
        <f>F34/E34</f>
        <v>0.97101449275362317</v>
      </c>
    </row>
    <row r="35" spans="3:11" ht="15.75" thickBot="1">
      <c r="C35" s="5" t="s">
        <v>16</v>
      </c>
      <c r="D35" s="14">
        <v>4700000</v>
      </c>
      <c r="E35" s="14">
        <v>4629500</v>
      </c>
      <c r="F35" s="14">
        <v>4560000</v>
      </c>
      <c r="G35" s="14">
        <v>4492000</v>
      </c>
      <c r="I35">
        <f>G34/F34</f>
        <v>0.9925373134328358</v>
      </c>
    </row>
    <row r="36" spans="3:11" ht="15.75" thickBot="1">
      <c r="C36" s="5" t="s">
        <v>26</v>
      </c>
      <c r="D36" s="7">
        <f>D35/D34</f>
        <v>67.142857142857139</v>
      </c>
      <c r="E36" s="7">
        <f>E35/E34</f>
        <v>67.094202898550719</v>
      </c>
      <c r="F36" s="7">
        <f>F35/F34</f>
        <v>68.059701492537314</v>
      </c>
      <c r="G36" s="7">
        <f>G35/G34</f>
        <v>67.548872180451127</v>
      </c>
      <c r="I36" s="106"/>
    </row>
    <row r="37" spans="3:11" ht="15.75" thickBot="1">
      <c r="C37" s="5" t="s">
        <v>17</v>
      </c>
      <c r="D37" s="62" t="s">
        <v>23</v>
      </c>
      <c r="E37" s="9">
        <f>E34/D34-1</f>
        <v>-1.4285714285714235E-2</v>
      </c>
      <c r="F37" s="9">
        <f t="shared" ref="F37:G39" si="0">F34/E34-1</f>
        <v>-2.8985507246376829E-2</v>
      </c>
      <c r="G37" s="9">
        <f t="shared" si="0"/>
        <v>-7.4626865671642006E-3</v>
      </c>
      <c r="I37" s="12"/>
      <c r="J37" s="12"/>
      <c r="K37" s="12"/>
    </row>
    <row r="38" spans="3:11" ht="15.75" thickBot="1">
      <c r="C38" s="5" t="s">
        <v>18</v>
      </c>
      <c r="D38" s="62" t="s">
        <v>23</v>
      </c>
      <c r="E38" s="9">
        <f>E35/D35-1</f>
        <v>-1.5000000000000013E-2</v>
      </c>
      <c r="F38" s="9">
        <f t="shared" si="0"/>
        <v>-1.5012420347769728E-2</v>
      </c>
      <c r="G38" s="9">
        <f t="shared" si="0"/>
        <v>-1.4912280701754432E-2</v>
      </c>
    </row>
    <row r="39" spans="3:11" ht="15.75" thickBot="1">
      <c r="C39" s="5" t="s">
        <v>19</v>
      </c>
      <c r="D39" s="62" t="s">
        <v>23</v>
      </c>
      <c r="E39" s="9">
        <f>E36/D36-1</f>
        <v>-7.2463768115949012E-4</v>
      </c>
      <c r="F39" s="9">
        <f t="shared" si="0"/>
        <v>1.4390193970207354E-2</v>
      </c>
      <c r="G39" s="9">
        <f t="shared" si="0"/>
        <v>-7.5056061205646118E-3</v>
      </c>
      <c r="K39" s="129">
        <f>2000*12*20000</f>
        <v>480000000</v>
      </c>
    </row>
    <row r="40" spans="3:11" ht="15.75" thickBot="1">
      <c r="C40" s="429" t="s">
        <v>73</v>
      </c>
      <c r="D40" s="430"/>
      <c r="E40" s="430"/>
      <c r="F40" s="430"/>
      <c r="G40" s="431"/>
    </row>
    <row r="41" spans="3:11" ht="12.75" customHeight="1">
      <c r="C41" s="399"/>
      <c r="D41" s="29">
        <v>2018</v>
      </c>
      <c r="E41" s="29">
        <v>2019</v>
      </c>
      <c r="F41" s="29">
        <v>2020</v>
      </c>
      <c r="G41" s="29">
        <v>2021</v>
      </c>
    </row>
    <row r="42" spans="3:11" ht="9" customHeight="1" thickBot="1">
      <c r="C42" s="400"/>
      <c r="D42" s="30" t="s">
        <v>6</v>
      </c>
      <c r="E42" s="30" t="s">
        <v>7</v>
      </c>
      <c r="F42" s="30" t="s">
        <v>7</v>
      </c>
      <c r="G42" s="30" t="s">
        <v>7</v>
      </c>
    </row>
    <row r="43" spans="3:11" ht="15.75" thickBot="1">
      <c r="C43" s="1" t="s">
        <v>0</v>
      </c>
      <c r="D43" s="11"/>
      <c r="E43" s="11"/>
      <c r="F43" s="11"/>
      <c r="G43" s="11"/>
      <c r="I43">
        <f>E34/D34</f>
        <v>0.98571428571428577</v>
      </c>
    </row>
    <row r="44" spans="3:11" ht="24.75" thickBot="1">
      <c r="C44" s="13" t="s">
        <v>54</v>
      </c>
      <c r="D44" s="14"/>
      <c r="E44" s="33"/>
      <c r="F44" s="33"/>
      <c r="G44" s="33"/>
      <c r="I44">
        <f>1-I43</f>
        <v>1.4285714285714235E-2</v>
      </c>
      <c r="J44">
        <f>I44*100</f>
        <v>1.4285714285714235</v>
      </c>
    </row>
    <row r="45" spans="3:11" ht="24.75" thickBot="1">
      <c r="C45" s="13" t="s">
        <v>103</v>
      </c>
      <c r="D45" s="14"/>
      <c r="E45" s="15"/>
      <c r="F45" s="15"/>
      <c r="G45" s="15"/>
    </row>
    <row r="46" spans="3:11" ht="24.75" thickBot="1">
      <c r="C46" s="1" t="s">
        <v>52</v>
      </c>
      <c r="D46" s="11"/>
      <c r="E46" s="11"/>
      <c r="F46" s="11"/>
      <c r="G46" s="11"/>
    </row>
    <row r="47" spans="3:11" ht="36.75" thickBot="1">
      <c r="C47" s="13" t="s">
        <v>56</v>
      </c>
      <c r="D47" s="14"/>
      <c r="E47" s="11"/>
      <c r="F47" s="11"/>
      <c r="G47" s="11"/>
    </row>
    <row r="48" spans="3:11" ht="36.75" thickBot="1">
      <c r="C48" s="13" t="s">
        <v>104</v>
      </c>
      <c r="D48" s="14"/>
      <c r="E48" s="11"/>
      <c r="F48" s="11"/>
      <c r="G48" s="11"/>
    </row>
    <row r="49" spans="3:7" ht="15.75" thickBot="1">
      <c r="C49" s="1" t="s">
        <v>1</v>
      </c>
      <c r="D49" s="14"/>
      <c r="E49" s="11"/>
      <c r="F49" s="11"/>
      <c r="G49" s="11"/>
    </row>
    <row r="50" spans="3:7" ht="36.75" thickBot="1">
      <c r="C50" s="13" t="s">
        <v>59</v>
      </c>
      <c r="D50" s="14"/>
      <c r="E50" s="11"/>
      <c r="F50" s="11"/>
      <c r="G50" s="11"/>
    </row>
    <row r="51" spans="3:7" ht="36.75" thickBot="1">
      <c r="C51" s="13" t="s">
        <v>105</v>
      </c>
      <c r="D51" s="14"/>
      <c r="E51" s="11"/>
      <c r="F51" s="11"/>
      <c r="G51" s="11"/>
    </row>
    <row r="52" spans="3:7" ht="15.75" thickBot="1">
      <c r="C52" s="1" t="s">
        <v>2</v>
      </c>
      <c r="D52" s="14"/>
      <c r="E52" s="11"/>
      <c r="F52" s="11"/>
      <c r="G52" s="11"/>
    </row>
    <row r="53" spans="3:7" ht="24.75" thickBot="1">
      <c r="C53" s="13" t="s">
        <v>61</v>
      </c>
      <c r="D53" s="14"/>
      <c r="E53" s="11"/>
      <c r="F53" s="11"/>
      <c r="G53" s="11"/>
    </row>
    <row r="54" spans="3:7" ht="24.75" thickBot="1">
      <c r="C54" s="13" t="s">
        <v>106</v>
      </c>
      <c r="D54" s="14"/>
      <c r="E54" s="11"/>
      <c r="F54" s="11"/>
      <c r="G54" s="11"/>
    </row>
    <row r="55" spans="3:7" ht="15.75" thickBot="1">
      <c r="C55" s="1" t="s">
        <v>31</v>
      </c>
      <c r="D55" s="14"/>
      <c r="E55" s="11"/>
      <c r="F55" s="11"/>
      <c r="G55" s="11"/>
    </row>
    <row r="56" spans="3:7" ht="36.75" thickBot="1">
      <c r="C56" s="13" t="s">
        <v>63</v>
      </c>
      <c r="D56" s="14"/>
      <c r="E56" s="11"/>
      <c r="F56" s="11"/>
      <c r="G56" s="11"/>
    </row>
    <row r="57" spans="3:7" ht="36.75" thickBot="1">
      <c r="C57" s="13" t="s">
        <v>107</v>
      </c>
      <c r="D57" s="14"/>
      <c r="E57" s="11"/>
      <c r="F57" s="11"/>
      <c r="G57" s="11"/>
    </row>
    <row r="58" spans="3:7" ht="15.75" thickBot="1">
      <c r="C58" s="1" t="s">
        <v>33</v>
      </c>
      <c r="D58" s="14"/>
      <c r="E58" s="11"/>
      <c r="F58" s="11"/>
      <c r="G58" s="11"/>
    </row>
    <row r="59" spans="3:7" ht="36.75" thickBot="1">
      <c r="C59" s="13" t="s">
        <v>65</v>
      </c>
      <c r="D59" s="14"/>
      <c r="E59" s="11"/>
      <c r="F59" s="11"/>
      <c r="G59" s="11"/>
    </row>
    <row r="60" spans="3:7" ht="36.75" thickBot="1">
      <c r="C60" s="13" t="s">
        <v>108</v>
      </c>
      <c r="D60" s="14"/>
      <c r="E60" s="11"/>
      <c r="F60" s="11"/>
      <c r="G60" s="11"/>
    </row>
    <row r="61" spans="3:7" ht="24.75" thickBot="1">
      <c r="C61" s="1" t="s">
        <v>3</v>
      </c>
      <c r="D61" s="14">
        <v>4700000</v>
      </c>
      <c r="E61" s="14">
        <v>4629500</v>
      </c>
      <c r="F61" s="14">
        <v>4560000</v>
      </c>
      <c r="G61" s="14">
        <v>4492000</v>
      </c>
    </row>
    <row r="62" spans="3:7" ht="36.75" thickBot="1">
      <c r="C62" s="13" t="s">
        <v>67</v>
      </c>
      <c r="D62" s="14"/>
      <c r="E62" s="11"/>
      <c r="F62" s="11"/>
      <c r="G62" s="11"/>
    </row>
    <row r="63" spans="3:7" ht="36.75" thickBot="1">
      <c r="C63" s="13" t="s">
        <v>109</v>
      </c>
      <c r="D63" s="14"/>
      <c r="E63" s="111">
        <v>-0.01</v>
      </c>
      <c r="F63" s="111">
        <v>-0.01</v>
      </c>
      <c r="G63" s="111">
        <v>-0.01</v>
      </c>
    </row>
    <row r="64" spans="3:7" ht="15.75" thickBot="1">
      <c r="C64" s="32" t="s">
        <v>72</v>
      </c>
      <c r="D64" s="14">
        <f>D61+D58+D55+D52+D49+D46+D43</f>
        <v>4700000</v>
      </c>
      <c r="E64" s="14">
        <f>E61+E58+E55+E52+E49+E46+E43</f>
        <v>4629500</v>
      </c>
      <c r="F64" s="14">
        <f>F61+F58+F55+F52+F49+F46+F43</f>
        <v>4560000</v>
      </c>
      <c r="G64" s="14">
        <f>G61+G58+G55+G52+G49+G46+G43</f>
        <v>4492000</v>
      </c>
    </row>
    <row r="65" spans="3:11">
      <c r="C65" s="420" t="s">
        <v>113</v>
      </c>
      <c r="D65" s="658" t="s">
        <v>333</v>
      </c>
      <c r="E65" s="659"/>
      <c r="F65" s="659"/>
      <c r="G65" s="660"/>
    </row>
    <row r="66" spans="3:11">
      <c r="C66" s="421"/>
      <c r="D66" s="661"/>
      <c r="E66" s="662"/>
      <c r="F66" s="662"/>
      <c r="G66" s="663"/>
    </row>
    <row r="67" spans="3:11" ht="15.75" thickBot="1">
      <c r="C67" s="422"/>
      <c r="D67" s="664"/>
      <c r="E67" s="665"/>
      <c r="F67" s="665"/>
      <c r="G67" s="666"/>
    </row>
    <row r="68" spans="3:11" ht="15.75" thickBot="1">
      <c r="C68" s="38" t="s">
        <v>74</v>
      </c>
      <c r="D68" s="39">
        <f>IF(D64-D35=0,0,"Error")</f>
        <v>0</v>
      </c>
      <c r="E68" s="39">
        <f>IF(E64-E35=0,0,"Error")</f>
        <v>0</v>
      </c>
      <c r="F68" s="39">
        <f>IF(F64-F35=0,0,"Error")</f>
        <v>0</v>
      </c>
      <c r="G68" s="39">
        <f>IF(G64-G35=0,0,"Error")</f>
        <v>0</v>
      </c>
    </row>
    <row r="69" spans="3:11" ht="15.75" thickBot="1">
      <c r="C69" s="97" t="s">
        <v>153</v>
      </c>
      <c r="D69" s="655" t="s">
        <v>334</v>
      </c>
      <c r="E69" s="656"/>
      <c r="F69" s="656"/>
      <c r="G69" s="657"/>
    </row>
    <row r="70" spans="3:11" ht="15.75" thickBot="1">
      <c r="C70" s="5" t="s">
        <v>10</v>
      </c>
      <c r="D70" s="655" t="s">
        <v>334</v>
      </c>
      <c r="E70" s="656"/>
      <c r="F70" s="656"/>
      <c r="G70" s="657"/>
    </row>
    <row r="71" spans="3:11" ht="15.75" thickBot="1">
      <c r="C71" s="5" t="s">
        <v>15</v>
      </c>
      <c r="D71" s="396" t="s">
        <v>162</v>
      </c>
      <c r="E71" s="397"/>
      <c r="F71" s="397"/>
      <c r="G71" s="398"/>
    </row>
    <row r="72" spans="3:11" ht="15.75" thickBot="1">
      <c r="C72" s="5"/>
      <c r="D72" s="29">
        <v>2018</v>
      </c>
      <c r="E72" s="29">
        <v>2019</v>
      </c>
      <c r="F72" s="29">
        <v>2020</v>
      </c>
      <c r="G72" s="29">
        <v>2021</v>
      </c>
    </row>
    <row r="73" spans="3:11" ht="15.75" thickBot="1">
      <c r="C73" s="5"/>
      <c r="D73" s="78" t="s">
        <v>6</v>
      </c>
      <c r="E73" s="78" t="s">
        <v>7</v>
      </c>
      <c r="F73" s="78" t="s">
        <v>7</v>
      </c>
      <c r="G73" s="78" t="s">
        <v>7</v>
      </c>
    </row>
    <row r="74" spans="3:11" ht="15.75" thickBot="1">
      <c r="C74" s="5" t="s">
        <v>9</v>
      </c>
      <c r="D74" s="7">
        <v>158000</v>
      </c>
      <c r="E74" s="7">
        <v>154000</v>
      </c>
      <c r="F74" s="7">
        <v>150000</v>
      </c>
      <c r="G74" s="7">
        <v>148000</v>
      </c>
    </row>
    <row r="75" spans="3:11" ht="15.75" thickBot="1">
      <c r="C75" s="5" t="s">
        <v>16</v>
      </c>
      <c r="D75" s="7">
        <v>15800000</v>
      </c>
      <c r="E75" s="7">
        <v>15867000</v>
      </c>
      <c r="F75" s="7">
        <v>15935000</v>
      </c>
      <c r="G75" s="7">
        <v>16166000</v>
      </c>
    </row>
    <row r="76" spans="3:11" ht="15.75" thickBot="1">
      <c r="C76" s="5" t="s">
        <v>26</v>
      </c>
      <c r="D76" s="7">
        <f>D75/D74</f>
        <v>100</v>
      </c>
      <c r="E76" s="7">
        <f>E75/E74</f>
        <v>103.03246753246754</v>
      </c>
      <c r="F76" s="7">
        <f>F75/F74</f>
        <v>106.23333333333333</v>
      </c>
      <c r="G76" s="7">
        <f>G75/G74</f>
        <v>109.22972972972973</v>
      </c>
      <c r="I76" s="108"/>
      <c r="J76" s="112"/>
    </row>
    <row r="77" spans="3:11" ht="15.75" thickBot="1">
      <c r="C77" s="5" t="s">
        <v>17</v>
      </c>
      <c r="D77" s="62"/>
      <c r="E77" s="9">
        <f t="shared" ref="E77:G79" si="1">E74/D74-1</f>
        <v>-2.5316455696202556E-2</v>
      </c>
      <c r="F77" s="9">
        <f t="shared" si="1"/>
        <v>-2.5974025974025983E-2</v>
      </c>
      <c r="G77" s="9">
        <f t="shared" si="1"/>
        <v>-1.3333333333333308E-2</v>
      </c>
      <c r="I77" s="112"/>
      <c r="J77" s="112"/>
    </row>
    <row r="78" spans="3:11" ht="15.75" thickBot="1">
      <c r="C78" s="5" t="s">
        <v>18</v>
      </c>
      <c r="D78" s="62"/>
      <c r="E78" s="9">
        <f t="shared" si="1"/>
        <v>4.2405063291139911E-3</v>
      </c>
      <c r="F78" s="9">
        <f t="shared" si="1"/>
        <v>4.2856242515914023E-3</v>
      </c>
      <c r="G78" s="9">
        <f t="shared" si="1"/>
        <v>1.449639159083782E-2</v>
      </c>
      <c r="I78" s="112"/>
      <c r="J78" s="112"/>
    </row>
    <row r="79" spans="3:11" ht="15.75" thickBot="1">
      <c r="C79" s="5" t="s">
        <v>19</v>
      </c>
      <c r="D79" s="62"/>
      <c r="E79" s="9">
        <f t="shared" si="1"/>
        <v>3.032467532467531E-2</v>
      </c>
      <c r="F79" s="9">
        <f t="shared" si="1"/>
        <v>3.1066574231633837E-2</v>
      </c>
      <c r="G79" s="9">
        <f t="shared" si="1"/>
        <v>2.8205802288011173E-2</v>
      </c>
      <c r="I79" s="112"/>
    </row>
    <row r="80" spans="3:11" ht="15.75" thickBot="1">
      <c r="C80" s="429" t="s">
        <v>78</v>
      </c>
      <c r="D80" s="430"/>
      <c r="E80" s="430"/>
      <c r="F80" s="430"/>
      <c r="G80" s="431"/>
      <c r="I80" s="112">
        <f>E74/D74</f>
        <v>0.97468354430379744</v>
      </c>
      <c r="K80">
        <f>G74/F74</f>
        <v>0.98666666666666669</v>
      </c>
    </row>
    <row r="81" spans="3:10">
      <c r="C81" s="399"/>
      <c r="D81" s="29">
        <v>2018</v>
      </c>
      <c r="E81" s="29">
        <v>2019</v>
      </c>
      <c r="F81" s="29">
        <v>2020</v>
      </c>
      <c r="G81" s="29">
        <v>2021</v>
      </c>
      <c r="I81" s="112">
        <f>1-I80</f>
        <v>2.5316455696202556E-2</v>
      </c>
      <c r="J81">
        <f>I81*100</f>
        <v>2.5316455696202556</v>
      </c>
    </row>
    <row r="82" spans="3:10" ht="15.75" thickBot="1">
      <c r="C82" s="400"/>
      <c r="D82" s="30" t="s">
        <v>6</v>
      </c>
      <c r="E82" s="30" t="s">
        <v>7</v>
      </c>
      <c r="F82" s="30" t="s">
        <v>7</v>
      </c>
      <c r="G82" s="30" t="s">
        <v>7</v>
      </c>
      <c r="I82" s="112"/>
    </row>
    <row r="83" spans="3:10" ht="15.75" thickBot="1">
      <c r="C83" s="1" t="s">
        <v>0</v>
      </c>
      <c r="D83" s="11"/>
      <c r="E83" s="11"/>
      <c r="F83" s="11"/>
      <c r="G83" s="11"/>
      <c r="I83">
        <f>F74/E74</f>
        <v>0.97402597402597402</v>
      </c>
    </row>
    <row r="84" spans="3:10" ht="24.75" thickBot="1">
      <c r="C84" s="13" t="s">
        <v>54</v>
      </c>
      <c r="D84" s="14"/>
      <c r="E84" s="15"/>
      <c r="F84" s="15"/>
      <c r="G84" s="15"/>
      <c r="I84">
        <f>1-I83</f>
        <v>2.5974025974025983E-2</v>
      </c>
    </row>
    <row r="85" spans="3:10" ht="24.75" thickBot="1">
      <c r="C85" s="13" t="s">
        <v>55</v>
      </c>
      <c r="D85" s="14"/>
      <c r="E85" s="15"/>
      <c r="F85" s="15"/>
      <c r="G85" s="15"/>
    </row>
    <row r="86" spans="3:10" ht="24.75" thickBot="1">
      <c r="C86" s="1" t="s">
        <v>52</v>
      </c>
      <c r="D86" s="11"/>
      <c r="E86" s="11"/>
      <c r="F86" s="11"/>
      <c r="G86" s="11"/>
    </row>
    <row r="87" spans="3:10" ht="36.75" thickBot="1">
      <c r="C87" s="13" t="s">
        <v>56</v>
      </c>
      <c r="D87" s="14"/>
      <c r="E87" s="11"/>
      <c r="F87" s="11"/>
      <c r="G87" s="11"/>
    </row>
    <row r="88" spans="3:10" ht="36.75" thickBot="1">
      <c r="C88" s="13" t="s">
        <v>57</v>
      </c>
      <c r="D88" s="14"/>
      <c r="E88" s="11"/>
      <c r="F88" s="11"/>
      <c r="G88" s="11"/>
    </row>
    <row r="89" spans="3:10" ht="15.75" thickBot="1">
      <c r="C89" s="1" t="s">
        <v>1</v>
      </c>
      <c r="D89" s="14"/>
      <c r="E89" s="11"/>
      <c r="F89" s="11"/>
      <c r="G89" s="11"/>
    </row>
    <row r="90" spans="3:10" ht="36.75" thickBot="1">
      <c r="C90" s="13" t="s">
        <v>59</v>
      </c>
      <c r="D90" s="14"/>
      <c r="E90" s="11"/>
      <c r="F90" s="11"/>
      <c r="G90" s="11"/>
    </row>
    <row r="91" spans="3:10" ht="36.75" thickBot="1">
      <c r="C91" s="13" t="s">
        <v>60</v>
      </c>
      <c r="D91" s="14"/>
      <c r="E91" s="11"/>
      <c r="F91" s="11"/>
      <c r="G91" s="11"/>
    </row>
    <row r="92" spans="3:10" ht="15.75" thickBot="1">
      <c r="C92" s="1" t="s">
        <v>2</v>
      </c>
      <c r="D92" s="14"/>
      <c r="E92" s="11"/>
      <c r="F92" s="11"/>
      <c r="G92" s="11"/>
    </row>
    <row r="93" spans="3:10" ht="24.75" thickBot="1">
      <c r="C93" s="13" t="s">
        <v>61</v>
      </c>
      <c r="D93" s="14"/>
      <c r="E93" s="11"/>
      <c r="F93" s="11"/>
      <c r="G93" s="11"/>
    </row>
    <row r="94" spans="3:10" ht="24.75" thickBot="1">
      <c r="C94" s="13" t="s">
        <v>62</v>
      </c>
      <c r="D94" s="14"/>
      <c r="E94" s="11"/>
      <c r="F94" s="11"/>
      <c r="G94" s="11"/>
    </row>
    <row r="95" spans="3:10" ht="15.75" thickBot="1">
      <c r="C95" s="1" t="s">
        <v>31</v>
      </c>
      <c r="D95" s="14"/>
      <c r="E95" s="11"/>
      <c r="F95" s="11"/>
      <c r="G95" s="11"/>
      <c r="I95">
        <f>D95*1.03*1.036</f>
        <v>0</v>
      </c>
    </row>
    <row r="96" spans="3:10" ht="36.75" thickBot="1">
      <c r="C96" s="13" t="s">
        <v>63</v>
      </c>
      <c r="D96" s="14"/>
      <c r="E96" s="69"/>
      <c r="F96" s="69"/>
      <c r="G96" s="69"/>
      <c r="I96">
        <f>I95*1.03</f>
        <v>0</v>
      </c>
    </row>
    <row r="97" spans="3:10" ht="36.75" thickBot="1">
      <c r="C97" s="13" t="s">
        <v>64</v>
      </c>
      <c r="D97" s="14"/>
      <c r="E97" s="102"/>
      <c r="F97" s="11"/>
      <c r="G97" s="11"/>
      <c r="I97">
        <f>I96*1.03</f>
        <v>0</v>
      </c>
    </row>
    <row r="98" spans="3:10" ht="15.75" thickBot="1">
      <c r="C98" s="1" t="s">
        <v>33</v>
      </c>
      <c r="D98" s="14"/>
      <c r="E98" s="11"/>
      <c r="F98" s="11"/>
      <c r="G98" s="11"/>
    </row>
    <row r="99" spans="3:10" ht="36.75" thickBot="1">
      <c r="C99" s="13" t="s">
        <v>65</v>
      </c>
      <c r="D99" s="14"/>
      <c r="E99" s="11"/>
      <c r="F99" s="11"/>
      <c r="G99" s="11"/>
    </row>
    <row r="100" spans="3:10" ht="24.75" thickBot="1">
      <c r="C100" s="13" t="s">
        <v>66</v>
      </c>
      <c r="D100" s="14"/>
      <c r="E100" s="11"/>
      <c r="F100" s="11"/>
      <c r="G100" s="11"/>
    </row>
    <row r="101" spans="3:10" ht="24.75" thickBot="1">
      <c r="C101" s="1" t="s">
        <v>3</v>
      </c>
      <c r="D101" s="14">
        <v>15800000</v>
      </c>
      <c r="E101" s="11">
        <v>15867000</v>
      </c>
      <c r="F101" s="11">
        <v>15935000</v>
      </c>
      <c r="G101" s="11">
        <v>16166000</v>
      </c>
    </row>
    <row r="102" spans="3:10" ht="36.75" thickBot="1">
      <c r="C102" s="13" t="s">
        <v>67</v>
      </c>
      <c r="D102" s="14"/>
      <c r="E102" s="69">
        <v>0.03</v>
      </c>
      <c r="F102" s="69">
        <v>0.03</v>
      </c>
      <c r="G102" s="69">
        <v>0.03</v>
      </c>
      <c r="I102">
        <f>D101*1.03*0.975</f>
        <v>15867150</v>
      </c>
      <c r="J102">
        <f>F101*1.03*0.985</f>
        <v>16166854.25</v>
      </c>
    </row>
    <row r="103" spans="3:10" ht="36.75" thickBot="1">
      <c r="C103" s="13" t="s">
        <v>68</v>
      </c>
      <c r="D103" s="14"/>
      <c r="E103" s="102">
        <v>-2.5000000000000001E-2</v>
      </c>
      <c r="F103" s="102">
        <v>-2.5000000000000001E-2</v>
      </c>
      <c r="G103" s="102">
        <v>-1.4999999999999999E-2</v>
      </c>
      <c r="I103">
        <f>E101*1.03*0.975</f>
        <v>15934434.75</v>
      </c>
    </row>
    <row r="104" spans="3:10" ht="15.75" thickBot="1">
      <c r="C104" s="37" t="s">
        <v>75</v>
      </c>
      <c r="D104" s="14">
        <f>D101+D98+D95+D92+D89+D86+D83</f>
        <v>15800000</v>
      </c>
      <c r="E104" s="14">
        <f>E101+E98+E95+E92+E89+E86+E83</f>
        <v>15867000</v>
      </c>
      <c r="F104" s="14">
        <f>F101+F98+F95+F92+F89+F86+F83</f>
        <v>15935000</v>
      </c>
      <c r="G104" s="14">
        <f>G101+G98+G95+G92+G89+G86+G83</f>
        <v>16166000</v>
      </c>
    </row>
    <row r="105" spans="3:10" ht="15" customHeight="1" thickBot="1">
      <c r="C105" s="38" t="s">
        <v>74</v>
      </c>
      <c r="D105" s="39">
        <f>D104-D75</f>
        <v>0</v>
      </c>
      <c r="E105" s="39">
        <f>E104-E75</f>
        <v>0</v>
      </c>
      <c r="F105" s="39">
        <f>F104-F75</f>
        <v>0</v>
      </c>
      <c r="G105" s="39">
        <f>G104-G75</f>
        <v>0</v>
      </c>
      <c r="I105" s="113"/>
    </row>
    <row r="106" spans="3:10" ht="44.25" customHeight="1" thickBot="1">
      <c r="C106" s="31" t="s">
        <v>154</v>
      </c>
      <c r="D106" s="667" t="s">
        <v>362</v>
      </c>
      <c r="E106" s="668"/>
      <c r="F106" s="668"/>
      <c r="G106" s="669"/>
    </row>
    <row r="107" spans="3:10" ht="15.75" thickBot="1">
      <c r="C107" s="5" t="s">
        <v>10</v>
      </c>
      <c r="D107" s="655" t="s">
        <v>335</v>
      </c>
      <c r="E107" s="656"/>
      <c r="F107" s="656"/>
      <c r="G107" s="657"/>
    </row>
    <row r="108" spans="3:10" ht="15.75" thickBot="1">
      <c r="C108" s="5" t="s">
        <v>15</v>
      </c>
      <c r="D108" s="396" t="s">
        <v>332</v>
      </c>
      <c r="E108" s="397"/>
      <c r="F108" s="397"/>
      <c r="G108" s="398"/>
    </row>
    <row r="109" spans="3:10">
      <c r="C109" s="399"/>
      <c r="D109" s="29">
        <v>2018</v>
      </c>
      <c r="E109" s="29">
        <v>2019</v>
      </c>
      <c r="F109" s="29">
        <v>2020</v>
      </c>
      <c r="G109" s="29">
        <v>2021</v>
      </c>
    </row>
    <row r="110" spans="3:10" ht="15.75" thickBot="1">
      <c r="C110" s="400"/>
      <c r="D110" s="78" t="s">
        <v>6</v>
      </c>
      <c r="E110" s="78" t="s">
        <v>7</v>
      </c>
      <c r="F110" s="78" t="s">
        <v>7</v>
      </c>
      <c r="G110" s="78" t="s">
        <v>7</v>
      </c>
    </row>
    <row r="111" spans="3:10" ht="15.75" thickBot="1">
      <c r="C111" s="5" t="s">
        <v>9</v>
      </c>
      <c r="D111" s="7">
        <v>1170</v>
      </c>
      <c r="E111" s="7">
        <v>1170</v>
      </c>
      <c r="F111" s="7">
        <v>1170</v>
      </c>
      <c r="G111" s="7">
        <v>1170</v>
      </c>
    </row>
    <row r="112" spans="3:10" ht="15.75" thickBot="1">
      <c r="C112" s="5" t="s">
        <v>16</v>
      </c>
      <c r="D112" s="14">
        <v>907300</v>
      </c>
      <c r="E112" s="14">
        <v>948224</v>
      </c>
      <c r="F112" s="14">
        <v>959069</v>
      </c>
      <c r="G112" s="14">
        <v>970241</v>
      </c>
    </row>
    <row r="113" spans="3:7" ht="15.75" thickBot="1">
      <c r="C113" s="5" t="s">
        <v>26</v>
      </c>
      <c r="D113" s="7">
        <f>D112/D111</f>
        <v>775.47008547008545</v>
      </c>
      <c r="E113" s="7">
        <f>E112/E111</f>
        <v>810.44786324786321</v>
      </c>
      <c r="F113" s="7">
        <f>F112/F111</f>
        <v>819.71709401709404</v>
      </c>
      <c r="G113" s="7">
        <f>G112/G111</f>
        <v>829.26581196581196</v>
      </c>
    </row>
    <row r="114" spans="3:7" ht="15.75" thickBot="1">
      <c r="C114" s="5" t="s">
        <v>17</v>
      </c>
      <c r="D114" s="92" t="s">
        <v>23</v>
      </c>
      <c r="E114" s="9">
        <f t="shared" ref="E114:G116" si="2">E111/D111-1</f>
        <v>0</v>
      </c>
      <c r="F114" s="9">
        <f t="shared" si="2"/>
        <v>0</v>
      </c>
      <c r="G114" s="9">
        <f t="shared" si="2"/>
        <v>0</v>
      </c>
    </row>
    <row r="115" spans="3:7" ht="15.75" thickBot="1">
      <c r="C115" s="5" t="s">
        <v>18</v>
      </c>
      <c r="D115" s="92" t="s">
        <v>23</v>
      </c>
      <c r="E115" s="9">
        <f t="shared" si="2"/>
        <v>4.5105257356993222E-2</v>
      </c>
      <c r="F115" s="9">
        <f t="shared" si="2"/>
        <v>1.1437170963822796E-2</v>
      </c>
      <c r="G115" s="9">
        <f t="shared" si="2"/>
        <v>1.164879690616627E-2</v>
      </c>
    </row>
    <row r="116" spans="3:7" ht="15.75" thickBot="1">
      <c r="C116" s="5" t="s">
        <v>19</v>
      </c>
      <c r="D116" s="92" t="s">
        <v>23</v>
      </c>
      <c r="E116" s="9">
        <f t="shared" si="2"/>
        <v>4.5105257356993222E-2</v>
      </c>
      <c r="F116" s="9">
        <f t="shared" si="2"/>
        <v>1.1437170963823018E-2</v>
      </c>
      <c r="G116" s="9">
        <f t="shared" si="2"/>
        <v>1.164879690616627E-2</v>
      </c>
    </row>
    <row r="117" spans="3:7" ht="15.75" thickBot="1">
      <c r="C117" s="429" t="s">
        <v>173</v>
      </c>
      <c r="D117" s="430"/>
      <c r="E117" s="430"/>
      <c r="F117" s="430"/>
      <c r="G117" s="431"/>
    </row>
    <row r="118" spans="3:7">
      <c r="C118" s="399"/>
      <c r="D118" s="29">
        <v>2018</v>
      </c>
      <c r="E118" s="29">
        <v>2019</v>
      </c>
      <c r="F118" s="29">
        <v>2020</v>
      </c>
      <c r="G118" s="29">
        <v>2021</v>
      </c>
    </row>
    <row r="119" spans="3:7" ht="15.75" thickBot="1">
      <c r="C119" s="400"/>
      <c r="D119" s="78" t="s">
        <v>6</v>
      </c>
      <c r="E119" s="78" t="s">
        <v>7</v>
      </c>
      <c r="F119" s="78" t="s">
        <v>7</v>
      </c>
      <c r="G119" s="78" t="s">
        <v>7</v>
      </c>
    </row>
    <row r="120" spans="3:7" ht="15.75" thickBot="1">
      <c r="C120" s="1" t="s">
        <v>0</v>
      </c>
      <c r="D120" s="11">
        <v>475000</v>
      </c>
      <c r="E120" s="11">
        <v>505394</v>
      </c>
      <c r="F120" s="11">
        <v>505394</v>
      </c>
      <c r="G120" s="11">
        <v>505394</v>
      </c>
    </row>
    <row r="121" spans="3:7" ht="24.75" thickBot="1">
      <c r="C121" s="13" t="s">
        <v>54</v>
      </c>
      <c r="D121" s="14"/>
      <c r="E121" s="33"/>
      <c r="F121" s="33"/>
      <c r="G121" s="33"/>
    </row>
    <row r="122" spans="3:7" ht="24.75" thickBot="1">
      <c r="C122" s="13" t="s">
        <v>103</v>
      </c>
      <c r="D122" s="14"/>
      <c r="E122" s="15"/>
      <c r="F122" s="15"/>
      <c r="G122" s="15"/>
    </row>
    <row r="123" spans="3:7" ht="24.75" thickBot="1">
      <c r="C123" s="1" t="s">
        <v>52</v>
      </c>
      <c r="D123" s="11">
        <v>81300</v>
      </c>
      <c r="E123" s="11">
        <v>81300</v>
      </c>
      <c r="F123" s="11">
        <v>81300</v>
      </c>
      <c r="G123" s="11">
        <v>81300</v>
      </c>
    </row>
    <row r="124" spans="3:7" ht="36.75" thickBot="1">
      <c r="C124" s="13" t="s">
        <v>56</v>
      </c>
      <c r="D124" s="14"/>
      <c r="E124" s="11"/>
      <c r="F124" s="11"/>
      <c r="G124" s="11"/>
    </row>
    <row r="125" spans="3:7" ht="36.75" thickBot="1">
      <c r="C125" s="13" t="s">
        <v>104</v>
      </c>
      <c r="D125" s="14"/>
      <c r="E125" s="11"/>
      <c r="F125" s="11"/>
      <c r="G125" s="11"/>
    </row>
    <row r="126" spans="3:7" ht="15.75" thickBot="1">
      <c r="C126" s="1" t="s">
        <v>1</v>
      </c>
      <c r="D126" s="14">
        <v>351000</v>
      </c>
      <c r="E126" s="11">
        <v>361530</v>
      </c>
      <c r="F126" s="11">
        <v>372375</v>
      </c>
      <c r="G126" s="11">
        <v>383547</v>
      </c>
    </row>
    <row r="127" spans="3:7" ht="36.75" thickBot="1">
      <c r="C127" s="13" t="s">
        <v>59</v>
      </c>
      <c r="D127" s="14"/>
      <c r="E127" s="69">
        <v>0.03</v>
      </c>
      <c r="F127" s="69">
        <v>0.03</v>
      </c>
      <c r="G127" s="69">
        <v>0.03</v>
      </c>
    </row>
    <row r="128" spans="3:7" ht="36.75" thickBot="1">
      <c r="C128" s="13" t="s">
        <v>105</v>
      </c>
      <c r="D128" s="14"/>
      <c r="E128" s="11"/>
      <c r="F128" s="11"/>
      <c r="G128" s="11"/>
    </row>
    <row r="129" spans="3:7" ht="15.75" thickBot="1">
      <c r="C129" s="1" t="s">
        <v>2</v>
      </c>
      <c r="D129" s="14"/>
      <c r="E129" s="11"/>
      <c r="F129" s="11"/>
      <c r="G129" s="11"/>
    </row>
    <row r="130" spans="3:7" ht="24.75" thickBot="1">
      <c r="C130" s="13" t="s">
        <v>61</v>
      </c>
      <c r="D130" s="14"/>
      <c r="E130" s="11"/>
      <c r="F130" s="11"/>
      <c r="G130" s="11"/>
    </row>
    <row r="131" spans="3:7" ht="24.75" thickBot="1">
      <c r="C131" s="13" t="s">
        <v>106</v>
      </c>
      <c r="D131" s="14"/>
      <c r="E131" s="11"/>
      <c r="F131" s="11"/>
      <c r="G131" s="11"/>
    </row>
    <row r="132" spans="3:7" ht="15.75" thickBot="1">
      <c r="C132" s="1" t="s">
        <v>31</v>
      </c>
      <c r="D132" s="14"/>
      <c r="E132" s="11"/>
      <c r="F132" s="11"/>
      <c r="G132" s="11"/>
    </row>
    <row r="133" spans="3:7" ht="36.75" thickBot="1">
      <c r="C133" s="13" t="s">
        <v>63</v>
      </c>
      <c r="D133" s="14"/>
      <c r="E133" s="11"/>
      <c r="F133" s="11"/>
      <c r="G133" s="11"/>
    </row>
    <row r="134" spans="3:7" ht="36.75" thickBot="1">
      <c r="C134" s="13" t="s">
        <v>107</v>
      </c>
      <c r="D134" s="14"/>
      <c r="E134" s="11"/>
      <c r="F134" s="11"/>
      <c r="G134" s="11"/>
    </row>
    <row r="135" spans="3:7" ht="15.75" thickBot="1">
      <c r="C135" s="1" t="s">
        <v>33</v>
      </c>
      <c r="D135" s="14"/>
      <c r="E135" s="11"/>
      <c r="F135" s="11"/>
      <c r="G135" s="11"/>
    </row>
    <row r="136" spans="3:7" ht="36.75" thickBot="1">
      <c r="C136" s="13" t="s">
        <v>65</v>
      </c>
      <c r="D136" s="14"/>
      <c r="E136" s="11"/>
      <c r="F136" s="11"/>
      <c r="G136" s="11"/>
    </row>
    <row r="137" spans="3:7" ht="36.75" thickBot="1">
      <c r="C137" s="13" t="s">
        <v>108</v>
      </c>
      <c r="D137" s="14"/>
      <c r="E137" s="11"/>
      <c r="F137" s="11"/>
      <c r="G137" s="11"/>
    </row>
    <row r="138" spans="3:7" ht="24.75" thickBot="1">
      <c r="C138" s="1" t="s">
        <v>3</v>
      </c>
      <c r="D138" s="14"/>
      <c r="E138" s="14"/>
      <c r="F138" s="14"/>
      <c r="G138" s="14"/>
    </row>
    <row r="139" spans="3:7" ht="36.75" thickBot="1">
      <c r="C139" s="13" t="s">
        <v>67</v>
      </c>
      <c r="D139" s="14"/>
      <c r="E139" s="11"/>
      <c r="F139" s="11"/>
      <c r="G139" s="11"/>
    </row>
    <row r="140" spans="3:7" ht="36.75" thickBot="1">
      <c r="C140" s="13" t="s">
        <v>109</v>
      </c>
      <c r="D140" s="14"/>
      <c r="E140" s="11"/>
      <c r="F140" s="11"/>
      <c r="G140" s="11"/>
    </row>
    <row r="141" spans="3:7" ht="15.75" thickBot="1">
      <c r="C141" s="32" t="s">
        <v>72</v>
      </c>
      <c r="D141" s="14">
        <f>D138+D135+D132+D129+D126+D123+D120</f>
        <v>907300</v>
      </c>
      <c r="E141" s="14">
        <f>E138+E135+E132+E129+E126+E123+E120</f>
        <v>948224</v>
      </c>
      <c r="F141" s="14">
        <f>F138+F135+F132+F129+F126+F123+F120</f>
        <v>959069</v>
      </c>
      <c r="G141" s="14">
        <f>G138+G135+G132+G129+G126+G123+G120</f>
        <v>970241</v>
      </c>
    </row>
    <row r="142" spans="3:7">
      <c r="C142" s="420" t="s">
        <v>113</v>
      </c>
      <c r="D142" s="432"/>
      <c r="E142" s="423"/>
      <c r="F142" s="423"/>
      <c r="G142" s="424"/>
    </row>
    <row r="143" spans="3:7">
      <c r="C143" s="421"/>
      <c r="D143" s="433"/>
      <c r="E143" s="425"/>
      <c r="F143" s="425"/>
      <c r="G143" s="426"/>
    </row>
    <row r="144" spans="3:7" ht="15.75" thickBot="1">
      <c r="C144" s="422"/>
      <c r="D144" s="434"/>
      <c r="E144" s="427"/>
      <c r="F144" s="427"/>
      <c r="G144" s="428"/>
    </row>
    <row r="145" spans="3:11" ht="15.75" thickBot="1">
      <c r="C145" s="38" t="s">
        <v>74</v>
      </c>
      <c r="D145" s="39">
        <f>IF(D141-D112=0,0,"Error")</f>
        <v>0</v>
      </c>
      <c r="E145" s="39">
        <f>IF(E141-E112=0,0,"Error")</f>
        <v>0</v>
      </c>
      <c r="F145" s="39">
        <f>IF(F141-F112=0,0,"Error")</f>
        <v>0</v>
      </c>
      <c r="G145" s="39">
        <f>IF(G141-G112=0,0,"Error")</f>
        <v>0</v>
      </c>
    </row>
    <row r="146" spans="3:11" ht="15.75" thickBot="1">
      <c r="C146" s="440" t="s">
        <v>110</v>
      </c>
      <c r="D146" s="441"/>
      <c r="E146" s="441"/>
      <c r="F146" s="441"/>
      <c r="G146" s="442"/>
    </row>
    <row r="147" spans="3:11" ht="15.75" thickBot="1">
      <c r="C147" s="437" t="s">
        <v>95</v>
      </c>
      <c r="D147" s="438"/>
      <c r="E147" s="438"/>
      <c r="F147" s="438"/>
      <c r="G147" s="439"/>
    </row>
    <row r="148" spans="3:11" ht="15.75" thickBot="1">
      <c r="C148" s="22" t="s">
        <v>111</v>
      </c>
      <c r="D148" s="443" t="s">
        <v>453</v>
      </c>
      <c r="E148" s="444"/>
      <c r="F148" s="444"/>
      <c r="G148" s="445"/>
    </row>
    <row r="149" spans="3:11" ht="15.75" thickBot="1">
      <c r="C149" s="31" t="s">
        <v>42</v>
      </c>
      <c r="D149" s="393" t="s">
        <v>453</v>
      </c>
      <c r="E149" s="394"/>
      <c r="F149" s="394"/>
      <c r="G149" s="395"/>
    </row>
    <row r="150" spans="3:11" ht="15.75" thickBot="1">
      <c r="C150" s="5" t="s">
        <v>10</v>
      </c>
      <c r="D150" s="414" t="s">
        <v>454</v>
      </c>
      <c r="E150" s="435"/>
      <c r="F150" s="435"/>
      <c r="G150" s="436"/>
    </row>
    <row r="151" spans="3:11" ht="15.75" thickBot="1">
      <c r="C151" s="5" t="s">
        <v>15</v>
      </c>
      <c r="D151" s="396" t="s">
        <v>413</v>
      </c>
      <c r="E151" s="397"/>
      <c r="F151" s="397"/>
      <c r="G151" s="398"/>
    </row>
    <row r="152" spans="3:11">
      <c r="C152" s="399"/>
      <c r="D152" s="29">
        <v>2018</v>
      </c>
      <c r="E152" s="29">
        <v>2019</v>
      </c>
      <c r="F152" s="29">
        <v>2020</v>
      </c>
      <c r="G152" s="29">
        <v>2021</v>
      </c>
    </row>
    <row r="153" spans="3:11" ht="15.75" thickBot="1">
      <c r="C153" s="400"/>
      <c r="D153" s="30" t="s">
        <v>6</v>
      </c>
      <c r="E153" s="30" t="s">
        <v>7</v>
      </c>
      <c r="F153" s="30" t="s">
        <v>7</v>
      </c>
      <c r="G153" s="30" t="s">
        <v>7</v>
      </c>
    </row>
    <row r="154" spans="3:11" ht="15.75" thickBot="1">
      <c r="C154" s="5" t="s">
        <v>9</v>
      </c>
      <c r="D154" s="7">
        <v>3500</v>
      </c>
      <c r="E154" s="7">
        <v>4700</v>
      </c>
      <c r="F154" s="7">
        <v>4800</v>
      </c>
      <c r="G154" s="7">
        <v>4800</v>
      </c>
    </row>
    <row r="155" spans="3:11" ht="15.75" thickBot="1">
      <c r="C155" s="5" t="s">
        <v>16</v>
      </c>
      <c r="D155" s="7">
        <v>199950</v>
      </c>
      <c r="E155" s="7">
        <v>284000</v>
      </c>
      <c r="F155" s="7">
        <v>296000</v>
      </c>
      <c r="G155" s="7">
        <v>296000</v>
      </c>
    </row>
    <row r="156" spans="3:11" ht="15.75" thickBot="1">
      <c r="C156" s="5" t="s">
        <v>26</v>
      </c>
      <c r="D156" s="7">
        <f>D155/D154</f>
        <v>57.128571428571426</v>
      </c>
      <c r="E156" s="7">
        <f>E155/E154</f>
        <v>60.425531914893618</v>
      </c>
      <c r="F156" s="7">
        <f>F155/F154</f>
        <v>61.666666666666664</v>
      </c>
      <c r="G156" s="7">
        <f>G155/G154</f>
        <v>61.666666666666664</v>
      </c>
    </row>
    <row r="157" spans="3:11" ht="15.75" thickBot="1">
      <c r="C157" s="5" t="s">
        <v>17</v>
      </c>
      <c r="D157" s="62" t="s">
        <v>23</v>
      </c>
      <c r="E157" s="9">
        <f>E154/D154-1</f>
        <v>0.34285714285714275</v>
      </c>
      <c r="F157" s="9">
        <f t="shared" ref="F157:G159" si="3">F154/E154-1</f>
        <v>2.1276595744680771E-2</v>
      </c>
      <c r="G157" s="9">
        <f t="shared" si="3"/>
        <v>0</v>
      </c>
      <c r="I157" s="12"/>
      <c r="J157" s="12"/>
      <c r="K157" s="12"/>
    </row>
    <row r="158" spans="3:11" ht="15.75" thickBot="1">
      <c r="C158" s="5" t="s">
        <v>18</v>
      </c>
      <c r="D158" s="62" t="s">
        <v>23</v>
      </c>
      <c r="E158" s="9">
        <f>E155/D155-1</f>
        <v>0.42035508877219296</v>
      </c>
      <c r="F158" s="9">
        <f t="shared" si="3"/>
        <v>4.2253521126760507E-2</v>
      </c>
      <c r="G158" s="9">
        <f t="shared" si="3"/>
        <v>0</v>
      </c>
    </row>
    <row r="159" spans="3:11" ht="15.75" thickBot="1">
      <c r="C159" s="5" t="s">
        <v>19</v>
      </c>
      <c r="D159" s="62" t="s">
        <v>23</v>
      </c>
      <c r="E159" s="9">
        <f>E156/D156-1</f>
        <v>5.7711236319718306E-2</v>
      </c>
      <c r="F159" s="9">
        <f t="shared" si="3"/>
        <v>2.0539906103286265E-2</v>
      </c>
      <c r="G159" s="9">
        <f t="shared" si="3"/>
        <v>0</v>
      </c>
    </row>
    <row r="160" spans="3:11" ht="15.75" thickBot="1">
      <c r="C160" s="429" t="s">
        <v>73</v>
      </c>
      <c r="D160" s="430"/>
      <c r="E160" s="430"/>
      <c r="F160" s="430"/>
      <c r="G160" s="431"/>
    </row>
    <row r="161" spans="3:9" ht="12.75" customHeight="1">
      <c r="C161" s="399"/>
      <c r="D161" s="29">
        <v>2018</v>
      </c>
      <c r="E161" s="29">
        <v>2019</v>
      </c>
      <c r="F161" s="29">
        <v>2020</v>
      </c>
      <c r="G161" s="29">
        <v>2021</v>
      </c>
    </row>
    <row r="162" spans="3:9" ht="9" customHeight="1" thickBot="1">
      <c r="C162" s="400"/>
      <c r="D162" s="30" t="s">
        <v>6</v>
      </c>
      <c r="E162" s="30" t="s">
        <v>7</v>
      </c>
      <c r="F162" s="30" t="s">
        <v>7</v>
      </c>
      <c r="G162" s="30" t="s">
        <v>7</v>
      </c>
    </row>
    <row r="163" spans="3:9" ht="15.75" thickBot="1">
      <c r="C163" s="1" t="s">
        <v>99</v>
      </c>
      <c r="D163" s="11"/>
      <c r="E163" s="11"/>
      <c r="F163" s="11"/>
      <c r="G163" s="11"/>
    </row>
    <row r="164" spans="3:9" ht="15.75" thickBot="1">
      <c r="C164" s="1" t="s">
        <v>100</v>
      </c>
      <c r="D164" s="14">
        <v>199950</v>
      </c>
      <c r="E164" s="7">
        <v>284000</v>
      </c>
      <c r="F164" s="7">
        <v>296000</v>
      </c>
      <c r="G164" s="7">
        <v>296000</v>
      </c>
    </row>
    <row r="165" spans="3:9" ht="15.75" thickBot="1">
      <c r="C165" s="32" t="s">
        <v>72</v>
      </c>
      <c r="D165" s="14">
        <f>D164+D163</f>
        <v>199950</v>
      </c>
      <c r="E165" s="14">
        <f>E164+E163</f>
        <v>284000</v>
      </c>
      <c r="F165" s="14">
        <f>F164+F163</f>
        <v>296000</v>
      </c>
      <c r="G165" s="14">
        <f>G164+G163</f>
        <v>296000</v>
      </c>
    </row>
    <row r="166" spans="3:9">
      <c r="C166" s="420" t="s">
        <v>96</v>
      </c>
      <c r="D166" s="432"/>
      <c r="E166" s="423"/>
      <c r="F166" s="423"/>
      <c r="G166" s="424"/>
    </row>
    <row r="167" spans="3:9">
      <c r="C167" s="421"/>
      <c r="D167" s="433"/>
      <c r="E167" s="425"/>
      <c r="F167" s="425"/>
      <c r="G167" s="426"/>
    </row>
    <row r="168" spans="3:9" ht="15.75" thickBot="1">
      <c r="C168" s="422"/>
      <c r="D168" s="434"/>
      <c r="E168" s="427"/>
      <c r="F168" s="427"/>
      <c r="G168" s="428"/>
    </row>
    <row r="169" spans="3:9" ht="15.75" thickBot="1">
      <c r="C169" s="40"/>
      <c r="D169" s="41"/>
      <c r="E169" s="41"/>
      <c r="F169" s="41"/>
      <c r="G169" s="41"/>
    </row>
    <row r="170" spans="3:9" ht="24.75" thickBot="1">
      <c r="C170" s="20" t="s">
        <v>116</v>
      </c>
      <c r="D170" s="21">
        <f>D141+D104+D64+D165</f>
        <v>21607250</v>
      </c>
      <c r="E170" s="21">
        <f>E141+E104+E64+E165</f>
        <v>21728724</v>
      </c>
      <c r="F170" s="21">
        <f>F141+F104+F64+F165</f>
        <v>21750069</v>
      </c>
      <c r="G170" s="21">
        <f>G141+G104+G64+G165</f>
        <v>21924241</v>
      </c>
    </row>
    <row r="171" spans="3:9" ht="24.75" thickBot="1">
      <c r="C171" s="20" t="s">
        <v>117</v>
      </c>
      <c r="D171" s="21">
        <f>D173+D175+D177+D179+D181+D183+D185+D187+D189</f>
        <v>21607250</v>
      </c>
      <c r="E171" s="21">
        <f>E173+E175+E177+E179+E181+E183+E185+E187+E189</f>
        <v>21728724</v>
      </c>
      <c r="F171" s="21">
        <f>F173+F175+F177+F179+F181+F183+F185+F187+F189</f>
        <v>21750069</v>
      </c>
      <c r="G171" s="21">
        <f>G173+G175+G177+G179+G181+G183+G185+G187+G189</f>
        <v>21924241</v>
      </c>
    </row>
    <row r="172" spans="3:9" ht="24.75" thickBot="1">
      <c r="C172" s="16" t="s">
        <v>27</v>
      </c>
      <c r="D172" s="17"/>
      <c r="E172" s="18">
        <f>E171/D171-1</f>
        <v>5.6219093128464515E-3</v>
      </c>
      <c r="F172" s="18">
        <f>F171/E171-1</f>
        <v>9.823402423445593E-4</v>
      </c>
      <c r="G172" s="18">
        <f>G171/F171-1</f>
        <v>8.007882641659636E-3</v>
      </c>
    </row>
    <row r="173" spans="3:9" ht="15.75" thickBot="1">
      <c r="C173" s="1" t="s">
        <v>0</v>
      </c>
      <c r="D173" s="11">
        <f>D120</f>
        <v>475000</v>
      </c>
      <c r="E173" s="11">
        <f>E120</f>
        <v>505394</v>
      </c>
      <c r="F173" s="11">
        <f>F120</f>
        <v>505394</v>
      </c>
      <c r="G173" s="11">
        <f>G120</f>
        <v>505394</v>
      </c>
    </row>
    <row r="174" spans="3:9" ht="15.75" thickBot="1">
      <c r="C174" s="13" t="s">
        <v>28</v>
      </c>
      <c r="D174" s="14"/>
      <c r="E174" s="15">
        <f>E173/D173-1</f>
        <v>6.3987368421052571E-2</v>
      </c>
      <c r="F174" s="15">
        <f>F173/E173-1</f>
        <v>0</v>
      </c>
      <c r="G174" s="15">
        <f>G173/F173-1</f>
        <v>0</v>
      </c>
    </row>
    <row r="175" spans="3:9" ht="24.75" thickBot="1">
      <c r="C175" s="1" t="s">
        <v>52</v>
      </c>
      <c r="D175" s="11">
        <f>D123</f>
        <v>81300</v>
      </c>
      <c r="E175" s="11">
        <f>E123</f>
        <v>81300</v>
      </c>
      <c r="F175" s="11">
        <f>F123</f>
        <v>81300</v>
      </c>
      <c r="G175" s="11">
        <f>G123</f>
        <v>81300</v>
      </c>
      <c r="I175" s="124"/>
    </row>
    <row r="176" spans="3:9" ht="24.75" thickBot="1">
      <c r="C176" s="13" t="s">
        <v>53</v>
      </c>
      <c r="D176" s="14"/>
      <c r="E176" s="15">
        <f>E175/D175-1</f>
        <v>0</v>
      </c>
      <c r="F176" s="15">
        <f>F175/E175-1</f>
        <v>0</v>
      </c>
      <c r="G176" s="15">
        <f>G175/F175-1</f>
        <v>0</v>
      </c>
    </row>
    <row r="177" spans="3:9" ht="15.75" thickBot="1">
      <c r="C177" s="1" t="s">
        <v>1</v>
      </c>
      <c r="D177" s="11">
        <f>D126</f>
        <v>351000</v>
      </c>
      <c r="E177" s="11">
        <f>E126</f>
        <v>361530</v>
      </c>
      <c r="F177" s="11">
        <f>F126</f>
        <v>372375</v>
      </c>
      <c r="G177" s="11">
        <f>G126</f>
        <v>383547</v>
      </c>
      <c r="I177" s="12"/>
    </row>
    <row r="178" spans="3:9" ht="24.75" thickBot="1">
      <c r="C178" s="13" t="s">
        <v>29</v>
      </c>
      <c r="D178" s="14"/>
      <c r="E178" s="15">
        <f>E177/D177-1</f>
        <v>3.0000000000000027E-2</v>
      </c>
      <c r="F178" s="15">
        <f>F177/E177-1</f>
        <v>2.9997510580034747E-2</v>
      </c>
      <c r="G178" s="15">
        <f>G177/F177-1</f>
        <v>3.0002014098690744E-2</v>
      </c>
    </row>
    <row r="179" spans="3:9" ht="15.75" thickBot="1">
      <c r="C179" s="1" t="s">
        <v>2</v>
      </c>
      <c r="D179" s="11">
        <f>D92+D52</f>
        <v>0</v>
      </c>
      <c r="E179" s="11">
        <f>E92+E52</f>
        <v>0</v>
      </c>
      <c r="F179" s="11">
        <f>F92+F52</f>
        <v>0</v>
      </c>
      <c r="G179" s="11">
        <f>G92+G52</f>
        <v>0</v>
      </c>
      <c r="I179" s="12"/>
    </row>
    <row r="180" spans="3:9" ht="15.75" thickBot="1">
      <c r="C180" s="13" t="s">
        <v>30</v>
      </c>
      <c r="D180" s="14"/>
      <c r="E180" s="15" t="e">
        <f>E179/D179-1</f>
        <v>#DIV/0!</v>
      </c>
      <c r="F180" s="15" t="e">
        <f>F179/E179-1</f>
        <v>#DIV/0!</v>
      </c>
      <c r="G180" s="15" t="e">
        <f>G179/F179-1</f>
        <v>#DIV/0!</v>
      </c>
    </row>
    <row r="181" spans="3:9" ht="15.75" thickBot="1">
      <c r="C181" s="1" t="s">
        <v>31</v>
      </c>
      <c r="D181" s="11">
        <f>D95+D55</f>
        <v>0</v>
      </c>
      <c r="E181" s="11">
        <f>E95+E55</f>
        <v>0</v>
      </c>
      <c r="F181" s="11">
        <f>F95+F55</f>
        <v>0</v>
      </c>
      <c r="G181" s="11">
        <f>G95+G55</f>
        <v>0</v>
      </c>
    </row>
    <row r="182" spans="3:9" ht="24.75" thickBot="1">
      <c r="C182" s="13" t="s">
        <v>32</v>
      </c>
      <c r="D182" s="14"/>
      <c r="E182" s="15" t="e">
        <f>E181/D181-1</f>
        <v>#DIV/0!</v>
      </c>
      <c r="F182" s="15" t="e">
        <f>F181/E181-1</f>
        <v>#DIV/0!</v>
      </c>
      <c r="G182" s="15" t="e">
        <f>G181/F181-1</f>
        <v>#DIV/0!</v>
      </c>
    </row>
    <row r="183" spans="3:9" ht="15.75" thickBot="1">
      <c r="C183" s="1" t="s">
        <v>33</v>
      </c>
      <c r="D183" s="11">
        <f>D98+D58</f>
        <v>0</v>
      </c>
      <c r="E183" s="11">
        <f>E98+E58</f>
        <v>0</v>
      </c>
      <c r="F183" s="11">
        <f>F98+F58</f>
        <v>0</v>
      </c>
      <c r="G183" s="11">
        <f>G98+G58</f>
        <v>0</v>
      </c>
    </row>
    <row r="184" spans="3:9" ht="15.75" thickBot="1">
      <c r="C184" s="13" t="s">
        <v>34</v>
      </c>
      <c r="D184" s="14"/>
      <c r="E184" s="15" t="e">
        <f>E183/D183-1</f>
        <v>#DIV/0!</v>
      </c>
      <c r="F184" s="15" t="e">
        <f>F183/E183-1</f>
        <v>#DIV/0!</v>
      </c>
      <c r="G184" s="15" t="e">
        <f>G183/F183-1</f>
        <v>#DIV/0!</v>
      </c>
    </row>
    <row r="185" spans="3:9" ht="24.75" thickBot="1">
      <c r="C185" s="1" t="s">
        <v>3</v>
      </c>
      <c r="D185" s="11">
        <f>D101+D61</f>
        <v>20500000</v>
      </c>
      <c r="E185" s="11">
        <f>E101+E61</f>
        <v>20496500</v>
      </c>
      <c r="F185" s="11">
        <f>F101+F61</f>
        <v>20495000</v>
      </c>
      <c r="G185" s="11">
        <f>G101+G61</f>
        <v>20658000</v>
      </c>
    </row>
    <row r="186" spans="3:9" ht="24.75" thickBot="1">
      <c r="C186" s="13" t="s">
        <v>35</v>
      </c>
      <c r="D186" s="14"/>
      <c r="E186" s="15">
        <f>E185/D185-1</f>
        <v>-1.7073170731707332E-4</v>
      </c>
      <c r="F186" s="15">
        <f>F185/E185-1</f>
        <v>-7.3183226404482937E-5</v>
      </c>
      <c r="G186" s="15">
        <f>G185/F185-1</f>
        <v>7.9531593071480167E-3</v>
      </c>
    </row>
    <row r="187" spans="3:9" ht="15.75" thickBot="1">
      <c r="C187" s="1" t="s">
        <v>20</v>
      </c>
      <c r="D187" s="11">
        <f>D163</f>
        <v>0</v>
      </c>
      <c r="E187" s="11">
        <f>E163</f>
        <v>0</v>
      </c>
      <c r="F187" s="11">
        <f>F163</f>
        <v>0</v>
      </c>
      <c r="G187" s="11">
        <f>G163</f>
        <v>0</v>
      </c>
    </row>
    <row r="188" spans="3:9" ht="24.75" thickBot="1">
      <c r="C188" s="13" t="s">
        <v>36</v>
      </c>
      <c r="D188" s="14"/>
      <c r="E188" s="15" t="e">
        <f>E187/D187-1</f>
        <v>#DIV/0!</v>
      </c>
      <c r="F188" s="15" t="e">
        <f>F187/E187-1</f>
        <v>#DIV/0!</v>
      </c>
      <c r="G188" s="15" t="e">
        <f>G187/F187-1</f>
        <v>#DIV/0!</v>
      </c>
    </row>
    <row r="189" spans="3:9" ht="15.75" thickBot="1">
      <c r="C189" s="1" t="s">
        <v>21</v>
      </c>
      <c r="D189" s="11">
        <v>199950</v>
      </c>
      <c r="E189" s="7">
        <v>284000</v>
      </c>
      <c r="F189" s="7">
        <v>296000</v>
      </c>
      <c r="G189" s="7">
        <v>296000</v>
      </c>
    </row>
    <row r="190" spans="3:9" ht="15.75" thickBot="1">
      <c r="C190" s="13" t="s">
        <v>37</v>
      </c>
      <c r="D190" s="14"/>
      <c r="E190" s="15">
        <f>E189/D189-1</f>
        <v>0.42035508877219296</v>
      </c>
      <c r="F190" s="15">
        <f>F189/E189-1</f>
        <v>4.2253521126760507E-2</v>
      </c>
      <c r="G190" s="15">
        <f>G189/F189-1</f>
        <v>0</v>
      </c>
    </row>
    <row r="191" spans="3:9">
      <c r="C191" s="446" t="s">
        <v>115</v>
      </c>
      <c r="D191" s="449"/>
      <c r="E191" s="449"/>
      <c r="F191" s="449"/>
      <c r="G191" s="450"/>
    </row>
    <row r="192" spans="3:9">
      <c r="C192" s="447"/>
      <c r="D192" s="451"/>
      <c r="E192" s="451"/>
      <c r="F192" s="451"/>
      <c r="G192" s="452"/>
    </row>
    <row r="193" spans="1:11" ht="15.75" thickBot="1">
      <c r="C193" s="448"/>
      <c r="D193" s="453"/>
      <c r="E193" s="453"/>
      <c r="F193" s="453"/>
      <c r="G193" s="454"/>
    </row>
    <row r="194" spans="1:11" ht="15.75" thickBot="1">
      <c r="C194" s="38" t="s">
        <v>74</v>
      </c>
      <c r="D194" s="39">
        <f>IF(D171-D170=0,0,"Error")</f>
        <v>0</v>
      </c>
      <c r="E194" s="39">
        <f>IF(E171-E170=0,0,"Error")</f>
        <v>0</v>
      </c>
      <c r="F194" s="39">
        <f>IF(F171-F170=0,0,"Error")</f>
        <v>0</v>
      </c>
      <c r="G194" s="39">
        <f>IF(G171-G170=0,0,"Error")</f>
        <v>0</v>
      </c>
    </row>
    <row r="195" spans="1:11" ht="24.75" thickBot="1">
      <c r="C195" s="28" t="s">
        <v>58</v>
      </c>
      <c r="D195" s="11">
        <v>701</v>
      </c>
      <c r="E195" s="11">
        <v>701</v>
      </c>
      <c r="F195" s="11">
        <v>701</v>
      </c>
      <c r="G195" s="11">
        <v>701</v>
      </c>
    </row>
    <row r="196" spans="1:11" ht="24.75" thickBot="1">
      <c r="C196" s="28" t="s">
        <v>69</v>
      </c>
      <c r="D196" s="11">
        <v>40</v>
      </c>
      <c r="E196" s="11">
        <v>40</v>
      </c>
      <c r="F196" s="11">
        <v>40</v>
      </c>
      <c r="G196" s="11">
        <v>40</v>
      </c>
    </row>
    <row r="197" spans="1:11" ht="15.75" thickBot="1">
      <c r="C197" s="43"/>
      <c r="D197" s="44"/>
      <c r="E197" s="44"/>
      <c r="F197" s="44"/>
      <c r="G197" s="44"/>
    </row>
    <row r="198" spans="1:11" ht="24.75" customHeight="1">
      <c r="A198" s="378" t="s">
        <v>125</v>
      </c>
      <c r="B198" s="49" t="s">
        <v>83</v>
      </c>
      <c r="C198" s="50" t="s">
        <v>353</v>
      </c>
      <c r="E198" s="378" t="s">
        <v>86</v>
      </c>
      <c r="F198" s="49" t="s">
        <v>83</v>
      </c>
      <c r="G198" s="50" t="s">
        <v>352</v>
      </c>
      <c r="I198" s="378" t="s">
        <v>121</v>
      </c>
      <c r="J198" s="49" t="s">
        <v>83</v>
      </c>
      <c r="K198" s="50" t="s">
        <v>217</v>
      </c>
    </row>
    <row r="199" spans="1:11" ht="29.25" customHeight="1">
      <c r="A199" s="379"/>
      <c r="B199" s="45" t="s">
        <v>84</v>
      </c>
      <c r="C199" s="51"/>
      <c r="E199" s="379"/>
      <c r="F199" s="45" t="s">
        <v>84</v>
      </c>
      <c r="G199" s="51"/>
      <c r="I199" s="379"/>
      <c r="J199" s="45" t="s">
        <v>84</v>
      </c>
      <c r="K199" s="51"/>
    </row>
    <row r="200" spans="1:11" ht="30" customHeight="1" thickBot="1">
      <c r="A200" s="380"/>
      <c r="B200" s="52" t="s">
        <v>85</v>
      </c>
      <c r="C200" s="53"/>
      <c r="E200" s="380"/>
      <c r="F200" s="52" t="s">
        <v>85</v>
      </c>
      <c r="G200" s="53"/>
      <c r="I200" s="380"/>
      <c r="J200" s="52" t="s">
        <v>85</v>
      </c>
      <c r="K200" s="53"/>
    </row>
    <row r="201" spans="1:11" ht="15.75" thickBot="1">
      <c r="A201" s="47"/>
      <c r="B201" s="48"/>
      <c r="C201" s="48"/>
      <c r="D201" s="46"/>
      <c r="E201" s="47"/>
      <c r="F201" s="48"/>
      <c r="G201" s="48"/>
    </row>
    <row r="202" spans="1:11" ht="15.75" thickBot="1">
      <c r="A202" s="47"/>
      <c r="B202" s="48"/>
      <c r="C202" s="58" t="s">
        <v>88</v>
      </c>
      <c r="D202" s="46"/>
      <c r="E202" s="47"/>
      <c r="F202" s="48"/>
      <c r="G202" s="48"/>
    </row>
    <row r="203" spans="1:11">
      <c r="A203" s="47"/>
      <c r="B203" s="48"/>
      <c r="C203" s="464" t="s">
        <v>118</v>
      </c>
      <c r="D203" s="465"/>
      <c r="E203" s="465"/>
      <c r="F203" s="465"/>
      <c r="G203" s="466"/>
    </row>
    <row r="204" spans="1:11">
      <c r="A204" s="47"/>
      <c r="B204" s="48"/>
      <c r="C204" s="458" t="s">
        <v>120</v>
      </c>
      <c r="D204" s="467"/>
      <c r="E204" s="467"/>
      <c r="F204" s="467"/>
      <c r="G204" s="468"/>
    </row>
    <row r="205" spans="1:11">
      <c r="C205" s="455" t="s">
        <v>112</v>
      </c>
      <c r="D205" s="456"/>
      <c r="E205" s="456"/>
      <c r="F205" s="456"/>
      <c r="G205" s="457"/>
      <c r="H205" s="24"/>
    </row>
    <row r="206" spans="1:11">
      <c r="A206" s="47"/>
      <c r="B206" s="48"/>
      <c r="C206" s="469" t="s">
        <v>119</v>
      </c>
      <c r="D206" s="470"/>
      <c r="E206" s="470"/>
      <c r="F206" s="470"/>
      <c r="G206" s="471"/>
    </row>
    <row r="207" spans="1:11">
      <c r="C207" s="455" t="s">
        <v>129</v>
      </c>
      <c r="D207" s="456"/>
      <c r="E207" s="456"/>
      <c r="F207" s="456"/>
      <c r="G207" s="457"/>
    </row>
    <row r="208" spans="1:11">
      <c r="C208" s="455" t="s">
        <v>114</v>
      </c>
      <c r="D208" s="456"/>
      <c r="E208" s="456"/>
      <c r="F208" s="456"/>
      <c r="G208" s="457"/>
      <c r="H208" s="25"/>
    </row>
    <row r="209" spans="3:7">
      <c r="C209" s="458" t="s">
        <v>81</v>
      </c>
      <c r="D209" s="459"/>
      <c r="E209" s="459"/>
      <c r="F209" s="459"/>
      <c r="G209" s="460"/>
    </row>
    <row r="210" spans="3:7" ht="15.75" thickBot="1">
      <c r="C210" s="461" t="s">
        <v>82</v>
      </c>
      <c r="D210" s="462"/>
      <c r="E210" s="462"/>
      <c r="F210" s="462"/>
      <c r="G210" s="463"/>
    </row>
  </sheetData>
  <mergeCells count="57">
    <mergeCell ref="C210:G210"/>
    <mergeCell ref="C207:G207"/>
    <mergeCell ref="A198:A200"/>
    <mergeCell ref="E198:E200"/>
    <mergeCell ref="C208:G208"/>
    <mergeCell ref="C209:G209"/>
    <mergeCell ref="I198:I200"/>
    <mergeCell ref="C203:G203"/>
    <mergeCell ref="C204:G204"/>
    <mergeCell ref="C205:G205"/>
    <mergeCell ref="C206:G206"/>
    <mergeCell ref="D142:G144"/>
    <mergeCell ref="D107:G107"/>
    <mergeCell ref="C80:G80"/>
    <mergeCell ref="D191:G193"/>
    <mergeCell ref="C147:G147"/>
    <mergeCell ref="D148:G148"/>
    <mergeCell ref="D149:G149"/>
    <mergeCell ref="D150:G150"/>
    <mergeCell ref="D151:G151"/>
    <mergeCell ref="C152:C153"/>
    <mergeCell ref="C160:G160"/>
    <mergeCell ref="C161:C162"/>
    <mergeCell ref="C166:C168"/>
    <mergeCell ref="D166:G168"/>
    <mergeCell ref="C191:C193"/>
    <mergeCell ref="C81:C82"/>
    <mergeCell ref="C8:G8"/>
    <mergeCell ref="C27:G27"/>
    <mergeCell ref="C28:G28"/>
    <mergeCell ref="C146:G146"/>
    <mergeCell ref="C41:C42"/>
    <mergeCell ref="C65:C67"/>
    <mergeCell ref="D65:G67"/>
    <mergeCell ref="D69:G69"/>
    <mergeCell ref="D70:G70"/>
    <mergeCell ref="D71:G71"/>
    <mergeCell ref="D106:G106"/>
    <mergeCell ref="D108:G108"/>
    <mergeCell ref="C109:C110"/>
    <mergeCell ref="C117:G117"/>
    <mergeCell ref="C118:C119"/>
    <mergeCell ref="C142:C144"/>
    <mergeCell ref="B2:H2"/>
    <mergeCell ref="C3:G3"/>
    <mergeCell ref="D5:G5"/>
    <mergeCell ref="D6:G6"/>
    <mergeCell ref="D7:G7"/>
    <mergeCell ref="C32:C33"/>
    <mergeCell ref="C40:G40"/>
    <mergeCell ref="C9:G11"/>
    <mergeCell ref="D12:G12"/>
    <mergeCell ref="C13:C14"/>
    <mergeCell ref="D19:G19"/>
    <mergeCell ref="C20:G20"/>
    <mergeCell ref="D29:G29"/>
    <mergeCell ref="D31:G3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10"/>
  <sheetViews>
    <sheetView topLeftCell="A19" zoomScale="150" zoomScaleNormal="150" workbookViewId="0">
      <selection activeCell="D14" sqref="D14"/>
    </sheetView>
  </sheetViews>
  <sheetFormatPr defaultRowHeight="15"/>
  <cols>
    <col min="1" max="1" width="11" customWidth="1"/>
    <col min="2" max="2" width="12" customWidth="1"/>
    <col min="3" max="3" width="28.5703125" customWidth="1"/>
    <col min="4" max="7" width="11.7109375" customWidth="1"/>
    <col min="9" max="9" width="15" customWidth="1"/>
    <col min="10" max="10" width="11" customWidth="1"/>
    <col min="11" max="11" width="11" bestFit="1" customWidth="1"/>
  </cols>
  <sheetData>
    <row r="2" spans="2:8">
      <c r="B2" s="401" t="s">
        <v>87</v>
      </c>
      <c r="C2" s="401"/>
      <c r="D2" s="401"/>
      <c r="E2" s="401"/>
      <c r="F2" s="401"/>
      <c r="G2" s="401"/>
      <c r="H2" s="401"/>
    </row>
    <row r="3" spans="2:8">
      <c r="B3" s="64"/>
      <c r="C3" s="402" t="s">
        <v>41</v>
      </c>
      <c r="D3" s="402"/>
      <c r="E3" s="402"/>
      <c r="F3" s="402"/>
      <c r="G3" s="402"/>
      <c r="H3" s="64"/>
    </row>
    <row r="4" spans="2:8" ht="15.75" thickBot="1"/>
    <row r="5" spans="2:8" ht="15.75" thickBot="1">
      <c r="C5" s="27" t="s">
        <v>22</v>
      </c>
      <c r="D5" s="403" t="s">
        <v>336</v>
      </c>
      <c r="E5" s="403"/>
      <c r="F5" s="403"/>
      <c r="G5" s="403"/>
    </row>
    <row r="6" spans="2:8" ht="15.75" thickBot="1">
      <c r="C6" s="27" t="s">
        <v>4</v>
      </c>
      <c r="D6" s="389" t="s">
        <v>136</v>
      </c>
      <c r="E6" s="390"/>
      <c r="F6" s="390"/>
      <c r="G6" s="391"/>
    </row>
    <row r="7" spans="2:8" ht="15.75" thickBot="1">
      <c r="C7" s="27" t="s">
        <v>38</v>
      </c>
      <c r="D7" s="375" t="s">
        <v>5</v>
      </c>
      <c r="E7" s="376"/>
      <c r="F7" s="376"/>
      <c r="G7" s="377"/>
    </row>
    <row r="8" spans="2:8" ht="15.75" thickBot="1">
      <c r="C8" s="405" t="s">
        <v>8</v>
      </c>
      <c r="D8" s="406"/>
      <c r="E8" s="406"/>
      <c r="F8" s="406"/>
      <c r="G8" s="407"/>
    </row>
    <row r="9" spans="2:8" ht="15.75" thickBot="1">
      <c r="C9" s="472" t="s">
        <v>243</v>
      </c>
      <c r="D9" s="473"/>
      <c r="E9" s="473"/>
      <c r="F9" s="473"/>
      <c r="G9" s="474"/>
    </row>
    <row r="10" spans="2:8" ht="15.75" thickBot="1">
      <c r="C10" s="472"/>
      <c r="D10" s="473"/>
      <c r="E10" s="473"/>
      <c r="F10" s="473"/>
      <c r="G10" s="474"/>
    </row>
    <row r="11" spans="2:8" ht="15.75" thickBot="1">
      <c r="C11" s="472"/>
      <c r="D11" s="473"/>
      <c r="E11" s="473"/>
      <c r="F11" s="473"/>
      <c r="G11" s="474"/>
    </row>
    <row r="12" spans="2:8" ht="53.25" customHeight="1" thickBot="1">
      <c r="C12" s="26" t="s">
        <v>11</v>
      </c>
      <c r="D12" s="408" t="s">
        <v>370</v>
      </c>
      <c r="E12" s="409"/>
      <c r="F12" s="409"/>
      <c r="G12" s="410"/>
    </row>
    <row r="13" spans="2:8">
      <c r="C13" s="399" t="s">
        <v>12</v>
      </c>
      <c r="D13" s="3">
        <v>2018</v>
      </c>
      <c r="E13" s="3">
        <v>2019</v>
      </c>
      <c r="F13" s="3">
        <v>2020</v>
      </c>
      <c r="G13" s="3">
        <v>2021</v>
      </c>
    </row>
    <row r="14" spans="2:8" ht="15.75" thickBot="1">
      <c r="C14" s="400"/>
      <c r="D14" s="4" t="s">
        <v>6</v>
      </c>
      <c r="E14" s="4" t="s">
        <v>7</v>
      </c>
      <c r="F14" s="4" t="s">
        <v>7</v>
      </c>
      <c r="G14" s="4" t="s">
        <v>7</v>
      </c>
    </row>
    <row r="15" spans="2:8" ht="15.75" thickBot="1">
      <c r="C15" s="131" t="s">
        <v>349</v>
      </c>
      <c r="D15" s="99">
        <v>6.3E-2</v>
      </c>
      <c r="E15" s="99" t="s">
        <v>350</v>
      </c>
      <c r="F15" s="99" t="s">
        <v>350</v>
      </c>
      <c r="G15" s="99" t="s">
        <v>350</v>
      </c>
    </row>
    <row r="16" spans="2:8" ht="24.75" customHeight="1" thickBot="1">
      <c r="C16" s="20" t="s">
        <v>13</v>
      </c>
      <c r="D16" s="475" t="s">
        <v>245</v>
      </c>
      <c r="E16" s="476"/>
      <c r="F16" s="476"/>
      <c r="G16" s="477"/>
    </row>
    <row r="17" spans="3:13" ht="15.75" thickBot="1">
      <c r="C17" s="414" t="s">
        <v>14</v>
      </c>
      <c r="D17" s="435"/>
      <c r="E17" s="435"/>
      <c r="F17" s="435"/>
      <c r="G17" s="436"/>
      <c r="J17" s="6"/>
      <c r="L17" s="6"/>
    </row>
    <row r="18" spans="3:13" ht="34.5" thickBot="1">
      <c r="C18" s="5" t="s">
        <v>246</v>
      </c>
      <c r="D18" s="99">
        <v>0.56999999999999995</v>
      </c>
      <c r="E18" s="109" t="s">
        <v>287</v>
      </c>
      <c r="F18" s="109" t="s">
        <v>287</v>
      </c>
      <c r="G18" s="109" t="s">
        <v>287</v>
      </c>
    </row>
    <row r="19" spans="3:13" ht="33" customHeight="1" thickBot="1">
      <c r="C19" s="5" t="s">
        <v>247</v>
      </c>
      <c r="D19" s="149">
        <v>1</v>
      </c>
      <c r="E19" s="109" t="s">
        <v>351</v>
      </c>
      <c r="F19" s="109" t="s">
        <v>351</v>
      </c>
      <c r="G19" s="109" t="s">
        <v>351</v>
      </c>
    </row>
    <row r="20" spans="3:13" ht="15.75" thickBot="1">
      <c r="C20" s="417" t="s">
        <v>70</v>
      </c>
      <c r="D20" s="418"/>
      <c r="E20" s="418"/>
      <c r="F20" s="418"/>
      <c r="G20" s="419"/>
    </row>
    <row r="21" spans="3:13" ht="15.75" thickBot="1">
      <c r="C21" s="437" t="s">
        <v>102</v>
      </c>
      <c r="D21" s="438"/>
      <c r="E21" s="438"/>
      <c r="F21" s="438"/>
      <c r="G21" s="439"/>
      <c r="I21" s="12"/>
      <c r="J21" s="12"/>
      <c r="K21" s="12"/>
      <c r="L21" s="12"/>
      <c r="M21" s="12"/>
    </row>
    <row r="22" spans="3:13" ht="15.75" thickBot="1">
      <c r="C22" s="31" t="s">
        <v>42</v>
      </c>
      <c r="D22" s="393" t="s">
        <v>371</v>
      </c>
      <c r="E22" s="394"/>
      <c r="F22" s="394"/>
      <c r="G22" s="395"/>
    </row>
    <row r="23" spans="3:13" ht="15.75" customHeight="1" thickBot="1">
      <c r="C23" s="5" t="s">
        <v>10</v>
      </c>
      <c r="D23" s="393" t="s">
        <v>371</v>
      </c>
      <c r="E23" s="394"/>
      <c r="F23" s="394"/>
      <c r="G23" s="395"/>
    </row>
    <row r="24" spans="3:13" ht="15.75" thickBot="1">
      <c r="C24" s="5" t="s">
        <v>15</v>
      </c>
      <c r="D24" s="396" t="s">
        <v>265</v>
      </c>
      <c r="E24" s="397"/>
      <c r="F24" s="397"/>
      <c r="G24" s="398"/>
    </row>
    <row r="25" spans="3:13" ht="12.75" customHeight="1">
      <c r="C25" s="399"/>
      <c r="D25" s="29">
        <v>2018</v>
      </c>
      <c r="E25" s="29">
        <v>2019</v>
      </c>
      <c r="F25" s="29">
        <v>2020</v>
      </c>
      <c r="G25" s="29">
        <v>2021</v>
      </c>
    </row>
    <row r="26" spans="3:13" ht="16.5" customHeight="1" thickBot="1">
      <c r="C26" s="400"/>
      <c r="D26" s="30" t="s">
        <v>6</v>
      </c>
      <c r="E26" s="30" t="s">
        <v>7</v>
      </c>
      <c r="F26" s="30" t="s">
        <v>7</v>
      </c>
      <c r="G26" s="30" t="s">
        <v>7</v>
      </c>
    </row>
    <row r="27" spans="3:13" ht="15.75" thickBot="1">
      <c r="C27" s="5" t="s">
        <v>9</v>
      </c>
      <c r="D27" s="150">
        <v>1</v>
      </c>
      <c r="E27" s="150">
        <v>1</v>
      </c>
      <c r="F27" s="150">
        <v>1</v>
      </c>
      <c r="G27" s="150">
        <v>1</v>
      </c>
    </row>
    <row r="28" spans="3:13" ht="15.75" thickBot="1">
      <c r="C28" s="5" t="s">
        <v>16</v>
      </c>
      <c r="D28" s="7">
        <v>127200</v>
      </c>
      <c r="E28" s="7">
        <v>20000</v>
      </c>
      <c r="F28" s="7">
        <v>21000</v>
      </c>
      <c r="G28" s="7">
        <v>22000</v>
      </c>
    </row>
    <row r="29" spans="3:13" ht="15.75" thickBot="1">
      <c r="C29" s="5" t="s">
        <v>26</v>
      </c>
      <c r="D29" s="7">
        <f>D28/D27</f>
        <v>127200</v>
      </c>
      <c r="E29" s="7">
        <f>E28/E27</f>
        <v>20000</v>
      </c>
      <c r="F29" s="7">
        <f>F28/F27</f>
        <v>21000</v>
      </c>
      <c r="G29" s="7">
        <f>G28/G27</f>
        <v>22000</v>
      </c>
    </row>
    <row r="30" spans="3:13" ht="15.75" thickBot="1">
      <c r="C30" s="5" t="s">
        <v>17</v>
      </c>
      <c r="D30" s="62" t="s">
        <v>23</v>
      </c>
      <c r="E30" s="9">
        <f t="shared" ref="E30:G31" si="0">E27/D27-1</f>
        <v>0</v>
      </c>
      <c r="F30" s="9">
        <f t="shared" si="0"/>
        <v>0</v>
      </c>
      <c r="G30" s="9">
        <f t="shared" si="0"/>
        <v>0</v>
      </c>
    </row>
    <row r="31" spans="3:13" ht="15.75" thickBot="1">
      <c r="C31" s="5" t="s">
        <v>18</v>
      </c>
      <c r="D31" s="62" t="s">
        <v>23</v>
      </c>
      <c r="E31" s="9">
        <f t="shared" si="0"/>
        <v>-0.84276729559748431</v>
      </c>
      <c r="F31" s="9">
        <f t="shared" si="0"/>
        <v>5.0000000000000044E-2</v>
      </c>
      <c r="G31" s="9">
        <f t="shared" si="0"/>
        <v>4.7619047619047672E-2</v>
      </c>
    </row>
    <row r="32" spans="3:13" ht="15.75" thickBot="1">
      <c r="C32" s="5" t="s">
        <v>19</v>
      </c>
      <c r="D32" s="62" t="s">
        <v>23</v>
      </c>
      <c r="E32" s="9">
        <f>E29/D29-1</f>
        <v>-0.84276729559748431</v>
      </c>
      <c r="F32" s="9">
        <f>F29/E29-1</f>
        <v>5.0000000000000044E-2</v>
      </c>
      <c r="G32" s="9">
        <f>G29/F29-1</f>
        <v>4.7619047619047672E-2</v>
      </c>
    </row>
    <row r="33" spans="3:7" ht="15.75" thickBot="1">
      <c r="C33" s="429" t="s">
        <v>73</v>
      </c>
      <c r="D33" s="430"/>
      <c r="E33" s="430"/>
      <c r="F33" s="430"/>
      <c r="G33" s="431"/>
    </row>
    <row r="34" spans="3:7">
      <c r="C34" s="399"/>
      <c r="D34" s="29">
        <v>2018</v>
      </c>
      <c r="E34" s="29">
        <v>2019</v>
      </c>
      <c r="F34" s="29">
        <v>2020</v>
      </c>
      <c r="G34" s="29">
        <v>2021</v>
      </c>
    </row>
    <row r="35" spans="3:7" ht="15.75" thickBot="1">
      <c r="C35" s="400"/>
      <c r="D35" s="30" t="s">
        <v>6</v>
      </c>
      <c r="E35" s="30" t="s">
        <v>7</v>
      </c>
      <c r="F35" s="30" t="s">
        <v>7</v>
      </c>
      <c r="G35" s="30" t="s">
        <v>7</v>
      </c>
    </row>
    <row r="36" spans="3:7" ht="15.75" thickBot="1">
      <c r="C36" s="1" t="s">
        <v>0</v>
      </c>
      <c r="D36" s="11">
        <v>70000</v>
      </c>
      <c r="E36" s="11">
        <v>8000</v>
      </c>
      <c r="F36" s="11">
        <v>8000</v>
      </c>
      <c r="G36" s="11">
        <v>8000</v>
      </c>
    </row>
    <row r="37" spans="3:7" ht="24.75" thickBot="1">
      <c r="C37" s="13" t="s">
        <v>54</v>
      </c>
      <c r="D37" s="14"/>
      <c r="E37" s="33"/>
      <c r="F37" s="33"/>
      <c r="G37" s="33"/>
    </row>
    <row r="38" spans="3:7" ht="24.75" thickBot="1">
      <c r="C38" s="13" t="s">
        <v>103</v>
      </c>
      <c r="D38" s="14"/>
      <c r="E38" s="15"/>
      <c r="F38" s="15"/>
      <c r="G38" s="15"/>
    </row>
    <row r="39" spans="3:7" ht="24.75" thickBot="1">
      <c r="C39" s="1" t="s">
        <v>52</v>
      </c>
      <c r="D39" s="11">
        <v>17200</v>
      </c>
      <c r="E39" s="11">
        <v>2000</v>
      </c>
      <c r="F39" s="11">
        <v>2000</v>
      </c>
      <c r="G39" s="11">
        <v>2000</v>
      </c>
    </row>
    <row r="40" spans="3:7" ht="36.75" thickBot="1">
      <c r="C40" s="13" t="s">
        <v>56</v>
      </c>
      <c r="D40" s="14"/>
      <c r="E40" s="11"/>
      <c r="F40" s="11"/>
      <c r="G40" s="11"/>
    </row>
    <row r="41" spans="3:7" ht="36.75" thickBot="1">
      <c r="C41" s="13" t="s">
        <v>104</v>
      </c>
      <c r="D41" s="14"/>
      <c r="E41" s="11"/>
      <c r="F41" s="11"/>
      <c r="G41" s="11"/>
    </row>
    <row r="42" spans="3:7" ht="15.75" thickBot="1">
      <c r="C42" s="1" t="s">
        <v>1</v>
      </c>
      <c r="D42" s="14">
        <v>40000</v>
      </c>
      <c r="E42" s="11">
        <v>10000</v>
      </c>
      <c r="F42" s="11">
        <v>11000</v>
      </c>
      <c r="G42" s="11">
        <v>12000</v>
      </c>
    </row>
    <row r="43" spans="3:7" ht="36.75" thickBot="1">
      <c r="C43" s="13" t="s">
        <v>59</v>
      </c>
      <c r="D43" s="14"/>
      <c r="E43" s="11"/>
      <c r="F43" s="11"/>
      <c r="G43" s="11"/>
    </row>
    <row r="44" spans="3:7" ht="36.75" thickBot="1">
      <c r="C44" s="13" t="s">
        <v>105</v>
      </c>
      <c r="D44" s="14"/>
      <c r="E44" s="11"/>
      <c r="F44" s="11"/>
      <c r="G44" s="11"/>
    </row>
    <row r="45" spans="3:7" ht="15.75" thickBot="1">
      <c r="C45" s="1" t="s">
        <v>2</v>
      </c>
      <c r="D45" s="14"/>
      <c r="E45" s="11"/>
      <c r="F45" s="11"/>
      <c r="G45" s="11"/>
    </row>
    <row r="46" spans="3:7" ht="24.75" thickBot="1">
      <c r="C46" s="13" t="s">
        <v>61</v>
      </c>
      <c r="D46" s="14"/>
      <c r="E46" s="11"/>
      <c r="F46" s="11"/>
      <c r="G46" s="11"/>
    </row>
    <row r="47" spans="3:7" ht="24.75" thickBot="1">
      <c r="C47" s="13" t="s">
        <v>106</v>
      </c>
      <c r="D47" s="14"/>
      <c r="E47" s="11"/>
      <c r="F47" s="11"/>
      <c r="G47" s="11"/>
    </row>
    <row r="48" spans="3:7" ht="15.75" thickBot="1">
      <c r="C48" s="1" t="s">
        <v>31</v>
      </c>
      <c r="D48" s="14"/>
      <c r="E48" s="11"/>
      <c r="F48" s="11"/>
      <c r="G48" s="11"/>
    </row>
    <row r="49" spans="3:7" ht="36.75" thickBot="1">
      <c r="C49" s="13" t="s">
        <v>63</v>
      </c>
      <c r="D49" s="14"/>
      <c r="E49" s="11"/>
      <c r="F49" s="11"/>
      <c r="G49" s="11"/>
    </row>
    <row r="50" spans="3:7" ht="36.75" thickBot="1">
      <c r="C50" s="13" t="s">
        <v>107</v>
      </c>
      <c r="D50" s="14"/>
      <c r="E50" s="11"/>
      <c r="F50" s="11"/>
      <c r="G50" s="11"/>
    </row>
    <row r="51" spans="3:7" ht="15.75" thickBot="1">
      <c r="C51" s="1" t="s">
        <v>33</v>
      </c>
      <c r="D51" s="14"/>
      <c r="E51" s="11"/>
      <c r="F51" s="11"/>
      <c r="G51" s="11"/>
    </row>
    <row r="52" spans="3:7" ht="24.75" thickBot="1">
      <c r="C52" s="13" t="s">
        <v>65</v>
      </c>
      <c r="D52" s="14"/>
      <c r="E52" s="11"/>
      <c r="F52" s="11"/>
      <c r="G52" s="11"/>
    </row>
    <row r="53" spans="3:7" ht="36.75" thickBot="1">
      <c r="C53" s="13" t="s">
        <v>108</v>
      </c>
      <c r="D53" s="14"/>
      <c r="E53" s="11"/>
      <c r="F53" s="11"/>
      <c r="G53" s="11"/>
    </row>
    <row r="54" spans="3:7" ht="24.75" thickBot="1">
      <c r="C54" s="1" t="s">
        <v>3</v>
      </c>
      <c r="D54" s="14"/>
      <c r="E54" s="11"/>
      <c r="F54" s="11"/>
      <c r="G54" s="11"/>
    </row>
    <row r="55" spans="3:7" ht="36.75" thickBot="1">
      <c r="C55" s="13" t="s">
        <v>67</v>
      </c>
      <c r="D55" s="14"/>
      <c r="E55" s="11"/>
      <c r="F55" s="11"/>
      <c r="G55" s="11"/>
    </row>
    <row r="56" spans="3:7" ht="36.75" thickBot="1">
      <c r="C56" s="13" t="s">
        <v>109</v>
      </c>
      <c r="D56" s="14"/>
      <c r="E56" s="11"/>
      <c r="F56" s="11"/>
      <c r="G56" s="11"/>
    </row>
    <row r="57" spans="3:7" ht="15.75" thickBot="1">
      <c r="C57" s="32" t="s">
        <v>72</v>
      </c>
      <c r="D57" s="14">
        <f>D54+D51+D48+D45+D42+D39+D36</f>
        <v>127200</v>
      </c>
      <c r="E57" s="14">
        <f>E54+E51+E48+E45+E42+E39+E36</f>
        <v>20000</v>
      </c>
      <c r="F57" s="14">
        <f>F54+F51+F48+F45+F42+F39+F36</f>
        <v>21000</v>
      </c>
      <c r="G57" s="14">
        <f>G54+G51+G48+G45+G42+G39+G36</f>
        <v>22000</v>
      </c>
    </row>
    <row r="58" spans="3:7">
      <c r="C58" s="420" t="s">
        <v>113</v>
      </c>
      <c r="D58" s="481" t="s">
        <v>337</v>
      </c>
      <c r="E58" s="482"/>
      <c r="F58" s="482"/>
      <c r="G58" s="483"/>
    </row>
    <row r="59" spans="3:7">
      <c r="C59" s="421"/>
      <c r="D59" s="484"/>
      <c r="E59" s="485"/>
      <c r="F59" s="485"/>
      <c r="G59" s="486"/>
    </row>
    <row r="60" spans="3:7" ht="15.75" thickBot="1">
      <c r="C60" s="422"/>
      <c r="D60" s="487"/>
      <c r="E60" s="415"/>
      <c r="F60" s="415"/>
      <c r="G60" s="416"/>
    </row>
    <row r="61" spans="3:7" ht="15.75" thickBot="1">
      <c r="C61" s="38" t="s">
        <v>74</v>
      </c>
      <c r="D61" s="39">
        <f>IF(D57-D28=0,0,"Error")</f>
        <v>0</v>
      </c>
      <c r="E61" s="39">
        <f>IF(E57-E28=0,0,"Error")</f>
        <v>0</v>
      </c>
      <c r="F61" s="39">
        <f>IF(F57-F28=0,0,"Error")</f>
        <v>0</v>
      </c>
      <c r="G61" s="39">
        <f>IF(G57-G28=0,0,"Error")</f>
        <v>0</v>
      </c>
    </row>
    <row r="62" spans="3:7" ht="15.75" thickBot="1">
      <c r="C62" s="23" t="s">
        <v>77</v>
      </c>
      <c r="D62" s="393" t="s">
        <v>39</v>
      </c>
      <c r="E62" s="394"/>
      <c r="F62" s="394"/>
      <c r="G62" s="395"/>
    </row>
    <row r="63" spans="3:7" ht="15.75" thickBot="1">
      <c r="C63" s="5" t="s">
        <v>10</v>
      </c>
      <c r="D63" s="414" t="s">
        <v>39</v>
      </c>
      <c r="E63" s="435"/>
      <c r="F63" s="435"/>
      <c r="G63" s="436"/>
    </row>
    <row r="64" spans="3:7" ht="15.75" thickBot="1">
      <c r="C64" s="5" t="s">
        <v>15</v>
      </c>
      <c r="D64" s="396" t="s">
        <v>39</v>
      </c>
      <c r="E64" s="397"/>
      <c r="F64" s="397"/>
      <c r="G64" s="398"/>
    </row>
    <row r="65" spans="3:7" ht="15.75" thickBot="1">
      <c r="C65" s="5" t="s">
        <v>9</v>
      </c>
      <c r="D65" s="7"/>
      <c r="E65" s="7"/>
      <c r="F65" s="7"/>
      <c r="G65" s="7"/>
    </row>
    <row r="66" spans="3:7">
      <c r="C66" s="399"/>
      <c r="D66" s="29">
        <v>2018</v>
      </c>
      <c r="E66" s="29">
        <v>2019</v>
      </c>
      <c r="F66" s="29">
        <v>2020</v>
      </c>
      <c r="G66" s="29">
        <v>2021</v>
      </c>
    </row>
    <row r="67" spans="3:7" ht="15.75" thickBot="1">
      <c r="C67" s="400"/>
      <c r="D67" s="30" t="s">
        <v>6</v>
      </c>
      <c r="E67" s="30" t="s">
        <v>7</v>
      </c>
      <c r="F67" s="30" t="s">
        <v>7</v>
      </c>
      <c r="G67" s="30" t="s">
        <v>7</v>
      </c>
    </row>
    <row r="68" spans="3:7" ht="15.75" thickBot="1">
      <c r="C68" s="5" t="s">
        <v>16</v>
      </c>
      <c r="D68" s="7"/>
      <c r="E68" s="7"/>
      <c r="F68" s="7"/>
      <c r="G68" s="7"/>
    </row>
    <row r="69" spans="3:7" ht="15.75" thickBot="1">
      <c r="C69" s="5" t="s">
        <v>26</v>
      </c>
      <c r="D69" s="7" t="e">
        <f>D68/D65</f>
        <v>#DIV/0!</v>
      </c>
      <c r="E69" s="7" t="e">
        <f>E68/E65</f>
        <v>#DIV/0!</v>
      </c>
      <c r="F69" s="7" t="e">
        <f>F68/F65</f>
        <v>#DIV/0!</v>
      </c>
      <c r="G69" s="7" t="e">
        <f>G68/G65</f>
        <v>#DIV/0!</v>
      </c>
    </row>
    <row r="70" spans="3:7" ht="15.75" thickBot="1">
      <c r="C70" s="5" t="s">
        <v>17</v>
      </c>
      <c r="D70" s="62"/>
      <c r="E70" s="9" t="e">
        <f>E65/D65-1</f>
        <v>#DIV/0!</v>
      </c>
      <c r="F70" s="9" t="e">
        <f>F65/E65-1</f>
        <v>#DIV/0!</v>
      </c>
      <c r="G70" s="9" t="e">
        <f>G65/F65-1</f>
        <v>#DIV/0!</v>
      </c>
    </row>
    <row r="71" spans="3:7" ht="15.75" thickBot="1">
      <c r="C71" s="5" t="s">
        <v>18</v>
      </c>
      <c r="D71" s="62"/>
      <c r="E71" s="9" t="e">
        <f t="shared" ref="E71:G72" si="1">E68/D68-1</f>
        <v>#DIV/0!</v>
      </c>
      <c r="F71" s="9" t="e">
        <f t="shared" si="1"/>
        <v>#DIV/0!</v>
      </c>
      <c r="G71" s="9" t="e">
        <f t="shared" si="1"/>
        <v>#DIV/0!</v>
      </c>
    </row>
    <row r="72" spans="3:7" ht="15.75" thickBot="1">
      <c r="C72" s="5" t="s">
        <v>19</v>
      </c>
      <c r="D72" s="62"/>
      <c r="E72" s="9" t="e">
        <f t="shared" si="1"/>
        <v>#DIV/0!</v>
      </c>
      <c r="F72" s="9" t="e">
        <f t="shared" si="1"/>
        <v>#DIV/0!</v>
      </c>
      <c r="G72" s="9" t="e">
        <f t="shared" si="1"/>
        <v>#DIV/0!</v>
      </c>
    </row>
    <row r="73" spans="3:7" ht="15.75" thickBot="1">
      <c r="C73" s="429" t="s">
        <v>78</v>
      </c>
      <c r="D73" s="430"/>
      <c r="E73" s="430"/>
      <c r="F73" s="430"/>
      <c r="G73" s="431"/>
    </row>
    <row r="74" spans="3:7">
      <c r="C74" s="399"/>
      <c r="D74" s="29">
        <v>2018</v>
      </c>
      <c r="E74" s="29">
        <v>2019</v>
      </c>
      <c r="F74" s="29">
        <v>2020</v>
      </c>
      <c r="G74" s="29">
        <v>2021</v>
      </c>
    </row>
    <row r="75" spans="3:7" ht="15.75" thickBot="1">
      <c r="C75" s="400"/>
      <c r="D75" s="30" t="s">
        <v>6</v>
      </c>
      <c r="E75" s="30" t="s">
        <v>7</v>
      </c>
      <c r="F75" s="30" t="s">
        <v>7</v>
      </c>
      <c r="G75" s="30" t="s">
        <v>7</v>
      </c>
    </row>
    <row r="76" spans="3:7" ht="15.75" thickBot="1">
      <c r="C76" s="1" t="s">
        <v>0</v>
      </c>
      <c r="D76" s="11"/>
      <c r="E76" s="11"/>
      <c r="F76" s="11"/>
      <c r="G76" s="11"/>
    </row>
    <row r="77" spans="3:7" ht="24.75" thickBot="1">
      <c r="C77" s="13" t="s">
        <v>54</v>
      </c>
      <c r="D77" s="14"/>
      <c r="E77" s="15"/>
      <c r="F77" s="15"/>
      <c r="G77" s="15"/>
    </row>
    <row r="78" spans="3:7" ht="24.75" thickBot="1">
      <c r="C78" s="13" t="s">
        <v>55</v>
      </c>
      <c r="D78" s="14"/>
      <c r="E78" s="15"/>
      <c r="F78" s="15"/>
      <c r="G78" s="15"/>
    </row>
    <row r="79" spans="3:7" ht="24.75" thickBot="1">
      <c r="C79" s="1" t="s">
        <v>52</v>
      </c>
      <c r="D79" s="11"/>
      <c r="E79" s="11"/>
      <c r="F79" s="11"/>
      <c r="G79" s="11"/>
    </row>
    <row r="80" spans="3:7" ht="36.75" thickBot="1">
      <c r="C80" s="13" t="s">
        <v>56</v>
      </c>
      <c r="D80" s="14"/>
      <c r="E80" s="11"/>
      <c r="F80" s="11"/>
      <c r="G80" s="11"/>
    </row>
    <row r="81" spans="3:7" ht="36.75" thickBot="1">
      <c r="C81" s="13" t="s">
        <v>57</v>
      </c>
      <c r="D81" s="14"/>
      <c r="E81" s="11"/>
      <c r="F81" s="11"/>
      <c r="G81" s="11"/>
    </row>
    <row r="82" spans="3:7" ht="15.75" thickBot="1">
      <c r="C82" s="1" t="s">
        <v>1</v>
      </c>
      <c r="D82" s="14"/>
      <c r="E82" s="11"/>
      <c r="F82" s="11"/>
      <c r="G82" s="11"/>
    </row>
    <row r="83" spans="3:7" ht="36.75" thickBot="1">
      <c r="C83" s="13" t="s">
        <v>59</v>
      </c>
      <c r="D83" s="14"/>
      <c r="E83" s="11"/>
      <c r="F83" s="11"/>
      <c r="G83" s="11"/>
    </row>
    <row r="84" spans="3:7" ht="36.75" thickBot="1">
      <c r="C84" s="13" t="s">
        <v>60</v>
      </c>
      <c r="D84" s="14"/>
      <c r="E84" s="11"/>
      <c r="F84" s="11"/>
      <c r="G84" s="11"/>
    </row>
    <row r="85" spans="3:7" ht="15.75" thickBot="1">
      <c r="C85" s="1" t="s">
        <v>2</v>
      </c>
      <c r="D85" s="14"/>
      <c r="E85" s="11"/>
      <c r="F85" s="11"/>
      <c r="G85" s="11"/>
    </row>
    <row r="86" spans="3:7" ht="24.75" thickBot="1">
      <c r="C86" s="13" t="s">
        <v>61</v>
      </c>
      <c r="D86" s="14"/>
      <c r="E86" s="11"/>
      <c r="F86" s="11"/>
      <c r="G86" s="11"/>
    </row>
    <row r="87" spans="3:7" ht="24.75" thickBot="1">
      <c r="C87" s="13" t="s">
        <v>62</v>
      </c>
      <c r="D87" s="14"/>
      <c r="E87" s="11"/>
      <c r="F87" s="11"/>
      <c r="G87" s="11"/>
    </row>
    <row r="88" spans="3:7" ht="15.75" thickBot="1">
      <c r="C88" s="1" t="s">
        <v>31</v>
      </c>
      <c r="D88" s="14"/>
      <c r="E88" s="11"/>
      <c r="F88" s="11"/>
      <c r="G88" s="11"/>
    </row>
    <row r="89" spans="3:7" ht="36.75" thickBot="1">
      <c r="C89" s="13" t="s">
        <v>63</v>
      </c>
      <c r="D89" s="14"/>
      <c r="E89" s="11"/>
      <c r="F89" s="11"/>
      <c r="G89" s="11"/>
    </row>
    <row r="90" spans="3:7" ht="36.75" thickBot="1">
      <c r="C90" s="13" t="s">
        <v>64</v>
      </c>
      <c r="D90" s="14"/>
      <c r="E90" s="11"/>
      <c r="F90" s="11"/>
      <c r="G90" s="11"/>
    </row>
    <row r="91" spans="3:7" ht="15.75" thickBot="1">
      <c r="C91" s="1" t="s">
        <v>33</v>
      </c>
      <c r="D91" s="14"/>
      <c r="E91" s="11"/>
      <c r="F91" s="11"/>
      <c r="G91" s="11"/>
    </row>
    <row r="92" spans="3:7" ht="24.75" thickBot="1">
      <c r="C92" s="13" t="s">
        <v>65</v>
      </c>
      <c r="D92" s="14"/>
      <c r="E92" s="11"/>
      <c r="F92" s="11"/>
      <c r="G92" s="11"/>
    </row>
    <row r="93" spans="3:7" ht="24.75" thickBot="1">
      <c r="C93" s="13" t="s">
        <v>66</v>
      </c>
      <c r="D93" s="14"/>
      <c r="E93" s="11"/>
      <c r="F93" s="11"/>
      <c r="G93" s="11"/>
    </row>
    <row r="94" spans="3:7" ht="24.75" thickBot="1">
      <c r="C94" s="1" t="s">
        <v>3</v>
      </c>
      <c r="D94" s="14"/>
      <c r="E94" s="11"/>
      <c r="F94" s="11"/>
      <c r="G94" s="11"/>
    </row>
    <row r="95" spans="3:7" ht="36.75" thickBot="1">
      <c r="C95" s="13" t="s">
        <v>67</v>
      </c>
      <c r="D95" s="14"/>
      <c r="E95" s="11"/>
      <c r="F95" s="11"/>
      <c r="G95" s="11"/>
    </row>
    <row r="96" spans="3:7" ht="36.75" thickBot="1">
      <c r="C96" s="13" t="s">
        <v>68</v>
      </c>
      <c r="D96" s="14"/>
      <c r="E96" s="11"/>
      <c r="F96" s="11"/>
      <c r="G96" s="11"/>
    </row>
    <row r="97" spans="3:13" ht="15.75" thickBot="1">
      <c r="C97" s="37" t="s">
        <v>75</v>
      </c>
      <c r="D97" s="14">
        <f>D94+D91+D88+D85+D82+D79+D76</f>
        <v>0</v>
      </c>
      <c r="E97" s="14">
        <f>E94+E91+E88+E85+E82+E79+E76</f>
        <v>0</v>
      </c>
      <c r="F97" s="14">
        <f>F94+F91+F88+F85+F82+F79+F76</f>
        <v>0</v>
      </c>
      <c r="G97" s="14">
        <f>G94+G91+G88+G85+G82+G79+G76</f>
        <v>0</v>
      </c>
    </row>
    <row r="98" spans="3:13">
      <c r="C98" s="420" t="s">
        <v>50</v>
      </c>
      <c r="D98" s="423"/>
      <c r="E98" s="423"/>
      <c r="F98" s="423"/>
      <c r="G98" s="424"/>
    </row>
    <row r="99" spans="3:13">
      <c r="C99" s="421"/>
      <c r="D99" s="425"/>
      <c r="E99" s="425"/>
      <c r="F99" s="425"/>
      <c r="G99" s="426"/>
    </row>
    <row r="100" spans="3:13" ht="15.75" thickBot="1">
      <c r="C100" s="422"/>
      <c r="D100" s="427"/>
      <c r="E100" s="427"/>
      <c r="F100" s="427"/>
      <c r="G100" s="428"/>
    </row>
    <row r="101" spans="3:13" ht="15.75" thickBot="1">
      <c r="C101" s="38" t="s">
        <v>74</v>
      </c>
      <c r="D101" s="39">
        <f>IF(D97-D68=0,0,"Error")</f>
        <v>0</v>
      </c>
      <c r="E101" s="39">
        <f>IF(E97-E68=0,0,"Error")</f>
        <v>0</v>
      </c>
      <c r="F101" s="39">
        <f>IF(F97-F68=0,0,"Error")</f>
        <v>0</v>
      </c>
      <c r="G101" s="39">
        <f>IF(G97-G68=0,0,"Error")</f>
        <v>0</v>
      </c>
    </row>
    <row r="102" spans="3:13" ht="15.75" thickBot="1">
      <c r="C102" s="437" t="s">
        <v>110</v>
      </c>
      <c r="D102" s="438"/>
      <c r="E102" s="438"/>
      <c r="F102" s="438"/>
      <c r="G102" s="439"/>
    </row>
    <row r="103" spans="3:13" ht="15.75" thickBot="1">
      <c r="C103" s="437" t="s">
        <v>95</v>
      </c>
      <c r="D103" s="438"/>
      <c r="E103" s="438"/>
      <c r="F103" s="438"/>
      <c r="G103" s="439"/>
    </row>
    <row r="104" spans="3:13" ht="15.75" thickBot="1">
      <c r="C104" s="22" t="s">
        <v>111</v>
      </c>
      <c r="D104" s="443" t="s">
        <v>44</v>
      </c>
      <c r="E104" s="444"/>
      <c r="F104" s="444"/>
      <c r="G104" s="445"/>
      <c r="I104" s="12"/>
      <c r="J104" s="12"/>
      <c r="K104" s="12"/>
      <c r="L104" s="12"/>
      <c r="M104" s="12"/>
    </row>
    <row r="105" spans="3:13" ht="15.75" thickBot="1">
      <c r="C105" s="31" t="s">
        <v>42</v>
      </c>
      <c r="D105" s="393" t="s">
        <v>39</v>
      </c>
      <c r="E105" s="394"/>
      <c r="F105" s="394"/>
      <c r="G105" s="395"/>
    </row>
    <row r="106" spans="3:13" ht="15.75" thickBot="1">
      <c r="C106" s="5" t="s">
        <v>10</v>
      </c>
      <c r="D106" s="414" t="s">
        <v>39</v>
      </c>
      <c r="E106" s="435"/>
      <c r="F106" s="435"/>
      <c r="G106" s="436"/>
    </row>
    <row r="107" spans="3:13" ht="15.75" thickBot="1">
      <c r="C107" s="5" t="s">
        <v>15</v>
      </c>
      <c r="D107" s="396" t="s">
        <v>39</v>
      </c>
      <c r="E107" s="397"/>
      <c r="F107" s="397"/>
      <c r="G107" s="398"/>
    </row>
    <row r="108" spans="3:13" ht="12.75" customHeight="1">
      <c r="C108" s="399"/>
      <c r="D108" s="29">
        <v>2018</v>
      </c>
      <c r="E108" s="29">
        <v>2019</v>
      </c>
      <c r="F108" s="29">
        <v>2020</v>
      </c>
      <c r="G108" s="29">
        <v>2021</v>
      </c>
    </row>
    <row r="109" spans="3:13" ht="9" customHeight="1" thickBot="1">
      <c r="C109" s="400"/>
      <c r="D109" s="30" t="s">
        <v>6</v>
      </c>
      <c r="E109" s="30" t="s">
        <v>7</v>
      </c>
      <c r="F109" s="30" t="s">
        <v>7</v>
      </c>
      <c r="G109" s="30" t="s">
        <v>7</v>
      </c>
    </row>
    <row r="110" spans="3:13" ht="15.75" thickBot="1">
      <c r="C110" s="5" t="s">
        <v>9</v>
      </c>
      <c r="D110" s="7"/>
      <c r="E110" s="7"/>
      <c r="F110" s="7"/>
      <c r="G110" s="7"/>
    </row>
    <row r="111" spans="3:13" ht="15.75" thickBot="1">
      <c r="C111" s="5" t="s">
        <v>16</v>
      </c>
      <c r="D111" s="7"/>
      <c r="E111" s="7"/>
      <c r="F111" s="7"/>
      <c r="G111" s="7"/>
    </row>
    <row r="112" spans="3:13" ht="15.75" thickBot="1">
      <c r="C112" s="5" t="s">
        <v>26</v>
      </c>
      <c r="D112" s="7" t="e">
        <f>D111/D110</f>
        <v>#DIV/0!</v>
      </c>
      <c r="E112" s="7" t="e">
        <f>E111/E110</f>
        <v>#DIV/0!</v>
      </c>
      <c r="F112" s="7" t="e">
        <f>F111/F110</f>
        <v>#DIV/0!</v>
      </c>
      <c r="G112" s="7" t="e">
        <f>G111/G110</f>
        <v>#DIV/0!</v>
      </c>
    </row>
    <row r="113" spans="3:13" ht="15.75" thickBot="1">
      <c r="C113" s="5" t="s">
        <v>17</v>
      </c>
      <c r="D113" s="62" t="s">
        <v>23</v>
      </c>
      <c r="E113" s="9" t="e">
        <f>E110/D110-1</f>
        <v>#DIV/0!</v>
      </c>
      <c r="F113" s="9" t="e">
        <f t="shared" ref="F113:G115" si="2">F110/E110-1</f>
        <v>#DIV/0!</v>
      </c>
      <c r="G113" s="9" t="e">
        <f t="shared" si="2"/>
        <v>#DIV/0!</v>
      </c>
    </row>
    <row r="114" spans="3:13" ht="15.75" thickBot="1">
      <c r="C114" s="5" t="s">
        <v>18</v>
      </c>
      <c r="D114" s="62" t="s">
        <v>23</v>
      </c>
      <c r="E114" s="9" t="e">
        <f>E111/D111-1</f>
        <v>#DIV/0!</v>
      </c>
      <c r="F114" s="9" t="e">
        <f t="shared" si="2"/>
        <v>#DIV/0!</v>
      </c>
      <c r="G114" s="9" t="e">
        <f t="shared" si="2"/>
        <v>#DIV/0!</v>
      </c>
    </row>
    <row r="115" spans="3:13" ht="15.75" thickBot="1">
      <c r="C115" s="5" t="s">
        <v>19</v>
      </c>
      <c r="D115" s="62" t="s">
        <v>23</v>
      </c>
      <c r="E115" s="9" t="e">
        <f>E112/D112-1</f>
        <v>#DIV/0!</v>
      </c>
      <c r="F115" s="9" t="e">
        <f t="shared" si="2"/>
        <v>#DIV/0!</v>
      </c>
      <c r="G115" s="9" t="e">
        <f t="shared" si="2"/>
        <v>#DIV/0!</v>
      </c>
    </row>
    <row r="116" spans="3:13" ht="15.75" thickBot="1">
      <c r="C116" s="429" t="s">
        <v>73</v>
      </c>
      <c r="D116" s="430"/>
      <c r="E116" s="430"/>
      <c r="F116" s="430"/>
      <c r="G116" s="431"/>
    </row>
    <row r="117" spans="3:13">
      <c r="C117" s="399"/>
      <c r="D117" s="29">
        <v>2018</v>
      </c>
      <c r="E117" s="29">
        <v>2019</v>
      </c>
      <c r="F117" s="29">
        <v>2020</v>
      </c>
      <c r="G117" s="29">
        <v>2021</v>
      </c>
    </row>
    <row r="118" spans="3:13" ht="17.25" customHeight="1" thickBot="1">
      <c r="C118" s="400"/>
      <c r="D118" s="30" t="s">
        <v>6</v>
      </c>
      <c r="E118" s="30" t="s">
        <v>7</v>
      </c>
      <c r="F118" s="30" t="s">
        <v>7</v>
      </c>
      <c r="G118" s="30" t="s">
        <v>7</v>
      </c>
    </row>
    <row r="119" spans="3:13" ht="15.75" thickBot="1">
      <c r="C119" s="1" t="s">
        <v>99</v>
      </c>
      <c r="D119" s="11"/>
      <c r="E119" s="11"/>
      <c r="F119" s="11"/>
      <c r="G119" s="11"/>
    </row>
    <row r="120" spans="3:13" ht="12.75" customHeight="1" thickBot="1">
      <c r="C120" s="1" t="s">
        <v>100</v>
      </c>
      <c r="D120" s="14"/>
      <c r="E120" s="11"/>
      <c r="F120" s="11"/>
      <c r="G120" s="11"/>
    </row>
    <row r="121" spans="3:13" ht="9" customHeight="1" thickBot="1">
      <c r="C121" s="32" t="s">
        <v>72</v>
      </c>
      <c r="D121" s="14">
        <f>D120+D119</f>
        <v>0</v>
      </c>
      <c r="E121" s="14">
        <f>E120+E119</f>
        <v>0</v>
      </c>
      <c r="F121" s="14">
        <f>F120+F119</f>
        <v>0</v>
      </c>
      <c r="G121" s="14">
        <f>G120+G119</f>
        <v>0</v>
      </c>
    </row>
    <row r="122" spans="3:13">
      <c r="C122" s="420" t="s">
        <v>96</v>
      </c>
      <c r="D122" s="432"/>
      <c r="E122" s="423"/>
      <c r="F122" s="423"/>
      <c r="G122" s="424"/>
    </row>
    <row r="123" spans="3:13">
      <c r="C123" s="421"/>
      <c r="D123" s="433"/>
      <c r="E123" s="425"/>
      <c r="F123" s="425"/>
      <c r="G123" s="426"/>
    </row>
    <row r="124" spans="3:13" ht="15.75" thickBot="1">
      <c r="C124" s="422"/>
      <c r="D124" s="434"/>
      <c r="E124" s="427"/>
      <c r="F124" s="427"/>
      <c r="G124" s="428"/>
    </row>
    <row r="125" spans="3:13" ht="15.75" thickBot="1">
      <c r="C125" s="22" t="s">
        <v>45</v>
      </c>
      <c r="D125" s="443" t="s">
        <v>44</v>
      </c>
      <c r="E125" s="444"/>
      <c r="F125" s="444"/>
      <c r="G125" s="445"/>
      <c r="I125" s="12"/>
      <c r="J125" s="12"/>
      <c r="K125" s="12"/>
      <c r="L125" s="12"/>
      <c r="M125" s="12"/>
    </row>
    <row r="126" spans="3:13" ht="15.75" thickBot="1">
      <c r="C126" s="31" t="s">
        <v>97</v>
      </c>
      <c r="D126" s="393" t="s">
        <v>39</v>
      </c>
      <c r="E126" s="394"/>
      <c r="F126" s="394"/>
      <c r="G126" s="395"/>
    </row>
    <row r="127" spans="3:13" ht="15.75" thickBot="1">
      <c r="C127" s="5" t="s">
        <v>10</v>
      </c>
      <c r="D127" s="414" t="s">
        <v>39</v>
      </c>
      <c r="E127" s="435"/>
      <c r="F127" s="435"/>
      <c r="G127" s="436"/>
    </row>
    <row r="128" spans="3:13" ht="15.75" thickBot="1">
      <c r="C128" s="5" t="s">
        <v>15</v>
      </c>
      <c r="D128" s="396" t="s">
        <v>39</v>
      </c>
      <c r="E128" s="397"/>
      <c r="F128" s="397"/>
      <c r="G128" s="398"/>
    </row>
    <row r="129" spans="3:7" ht="12.75" customHeight="1">
      <c r="C129" s="399"/>
      <c r="D129" s="29">
        <v>2018</v>
      </c>
      <c r="E129" s="29">
        <v>2019</v>
      </c>
      <c r="F129" s="29">
        <v>2020</v>
      </c>
      <c r="G129" s="29">
        <v>2021</v>
      </c>
    </row>
    <row r="130" spans="3:7" ht="9" customHeight="1" thickBot="1">
      <c r="C130" s="400"/>
      <c r="D130" s="30" t="s">
        <v>6</v>
      </c>
      <c r="E130" s="30" t="s">
        <v>7</v>
      </c>
      <c r="F130" s="30" t="s">
        <v>7</v>
      </c>
      <c r="G130" s="30" t="s">
        <v>7</v>
      </c>
    </row>
    <row r="131" spans="3:7" ht="15.75" thickBot="1">
      <c r="C131" s="5" t="s">
        <v>9</v>
      </c>
      <c r="D131" s="7"/>
      <c r="E131" s="7"/>
      <c r="F131" s="7"/>
      <c r="G131" s="7"/>
    </row>
    <row r="132" spans="3:7" ht="15.75" thickBot="1">
      <c r="C132" s="5" t="s">
        <v>16</v>
      </c>
      <c r="D132" s="7"/>
      <c r="E132" s="7"/>
      <c r="F132" s="7"/>
      <c r="G132" s="7"/>
    </row>
    <row r="133" spans="3:7" ht="15.75" thickBot="1">
      <c r="C133" s="5" t="s">
        <v>26</v>
      </c>
      <c r="D133" s="7" t="e">
        <f>D132/D131</f>
        <v>#DIV/0!</v>
      </c>
      <c r="E133" s="7" t="e">
        <f>E132/E131</f>
        <v>#DIV/0!</v>
      </c>
      <c r="F133" s="7" t="e">
        <f>F132/F131</f>
        <v>#DIV/0!</v>
      </c>
      <c r="G133" s="7" t="e">
        <f>G132/G131</f>
        <v>#DIV/0!</v>
      </c>
    </row>
    <row r="134" spans="3:7" ht="15.75" thickBot="1">
      <c r="C134" s="5" t="s">
        <v>17</v>
      </c>
      <c r="D134" s="62" t="s">
        <v>23</v>
      </c>
      <c r="E134" s="9" t="e">
        <f>E131/D131-1</f>
        <v>#DIV/0!</v>
      </c>
      <c r="F134" s="9" t="e">
        <f t="shared" ref="F134:G136" si="3">F131/E131-1</f>
        <v>#DIV/0!</v>
      </c>
      <c r="G134" s="9" t="e">
        <f t="shared" si="3"/>
        <v>#DIV/0!</v>
      </c>
    </row>
    <row r="135" spans="3:7" ht="15.75" thickBot="1">
      <c r="C135" s="5" t="s">
        <v>18</v>
      </c>
      <c r="D135" s="62" t="s">
        <v>23</v>
      </c>
      <c r="E135" s="9" t="e">
        <f>E132/D132-1</f>
        <v>#DIV/0!</v>
      </c>
      <c r="F135" s="9" t="e">
        <f t="shared" si="3"/>
        <v>#DIV/0!</v>
      </c>
      <c r="G135" s="9" t="e">
        <f t="shared" si="3"/>
        <v>#DIV/0!</v>
      </c>
    </row>
    <row r="136" spans="3:7" ht="15.75" thickBot="1">
      <c r="C136" s="5" t="s">
        <v>19</v>
      </c>
      <c r="D136" s="62" t="s">
        <v>23</v>
      </c>
      <c r="E136" s="9" t="e">
        <f>E133/D133-1</f>
        <v>#DIV/0!</v>
      </c>
      <c r="F136" s="9" t="e">
        <f t="shared" si="3"/>
        <v>#DIV/0!</v>
      </c>
      <c r="G136" s="9" t="e">
        <f t="shared" si="3"/>
        <v>#DIV/0!</v>
      </c>
    </row>
    <row r="137" spans="3:7" ht="15.75" thickBot="1">
      <c r="C137" s="429" t="s">
        <v>80</v>
      </c>
      <c r="D137" s="430"/>
      <c r="E137" s="430"/>
      <c r="F137" s="430"/>
      <c r="G137" s="431"/>
    </row>
    <row r="138" spans="3:7">
      <c r="C138" s="399"/>
      <c r="D138" s="29">
        <v>2018</v>
      </c>
      <c r="E138" s="29">
        <v>2019</v>
      </c>
      <c r="F138" s="29">
        <v>2020</v>
      </c>
      <c r="G138" s="29">
        <v>2021</v>
      </c>
    </row>
    <row r="139" spans="3:7" ht="15.75" thickBot="1">
      <c r="C139" s="400"/>
      <c r="D139" s="30" t="s">
        <v>6</v>
      </c>
      <c r="E139" s="30" t="s">
        <v>7</v>
      </c>
      <c r="F139" s="30" t="s">
        <v>7</v>
      </c>
      <c r="G139" s="30" t="s">
        <v>7</v>
      </c>
    </row>
    <row r="140" spans="3:7" ht="15.75" thickBot="1">
      <c r="C140" s="1" t="s">
        <v>99</v>
      </c>
      <c r="D140" s="11"/>
      <c r="E140" s="11"/>
      <c r="F140" s="11"/>
      <c r="G140" s="11"/>
    </row>
    <row r="141" spans="3:7" ht="17.25" customHeight="1" thickBot="1">
      <c r="C141" s="1" t="s">
        <v>100</v>
      </c>
      <c r="D141" s="14"/>
      <c r="E141" s="11"/>
      <c r="F141" s="11"/>
      <c r="G141" s="11"/>
    </row>
    <row r="142" spans="3:7" ht="15.75" thickBot="1">
      <c r="C142" s="32" t="s">
        <v>75</v>
      </c>
      <c r="D142" s="14">
        <f>D141+D140</f>
        <v>0</v>
      </c>
      <c r="E142" s="14">
        <f>E141+E140</f>
        <v>0</v>
      </c>
      <c r="F142" s="14">
        <f>F141+F140</f>
        <v>0</v>
      </c>
      <c r="G142" s="14">
        <f>G141+G140</f>
        <v>0</v>
      </c>
    </row>
    <row r="143" spans="3:7" ht="12.75" customHeight="1">
      <c r="C143" s="420" t="s">
        <v>98</v>
      </c>
      <c r="D143" s="432"/>
      <c r="E143" s="423"/>
      <c r="F143" s="423"/>
      <c r="G143" s="424"/>
    </row>
    <row r="144" spans="3:7" ht="9" customHeight="1">
      <c r="C144" s="421"/>
      <c r="D144" s="433"/>
      <c r="E144" s="425"/>
      <c r="F144" s="425"/>
      <c r="G144" s="426"/>
    </row>
    <row r="145" spans="3:13" ht="15.75" thickBot="1">
      <c r="C145" s="422"/>
      <c r="D145" s="434"/>
      <c r="E145" s="427"/>
      <c r="F145" s="427"/>
      <c r="G145" s="428"/>
    </row>
    <row r="146" spans="3:13" ht="15.75" thickBot="1">
      <c r="C146" s="437" t="s">
        <v>94</v>
      </c>
      <c r="D146" s="438"/>
      <c r="E146" s="438"/>
      <c r="F146" s="438"/>
      <c r="G146" s="439"/>
    </row>
    <row r="147" spans="3:13" ht="15.75" thickBot="1">
      <c r="C147" s="437" t="s">
        <v>101</v>
      </c>
      <c r="D147" s="438"/>
      <c r="E147" s="438"/>
      <c r="F147" s="438"/>
      <c r="G147" s="439"/>
    </row>
    <row r="148" spans="3:13" ht="15.75" thickBot="1">
      <c r="C148" s="22" t="s">
        <v>45</v>
      </c>
      <c r="D148" s="443" t="s">
        <v>44</v>
      </c>
      <c r="E148" s="444"/>
      <c r="F148" s="444"/>
      <c r="G148" s="445"/>
      <c r="I148" s="12"/>
      <c r="J148" s="12"/>
      <c r="K148" s="12"/>
      <c r="L148" s="12"/>
      <c r="M148" s="12"/>
    </row>
    <row r="149" spans="3:13" ht="15.75" thickBot="1">
      <c r="C149" s="31" t="s">
        <v>42</v>
      </c>
      <c r="D149" s="393" t="s">
        <v>39</v>
      </c>
      <c r="E149" s="394"/>
      <c r="F149" s="394"/>
      <c r="G149" s="395"/>
    </row>
    <row r="150" spans="3:13" ht="15.75" thickBot="1">
      <c r="C150" s="5" t="s">
        <v>10</v>
      </c>
      <c r="D150" s="414" t="s">
        <v>39</v>
      </c>
      <c r="E150" s="435"/>
      <c r="F150" s="435"/>
      <c r="G150" s="436"/>
    </row>
    <row r="151" spans="3:13" ht="15.75" thickBot="1">
      <c r="C151" s="5" t="s">
        <v>15</v>
      </c>
      <c r="D151" s="396" t="s">
        <v>39</v>
      </c>
      <c r="E151" s="397"/>
      <c r="F151" s="397"/>
      <c r="G151" s="398"/>
    </row>
    <row r="152" spans="3:13">
      <c r="C152" s="399"/>
      <c r="D152" s="29">
        <v>2018</v>
      </c>
      <c r="E152" s="29">
        <v>2019</v>
      </c>
      <c r="F152" s="29">
        <v>2020</v>
      </c>
      <c r="G152" s="29">
        <v>2021</v>
      </c>
    </row>
    <row r="153" spans="3:13" ht="15.75" thickBot="1">
      <c r="C153" s="400"/>
      <c r="D153" s="30" t="s">
        <v>6</v>
      </c>
      <c r="E153" s="30" t="s">
        <v>7</v>
      </c>
      <c r="F153" s="30" t="s">
        <v>7</v>
      </c>
      <c r="G153" s="30" t="s">
        <v>7</v>
      </c>
    </row>
    <row r="154" spans="3:13" ht="15.75" thickBot="1">
      <c r="C154" s="5" t="s">
        <v>9</v>
      </c>
      <c r="D154" s="7"/>
      <c r="E154" s="7"/>
      <c r="F154" s="7"/>
      <c r="G154" s="7"/>
    </row>
    <row r="155" spans="3:13" ht="15.75" thickBot="1">
      <c r="C155" s="5" t="s">
        <v>16</v>
      </c>
      <c r="D155" s="7"/>
      <c r="E155" s="7"/>
      <c r="F155" s="7"/>
      <c r="G155" s="7"/>
    </row>
    <row r="156" spans="3:13" ht="15.75" thickBot="1">
      <c r="C156" s="5" t="s">
        <v>26</v>
      </c>
      <c r="D156" s="7" t="e">
        <f>D155/D154</f>
        <v>#DIV/0!</v>
      </c>
      <c r="E156" s="7" t="e">
        <f>E155/E154</f>
        <v>#DIV/0!</v>
      </c>
      <c r="F156" s="7" t="e">
        <f>F155/F154</f>
        <v>#DIV/0!</v>
      </c>
      <c r="G156" s="7" t="e">
        <f>G155/G154</f>
        <v>#DIV/0!</v>
      </c>
    </row>
    <row r="157" spans="3:13" ht="15.75" thickBot="1">
      <c r="C157" s="5" t="s">
        <v>17</v>
      </c>
      <c r="D157" s="62" t="s">
        <v>23</v>
      </c>
      <c r="E157" s="9" t="e">
        <f>E154/D154-1</f>
        <v>#DIV/0!</v>
      </c>
      <c r="F157" s="9" t="e">
        <f t="shared" ref="F157:G159" si="4">F154/E154-1</f>
        <v>#DIV/0!</v>
      </c>
      <c r="G157" s="9" t="e">
        <f t="shared" si="4"/>
        <v>#DIV/0!</v>
      </c>
    </row>
    <row r="158" spans="3:13" ht="15.75" thickBot="1">
      <c r="C158" s="5" t="s">
        <v>18</v>
      </c>
      <c r="D158" s="62" t="s">
        <v>23</v>
      </c>
      <c r="E158" s="9" t="e">
        <f>E155/D155-1</f>
        <v>#DIV/0!</v>
      </c>
      <c r="F158" s="9" t="e">
        <f t="shared" si="4"/>
        <v>#DIV/0!</v>
      </c>
      <c r="G158" s="9" t="e">
        <f t="shared" si="4"/>
        <v>#DIV/0!</v>
      </c>
    </row>
    <row r="159" spans="3:13" ht="15.75" thickBot="1">
      <c r="C159" s="5" t="s">
        <v>19</v>
      </c>
      <c r="D159" s="62" t="s">
        <v>23</v>
      </c>
      <c r="E159" s="9" t="e">
        <f>E156/D156-1</f>
        <v>#DIV/0!</v>
      </c>
      <c r="F159" s="9" t="e">
        <f t="shared" si="4"/>
        <v>#DIV/0!</v>
      </c>
      <c r="G159" s="9" t="e">
        <f t="shared" si="4"/>
        <v>#DIV/0!</v>
      </c>
    </row>
    <row r="160" spans="3:13" ht="15.75" thickBot="1">
      <c r="C160" s="429" t="s">
        <v>73</v>
      </c>
      <c r="D160" s="430"/>
      <c r="E160" s="430"/>
      <c r="F160" s="430"/>
      <c r="G160" s="431"/>
    </row>
    <row r="161" spans="3:13">
      <c r="C161" s="399"/>
      <c r="D161" s="29">
        <v>2018</v>
      </c>
      <c r="E161" s="29">
        <v>2019</v>
      </c>
      <c r="F161" s="29">
        <v>2020</v>
      </c>
      <c r="G161" s="29">
        <v>2021</v>
      </c>
    </row>
    <row r="162" spans="3:13" ht="15.75" thickBot="1">
      <c r="C162" s="400"/>
      <c r="D162" s="30" t="s">
        <v>6</v>
      </c>
      <c r="E162" s="30" t="s">
        <v>7</v>
      </c>
      <c r="F162" s="30" t="s">
        <v>7</v>
      </c>
      <c r="G162" s="30" t="s">
        <v>7</v>
      </c>
    </row>
    <row r="163" spans="3:13" ht="15.75" thickBot="1">
      <c r="C163" s="1" t="s">
        <v>99</v>
      </c>
      <c r="D163" s="11"/>
      <c r="E163" s="11"/>
      <c r="F163" s="11"/>
      <c r="G163" s="11"/>
    </row>
    <row r="164" spans="3:13" ht="15.75" thickBot="1">
      <c r="C164" s="1" t="s">
        <v>100</v>
      </c>
      <c r="D164" s="14"/>
      <c r="E164" s="11"/>
      <c r="F164" s="11"/>
      <c r="G164" s="11"/>
    </row>
    <row r="165" spans="3:13" ht="9" customHeight="1" thickBot="1">
      <c r="C165" s="32" t="s">
        <v>72</v>
      </c>
      <c r="D165" s="14">
        <f>D164+D163</f>
        <v>0</v>
      </c>
      <c r="E165" s="14">
        <f>E164+E163</f>
        <v>0</v>
      </c>
      <c r="F165" s="14">
        <f>F164+F163</f>
        <v>0</v>
      </c>
      <c r="G165" s="14">
        <f>G164+G163</f>
        <v>0</v>
      </c>
    </row>
    <row r="166" spans="3:13">
      <c r="C166" s="420" t="s">
        <v>96</v>
      </c>
      <c r="D166" s="432"/>
      <c r="E166" s="423"/>
      <c r="F166" s="423"/>
      <c r="G166" s="424"/>
    </row>
    <row r="167" spans="3:13">
      <c r="C167" s="421"/>
      <c r="D167" s="433"/>
      <c r="E167" s="425"/>
      <c r="F167" s="425"/>
      <c r="G167" s="426"/>
    </row>
    <row r="168" spans="3:13" ht="15.75" thickBot="1">
      <c r="C168" s="422"/>
      <c r="D168" s="434"/>
      <c r="E168" s="427"/>
      <c r="F168" s="427"/>
      <c r="G168" s="428"/>
    </row>
    <row r="169" spans="3:13" ht="15.75" thickBot="1">
      <c r="C169" s="22" t="s">
        <v>45</v>
      </c>
      <c r="D169" s="443" t="s">
        <v>44</v>
      </c>
      <c r="E169" s="444"/>
      <c r="F169" s="444"/>
      <c r="G169" s="445"/>
      <c r="I169" s="12"/>
      <c r="J169" s="12"/>
      <c r="K169" s="12"/>
      <c r="L169" s="12"/>
      <c r="M169" s="12"/>
    </row>
    <row r="170" spans="3:13" ht="15.75" thickBot="1">
      <c r="C170" s="31" t="s">
        <v>97</v>
      </c>
      <c r="D170" s="393" t="s">
        <v>39</v>
      </c>
      <c r="E170" s="394"/>
      <c r="F170" s="394"/>
      <c r="G170" s="395"/>
    </row>
    <row r="171" spans="3:13" ht="15.75" thickBot="1">
      <c r="C171" s="5" t="s">
        <v>10</v>
      </c>
      <c r="D171" s="414" t="s">
        <v>39</v>
      </c>
      <c r="E171" s="435"/>
      <c r="F171" s="435"/>
      <c r="G171" s="436"/>
    </row>
    <row r="172" spans="3:13" ht="15.75" thickBot="1">
      <c r="C172" s="5" t="s">
        <v>15</v>
      </c>
      <c r="D172" s="396" t="s">
        <v>39</v>
      </c>
      <c r="E172" s="397"/>
      <c r="F172" s="397"/>
      <c r="G172" s="398"/>
    </row>
    <row r="173" spans="3:13" ht="12.75" customHeight="1">
      <c r="C173" s="399"/>
      <c r="D173" s="29">
        <v>2018</v>
      </c>
      <c r="E173" s="29">
        <v>2019</v>
      </c>
      <c r="F173" s="29">
        <v>2020</v>
      </c>
      <c r="G173" s="29">
        <v>2021</v>
      </c>
    </row>
    <row r="174" spans="3:13" ht="9" customHeight="1" thickBot="1">
      <c r="C174" s="400"/>
      <c r="D174" s="30" t="s">
        <v>6</v>
      </c>
      <c r="E174" s="30" t="s">
        <v>7</v>
      </c>
      <c r="F174" s="30" t="s">
        <v>7</v>
      </c>
      <c r="G174" s="30" t="s">
        <v>7</v>
      </c>
    </row>
    <row r="175" spans="3:13" ht="15.75" thickBot="1">
      <c r="C175" s="5" t="s">
        <v>9</v>
      </c>
      <c r="D175" s="7"/>
      <c r="E175" s="7"/>
      <c r="F175" s="7"/>
      <c r="G175" s="7"/>
    </row>
    <row r="176" spans="3:13" ht="15.75" thickBot="1">
      <c r="C176" s="5" t="s">
        <v>16</v>
      </c>
      <c r="D176" s="7"/>
      <c r="E176" s="7"/>
      <c r="F176" s="7"/>
      <c r="G176" s="7"/>
    </row>
    <row r="177" spans="3:7" ht="15.75" thickBot="1">
      <c r="C177" s="5" t="s">
        <v>26</v>
      </c>
      <c r="D177" s="7" t="e">
        <f>D176/D175</f>
        <v>#DIV/0!</v>
      </c>
      <c r="E177" s="7" t="e">
        <f>E176/E175</f>
        <v>#DIV/0!</v>
      </c>
      <c r="F177" s="7" t="e">
        <f>F176/F175</f>
        <v>#DIV/0!</v>
      </c>
      <c r="G177" s="7" t="e">
        <f>G176/G175</f>
        <v>#DIV/0!</v>
      </c>
    </row>
    <row r="178" spans="3:7" ht="15.75" thickBot="1">
      <c r="C178" s="5" t="s">
        <v>17</v>
      </c>
      <c r="D178" s="62" t="s">
        <v>23</v>
      </c>
      <c r="E178" s="9" t="e">
        <f>E175/D175-1</f>
        <v>#DIV/0!</v>
      </c>
      <c r="F178" s="9" t="e">
        <f t="shared" ref="F178:G180" si="5">F175/E175-1</f>
        <v>#DIV/0!</v>
      </c>
      <c r="G178" s="9" t="e">
        <f t="shared" si="5"/>
        <v>#DIV/0!</v>
      </c>
    </row>
    <row r="179" spans="3:7" ht="15.75" thickBot="1">
      <c r="C179" s="5" t="s">
        <v>18</v>
      </c>
      <c r="D179" s="62" t="s">
        <v>23</v>
      </c>
      <c r="E179" s="9" t="e">
        <f>E176/D176-1</f>
        <v>#DIV/0!</v>
      </c>
      <c r="F179" s="9" t="e">
        <f t="shared" si="5"/>
        <v>#DIV/0!</v>
      </c>
      <c r="G179" s="9" t="e">
        <f t="shared" si="5"/>
        <v>#DIV/0!</v>
      </c>
    </row>
    <row r="180" spans="3:7" ht="15.75" thickBot="1">
      <c r="C180" s="5" t="s">
        <v>19</v>
      </c>
      <c r="D180" s="62" t="s">
        <v>23</v>
      </c>
      <c r="E180" s="9" t="e">
        <f>E177/D177-1</f>
        <v>#DIV/0!</v>
      </c>
      <c r="F180" s="9" t="e">
        <f t="shared" si="5"/>
        <v>#DIV/0!</v>
      </c>
      <c r="G180" s="9" t="e">
        <f t="shared" si="5"/>
        <v>#DIV/0!</v>
      </c>
    </row>
    <row r="181" spans="3:7" ht="15.75" thickBot="1">
      <c r="C181" s="429" t="s">
        <v>80</v>
      </c>
      <c r="D181" s="430"/>
      <c r="E181" s="430"/>
      <c r="F181" s="430"/>
      <c r="G181" s="431"/>
    </row>
    <row r="182" spans="3:7">
      <c r="C182" s="399"/>
      <c r="D182" s="29">
        <v>2018</v>
      </c>
      <c r="E182" s="29">
        <v>2019</v>
      </c>
      <c r="F182" s="29">
        <v>2020</v>
      </c>
      <c r="G182" s="29">
        <v>2021</v>
      </c>
    </row>
    <row r="183" spans="3:7" ht="15.75" thickBot="1">
      <c r="C183" s="400"/>
      <c r="D183" s="30" t="s">
        <v>6</v>
      </c>
      <c r="E183" s="30" t="s">
        <v>7</v>
      </c>
      <c r="F183" s="30" t="s">
        <v>7</v>
      </c>
      <c r="G183" s="30" t="s">
        <v>7</v>
      </c>
    </row>
    <row r="184" spans="3:7" ht="15.75" thickBot="1">
      <c r="C184" s="1" t="s">
        <v>99</v>
      </c>
      <c r="D184" s="11"/>
      <c r="E184" s="11"/>
      <c r="F184" s="11"/>
      <c r="G184" s="11"/>
    </row>
    <row r="185" spans="3:7" ht="15.75" thickBot="1">
      <c r="C185" s="1" t="s">
        <v>100</v>
      </c>
      <c r="D185" s="14"/>
      <c r="E185" s="11"/>
      <c r="F185" s="11"/>
      <c r="G185" s="11"/>
    </row>
    <row r="186" spans="3:7" ht="15.75" thickBot="1">
      <c r="C186" s="32" t="s">
        <v>75</v>
      </c>
      <c r="D186" s="14">
        <f>D185+D184</f>
        <v>0</v>
      </c>
      <c r="E186" s="14">
        <f>E185+E184</f>
        <v>0</v>
      </c>
      <c r="F186" s="14">
        <f>F185+F184</f>
        <v>0</v>
      </c>
      <c r="G186" s="14">
        <f>G185+G184</f>
        <v>0</v>
      </c>
    </row>
    <row r="187" spans="3:7">
      <c r="C187" s="420" t="s">
        <v>98</v>
      </c>
      <c r="D187" s="432"/>
      <c r="E187" s="423"/>
      <c r="F187" s="423"/>
      <c r="G187" s="424"/>
    </row>
    <row r="188" spans="3:7">
      <c r="C188" s="421"/>
      <c r="D188" s="433"/>
      <c r="E188" s="425"/>
      <c r="F188" s="425"/>
      <c r="G188" s="426"/>
    </row>
    <row r="189" spans="3:7" ht="15.75" thickBot="1">
      <c r="C189" s="422"/>
      <c r="D189" s="434"/>
      <c r="E189" s="427"/>
      <c r="F189" s="427"/>
      <c r="G189" s="428"/>
    </row>
    <row r="190" spans="3:7" ht="15.75" thickBot="1">
      <c r="C190" s="20" t="s">
        <v>24</v>
      </c>
      <c r="D190" s="670" t="s">
        <v>39</v>
      </c>
      <c r="E190" s="671"/>
      <c r="F190" s="671"/>
      <c r="G190" s="672"/>
    </row>
    <row r="191" spans="3:7" ht="15.75" thickBot="1">
      <c r="C191" s="414" t="s">
        <v>25</v>
      </c>
      <c r="D191" s="435"/>
      <c r="E191" s="435"/>
      <c r="F191" s="435"/>
      <c r="G191" s="436"/>
    </row>
    <row r="192" spans="3:7" ht="15.75" thickBot="1">
      <c r="C192" s="63" t="s">
        <v>46</v>
      </c>
      <c r="D192" s="10" t="s">
        <v>47</v>
      </c>
      <c r="E192" s="10" t="s">
        <v>40</v>
      </c>
      <c r="F192" s="10" t="s">
        <v>40</v>
      </c>
      <c r="G192" s="10" t="s">
        <v>40</v>
      </c>
    </row>
    <row r="193" spans="3:7" ht="15.75" thickBot="1">
      <c r="C193" s="5" t="s">
        <v>48</v>
      </c>
      <c r="D193" s="10" t="s">
        <v>47</v>
      </c>
      <c r="E193" s="10" t="s">
        <v>40</v>
      </c>
      <c r="F193" s="10" t="s">
        <v>40</v>
      </c>
      <c r="G193" s="10" t="s">
        <v>40</v>
      </c>
    </row>
    <row r="194" spans="3:7" ht="23.25" thickBot="1">
      <c r="C194" s="5" t="s">
        <v>49</v>
      </c>
      <c r="D194" s="10" t="s">
        <v>47</v>
      </c>
      <c r="E194" s="10" t="s">
        <v>40</v>
      </c>
      <c r="F194" s="10" t="s">
        <v>40</v>
      </c>
      <c r="G194" s="10" t="s">
        <v>40</v>
      </c>
    </row>
    <row r="195" spans="3:7" ht="15.75" thickBot="1">
      <c r="C195" s="673" t="s">
        <v>71</v>
      </c>
      <c r="D195" s="674"/>
      <c r="E195" s="674"/>
      <c r="F195" s="674"/>
      <c r="G195" s="675"/>
    </row>
    <row r="196" spans="3:7" ht="15.75" thickBot="1">
      <c r="C196" s="676" t="s">
        <v>93</v>
      </c>
      <c r="D196" s="677"/>
      <c r="E196" s="677"/>
      <c r="F196" s="677"/>
      <c r="G196" s="678"/>
    </row>
    <row r="197" spans="3:7">
      <c r="C197" s="399"/>
      <c r="D197" s="29">
        <v>2018</v>
      </c>
      <c r="E197" s="29">
        <v>2019</v>
      </c>
      <c r="F197" s="29">
        <v>2020</v>
      </c>
      <c r="G197" s="29">
        <v>2021</v>
      </c>
    </row>
    <row r="198" spans="3:7" ht="15.75" thickBot="1">
      <c r="C198" s="400"/>
      <c r="D198" s="30" t="s">
        <v>6</v>
      </c>
      <c r="E198" s="30" t="s">
        <v>7</v>
      </c>
      <c r="F198" s="30" t="s">
        <v>7</v>
      </c>
      <c r="G198" s="30" t="s">
        <v>7</v>
      </c>
    </row>
    <row r="199" spans="3:7" ht="15.75" thickBot="1">
      <c r="C199" s="31" t="s">
        <v>42</v>
      </c>
      <c r="D199" s="393" t="s">
        <v>39</v>
      </c>
      <c r="E199" s="394"/>
      <c r="F199" s="394"/>
      <c r="G199" s="395"/>
    </row>
    <row r="200" spans="3:7" ht="15.75" thickBot="1">
      <c r="C200" s="5" t="s">
        <v>10</v>
      </c>
      <c r="D200" s="414" t="s">
        <v>39</v>
      </c>
      <c r="E200" s="435"/>
      <c r="F200" s="435"/>
      <c r="G200" s="436"/>
    </row>
    <row r="201" spans="3:7" ht="15.75" thickBot="1">
      <c r="C201" s="5" t="s">
        <v>15</v>
      </c>
      <c r="D201" s="396" t="s">
        <v>39</v>
      </c>
      <c r="E201" s="397"/>
      <c r="F201" s="397"/>
      <c r="G201" s="398"/>
    </row>
    <row r="202" spans="3:7">
      <c r="C202" s="399"/>
      <c r="D202" s="29">
        <v>2018</v>
      </c>
      <c r="E202" s="29">
        <v>2019</v>
      </c>
      <c r="F202" s="29">
        <v>2020</v>
      </c>
      <c r="G202" s="29">
        <v>2021</v>
      </c>
    </row>
    <row r="203" spans="3:7" ht="15.75" thickBot="1">
      <c r="C203" s="400"/>
      <c r="D203" s="30" t="s">
        <v>6</v>
      </c>
      <c r="E203" s="30" t="s">
        <v>7</v>
      </c>
      <c r="F203" s="30" t="s">
        <v>7</v>
      </c>
      <c r="G203" s="30" t="s">
        <v>7</v>
      </c>
    </row>
    <row r="204" spans="3:7" ht="15.75" thickBot="1">
      <c r="C204" s="5" t="s">
        <v>9</v>
      </c>
      <c r="D204" s="7"/>
      <c r="E204" s="8"/>
      <c r="F204" s="8"/>
      <c r="G204" s="8"/>
    </row>
    <row r="205" spans="3:7" ht="15.75" thickBot="1">
      <c r="C205" s="5" t="s">
        <v>16</v>
      </c>
      <c r="D205" s="7"/>
      <c r="E205" s="7"/>
      <c r="F205" s="7"/>
      <c r="G205" s="7"/>
    </row>
    <row r="206" spans="3:7" ht="15.75" thickBot="1">
      <c r="C206" s="5" t="s">
        <v>26</v>
      </c>
      <c r="D206" s="7" t="e">
        <f>D205/D204</f>
        <v>#DIV/0!</v>
      </c>
      <c r="E206" s="7" t="e">
        <f>E205/E204</f>
        <v>#DIV/0!</v>
      </c>
      <c r="F206" s="7" t="e">
        <f>F205/F204</f>
        <v>#DIV/0!</v>
      </c>
      <c r="G206" s="7" t="e">
        <f>G205/G204</f>
        <v>#DIV/0!</v>
      </c>
    </row>
    <row r="207" spans="3:7" ht="15.75" thickBot="1">
      <c r="C207" s="5" t="s">
        <v>17</v>
      </c>
      <c r="D207" s="62"/>
      <c r="E207" s="9" t="e">
        <f>E204/D204-1</f>
        <v>#DIV/0!</v>
      </c>
      <c r="F207" s="9" t="e">
        <f t="shared" ref="F207:G209" si="6">F204/E204-1</f>
        <v>#DIV/0!</v>
      </c>
      <c r="G207" s="9" t="e">
        <f t="shared" si="6"/>
        <v>#DIV/0!</v>
      </c>
    </row>
    <row r="208" spans="3:7" ht="15.75" thickBot="1">
      <c r="C208" s="5" t="s">
        <v>18</v>
      </c>
      <c r="D208" s="62"/>
      <c r="E208" s="9" t="e">
        <f>E205/D205-1</f>
        <v>#DIV/0!</v>
      </c>
      <c r="F208" s="9" t="e">
        <f t="shared" si="6"/>
        <v>#DIV/0!</v>
      </c>
      <c r="G208" s="9" t="e">
        <f t="shared" si="6"/>
        <v>#DIV/0!</v>
      </c>
    </row>
    <row r="209" spans="3:7" ht="15.75" thickBot="1">
      <c r="C209" s="5" t="s">
        <v>19</v>
      </c>
      <c r="D209" s="62"/>
      <c r="E209" s="9" t="e">
        <f>E206/D206-1</f>
        <v>#DIV/0!</v>
      </c>
      <c r="F209" s="9" t="e">
        <f t="shared" si="6"/>
        <v>#DIV/0!</v>
      </c>
      <c r="G209" s="9" t="e">
        <f t="shared" si="6"/>
        <v>#DIV/0!</v>
      </c>
    </row>
    <row r="210" spans="3:7">
      <c r="C210" s="399"/>
      <c r="D210" s="29">
        <v>2018</v>
      </c>
      <c r="E210" s="29">
        <v>2019</v>
      </c>
      <c r="F210" s="29">
        <v>2020</v>
      </c>
      <c r="G210" s="29">
        <v>2021</v>
      </c>
    </row>
    <row r="211" spans="3:7" ht="15.75" thickBot="1">
      <c r="C211" s="400"/>
      <c r="D211" s="30" t="s">
        <v>6</v>
      </c>
      <c r="E211" s="30" t="s">
        <v>7</v>
      </c>
      <c r="F211" s="30" t="s">
        <v>7</v>
      </c>
      <c r="G211" s="30" t="s">
        <v>7</v>
      </c>
    </row>
    <row r="212" spans="3:7" ht="15.75" thickBot="1">
      <c r="C212" s="429" t="s">
        <v>79</v>
      </c>
      <c r="D212" s="430"/>
      <c r="E212" s="430"/>
      <c r="F212" s="430"/>
      <c r="G212" s="431"/>
    </row>
    <row r="213" spans="3:7">
      <c r="C213" s="399"/>
      <c r="D213" s="29">
        <v>2018</v>
      </c>
      <c r="E213" s="29">
        <v>2019</v>
      </c>
      <c r="F213" s="29">
        <v>2020</v>
      </c>
      <c r="G213" s="29">
        <v>2021</v>
      </c>
    </row>
    <row r="214" spans="3:7" ht="15.75" thickBot="1">
      <c r="C214" s="400"/>
      <c r="D214" s="30" t="s">
        <v>6</v>
      </c>
      <c r="E214" s="30" t="s">
        <v>7</v>
      </c>
      <c r="F214" s="30" t="s">
        <v>7</v>
      </c>
      <c r="G214" s="30" t="s">
        <v>7</v>
      </c>
    </row>
    <row r="215" spans="3:7" ht="15.75" thickBot="1">
      <c r="C215" s="1" t="s">
        <v>0</v>
      </c>
      <c r="D215" s="11"/>
      <c r="E215" s="11"/>
      <c r="F215" s="11"/>
      <c r="G215" s="11"/>
    </row>
    <row r="216" spans="3:7" ht="24.75" thickBot="1">
      <c r="C216" s="13" t="s">
        <v>54</v>
      </c>
      <c r="D216" s="14"/>
      <c r="E216" s="15"/>
      <c r="F216" s="15"/>
      <c r="G216" s="15"/>
    </row>
    <row r="217" spans="3:7" ht="24.75" thickBot="1">
      <c r="C217" s="13" t="s">
        <v>55</v>
      </c>
      <c r="D217" s="14"/>
      <c r="E217" s="15"/>
      <c r="F217" s="15"/>
      <c r="G217" s="15"/>
    </row>
    <row r="218" spans="3:7" ht="24.75" thickBot="1">
      <c r="C218" s="1" t="s">
        <v>52</v>
      </c>
      <c r="D218" s="11"/>
      <c r="E218" s="11"/>
      <c r="F218" s="11"/>
      <c r="G218" s="11"/>
    </row>
    <row r="219" spans="3:7" ht="36.75" thickBot="1">
      <c r="C219" s="13" t="s">
        <v>56</v>
      </c>
      <c r="D219" s="14"/>
      <c r="E219" s="11"/>
      <c r="F219" s="11"/>
      <c r="G219" s="11"/>
    </row>
    <row r="220" spans="3:7" ht="36.75" thickBot="1">
      <c r="C220" s="13" t="s">
        <v>57</v>
      </c>
      <c r="D220" s="14"/>
      <c r="E220" s="11"/>
      <c r="F220" s="11"/>
      <c r="G220" s="11"/>
    </row>
    <row r="221" spans="3:7" ht="15.75" thickBot="1">
      <c r="C221" s="1" t="s">
        <v>1</v>
      </c>
      <c r="D221" s="14"/>
      <c r="E221" s="11"/>
      <c r="F221" s="11"/>
      <c r="G221" s="11"/>
    </row>
    <row r="222" spans="3:7" ht="36.75" thickBot="1">
      <c r="C222" s="13" t="s">
        <v>59</v>
      </c>
      <c r="D222" s="14"/>
      <c r="E222" s="11"/>
      <c r="F222" s="11"/>
      <c r="G222" s="11"/>
    </row>
    <row r="223" spans="3:7" ht="36.75" thickBot="1">
      <c r="C223" s="13" t="s">
        <v>60</v>
      </c>
      <c r="D223" s="14"/>
      <c r="E223" s="11"/>
      <c r="F223" s="11"/>
      <c r="G223" s="11"/>
    </row>
    <row r="224" spans="3:7" ht="15.75" thickBot="1">
      <c r="C224" s="1" t="s">
        <v>2</v>
      </c>
      <c r="D224" s="14"/>
      <c r="E224" s="11"/>
      <c r="F224" s="11"/>
      <c r="G224" s="11"/>
    </row>
    <row r="225" spans="3:7" ht="24.75" thickBot="1">
      <c r="C225" s="13" t="s">
        <v>61</v>
      </c>
      <c r="D225" s="14"/>
      <c r="E225" s="11"/>
      <c r="F225" s="11"/>
      <c r="G225" s="11"/>
    </row>
    <row r="226" spans="3:7" ht="24.75" thickBot="1">
      <c r="C226" s="13" t="s">
        <v>62</v>
      </c>
      <c r="D226" s="14"/>
      <c r="E226" s="11"/>
      <c r="F226" s="11"/>
      <c r="G226" s="11"/>
    </row>
    <row r="227" spans="3:7" ht="15.75" thickBot="1">
      <c r="C227" s="1" t="s">
        <v>31</v>
      </c>
      <c r="D227" s="14"/>
      <c r="E227" s="11"/>
      <c r="F227" s="11"/>
      <c r="G227" s="11"/>
    </row>
    <row r="228" spans="3:7" ht="36.75" thickBot="1">
      <c r="C228" s="13" t="s">
        <v>63</v>
      </c>
      <c r="D228" s="14"/>
      <c r="E228" s="11"/>
      <c r="F228" s="11"/>
      <c r="G228" s="11"/>
    </row>
    <row r="229" spans="3:7" ht="36.75" thickBot="1">
      <c r="C229" s="13" t="s">
        <v>64</v>
      </c>
      <c r="D229" s="14"/>
      <c r="E229" s="11"/>
      <c r="F229" s="11"/>
      <c r="G229" s="11"/>
    </row>
    <row r="230" spans="3:7" ht="15.75" thickBot="1">
      <c r="C230" s="1" t="s">
        <v>33</v>
      </c>
      <c r="D230" s="14"/>
      <c r="E230" s="11"/>
      <c r="F230" s="11"/>
      <c r="G230" s="11"/>
    </row>
    <row r="231" spans="3:7" ht="24.75" thickBot="1">
      <c r="C231" s="13" t="s">
        <v>65</v>
      </c>
      <c r="D231" s="14"/>
      <c r="E231" s="11"/>
      <c r="F231" s="11"/>
      <c r="G231" s="11"/>
    </row>
    <row r="232" spans="3:7" ht="24.75" thickBot="1">
      <c r="C232" s="13" t="s">
        <v>66</v>
      </c>
      <c r="D232" s="14"/>
      <c r="E232" s="11"/>
      <c r="F232" s="11"/>
      <c r="G232" s="11"/>
    </row>
    <row r="233" spans="3:7" ht="24.75" thickBot="1">
      <c r="C233" s="1" t="s">
        <v>3</v>
      </c>
      <c r="D233" s="14"/>
      <c r="E233" s="11"/>
      <c r="F233" s="11"/>
      <c r="G233" s="11"/>
    </row>
    <row r="234" spans="3:7" ht="36.75" thickBot="1">
      <c r="C234" s="13" t="s">
        <v>67</v>
      </c>
      <c r="D234" s="14"/>
      <c r="E234" s="11"/>
      <c r="F234" s="11"/>
      <c r="G234" s="11"/>
    </row>
    <row r="235" spans="3:7" ht="36.75" thickBot="1">
      <c r="C235" s="13" t="s">
        <v>68</v>
      </c>
      <c r="D235" s="14"/>
      <c r="E235" s="11"/>
      <c r="F235" s="11"/>
      <c r="G235" s="11"/>
    </row>
    <row r="236" spans="3:7" ht="24.75" thickBot="1">
      <c r="C236" s="34" t="s">
        <v>76</v>
      </c>
      <c r="D236" s="35">
        <f>D233+D230+D227+D224+D221+D218+D215</f>
        <v>0</v>
      </c>
      <c r="E236" s="35">
        <f>E233+E230+E227+E224+E221+E218+E215</f>
        <v>0</v>
      </c>
      <c r="F236" s="35">
        <f>F233+F230+F227+F224+F221+F218+F215</f>
        <v>0</v>
      </c>
      <c r="G236" s="35">
        <f>G233+G230+G227+G224+G221+G218+G215</f>
        <v>0</v>
      </c>
    </row>
    <row r="237" spans="3:7">
      <c r="C237" s="420" t="s">
        <v>51</v>
      </c>
      <c r="D237" s="423" t="s">
        <v>23</v>
      </c>
      <c r="E237" s="423"/>
      <c r="F237" s="423"/>
      <c r="G237" s="424"/>
    </row>
    <row r="238" spans="3:7">
      <c r="C238" s="421"/>
      <c r="D238" s="425"/>
      <c r="E238" s="425"/>
      <c r="F238" s="425"/>
      <c r="G238" s="426"/>
    </row>
    <row r="239" spans="3:7" ht="15.75" thickBot="1">
      <c r="C239" s="422"/>
      <c r="D239" s="427"/>
      <c r="E239" s="427"/>
      <c r="F239" s="427"/>
      <c r="G239" s="428"/>
    </row>
    <row r="240" spans="3:7" ht="15.75" thickBot="1">
      <c r="C240" s="38" t="s">
        <v>74</v>
      </c>
      <c r="D240" s="39">
        <f>IF(D236-D205=0,0,"Error")</f>
        <v>0</v>
      </c>
      <c r="E240" s="39">
        <f>IF(E236-E205=0,0,"Error")</f>
        <v>0</v>
      </c>
      <c r="F240" s="39">
        <f>IF(F236-F205=0,0,"Error")</f>
        <v>0</v>
      </c>
      <c r="G240" s="39">
        <f>IF(G236-G205=0,0,"Error")</f>
        <v>0</v>
      </c>
    </row>
    <row r="241" spans="3:7" ht="15.75" thickBot="1">
      <c r="C241" s="23" t="s">
        <v>77</v>
      </c>
      <c r="D241" s="393" t="s">
        <v>39</v>
      </c>
      <c r="E241" s="394"/>
      <c r="F241" s="394"/>
      <c r="G241" s="395"/>
    </row>
    <row r="242" spans="3:7" ht="15.75" thickBot="1">
      <c r="C242" s="5" t="s">
        <v>10</v>
      </c>
      <c r="D242" s="414" t="s">
        <v>39</v>
      </c>
      <c r="E242" s="435"/>
      <c r="F242" s="435"/>
      <c r="G242" s="436"/>
    </row>
    <row r="243" spans="3:7" ht="15.75" thickBot="1">
      <c r="C243" s="5" t="s">
        <v>15</v>
      </c>
      <c r="D243" s="396" t="s">
        <v>39</v>
      </c>
      <c r="E243" s="397"/>
      <c r="F243" s="397"/>
      <c r="G243" s="398"/>
    </row>
    <row r="244" spans="3:7">
      <c r="C244" s="399"/>
      <c r="D244" s="29">
        <v>2018</v>
      </c>
      <c r="E244" s="29">
        <v>2019</v>
      </c>
      <c r="F244" s="29">
        <v>2020</v>
      </c>
      <c r="G244" s="29">
        <v>2021</v>
      </c>
    </row>
    <row r="245" spans="3:7" ht="15.75" thickBot="1">
      <c r="C245" s="400"/>
      <c r="D245" s="30" t="s">
        <v>6</v>
      </c>
      <c r="E245" s="30" t="s">
        <v>7</v>
      </c>
      <c r="F245" s="30" t="s">
        <v>7</v>
      </c>
      <c r="G245" s="30" t="s">
        <v>7</v>
      </c>
    </row>
    <row r="246" spans="3:7" ht="15.75" thickBot="1">
      <c r="C246" s="5" t="s">
        <v>9</v>
      </c>
      <c r="D246" s="7"/>
      <c r="E246" s="7"/>
      <c r="F246" s="7"/>
      <c r="G246" s="7"/>
    </row>
    <row r="247" spans="3:7" ht="15.75" thickBot="1">
      <c r="C247" s="5" t="s">
        <v>16</v>
      </c>
      <c r="D247" s="7"/>
      <c r="E247" s="7"/>
      <c r="F247" s="7"/>
      <c r="G247" s="7"/>
    </row>
    <row r="248" spans="3:7" ht="15.75" thickBot="1">
      <c r="C248" s="5" t="s">
        <v>26</v>
      </c>
      <c r="D248" s="7" t="e">
        <f>D247/D246</f>
        <v>#DIV/0!</v>
      </c>
      <c r="E248" s="7" t="e">
        <f>E247/E246</f>
        <v>#DIV/0!</v>
      </c>
      <c r="F248" s="7" t="e">
        <f>F247/F246</f>
        <v>#DIV/0!</v>
      </c>
      <c r="G248" s="7" t="e">
        <f>G247/G246</f>
        <v>#DIV/0!</v>
      </c>
    </row>
    <row r="249" spans="3:7" ht="15.75" thickBot="1">
      <c r="C249" s="5" t="s">
        <v>17</v>
      </c>
      <c r="D249" s="62"/>
      <c r="E249" s="9" t="e">
        <f>E246/D246-1</f>
        <v>#DIV/0!</v>
      </c>
      <c r="F249" s="9" t="e">
        <f t="shared" ref="F249:G251" si="7">F246/E246-1</f>
        <v>#DIV/0!</v>
      </c>
      <c r="G249" s="9" t="e">
        <f t="shared" si="7"/>
        <v>#DIV/0!</v>
      </c>
    </row>
    <row r="250" spans="3:7" ht="15.75" thickBot="1">
      <c r="C250" s="5" t="s">
        <v>18</v>
      </c>
      <c r="D250" s="62"/>
      <c r="E250" s="9" t="e">
        <f>E247/D247-1</f>
        <v>#DIV/0!</v>
      </c>
      <c r="F250" s="9" t="e">
        <f t="shared" si="7"/>
        <v>#DIV/0!</v>
      </c>
      <c r="G250" s="9" t="e">
        <f t="shared" si="7"/>
        <v>#DIV/0!</v>
      </c>
    </row>
    <row r="251" spans="3:7" ht="15.75" thickBot="1">
      <c r="C251" s="5" t="s">
        <v>19</v>
      </c>
      <c r="D251" s="62"/>
      <c r="E251" s="9" t="e">
        <f>E248/D248-1</f>
        <v>#DIV/0!</v>
      </c>
      <c r="F251" s="9" t="e">
        <f t="shared" si="7"/>
        <v>#DIV/0!</v>
      </c>
      <c r="G251" s="9" t="e">
        <f t="shared" si="7"/>
        <v>#DIV/0!</v>
      </c>
    </row>
    <row r="252" spans="3:7" ht="15.75" thickBot="1">
      <c r="C252" s="429" t="s">
        <v>80</v>
      </c>
      <c r="D252" s="430"/>
      <c r="E252" s="430"/>
      <c r="F252" s="430"/>
      <c r="G252" s="431"/>
    </row>
    <row r="253" spans="3:7">
      <c r="C253" s="399"/>
      <c r="D253" s="29">
        <v>2018</v>
      </c>
      <c r="E253" s="29">
        <v>2019</v>
      </c>
      <c r="F253" s="29">
        <v>2020</v>
      </c>
      <c r="G253" s="29">
        <v>2021</v>
      </c>
    </row>
    <row r="254" spans="3:7" ht="15.75" thickBot="1">
      <c r="C254" s="400"/>
      <c r="D254" s="30" t="s">
        <v>6</v>
      </c>
      <c r="E254" s="30" t="s">
        <v>7</v>
      </c>
      <c r="F254" s="30" t="s">
        <v>7</v>
      </c>
      <c r="G254" s="30" t="s">
        <v>7</v>
      </c>
    </row>
    <row r="255" spans="3:7" ht="15.75" thickBot="1">
      <c r="C255" s="1" t="s">
        <v>0</v>
      </c>
      <c r="D255" s="11"/>
      <c r="E255" s="11"/>
      <c r="F255" s="11"/>
      <c r="G255" s="11"/>
    </row>
    <row r="256" spans="3:7" ht="24.75" thickBot="1">
      <c r="C256" s="13" t="s">
        <v>54</v>
      </c>
      <c r="D256" s="14"/>
      <c r="E256" s="15"/>
      <c r="F256" s="15"/>
      <c r="G256" s="15"/>
    </row>
    <row r="257" spans="3:7" ht="24.75" thickBot="1">
      <c r="C257" s="13" t="s">
        <v>55</v>
      </c>
      <c r="D257" s="14"/>
      <c r="E257" s="15"/>
      <c r="F257" s="15"/>
      <c r="G257" s="15"/>
    </row>
    <row r="258" spans="3:7" ht="24.75" thickBot="1">
      <c r="C258" s="1" t="s">
        <v>52</v>
      </c>
      <c r="D258" s="11"/>
      <c r="E258" s="11"/>
      <c r="F258" s="11"/>
      <c r="G258" s="11"/>
    </row>
    <row r="259" spans="3:7" ht="36.75" thickBot="1">
      <c r="C259" s="13" t="s">
        <v>56</v>
      </c>
      <c r="D259" s="14"/>
      <c r="E259" s="11"/>
      <c r="F259" s="11"/>
      <c r="G259" s="11"/>
    </row>
    <row r="260" spans="3:7" ht="36.75" thickBot="1">
      <c r="C260" s="13" t="s">
        <v>57</v>
      </c>
      <c r="D260" s="14"/>
      <c r="E260" s="11"/>
      <c r="F260" s="11"/>
      <c r="G260" s="11"/>
    </row>
    <row r="261" spans="3:7" ht="15.75" thickBot="1">
      <c r="C261" s="1" t="s">
        <v>1</v>
      </c>
      <c r="D261" s="14"/>
      <c r="E261" s="11"/>
      <c r="F261" s="11"/>
      <c r="G261" s="11"/>
    </row>
    <row r="262" spans="3:7" ht="36.75" thickBot="1">
      <c r="C262" s="13" t="s">
        <v>59</v>
      </c>
      <c r="D262" s="14"/>
      <c r="E262" s="11"/>
      <c r="F262" s="11"/>
      <c r="G262" s="11"/>
    </row>
    <row r="263" spans="3:7" ht="36.75" thickBot="1">
      <c r="C263" s="13" t="s">
        <v>60</v>
      </c>
      <c r="D263" s="14"/>
      <c r="E263" s="11"/>
      <c r="F263" s="11"/>
      <c r="G263" s="11"/>
    </row>
    <row r="264" spans="3:7" ht="15.75" thickBot="1">
      <c r="C264" s="1" t="s">
        <v>2</v>
      </c>
      <c r="D264" s="14"/>
      <c r="E264" s="11"/>
      <c r="F264" s="11"/>
      <c r="G264" s="11"/>
    </row>
    <row r="265" spans="3:7" ht="24.75" thickBot="1">
      <c r="C265" s="13" t="s">
        <v>61</v>
      </c>
      <c r="D265" s="14"/>
      <c r="E265" s="11"/>
      <c r="F265" s="11"/>
      <c r="G265" s="11"/>
    </row>
    <row r="266" spans="3:7" ht="24.75" thickBot="1">
      <c r="C266" s="13" t="s">
        <v>62</v>
      </c>
      <c r="D266" s="14"/>
      <c r="E266" s="11"/>
      <c r="F266" s="11"/>
      <c r="G266" s="11"/>
    </row>
    <row r="267" spans="3:7" ht="15.75" thickBot="1">
      <c r="C267" s="1" t="s">
        <v>31</v>
      </c>
      <c r="D267" s="14"/>
      <c r="E267" s="11"/>
      <c r="F267" s="11"/>
      <c r="G267" s="11"/>
    </row>
    <row r="268" spans="3:7" ht="36.75" thickBot="1">
      <c r="C268" s="13" t="s">
        <v>63</v>
      </c>
      <c r="D268" s="14"/>
      <c r="E268" s="11"/>
      <c r="F268" s="11"/>
      <c r="G268" s="11"/>
    </row>
    <row r="269" spans="3:7" ht="36.75" thickBot="1">
      <c r="C269" s="13" t="s">
        <v>64</v>
      </c>
      <c r="D269" s="14"/>
      <c r="E269" s="11"/>
      <c r="F269" s="11"/>
      <c r="G269" s="11"/>
    </row>
    <row r="270" spans="3:7" ht="15.75" thickBot="1">
      <c r="C270" s="1" t="s">
        <v>33</v>
      </c>
      <c r="D270" s="14"/>
      <c r="E270" s="11"/>
      <c r="F270" s="11"/>
      <c r="G270" s="11"/>
    </row>
    <row r="271" spans="3:7" ht="24.75" thickBot="1">
      <c r="C271" s="13" t="s">
        <v>65</v>
      </c>
      <c r="D271" s="14"/>
      <c r="E271" s="11"/>
      <c r="F271" s="11"/>
      <c r="G271" s="11"/>
    </row>
    <row r="272" spans="3:7" ht="24.75" thickBot="1">
      <c r="C272" s="13" t="s">
        <v>66</v>
      </c>
      <c r="D272" s="14"/>
      <c r="E272" s="11"/>
      <c r="F272" s="11"/>
      <c r="G272" s="11"/>
    </row>
    <row r="273" spans="3:13" ht="24.75" thickBot="1">
      <c r="C273" s="1" t="s">
        <v>3</v>
      </c>
      <c r="D273" s="14"/>
      <c r="E273" s="11"/>
      <c r="F273" s="11"/>
      <c r="G273" s="11"/>
    </row>
    <row r="274" spans="3:13" ht="36.75" thickBot="1">
      <c r="C274" s="13" t="s">
        <v>67</v>
      </c>
      <c r="D274" s="14"/>
      <c r="E274" s="11"/>
      <c r="F274" s="11"/>
      <c r="G274" s="11"/>
    </row>
    <row r="275" spans="3:13" ht="36.75" thickBot="1">
      <c r="C275" s="13" t="s">
        <v>68</v>
      </c>
      <c r="D275" s="14"/>
      <c r="E275" s="11"/>
      <c r="F275" s="11"/>
      <c r="G275" s="11"/>
    </row>
    <row r="276" spans="3:13" ht="24.75" thickBot="1">
      <c r="C276" s="34" t="s">
        <v>76</v>
      </c>
      <c r="D276" s="36">
        <f>D273+D267+D270+D264+D261+D258+D255</f>
        <v>0</v>
      </c>
      <c r="E276" s="36">
        <f>E273+E267+E270+E264+E261+E258+E255</f>
        <v>0</v>
      </c>
      <c r="F276" s="36">
        <f>F273+F267+F270+F264+F261+F258+F255</f>
        <v>0</v>
      </c>
      <c r="G276" s="36">
        <f>G273+G267+G270+G264+G261+G258+G255</f>
        <v>0</v>
      </c>
    </row>
    <row r="277" spans="3:13">
      <c r="C277" s="420" t="s">
        <v>50</v>
      </c>
      <c r="D277" s="423"/>
      <c r="E277" s="423"/>
      <c r="F277" s="423"/>
      <c r="G277" s="424"/>
    </row>
    <row r="278" spans="3:13" ht="12.75" customHeight="1">
      <c r="C278" s="421"/>
      <c r="D278" s="425"/>
      <c r="E278" s="425"/>
      <c r="F278" s="425"/>
      <c r="G278" s="426"/>
    </row>
    <row r="279" spans="3:13" ht="9" customHeight="1" thickBot="1">
      <c r="C279" s="422"/>
      <c r="D279" s="427"/>
      <c r="E279" s="427"/>
      <c r="F279" s="427"/>
      <c r="G279" s="428"/>
    </row>
    <row r="280" spans="3:13" ht="15.75" thickBot="1">
      <c r="C280" s="38" t="s">
        <v>74</v>
      </c>
      <c r="D280" s="39">
        <f>IF(D276-D247=0,0,"Error")</f>
        <v>0</v>
      </c>
      <c r="E280" s="39">
        <f>IF(E276-E247=0,0,"Error")</f>
        <v>0</v>
      </c>
      <c r="F280" s="39">
        <f>IF(F276-F247=0,0,"Error")</f>
        <v>0</v>
      </c>
      <c r="G280" s="39">
        <f>IF(G276-G247=0,0,"Error")</f>
        <v>0</v>
      </c>
    </row>
    <row r="281" spans="3:13" ht="15.75" thickBot="1">
      <c r="C281" s="437" t="s">
        <v>94</v>
      </c>
      <c r="D281" s="438"/>
      <c r="E281" s="438"/>
      <c r="F281" s="438"/>
      <c r="G281" s="439"/>
    </row>
    <row r="282" spans="3:13" ht="15.75" thickBot="1">
      <c r="C282" s="437" t="s">
        <v>95</v>
      </c>
      <c r="D282" s="438"/>
      <c r="E282" s="438"/>
      <c r="F282" s="438"/>
      <c r="G282" s="439"/>
    </row>
    <row r="283" spans="3:13" ht="15.75" thickBot="1">
      <c r="C283" s="22" t="s">
        <v>45</v>
      </c>
      <c r="D283" s="443" t="s">
        <v>44</v>
      </c>
      <c r="E283" s="444"/>
      <c r="F283" s="444"/>
      <c r="G283" s="445"/>
      <c r="I283" s="12"/>
      <c r="J283" s="12"/>
      <c r="K283" s="12"/>
      <c r="L283" s="12"/>
      <c r="M283" s="12"/>
    </row>
    <row r="284" spans="3:13" ht="15.75" thickBot="1">
      <c r="C284" s="31" t="s">
        <v>42</v>
      </c>
      <c r="D284" s="393" t="s">
        <v>39</v>
      </c>
      <c r="E284" s="394"/>
      <c r="F284" s="394"/>
      <c r="G284" s="395"/>
    </row>
    <row r="285" spans="3:13" ht="15.75" thickBot="1">
      <c r="C285" s="5" t="s">
        <v>10</v>
      </c>
      <c r="D285" s="414" t="s">
        <v>39</v>
      </c>
      <c r="E285" s="435"/>
      <c r="F285" s="435"/>
      <c r="G285" s="436"/>
    </row>
    <row r="286" spans="3:13" ht="15.75" thickBot="1">
      <c r="C286" s="5" t="s">
        <v>15</v>
      </c>
      <c r="D286" s="396" t="s">
        <v>39</v>
      </c>
      <c r="E286" s="397"/>
      <c r="F286" s="397"/>
      <c r="G286" s="398"/>
    </row>
    <row r="287" spans="3:13" ht="12.75" customHeight="1">
      <c r="C287" s="399"/>
      <c r="D287" s="29">
        <v>2018</v>
      </c>
      <c r="E287" s="29">
        <v>2019</v>
      </c>
      <c r="F287" s="29">
        <v>2020</v>
      </c>
      <c r="G287" s="29">
        <v>2021</v>
      </c>
    </row>
    <row r="288" spans="3:13" ht="9" customHeight="1" thickBot="1">
      <c r="C288" s="400"/>
      <c r="D288" s="30" t="s">
        <v>6</v>
      </c>
      <c r="E288" s="30" t="s">
        <v>7</v>
      </c>
      <c r="F288" s="30" t="s">
        <v>7</v>
      </c>
      <c r="G288" s="30" t="s">
        <v>7</v>
      </c>
    </row>
    <row r="289" spans="3:13" ht="15.75" thickBot="1">
      <c r="C289" s="5" t="s">
        <v>9</v>
      </c>
      <c r="D289" s="7"/>
      <c r="E289" s="7"/>
      <c r="F289" s="7"/>
      <c r="G289" s="7"/>
    </row>
    <row r="290" spans="3:13" ht="15.75" thickBot="1">
      <c r="C290" s="5" t="s">
        <v>16</v>
      </c>
      <c r="D290" s="7"/>
      <c r="E290" s="7"/>
      <c r="F290" s="7"/>
      <c r="G290" s="7"/>
    </row>
    <row r="291" spans="3:13" ht="15.75" thickBot="1">
      <c r="C291" s="5" t="s">
        <v>26</v>
      </c>
      <c r="D291" s="7" t="e">
        <f>D290/D289</f>
        <v>#DIV/0!</v>
      </c>
      <c r="E291" s="7" t="e">
        <f>E290/E289</f>
        <v>#DIV/0!</v>
      </c>
      <c r="F291" s="7" t="e">
        <f>F290/F289</f>
        <v>#DIV/0!</v>
      </c>
      <c r="G291" s="7" t="e">
        <f>G290/G289</f>
        <v>#DIV/0!</v>
      </c>
    </row>
    <row r="292" spans="3:13" ht="15.75" thickBot="1">
      <c r="C292" s="5" t="s">
        <v>17</v>
      </c>
      <c r="D292" s="62" t="s">
        <v>23</v>
      </c>
      <c r="E292" s="9" t="e">
        <f>E289/D289-1</f>
        <v>#DIV/0!</v>
      </c>
      <c r="F292" s="9" t="e">
        <f t="shared" ref="F292:G294" si="8">F289/E289-1</f>
        <v>#DIV/0!</v>
      </c>
      <c r="G292" s="9" t="e">
        <f t="shared" si="8"/>
        <v>#DIV/0!</v>
      </c>
    </row>
    <row r="293" spans="3:13" ht="15.75" thickBot="1">
      <c r="C293" s="5" t="s">
        <v>18</v>
      </c>
      <c r="D293" s="62" t="s">
        <v>23</v>
      </c>
      <c r="E293" s="9" t="e">
        <f>E290/D290-1</f>
        <v>#DIV/0!</v>
      </c>
      <c r="F293" s="9" t="e">
        <f t="shared" si="8"/>
        <v>#DIV/0!</v>
      </c>
      <c r="G293" s="9" t="e">
        <f t="shared" si="8"/>
        <v>#DIV/0!</v>
      </c>
    </row>
    <row r="294" spans="3:13" ht="15.75" thickBot="1">
      <c r="C294" s="5" t="s">
        <v>19</v>
      </c>
      <c r="D294" s="62" t="s">
        <v>23</v>
      </c>
      <c r="E294" s="9" t="e">
        <f>E291/D291-1</f>
        <v>#DIV/0!</v>
      </c>
      <c r="F294" s="9" t="e">
        <f t="shared" si="8"/>
        <v>#DIV/0!</v>
      </c>
      <c r="G294" s="9" t="e">
        <f t="shared" si="8"/>
        <v>#DIV/0!</v>
      </c>
    </row>
    <row r="295" spans="3:13" ht="15.75" thickBot="1">
      <c r="C295" s="429" t="s">
        <v>73</v>
      </c>
      <c r="D295" s="430"/>
      <c r="E295" s="430"/>
      <c r="F295" s="430"/>
      <c r="G295" s="431"/>
    </row>
    <row r="296" spans="3:13">
      <c r="C296" s="399"/>
      <c r="D296" s="29">
        <v>2018</v>
      </c>
      <c r="E296" s="29">
        <v>2019</v>
      </c>
      <c r="F296" s="29">
        <v>2020</v>
      </c>
      <c r="G296" s="29">
        <v>2021</v>
      </c>
    </row>
    <row r="297" spans="3:13" ht="17.25" customHeight="1" thickBot="1">
      <c r="C297" s="400"/>
      <c r="D297" s="30" t="s">
        <v>6</v>
      </c>
      <c r="E297" s="30" t="s">
        <v>7</v>
      </c>
      <c r="F297" s="30" t="s">
        <v>7</v>
      </c>
      <c r="G297" s="30" t="s">
        <v>7</v>
      </c>
    </row>
    <row r="298" spans="3:13" ht="15.75" thickBot="1">
      <c r="C298" s="1" t="s">
        <v>99</v>
      </c>
      <c r="D298" s="11"/>
      <c r="E298" s="11"/>
      <c r="F298" s="11"/>
      <c r="G298" s="11"/>
    </row>
    <row r="299" spans="3:13" ht="12.75" customHeight="1" thickBot="1">
      <c r="C299" s="1" t="s">
        <v>100</v>
      </c>
      <c r="D299" s="14"/>
      <c r="E299" s="11"/>
      <c r="F299" s="11"/>
      <c r="G299" s="11"/>
    </row>
    <row r="300" spans="3:13" ht="9" customHeight="1" thickBot="1">
      <c r="C300" s="32" t="s">
        <v>72</v>
      </c>
      <c r="D300" s="14">
        <f>D299+D298</f>
        <v>0</v>
      </c>
      <c r="E300" s="14">
        <f>E299+E298</f>
        <v>0</v>
      </c>
      <c r="F300" s="14">
        <f>F299+F298</f>
        <v>0</v>
      </c>
      <c r="G300" s="14">
        <f>G299+G298</f>
        <v>0</v>
      </c>
    </row>
    <row r="301" spans="3:13">
      <c r="C301" s="420" t="s">
        <v>96</v>
      </c>
      <c r="D301" s="432"/>
      <c r="E301" s="423"/>
      <c r="F301" s="423"/>
      <c r="G301" s="424"/>
    </row>
    <row r="302" spans="3:13">
      <c r="C302" s="421"/>
      <c r="D302" s="433"/>
      <c r="E302" s="425"/>
      <c r="F302" s="425"/>
      <c r="G302" s="426"/>
    </row>
    <row r="303" spans="3:13" ht="15.75" thickBot="1">
      <c r="C303" s="422"/>
      <c r="D303" s="434"/>
      <c r="E303" s="427"/>
      <c r="F303" s="427"/>
      <c r="G303" s="428"/>
    </row>
    <row r="304" spans="3:13" ht="15.75" thickBot="1">
      <c r="C304" s="22" t="s">
        <v>45</v>
      </c>
      <c r="D304" s="443" t="s">
        <v>44</v>
      </c>
      <c r="E304" s="444"/>
      <c r="F304" s="444"/>
      <c r="G304" s="445"/>
      <c r="I304" s="12"/>
      <c r="J304" s="12"/>
      <c r="K304" s="12"/>
      <c r="L304" s="12"/>
      <c r="M304" s="12"/>
    </row>
    <row r="305" spans="3:7" ht="15.75" thickBot="1">
      <c r="C305" s="31" t="s">
        <v>97</v>
      </c>
      <c r="D305" s="393" t="s">
        <v>39</v>
      </c>
      <c r="E305" s="394"/>
      <c r="F305" s="394"/>
      <c r="G305" s="395"/>
    </row>
    <row r="306" spans="3:7" ht="15.75" thickBot="1">
      <c r="C306" s="5" t="s">
        <v>10</v>
      </c>
      <c r="D306" s="414" t="s">
        <v>39</v>
      </c>
      <c r="E306" s="435"/>
      <c r="F306" s="435"/>
      <c r="G306" s="436"/>
    </row>
    <row r="307" spans="3:7" ht="15.75" thickBot="1">
      <c r="C307" s="5" t="s">
        <v>15</v>
      </c>
      <c r="D307" s="396" t="s">
        <v>39</v>
      </c>
      <c r="E307" s="397"/>
      <c r="F307" s="397"/>
      <c r="G307" s="398"/>
    </row>
    <row r="308" spans="3:7" ht="12.75" customHeight="1">
      <c r="C308" s="399"/>
      <c r="D308" s="29">
        <v>2018</v>
      </c>
      <c r="E308" s="29">
        <v>2019</v>
      </c>
      <c r="F308" s="29">
        <v>2020</v>
      </c>
      <c r="G308" s="29">
        <v>2021</v>
      </c>
    </row>
    <row r="309" spans="3:7" ht="15.75" thickBot="1">
      <c r="C309" s="400"/>
      <c r="D309" s="30" t="s">
        <v>6</v>
      </c>
      <c r="E309" s="30" t="s">
        <v>7</v>
      </c>
      <c r="F309" s="30" t="s">
        <v>7</v>
      </c>
      <c r="G309" s="30" t="s">
        <v>7</v>
      </c>
    </row>
    <row r="310" spans="3:7" ht="15.75" thickBot="1">
      <c r="C310" s="5" t="s">
        <v>9</v>
      </c>
      <c r="D310" s="7"/>
      <c r="E310" s="7"/>
      <c r="F310" s="7"/>
      <c r="G310" s="7"/>
    </row>
    <row r="311" spans="3:7" ht="15.75" thickBot="1">
      <c r="C311" s="5" t="s">
        <v>16</v>
      </c>
      <c r="D311" s="7"/>
      <c r="E311" s="7"/>
      <c r="F311" s="7"/>
      <c r="G311" s="7"/>
    </row>
    <row r="312" spans="3:7" ht="15.75" thickBot="1">
      <c r="C312" s="5" t="s">
        <v>26</v>
      </c>
      <c r="D312" s="7" t="e">
        <f>D311/D310</f>
        <v>#DIV/0!</v>
      </c>
      <c r="E312" s="7" t="e">
        <f>E311/E310</f>
        <v>#DIV/0!</v>
      </c>
      <c r="F312" s="7" t="e">
        <f>F311/F310</f>
        <v>#DIV/0!</v>
      </c>
      <c r="G312" s="7" t="e">
        <f>G311/G310</f>
        <v>#DIV/0!</v>
      </c>
    </row>
    <row r="313" spans="3:7" ht="15.75" thickBot="1">
      <c r="C313" s="5" t="s">
        <v>17</v>
      </c>
      <c r="D313" s="62" t="s">
        <v>23</v>
      </c>
      <c r="E313" s="9" t="e">
        <f>E310/D310-1</f>
        <v>#DIV/0!</v>
      </c>
      <c r="F313" s="9" t="e">
        <f t="shared" ref="F313:G315" si="9">F310/E310-1</f>
        <v>#DIV/0!</v>
      </c>
      <c r="G313" s="9" t="e">
        <f t="shared" si="9"/>
        <v>#DIV/0!</v>
      </c>
    </row>
    <row r="314" spans="3:7" ht="15.75" thickBot="1">
      <c r="C314" s="5" t="s">
        <v>18</v>
      </c>
      <c r="D314" s="62" t="s">
        <v>23</v>
      </c>
      <c r="E314" s="9" t="e">
        <f>E311/D311-1</f>
        <v>#DIV/0!</v>
      </c>
      <c r="F314" s="9" t="e">
        <f t="shared" si="9"/>
        <v>#DIV/0!</v>
      </c>
      <c r="G314" s="9" t="e">
        <f t="shared" si="9"/>
        <v>#DIV/0!</v>
      </c>
    </row>
    <row r="315" spans="3:7" ht="15.75" thickBot="1">
      <c r="C315" s="5" t="s">
        <v>19</v>
      </c>
      <c r="D315" s="62" t="s">
        <v>23</v>
      </c>
      <c r="E315" s="9" t="e">
        <f>E312/D312-1</f>
        <v>#DIV/0!</v>
      </c>
      <c r="F315" s="9" t="e">
        <f t="shared" si="9"/>
        <v>#DIV/0!</v>
      </c>
      <c r="G315" s="9" t="e">
        <f t="shared" si="9"/>
        <v>#DIV/0!</v>
      </c>
    </row>
    <row r="316" spans="3:7" ht="15.75" thickBot="1">
      <c r="C316" s="429" t="s">
        <v>80</v>
      </c>
      <c r="D316" s="430"/>
      <c r="E316" s="430"/>
      <c r="F316" s="430"/>
      <c r="G316" s="431"/>
    </row>
    <row r="317" spans="3:7">
      <c r="C317" s="399"/>
      <c r="D317" s="29">
        <v>2018</v>
      </c>
      <c r="E317" s="29">
        <v>2019</v>
      </c>
      <c r="F317" s="29">
        <v>2020</v>
      </c>
      <c r="G317" s="29">
        <v>2021</v>
      </c>
    </row>
    <row r="318" spans="3:7" ht="15.75" thickBot="1">
      <c r="C318" s="400"/>
      <c r="D318" s="30" t="s">
        <v>6</v>
      </c>
      <c r="E318" s="30" t="s">
        <v>7</v>
      </c>
      <c r="F318" s="30" t="s">
        <v>7</v>
      </c>
      <c r="G318" s="30" t="s">
        <v>7</v>
      </c>
    </row>
    <row r="319" spans="3:7" ht="15.75" thickBot="1">
      <c r="C319" s="1" t="s">
        <v>99</v>
      </c>
      <c r="D319" s="11"/>
      <c r="E319" s="11"/>
      <c r="F319" s="11"/>
      <c r="G319" s="11"/>
    </row>
    <row r="320" spans="3:7" ht="15.75" thickBot="1">
      <c r="C320" s="1" t="s">
        <v>100</v>
      </c>
      <c r="D320" s="14"/>
      <c r="E320" s="11"/>
      <c r="F320" s="11"/>
      <c r="G320" s="11"/>
    </row>
    <row r="321" spans="3:13" ht="15.75" thickBot="1">
      <c r="C321" s="32" t="s">
        <v>75</v>
      </c>
      <c r="D321" s="14">
        <f>D320+D319</f>
        <v>0</v>
      </c>
      <c r="E321" s="14">
        <f>E320+E319</f>
        <v>0</v>
      </c>
      <c r="F321" s="14">
        <f>F320+F319</f>
        <v>0</v>
      </c>
      <c r="G321" s="14">
        <f>G320+G319</f>
        <v>0</v>
      </c>
    </row>
    <row r="322" spans="3:13">
      <c r="C322" s="420" t="s">
        <v>98</v>
      </c>
      <c r="D322" s="432"/>
      <c r="E322" s="423"/>
      <c r="F322" s="423"/>
      <c r="G322" s="424"/>
    </row>
    <row r="323" spans="3:13">
      <c r="C323" s="421"/>
      <c r="D323" s="433"/>
      <c r="E323" s="425"/>
      <c r="F323" s="425"/>
      <c r="G323" s="426"/>
    </row>
    <row r="324" spans="3:13" ht="15.75" thickBot="1">
      <c r="C324" s="422"/>
      <c r="D324" s="434"/>
      <c r="E324" s="427"/>
      <c r="F324" s="427"/>
      <c r="G324" s="428"/>
    </row>
    <row r="325" spans="3:13" ht="15.75" thickBot="1">
      <c r="C325" s="437" t="s">
        <v>94</v>
      </c>
      <c r="D325" s="438"/>
      <c r="E325" s="438"/>
      <c r="F325" s="438"/>
      <c r="G325" s="439"/>
    </row>
    <row r="326" spans="3:13" ht="15.75" thickBot="1">
      <c r="C326" s="437" t="s">
        <v>101</v>
      </c>
      <c r="D326" s="438"/>
      <c r="E326" s="438"/>
      <c r="F326" s="438"/>
      <c r="G326" s="439"/>
    </row>
    <row r="327" spans="3:13" ht="15.75" thickBot="1">
      <c r="C327" s="22" t="s">
        <v>45</v>
      </c>
      <c r="D327" s="443" t="s">
        <v>44</v>
      </c>
      <c r="E327" s="444"/>
      <c r="F327" s="444"/>
      <c r="G327" s="445"/>
      <c r="I327" s="12"/>
      <c r="J327" s="12"/>
      <c r="K327" s="12"/>
      <c r="L327" s="12"/>
      <c r="M327" s="12"/>
    </row>
    <row r="328" spans="3:13" ht="15.75" thickBot="1">
      <c r="C328" s="31" t="s">
        <v>42</v>
      </c>
      <c r="D328" s="393" t="s">
        <v>39</v>
      </c>
      <c r="E328" s="394"/>
      <c r="F328" s="394"/>
      <c r="G328" s="395"/>
    </row>
    <row r="329" spans="3:13" ht="15.75" thickBot="1">
      <c r="C329" s="5" t="s">
        <v>10</v>
      </c>
      <c r="D329" s="414" t="s">
        <v>39</v>
      </c>
      <c r="E329" s="435"/>
      <c r="F329" s="435"/>
      <c r="G329" s="436"/>
    </row>
    <row r="330" spans="3:13" ht="15.75" thickBot="1">
      <c r="C330" s="5" t="s">
        <v>15</v>
      </c>
      <c r="D330" s="396" t="s">
        <v>39</v>
      </c>
      <c r="E330" s="397"/>
      <c r="F330" s="397"/>
      <c r="G330" s="398"/>
    </row>
    <row r="331" spans="3:13" ht="12.75" customHeight="1">
      <c r="C331" s="399"/>
      <c r="D331" s="29">
        <v>2018</v>
      </c>
      <c r="E331" s="29">
        <v>2019</v>
      </c>
      <c r="F331" s="29">
        <v>2020</v>
      </c>
      <c r="G331" s="29">
        <v>2021</v>
      </c>
    </row>
    <row r="332" spans="3:13" ht="9" customHeight="1" thickBot="1">
      <c r="C332" s="400"/>
      <c r="D332" s="30" t="s">
        <v>6</v>
      </c>
      <c r="E332" s="30" t="s">
        <v>7</v>
      </c>
      <c r="F332" s="30" t="s">
        <v>7</v>
      </c>
      <c r="G332" s="30" t="s">
        <v>7</v>
      </c>
    </row>
    <row r="333" spans="3:13" ht="15.75" thickBot="1">
      <c r="C333" s="5" t="s">
        <v>9</v>
      </c>
      <c r="D333" s="7"/>
      <c r="E333" s="7"/>
      <c r="F333" s="7"/>
      <c r="G333" s="7"/>
    </row>
    <row r="334" spans="3:13" ht="15.75" thickBot="1">
      <c r="C334" s="5" t="s">
        <v>16</v>
      </c>
      <c r="D334" s="7"/>
      <c r="E334" s="7"/>
      <c r="F334" s="7"/>
      <c r="G334" s="7"/>
    </row>
    <row r="335" spans="3:13" ht="15.75" thickBot="1">
      <c r="C335" s="5" t="s">
        <v>26</v>
      </c>
      <c r="D335" s="7" t="e">
        <f>D334/D333</f>
        <v>#DIV/0!</v>
      </c>
      <c r="E335" s="7" t="e">
        <f>E334/E333</f>
        <v>#DIV/0!</v>
      </c>
      <c r="F335" s="7" t="e">
        <f>F334/F333</f>
        <v>#DIV/0!</v>
      </c>
      <c r="G335" s="7" t="e">
        <f>G334/G333</f>
        <v>#DIV/0!</v>
      </c>
    </row>
    <row r="336" spans="3:13" ht="15.75" thickBot="1">
      <c r="C336" s="5" t="s">
        <v>17</v>
      </c>
      <c r="D336" s="62" t="s">
        <v>23</v>
      </c>
      <c r="E336" s="9" t="e">
        <f>E333/D333-1</f>
        <v>#DIV/0!</v>
      </c>
      <c r="F336" s="9" t="e">
        <f t="shared" ref="F336:G338" si="10">F333/E333-1</f>
        <v>#DIV/0!</v>
      </c>
      <c r="G336" s="9" t="e">
        <f t="shared" si="10"/>
        <v>#DIV/0!</v>
      </c>
    </row>
    <row r="337" spans="3:13" ht="15.75" thickBot="1">
      <c r="C337" s="5" t="s">
        <v>18</v>
      </c>
      <c r="D337" s="62" t="s">
        <v>23</v>
      </c>
      <c r="E337" s="9" t="e">
        <f>E334/D334-1</f>
        <v>#DIV/0!</v>
      </c>
      <c r="F337" s="9" t="e">
        <f t="shared" si="10"/>
        <v>#DIV/0!</v>
      </c>
      <c r="G337" s="9" t="e">
        <f t="shared" si="10"/>
        <v>#DIV/0!</v>
      </c>
    </row>
    <row r="338" spans="3:13" ht="15.75" thickBot="1">
      <c r="C338" s="5" t="s">
        <v>19</v>
      </c>
      <c r="D338" s="62" t="s">
        <v>23</v>
      </c>
      <c r="E338" s="9" t="e">
        <f>E335/D335-1</f>
        <v>#DIV/0!</v>
      </c>
      <c r="F338" s="9" t="e">
        <f t="shared" si="10"/>
        <v>#DIV/0!</v>
      </c>
      <c r="G338" s="9" t="e">
        <f t="shared" si="10"/>
        <v>#DIV/0!</v>
      </c>
    </row>
    <row r="339" spans="3:13" ht="15.75" thickBot="1">
      <c r="C339" s="429" t="s">
        <v>73</v>
      </c>
      <c r="D339" s="430"/>
      <c r="E339" s="430"/>
      <c r="F339" s="430"/>
      <c r="G339" s="431"/>
    </row>
    <row r="340" spans="3:13">
      <c r="C340" s="399"/>
      <c r="D340" s="29">
        <v>2018</v>
      </c>
      <c r="E340" s="29">
        <v>2019</v>
      </c>
      <c r="F340" s="29">
        <v>2020</v>
      </c>
      <c r="G340" s="29">
        <v>2021</v>
      </c>
    </row>
    <row r="341" spans="3:13" ht="17.25" customHeight="1" thickBot="1">
      <c r="C341" s="400"/>
      <c r="D341" s="30" t="s">
        <v>6</v>
      </c>
      <c r="E341" s="30" t="s">
        <v>7</v>
      </c>
      <c r="F341" s="30" t="s">
        <v>7</v>
      </c>
      <c r="G341" s="30" t="s">
        <v>7</v>
      </c>
    </row>
    <row r="342" spans="3:13" ht="15.75" thickBot="1">
      <c r="C342" s="1" t="s">
        <v>99</v>
      </c>
      <c r="D342" s="11"/>
      <c r="E342" s="11"/>
      <c r="F342" s="11"/>
      <c r="G342" s="11"/>
    </row>
    <row r="343" spans="3:13" ht="12.75" customHeight="1" thickBot="1">
      <c r="C343" s="1" t="s">
        <v>100</v>
      </c>
      <c r="D343" s="14"/>
      <c r="E343" s="11"/>
      <c r="F343" s="11"/>
      <c r="G343" s="11"/>
    </row>
    <row r="344" spans="3:13" ht="9" customHeight="1" thickBot="1">
      <c r="C344" s="32" t="s">
        <v>72</v>
      </c>
      <c r="D344" s="14">
        <f>D343+D342</f>
        <v>0</v>
      </c>
      <c r="E344" s="14">
        <f>E343+E342</f>
        <v>0</v>
      </c>
      <c r="F344" s="14">
        <f>F343+F342</f>
        <v>0</v>
      </c>
      <c r="G344" s="14">
        <f>G343+G342</f>
        <v>0</v>
      </c>
    </row>
    <row r="345" spans="3:13">
      <c r="C345" s="420" t="s">
        <v>96</v>
      </c>
      <c r="D345" s="432"/>
      <c r="E345" s="423"/>
      <c r="F345" s="423"/>
      <c r="G345" s="424"/>
    </row>
    <row r="346" spans="3:13">
      <c r="C346" s="421"/>
      <c r="D346" s="433"/>
      <c r="E346" s="425"/>
      <c r="F346" s="425"/>
      <c r="G346" s="426"/>
    </row>
    <row r="347" spans="3:13" ht="15.75" thickBot="1">
      <c r="C347" s="422"/>
      <c r="D347" s="434"/>
      <c r="E347" s="427"/>
      <c r="F347" s="427"/>
      <c r="G347" s="428"/>
    </row>
    <row r="348" spans="3:13" ht="15.75" thickBot="1">
      <c r="C348" s="22" t="s">
        <v>45</v>
      </c>
      <c r="D348" s="443" t="s">
        <v>44</v>
      </c>
      <c r="E348" s="444"/>
      <c r="F348" s="444"/>
      <c r="G348" s="445"/>
      <c r="I348" s="12"/>
      <c r="J348" s="12"/>
      <c r="K348" s="12"/>
      <c r="L348" s="12"/>
      <c r="M348" s="12"/>
    </row>
    <row r="349" spans="3:13" ht="15.75" thickBot="1">
      <c r="C349" s="31" t="s">
        <v>97</v>
      </c>
      <c r="D349" s="393" t="s">
        <v>39</v>
      </c>
      <c r="E349" s="394"/>
      <c r="F349" s="394"/>
      <c r="G349" s="395"/>
    </row>
    <row r="350" spans="3:13" ht="15.75" thickBot="1">
      <c r="C350" s="5" t="s">
        <v>10</v>
      </c>
      <c r="D350" s="414" t="s">
        <v>39</v>
      </c>
      <c r="E350" s="435"/>
      <c r="F350" s="435"/>
      <c r="G350" s="436"/>
    </row>
    <row r="351" spans="3:13" ht="15.75" thickBot="1">
      <c r="C351" s="5" t="s">
        <v>15</v>
      </c>
      <c r="D351" s="396" t="s">
        <v>39</v>
      </c>
      <c r="E351" s="397"/>
      <c r="F351" s="397"/>
      <c r="G351" s="398"/>
    </row>
    <row r="352" spans="3:13" ht="12.75" customHeight="1">
      <c r="C352" s="399"/>
      <c r="D352" s="29">
        <v>2018</v>
      </c>
      <c r="E352" s="29">
        <v>2019</v>
      </c>
      <c r="F352" s="29">
        <v>2020</v>
      </c>
      <c r="G352" s="29">
        <v>2021</v>
      </c>
    </row>
    <row r="353" spans="3:7" ht="9" customHeight="1" thickBot="1">
      <c r="C353" s="400"/>
      <c r="D353" s="30" t="s">
        <v>6</v>
      </c>
      <c r="E353" s="30" t="s">
        <v>7</v>
      </c>
      <c r="F353" s="30" t="s">
        <v>7</v>
      </c>
      <c r="G353" s="30" t="s">
        <v>7</v>
      </c>
    </row>
    <row r="354" spans="3:7" ht="15.75" thickBot="1">
      <c r="C354" s="5" t="s">
        <v>9</v>
      </c>
      <c r="D354" s="7"/>
      <c r="E354" s="7"/>
      <c r="F354" s="7"/>
      <c r="G354" s="7"/>
    </row>
    <row r="355" spans="3:7" ht="15.75" thickBot="1">
      <c r="C355" s="5" t="s">
        <v>16</v>
      </c>
      <c r="D355" s="7"/>
      <c r="E355" s="7"/>
      <c r="F355" s="7"/>
      <c r="G355" s="7"/>
    </row>
    <row r="356" spans="3:7" ht="15.75" thickBot="1">
      <c r="C356" s="5" t="s">
        <v>26</v>
      </c>
      <c r="D356" s="7" t="e">
        <f>D355/D354</f>
        <v>#DIV/0!</v>
      </c>
      <c r="E356" s="7" t="e">
        <f>E355/E354</f>
        <v>#DIV/0!</v>
      </c>
      <c r="F356" s="7" t="e">
        <f>F355/F354</f>
        <v>#DIV/0!</v>
      </c>
      <c r="G356" s="7" t="e">
        <f>G355/G354</f>
        <v>#DIV/0!</v>
      </c>
    </row>
    <row r="357" spans="3:7" ht="15.75" thickBot="1">
      <c r="C357" s="5" t="s">
        <v>17</v>
      </c>
      <c r="D357" s="62" t="s">
        <v>23</v>
      </c>
      <c r="E357" s="9" t="e">
        <f>E354/D354-1</f>
        <v>#DIV/0!</v>
      </c>
      <c r="F357" s="9" t="e">
        <f t="shared" ref="F357:G359" si="11">F354/E354-1</f>
        <v>#DIV/0!</v>
      </c>
      <c r="G357" s="9" t="e">
        <f t="shared" si="11"/>
        <v>#DIV/0!</v>
      </c>
    </row>
    <row r="358" spans="3:7" ht="15.75" thickBot="1">
      <c r="C358" s="5" t="s">
        <v>18</v>
      </c>
      <c r="D358" s="62" t="s">
        <v>23</v>
      </c>
      <c r="E358" s="9" t="e">
        <f>E355/D355-1</f>
        <v>#DIV/0!</v>
      </c>
      <c r="F358" s="9" t="e">
        <f t="shared" si="11"/>
        <v>#DIV/0!</v>
      </c>
      <c r="G358" s="9" t="e">
        <f t="shared" si="11"/>
        <v>#DIV/0!</v>
      </c>
    </row>
    <row r="359" spans="3:7" ht="15.75" thickBot="1">
      <c r="C359" s="5" t="s">
        <v>19</v>
      </c>
      <c r="D359" s="62" t="s">
        <v>23</v>
      </c>
      <c r="E359" s="9" t="e">
        <f>E356/D356-1</f>
        <v>#DIV/0!</v>
      </c>
      <c r="F359" s="9" t="e">
        <f t="shared" si="11"/>
        <v>#DIV/0!</v>
      </c>
      <c r="G359" s="9" t="e">
        <f t="shared" si="11"/>
        <v>#DIV/0!</v>
      </c>
    </row>
    <row r="360" spans="3:7" ht="15.75" thickBot="1">
      <c r="C360" s="429" t="s">
        <v>80</v>
      </c>
      <c r="D360" s="430"/>
      <c r="E360" s="430"/>
      <c r="F360" s="430"/>
      <c r="G360" s="431"/>
    </row>
    <row r="361" spans="3:7">
      <c r="C361" s="399"/>
      <c r="D361" s="29">
        <v>2018</v>
      </c>
      <c r="E361" s="29">
        <v>2019</v>
      </c>
      <c r="F361" s="29">
        <v>2020</v>
      </c>
      <c r="G361" s="29">
        <v>2021</v>
      </c>
    </row>
    <row r="362" spans="3:7" ht="15.75" thickBot="1">
      <c r="C362" s="400"/>
      <c r="D362" s="30" t="s">
        <v>6</v>
      </c>
      <c r="E362" s="30" t="s">
        <v>7</v>
      </c>
      <c r="F362" s="30" t="s">
        <v>7</v>
      </c>
      <c r="G362" s="30" t="s">
        <v>7</v>
      </c>
    </row>
    <row r="363" spans="3:7" ht="15.75" thickBot="1">
      <c r="C363" s="1" t="s">
        <v>99</v>
      </c>
      <c r="D363" s="11"/>
      <c r="E363" s="11"/>
      <c r="F363" s="11"/>
      <c r="G363" s="11"/>
    </row>
    <row r="364" spans="3:7" ht="15.75" thickBot="1">
      <c r="C364" s="1" t="s">
        <v>100</v>
      </c>
      <c r="D364" s="14"/>
      <c r="E364" s="11"/>
      <c r="F364" s="11"/>
      <c r="G364" s="11"/>
    </row>
    <row r="365" spans="3:7" ht="15.75" thickBot="1">
      <c r="C365" s="32" t="s">
        <v>75</v>
      </c>
      <c r="D365" s="14">
        <f>D364+D363</f>
        <v>0</v>
      </c>
      <c r="E365" s="14">
        <f>E364+E363</f>
        <v>0</v>
      </c>
      <c r="F365" s="14">
        <f>F364+F363</f>
        <v>0</v>
      </c>
      <c r="G365" s="14">
        <f>G364+G363</f>
        <v>0</v>
      </c>
    </row>
    <row r="366" spans="3:7">
      <c r="C366" s="420" t="s">
        <v>98</v>
      </c>
      <c r="D366" s="432"/>
      <c r="E366" s="423"/>
      <c r="F366" s="423"/>
      <c r="G366" s="424"/>
    </row>
    <row r="367" spans="3:7">
      <c r="C367" s="421"/>
      <c r="D367" s="433"/>
      <c r="E367" s="425"/>
      <c r="F367" s="425"/>
      <c r="G367" s="426"/>
    </row>
    <row r="368" spans="3:7" ht="15.75" thickBot="1">
      <c r="C368" s="422"/>
      <c r="D368" s="434"/>
      <c r="E368" s="427"/>
      <c r="F368" s="427"/>
      <c r="G368" s="428"/>
    </row>
    <row r="369" spans="3:7" ht="15.75" thickBot="1">
      <c r="C369" s="40"/>
      <c r="D369" s="41"/>
      <c r="E369" s="41"/>
      <c r="F369" s="41"/>
      <c r="G369" s="41"/>
    </row>
    <row r="370" spans="3:7" ht="24.75" thickBot="1">
      <c r="C370" s="20" t="s">
        <v>116</v>
      </c>
      <c r="D370" s="21">
        <f>D355+D334+D311+D290+D247+D205+D176+D155+D132+D111+D68+D28</f>
        <v>127200</v>
      </c>
      <c r="E370" s="21">
        <f>E355+E334+E311+E290+E247+E205+E176+E155+E132+E111+E68+E28</f>
        <v>20000</v>
      </c>
      <c r="F370" s="21">
        <f>F355+F334+F311+F290+F247+F205+F176+F155+F132+F111+F68+F28</f>
        <v>21000</v>
      </c>
      <c r="G370" s="21">
        <f>G355+G334+G311+G290+G247+G205+G176+G155+G132+G111+G68+G28</f>
        <v>22000</v>
      </c>
    </row>
    <row r="371" spans="3:7" ht="24.75" thickBot="1">
      <c r="C371" s="20" t="s">
        <v>117</v>
      </c>
      <c r="D371" s="21">
        <f>D373+D375+D377+D379+D381+D383+D385+D387+D389</f>
        <v>127200</v>
      </c>
      <c r="E371" s="21">
        <f>E373+E375+E377+E379+E381+E383+E385+E387+E389</f>
        <v>20000</v>
      </c>
      <c r="F371" s="21">
        <f>F373+F375+F377+F379+F381+F383+F385+F387+F389</f>
        <v>21000</v>
      </c>
      <c r="G371" s="21">
        <f>G373+G375+G377+G379+G381+G383+G385+G387+G389</f>
        <v>22000</v>
      </c>
    </row>
    <row r="372" spans="3:7" ht="24.75" thickBot="1">
      <c r="C372" s="16" t="s">
        <v>27</v>
      </c>
      <c r="D372" s="17"/>
      <c r="E372" s="18">
        <f>E371/D371-1</f>
        <v>-0.84276729559748431</v>
      </c>
      <c r="F372" s="18">
        <f>F371/E371-1</f>
        <v>5.0000000000000044E-2</v>
      </c>
      <c r="G372" s="18">
        <f>G371/F371-1</f>
        <v>4.7619047619047672E-2</v>
      </c>
    </row>
    <row r="373" spans="3:7" ht="15.75" thickBot="1">
      <c r="C373" s="1" t="s">
        <v>0</v>
      </c>
      <c r="D373" s="11">
        <v>70000</v>
      </c>
      <c r="E373" s="11">
        <f>E255+E215+E76+E36</f>
        <v>8000</v>
      </c>
      <c r="F373" s="11">
        <f>F255+F215+F76+F36</f>
        <v>8000</v>
      </c>
      <c r="G373" s="11">
        <f>G255+G215+G76+G36</f>
        <v>8000</v>
      </c>
    </row>
    <row r="374" spans="3:7" ht="15.75" thickBot="1">
      <c r="C374" s="13" t="s">
        <v>28</v>
      </c>
      <c r="D374" s="14"/>
      <c r="E374" s="15">
        <f>E373/D373-1</f>
        <v>-0.88571428571428568</v>
      </c>
      <c r="F374" s="15">
        <f>F373/E373-1</f>
        <v>0</v>
      </c>
      <c r="G374" s="15">
        <f>G373/F373-1</f>
        <v>0</v>
      </c>
    </row>
    <row r="375" spans="3:7" ht="24.75" thickBot="1">
      <c r="C375" s="1" t="s">
        <v>52</v>
      </c>
      <c r="D375" s="11">
        <f>D258+D218+D79+D39</f>
        <v>17200</v>
      </c>
      <c r="E375" s="11">
        <f>E258+E218+E79+E39</f>
        <v>2000</v>
      </c>
      <c r="F375" s="11">
        <f>F258+F218+F79+F39</f>
        <v>2000</v>
      </c>
      <c r="G375" s="11">
        <f>G258+G218+G79+G39</f>
        <v>2000</v>
      </c>
    </row>
    <row r="376" spans="3:7" ht="24.75" thickBot="1">
      <c r="C376" s="13" t="s">
        <v>53</v>
      </c>
      <c r="D376" s="14"/>
      <c r="E376" s="15">
        <f>E375/D375-1</f>
        <v>-0.88372093023255816</v>
      </c>
      <c r="F376" s="15">
        <f>F375/E375-1</f>
        <v>0</v>
      </c>
      <c r="G376" s="15">
        <f>G375/F375-1</f>
        <v>0</v>
      </c>
    </row>
    <row r="377" spans="3:7" ht="15.75" thickBot="1">
      <c r="C377" s="1" t="s">
        <v>1</v>
      </c>
      <c r="D377" s="11">
        <f>D261+D221+D82+D42</f>
        <v>40000</v>
      </c>
      <c r="E377" s="11">
        <f>E261+E221+E82+E42</f>
        <v>10000</v>
      </c>
      <c r="F377" s="11">
        <f>F261+F221+F82+F42</f>
        <v>11000</v>
      </c>
      <c r="G377" s="11">
        <f>G261+G221+G82+G42</f>
        <v>12000</v>
      </c>
    </row>
    <row r="378" spans="3:7" ht="24.75" thickBot="1">
      <c r="C378" s="13" t="s">
        <v>29</v>
      </c>
      <c r="D378" s="14"/>
      <c r="E378" s="15">
        <f>E377/D377-1</f>
        <v>-0.75</v>
      </c>
      <c r="F378" s="15">
        <f>F377/E377-1</f>
        <v>0.10000000000000009</v>
      </c>
      <c r="G378" s="15">
        <f>G377/F377-1</f>
        <v>9.0909090909090828E-2</v>
      </c>
    </row>
    <row r="379" spans="3:7" ht="15.75" thickBot="1">
      <c r="C379" s="1" t="s">
        <v>2</v>
      </c>
      <c r="D379" s="11">
        <f>D264+D224+D85+D45</f>
        <v>0</v>
      </c>
      <c r="E379" s="11">
        <f>E264+E224+E85+E45</f>
        <v>0</v>
      </c>
      <c r="F379" s="11">
        <f>F264+F224+F85+F45</f>
        <v>0</v>
      </c>
      <c r="G379" s="11">
        <f>G264+G224+G85+G45</f>
        <v>0</v>
      </c>
    </row>
    <row r="380" spans="3:7" ht="15.75" thickBot="1">
      <c r="C380" s="13" t="s">
        <v>30</v>
      </c>
      <c r="D380" s="14"/>
      <c r="E380" s="15" t="e">
        <f>E379/D379-1</f>
        <v>#DIV/0!</v>
      </c>
      <c r="F380" s="15" t="e">
        <f>F379/E379-1</f>
        <v>#DIV/0!</v>
      </c>
      <c r="G380" s="15" t="e">
        <f>G379/F379-1</f>
        <v>#DIV/0!</v>
      </c>
    </row>
    <row r="381" spans="3:7" ht="15.75" thickBot="1">
      <c r="C381" s="1" t="s">
        <v>31</v>
      </c>
      <c r="D381" s="11">
        <f>D267+D227+D88+D48</f>
        <v>0</v>
      </c>
      <c r="E381" s="11">
        <f>E267+E227+E88+E48</f>
        <v>0</v>
      </c>
      <c r="F381" s="11">
        <f>F267+F227+F88+F48</f>
        <v>0</v>
      </c>
      <c r="G381" s="11">
        <f>G267+G227+G88+G48</f>
        <v>0</v>
      </c>
    </row>
    <row r="382" spans="3:7" ht="24.75" thickBot="1">
      <c r="C382" s="13" t="s">
        <v>32</v>
      </c>
      <c r="D382" s="14"/>
      <c r="E382" s="15" t="e">
        <f>E381/D381-1</f>
        <v>#DIV/0!</v>
      </c>
      <c r="F382" s="15" t="e">
        <f>F381/E381-1</f>
        <v>#DIV/0!</v>
      </c>
      <c r="G382" s="15" t="e">
        <f>G381/F381-1</f>
        <v>#DIV/0!</v>
      </c>
    </row>
    <row r="383" spans="3:7" ht="15.75" thickBot="1">
      <c r="C383" s="1" t="s">
        <v>33</v>
      </c>
      <c r="D383" s="11">
        <f>D270+D230+D91+D51</f>
        <v>0</v>
      </c>
      <c r="E383" s="11">
        <f>E270+E230+E91+E51</f>
        <v>0</v>
      </c>
      <c r="F383" s="11">
        <f>F270+F230+F91+F51</f>
        <v>0</v>
      </c>
      <c r="G383" s="11">
        <f>G270+G230+G91+G51</f>
        <v>0</v>
      </c>
    </row>
    <row r="384" spans="3:7" ht="15.75" thickBot="1">
      <c r="C384" s="13" t="s">
        <v>34</v>
      </c>
      <c r="D384" s="14"/>
      <c r="E384" s="15" t="e">
        <f>E383/D383-1</f>
        <v>#DIV/0!</v>
      </c>
      <c r="F384" s="15" t="e">
        <f>F383/E383-1</f>
        <v>#DIV/0!</v>
      </c>
      <c r="G384" s="15" t="e">
        <f>G383/F383-1</f>
        <v>#DIV/0!</v>
      </c>
    </row>
    <row r="385" spans="1:11" ht="24.75" thickBot="1">
      <c r="C385" s="1" t="s">
        <v>3</v>
      </c>
      <c r="D385" s="11">
        <f>D273+D233+D94+D54</f>
        <v>0</v>
      </c>
      <c r="E385" s="11">
        <f>E273+E233+E94+E54</f>
        <v>0</v>
      </c>
      <c r="F385" s="11">
        <f>F273+F233+F94+F54</f>
        <v>0</v>
      </c>
      <c r="G385" s="11">
        <f>G273+G233+G94+G54</f>
        <v>0</v>
      </c>
    </row>
    <row r="386" spans="1:11" ht="24.75" thickBot="1">
      <c r="C386" s="13" t="s">
        <v>35</v>
      </c>
      <c r="D386" s="14"/>
      <c r="E386" s="15" t="e">
        <f>E385/D385-1</f>
        <v>#DIV/0!</v>
      </c>
      <c r="F386" s="15" t="e">
        <f>F385/E385-1</f>
        <v>#DIV/0!</v>
      </c>
      <c r="G386" s="15" t="e">
        <f>G385/F385-1</f>
        <v>#DIV/0!</v>
      </c>
    </row>
    <row r="387" spans="1:11" ht="15.75" thickBot="1">
      <c r="C387" s="1" t="s">
        <v>20</v>
      </c>
      <c r="D387" s="11">
        <f>D119+D140+D163+D184+D298+D319+D342+D363</f>
        <v>0</v>
      </c>
      <c r="E387" s="11">
        <f>E119+E140+E163+E184+E298+E319+E342+E363</f>
        <v>0</v>
      </c>
      <c r="F387" s="11">
        <f>F119+F140+F163+F184+F298+F319+F342+F363</f>
        <v>0</v>
      </c>
      <c r="G387" s="11">
        <f>G119+G140+G163+G184+G298+G319+G342+G363</f>
        <v>0</v>
      </c>
    </row>
    <row r="388" spans="1:11" ht="24.75" thickBot="1">
      <c r="C388" s="13" t="s">
        <v>36</v>
      </c>
      <c r="D388" s="14"/>
      <c r="E388" s="15" t="e">
        <f>E387/D387-1</f>
        <v>#DIV/0!</v>
      </c>
      <c r="F388" s="15" t="e">
        <f>F387/E387-1</f>
        <v>#DIV/0!</v>
      </c>
      <c r="G388" s="15" t="e">
        <f>G387/F387-1</f>
        <v>#DIV/0!</v>
      </c>
    </row>
    <row r="389" spans="1:11" ht="15.75" thickBot="1">
      <c r="A389" s="378" t="s">
        <v>125</v>
      </c>
      <c r="B389" s="49" t="s">
        <v>83</v>
      </c>
      <c r="C389" s="1" t="s">
        <v>21</v>
      </c>
      <c r="D389" s="11">
        <f>D120+D141+D164+D185+D299+D320+D343+D364</f>
        <v>0</v>
      </c>
      <c r="E389" s="11">
        <f>E120+E141+E164+E185+E299+E320+E343+E364</f>
        <v>0</v>
      </c>
      <c r="F389" s="11">
        <f>F120+F141+F164+F185+F299+F320+F343+F364</f>
        <v>0</v>
      </c>
      <c r="G389" s="11">
        <f>G120+G141+G164+G185+G299+G320+G343+G364</f>
        <v>0</v>
      </c>
      <c r="I389" s="654"/>
      <c r="J389" s="48"/>
      <c r="K389" s="48"/>
    </row>
    <row r="390" spans="1:11" ht="15.75" thickBot="1">
      <c r="A390" s="379"/>
      <c r="B390" s="45" t="s">
        <v>84</v>
      </c>
      <c r="C390" s="13" t="s">
        <v>37</v>
      </c>
      <c r="D390" s="14"/>
      <c r="E390" s="15" t="e">
        <f>E389/D389-1</f>
        <v>#DIV/0!</v>
      </c>
      <c r="F390" s="15" t="e">
        <f>F389/E389-1</f>
        <v>#DIV/0!</v>
      </c>
      <c r="G390" s="15" t="e">
        <f>G389/F389-1</f>
        <v>#DIV/0!</v>
      </c>
      <c r="I390" s="654"/>
      <c r="J390" s="48"/>
      <c r="K390" s="48"/>
    </row>
    <row r="391" spans="1:11" ht="15.75" thickBot="1">
      <c r="A391" s="380"/>
      <c r="B391" s="52" t="s">
        <v>85</v>
      </c>
      <c r="C391" s="446" t="s">
        <v>115</v>
      </c>
      <c r="D391" s="449"/>
      <c r="E391" s="449"/>
      <c r="F391" s="449"/>
      <c r="G391" s="450"/>
      <c r="I391" s="654"/>
      <c r="J391" s="48"/>
      <c r="K391" s="48"/>
    </row>
    <row r="392" spans="1:11">
      <c r="A392" s="47"/>
      <c r="B392" s="48"/>
      <c r="C392" s="447"/>
      <c r="D392" s="451"/>
      <c r="E392" s="451"/>
      <c r="F392" s="451"/>
      <c r="G392" s="452"/>
    </row>
    <row r="393" spans="1:11" ht="15.75" thickBot="1">
      <c r="A393" s="47"/>
      <c r="B393" s="48"/>
      <c r="C393" s="448"/>
      <c r="D393" s="453"/>
      <c r="E393" s="453"/>
      <c r="F393" s="453"/>
      <c r="G393" s="454"/>
    </row>
    <row r="394" spans="1:11" ht="15.75" thickBot="1">
      <c r="A394" s="47"/>
      <c r="B394" s="48"/>
      <c r="C394" s="38" t="s">
        <v>74</v>
      </c>
      <c r="D394" s="39">
        <f>IF(D371-D370=0,0,"Error")</f>
        <v>0</v>
      </c>
      <c r="E394" s="39">
        <f>IF(E371-E370=0,0,"Error")</f>
        <v>0</v>
      </c>
      <c r="F394" s="39">
        <f>IF(F371-F370=0,0,"Error")</f>
        <v>0</v>
      </c>
      <c r="G394" s="39">
        <f>IF(G371-G370=0,0,"Error")</f>
        <v>0</v>
      </c>
    </row>
    <row r="395" spans="1:11" ht="24.75" thickBot="1">
      <c r="A395" s="47"/>
      <c r="B395" s="48"/>
      <c r="C395" s="28" t="s">
        <v>58</v>
      </c>
      <c r="D395" s="11">
        <v>7</v>
      </c>
      <c r="E395" s="11">
        <v>7</v>
      </c>
      <c r="F395" s="11">
        <v>7</v>
      </c>
      <c r="G395" s="11">
        <v>7</v>
      </c>
    </row>
    <row r="396" spans="1:11" ht="24.75" thickBot="1">
      <c r="C396" s="28" t="s">
        <v>69</v>
      </c>
      <c r="D396" s="11">
        <v>0</v>
      </c>
      <c r="E396" s="11">
        <v>0</v>
      </c>
      <c r="F396" s="11">
        <v>0</v>
      </c>
      <c r="G396" s="11">
        <v>0</v>
      </c>
      <c r="H396" s="24"/>
    </row>
    <row r="397" spans="1:11" ht="15.75" thickBot="1">
      <c r="A397" s="47"/>
      <c r="B397" s="48"/>
      <c r="C397" s="43"/>
      <c r="D397" s="44"/>
      <c r="E397" s="44"/>
      <c r="F397" s="44"/>
      <c r="G397" s="44"/>
    </row>
    <row r="398" spans="1:11" ht="24.75" customHeight="1">
      <c r="A398" s="378" t="s">
        <v>125</v>
      </c>
      <c r="B398" s="49" t="s">
        <v>83</v>
      </c>
      <c r="C398" s="50" t="s">
        <v>352</v>
      </c>
      <c r="D398" s="378" t="s">
        <v>86</v>
      </c>
      <c r="E398" s="49" t="s">
        <v>83</v>
      </c>
      <c r="F398" s="50" t="s">
        <v>352</v>
      </c>
      <c r="G398" s="378" t="s">
        <v>121</v>
      </c>
      <c r="H398" s="49" t="s">
        <v>83</v>
      </c>
      <c r="I398" s="50" t="s">
        <v>217</v>
      </c>
    </row>
    <row r="399" spans="1:11" ht="20.25" customHeight="1">
      <c r="A399" s="379"/>
      <c r="B399" s="45" t="s">
        <v>84</v>
      </c>
      <c r="C399" s="51"/>
      <c r="D399" s="379"/>
      <c r="E399" s="45" t="s">
        <v>84</v>
      </c>
      <c r="F399" s="51"/>
      <c r="G399" s="379"/>
      <c r="H399" s="45" t="s">
        <v>84</v>
      </c>
      <c r="I399" s="51"/>
    </row>
    <row r="400" spans="1:11" ht="21.75" customHeight="1" thickBot="1">
      <c r="A400" s="380"/>
      <c r="B400" s="52" t="s">
        <v>85</v>
      </c>
      <c r="C400" s="53"/>
      <c r="D400" s="380"/>
      <c r="E400" s="52" t="s">
        <v>85</v>
      </c>
      <c r="F400" s="53"/>
      <c r="G400" s="380"/>
      <c r="H400" s="52" t="s">
        <v>85</v>
      </c>
      <c r="I400" s="53"/>
    </row>
    <row r="401" spans="3:7" ht="15.75" thickBot="1">
      <c r="C401" s="48"/>
      <c r="D401" s="46"/>
      <c r="E401" s="47"/>
      <c r="F401" s="48"/>
      <c r="G401" s="48"/>
    </row>
    <row r="402" spans="3:7" ht="15.75" thickBot="1">
      <c r="C402" s="58" t="s">
        <v>88</v>
      </c>
      <c r="D402" s="46"/>
      <c r="E402" s="47"/>
      <c r="F402" s="48"/>
      <c r="G402" s="48"/>
    </row>
    <row r="403" spans="3:7">
      <c r="C403" s="464" t="s">
        <v>118</v>
      </c>
      <c r="D403" s="465"/>
      <c r="E403" s="465"/>
      <c r="F403" s="465"/>
      <c r="G403" s="466"/>
    </row>
    <row r="404" spans="3:7">
      <c r="C404" s="458" t="s">
        <v>120</v>
      </c>
      <c r="D404" s="467"/>
      <c r="E404" s="467"/>
      <c r="F404" s="467"/>
      <c r="G404" s="468"/>
    </row>
    <row r="405" spans="3:7">
      <c r="C405" s="455" t="s">
        <v>112</v>
      </c>
      <c r="D405" s="456"/>
      <c r="E405" s="456"/>
      <c r="F405" s="456"/>
      <c r="G405" s="457"/>
    </row>
    <row r="406" spans="3:7">
      <c r="C406" s="469" t="s">
        <v>119</v>
      </c>
      <c r="D406" s="470"/>
      <c r="E406" s="470"/>
      <c r="F406" s="470"/>
      <c r="G406" s="471"/>
    </row>
    <row r="407" spans="3:7">
      <c r="C407" s="455" t="s">
        <v>129</v>
      </c>
      <c r="D407" s="456"/>
      <c r="E407" s="456"/>
      <c r="F407" s="456"/>
      <c r="G407" s="457"/>
    </row>
    <row r="408" spans="3:7">
      <c r="C408" s="455" t="s">
        <v>114</v>
      </c>
      <c r="D408" s="456"/>
      <c r="E408" s="456"/>
      <c r="F408" s="456"/>
      <c r="G408" s="457"/>
    </row>
    <row r="409" spans="3:7">
      <c r="C409" s="458" t="s">
        <v>81</v>
      </c>
      <c r="D409" s="459"/>
      <c r="E409" s="459"/>
      <c r="F409" s="459"/>
      <c r="G409" s="460"/>
    </row>
    <row r="410" spans="3:7" ht="15.75" thickBot="1">
      <c r="C410" s="461" t="s">
        <v>82</v>
      </c>
      <c r="D410" s="462"/>
      <c r="E410" s="462"/>
      <c r="F410" s="462"/>
      <c r="G410" s="463"/>
    </row>
  </sheetData>
  <mergeCells count="146">
    <mergeCell ref="C408:G408"/>
    <mergeCell ref="C409:G409"/>
    <mergeCell ref="C410:G410"/>
    <mergeCell ref="I389:I391"/>
    <mergeCell ref="C403:G403"/>
    <mergeCell ref="C404:G404"/>
    <mergeCell ref="C405:G405"/>
    <mergeCell ref="C406:G406"/>
    <mergeCell ref="C407:G407"/>
    <mergeCell ref="D398:D400"/>
    <mergeCell ref="G398:G400"/>
    <mergeCell ref="D327:G327"/>
    <mergeCell ref="D328:G328"/>
    <mergeCell ref="D348:G348"/>
    <mergeCell ref="D349:G349"/>
    <mergeCell ref="D350:G350"/>
    <mergeCell ref="A398:A400"/>
    <mergeCell ref="D329:G329"/>
    <mergeCell ref="D330:G330"/>
    <mergeCell ref="C331:C332"/>
    <mergeCell ref="C339:G339"/>
    <mergeCell ref="C340:C341"/>
    <mergeCell ref="C345:C347"/>
    <mergeCell ref="C352:C353"/>
    <mergeCell ref="C360:G360"/>
    <mergeCell ref="C366:C368"/>
    <mergeCell ref="D366:G368"/>
    <mergeCell ref="C391:C393"/>
    <mergeCell ref="D391:G393"/>
    <mergeCell ref="A389:A391"/>
    <mergeCell ref="D351:G351"/>
    <mergeCell ref="D305:G305"/>
    <mergeCell ref="D306:G306"/>
    <mergeCell ref="D307:G307"/>
    <mergeCell ref="D345:G347"/>
    <mergeCell ref="C361:C362"/>
    <mergeCell ref="C281:G281"/>
    <mergeCell ref="C282:G282"/>
    <mergeCell ref="D283:G283"/>
    <mergeCell ref="D284:G284"/>
    <mergeCell ref="D285:G285"/>
    <mergeCell ref="D286:G286"/>
    <mergeCell ref="C308:C309"/>
    <mergeCell ref="C316:G316"/>
    <mergeCell ref="C317:C318"/>
    <mergeCell ref="C287:C288"/>
    <mergeCell ref="C295:G295"/>
    <mergeCell ref="C296:C297"/>
    <mergeCell ref="C301:C303"/>
    <mergeCell ref="D301:G303"/>
    <mergeCell ref="D304:G304"/>
    <mergeCell ref="C322:C324"/>
    <mergeCell ref="D322:G324"/>
    <mergeCell ref="C325:G325"/>
    <mergeCell ref="C326:G326"/>
    <mergeCell ref="C237:C239"/>
    <mergeCell ref="D237:G239"/>
    <mergeCell ref="D241:G241"/>
    <mergeCell ref="D242:G242"/>
    <mergeCell ref="D243:G243"/>
    <mergeCell ref="C244:C245"/>
    <mergeCell ref="C252:G252"/>
    <mergeCell ref="C253:C254"/>
    <mergeCell ref="C277:C279"/>
    <mergeCell ref="D277:G279"/>
    <mergeCell ref="C196:G196"/>
    <mergeCell ref="C197:C198"/>
    <mergeCell ref="D199:G199"/>
    <mergeCell ref="D200:G200"/>
    <mergeCell ref="D201:G201"/>
    <mergeCell ref="C202:C203"/>
    <mergeCell ref="C210:C211"/>
    <mergeCell ref="C212:G212"/>
    <mergeCell ref="C213:C214"/>
    <mergeCell ref="D172:G172"/>
    <mergeCell ref="C173:C174"/>
    <mergeCell ref="C181:G181"/>
    <mergeCell ref="C182:C183"/>
    <mergeCell ref="C187:C189"/>
    <mergeCell ref="D187:G189"/>
    <mergeCell ref="D190:G190"/>
    <mergeCell ref="C191:G191"/>
    <mergeCell ref="C195:G195"/>
    <mergeCell ref="D151:G151"/>
    <mergeCell ref="C152:C153"/>
    <mergeCell ref="C160:G160"/>
    <mergeCell ref="C161:C162"/>
    <mergeCell ref="C166:C168"/>
    <mergeCell ref="D166:G168"/>
    <mergeCell ref="D169:G169"/>
    <mergeCell ref="D170:G170"/>
    <mergeCell ref="D171:G171"/>
    <mergeCell ref="C137:G137"/>
    <mergeCell ref="C138:C139"/>
    <mergeCell ref="C143:C145"/>
    <mergeCell ref="D143:G145"/>
    <mergeCell ref="C146:G146"/>
    <mergeCell ref="C147:G147"/>
    <mergeCell ref="D148:G148"/>
    <mergeCell ref="D149:G149"/>
    <mergeCell ref="D150:G150"/>
    <mergeCell ref="C116:G116"/>
    <mergeCell ref="C117:C118"/>
    <mergeCell ref="C122:C124"/>
    <mergeCell ref="D122:G124"/>
    <mergeCell ref="D125:G125"/>
    <mergeCell ref="D126:G126"/>
    <mergeCell ref="D127:G127"/>
    <mergeCell ref="D128:G128"/>
    <mergeCell ref="C129:C130"/>
    <mergeCell ref="C98:C100"/>
    <mergeCell ref="D98:G100"/>
    <mergeCell ref="C102:G102"/>
    <mergeCell ref="C103:G103"/>
    <mergeCell ref="D104:G104"/>
    <mergeCell ref="D105:G105"/>
    <mergeCell ref="D106:G106"/>
    <mergeCell ref="D107:G107"/>
    <mergeCell ref="C108:C109"/>
    <mergeCell ref="C34:C35"/>
    <mergeCell ref="C58:C60"/>
    <mergeCell ref="D58:G60"/>
    <mergeCell ref="D62:G62"/>
    <mergeCell ref="D63:G63"/>
    <mergeCell ref="D64:G64"/>
    <mergeCell ref="C66:C67"/>
    <mergeCell ref="C73:G73"/>
    <mergeCell ref="C74:C75"/>
    <mergeCell ref="D16:G16"/>
    <mergeCell ref="C17:G17"/>
    <mergeCell ref="C20:G20"/>
    <mergeCell ref="C21:G21"/>
    <mergeCell ref="D22:G22"/>
    <mergeCell ref="D23:G23"/>
    <mergeCell ref="D24:G24"/>
    <mergeCell ref="C25:C26"/>
    <mergeCell ref="C33:G33"/>
    <mergeCell ref="B2:H2"/>
    <mergeCell ref="C3:G3"/>
    <mergeCell ref="D5:G5"/>
    <mergeCell ref="D6:G6"/>
    <mergeCell ref="D7:G7"/>
    <mergeCell ref="C8:G8"/>
    <mergeCell ref="C9:G11"/>
    <mergeCell ref="D12:G12"/>
    <mergeCell ref="C13:C1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39"/>
  <sheetViews>
    <sheetView topLeftCell="A133" zoomScale="130" zoomScaleNormal="130" workbookViewId="0">
      <selection activeCell="D14" sqref="D14"/>
    </sheetView>
  </sheetViews>
  <sheetFormatPr defaultRowHeight="15"/>
  <cols>
    <col min="1" max="1" width="11" customWidth="1"/>
    <col min="2" max="2" width="12" customWidth="1"/>
    <col min="3" max="3" width="31.7109375" customWidth="1"/>
    <col min="4" max="4" width="13.85546875" customWidth="1"/>
    <col min="5" max="5" width="13.7109375" customWidth="1"/>
    <col min="6" max="6" width="21" customWidth="1"/>
    <col min="7" max="7" width="18" customWidth="1"/>
  </cols>
  <sheetData>
    <row r="2" spans="2:8">
      <c r="B2" s="19"/>
      <c r="C2" s="80" t="s">
        <v>87</v>
      </c>
      <c r="D2" s="19"/>
      <c r="E2" s="19"/>
      <c r="F2" s="19"/>
      <c r="G2" s="19"/>
      <c r="H2" s="19"/>
    </row>
    <row r="3" spans="2:8">
      <c r="B3" s="126"/>
      <c r="C3" s="402" t="s">
        <v>41</v>
      </c>
      <c r="D3" s="402"/>
      <c r="E3" s="402"/>
      <c r="F3" s="402"/>
      <c r="G3" s="402"/>
      <c r="H3" s="126"/>
    </row>
    <row r="4" spans="2:8" ht="15.75" thickBot="1"/>
    <row r="5" spans="2:8" ht="15.75" thickBot="1">
      <c r="C5" s="27" t="s">
        <v>22</v>
      </c>
      <c r="D5" s="694" t="s">
        <v>200</v>
      </c>
      <c r="E5" s="694"/>
      <c r="F5" s="694"/>
      <c r="G5" s="694"/>
    </row>
    <row r="6" spans="2:8" ht="15.75" thickBot="1">
      <c r="C6" s="27" t="s">
        <v>4</v>
      </c>
      <c r="D6" s="695" t="s">
        <v>201</v>
      </c>
      <c r="E6" s="696"/>
      <c r="F6" s="696"/>
      <c r="G6" s="697"/>
    </row>
    <row r="7" spans="2:8" ht="15.75" thickBot="1">
      <c r="C7" s="27" t="s">
        <v>38</v>
      </c>
      <c r="D7" s="698" t="s">
        <v>5</v>
      </c>
      <c r="E7" s="699"/>
      <c r="F7" s="699"/>
      <c r="G7" s="700"/>
    </row>
    <row r="8" spans="2:8" ht="15.75" thickBot="1">
      <c r="C8" s="405" t="s">
        <v>8</v>
      </c>
      <c r="D8" s="406"/>
      <c r="E8" s="406"/>
      <c r="F8" s="406"/>
      <c r="G8" s="407"/>
    </row>
    <row r="9" spans="2:8" ht="15.75" customHeight="1" thickBot="1">
      <c r="C9" s="704" t="s">
        <v>202</v>
      </c>
      <c r="D9" s="705"/>
      <c r="E9" s="705"/>
      <c r="F9" s="705"/>
      <c r="G9" s="706"/>
    </row>
    <row r="10" spans="2:8" ht="15.75" thickBot="1">
      <c r="C10" s="704"/>
      <c r="D10" s="705"/>
      <c r="E10" s="705"/>
      <c r="F10" s="705"/>
      <c r="G10" s="706"/>
    </row>
    <row r="11" spans="2:8" ht="15.75" thickBot="1">
      <c r="C11" s="704"/>
      <c r="D11" s="705"/>
      <c r="E11" s="705"/>
      <c r="F11" s="705"/>
      <c r="G11" s="706"/>
    </row>
    <row r="12" spans="2:8" ht="36.75" customHeight="1" thickBot="1">
      <c r="C12" s="26" t="s">
        <v>11</v>
      </c>
      <c r="D12" s="701" t="s">
        <v>203</v>
      </c>
      <c r="E12" s="702"/>
      <c r="F12" s="702"/>
      <c r="G12" s="703"/>
    </row>
    <row r="13" spans="2:8" ht="15" customHeight="1">
      <c r="C13" s="399" t="s">
        <v>12</v>
      </c>
      <c r="D13" s="127">
        <v>2018</v>
      </c>
      <c r="E13" s="127">
        <v>2019</v>
      </c>
      <c r="F13" s="127">
        <v>2020</v>
      </c>
      <c r="G13" s="127">
        <v>2021</v>
      </c>
    </row>
    <row r="14" spans="2:8" ht="15.75" thickBot="1">
      <c r="C14" s="400"/>
      <c r="D14" s="128" t="s">
        <v>6</v>
      </c>
      <c r="E14" s="128" t="s">
        <v>7</v>
      </c>
      <c r="F14" s="128" t="s">
        <v>7</v>
      </c>
      <c r="G14" s="128" t="s">
        <v>7</v>
      </c>
    </row>
    <row r="15" spans="2:8" ht="23.25" thickBot="1">
      <c r="C15" s="155" t="s">
        <v>204</v>
      </c>
      <c r="D15" s="132">
        <v>0.5</v>
      </c>
      <c r="E15" s="132">
        <v>0.55000000000000004</v>
      </c>
      <c r="F15" s="132">
        <v>0.6</v>
      </c>
      <c r="G15" s="132">
        <v>0.65</v>
      </c>
    </row>
    <row r="16" spans="2:8" ht="23.25" thickBot="1">
      <c r="C16" s="156" t="s">
        <v>344</v>
      </c>
      <c r="D16" s="132">
        <v>0.78</v>
      </c>
      <c r="E16" s="132">
        <v>0.85</v>
      </c>
      <c r="F16" s="132">
        <v>0.9</v>
      </c>
      <c r="G16" s="132">
        <v>1</v>
      </c>
    </row>
    <row r="17" spans="3:10" ht="30.75" customHeight="1" thickBot="1">
      <c r="C17" s="20" t="s">
        <v>13</v>
      </c>
      <c r="D17" s="701" t="s">
        <v>205</v>
      </c>
      <c r="E17" s="702"/>
      <c r="F17" s="702"/>
      <c r="G17" s="703"/>
    </row>
    <row r="18" spans="3:10" ht="23.25" customHeight="1" thickBot="1">
      <c r="C18" s="414" t="s">
        <v>14</v>
      </c>
      <c r="D18" s="435"/>
      <c r="E18" s="435"/>
      <c r="F18" s="435"/>
      <c r="G18" s="436"/>
      <c r="I18" s="6"/>
    </row>
    <row r="19" spans="3:10" ht="23.25" thickBot="1">
      <c r="C19" s="133" t="s">
        <v>345</v>
      </c>
      <c r="D19" s="132">
        <v>0.5</v>
      </c>
      <c r="E19" s="132">
        <v>0.55000000000000004</v>
      </c>
      <c r="F19" s="132">
        <v>0.6</v>
      </c>
      <c r="G19" s="132">
        <v>0.65</v>
      </c>
    </row>
    <row r="20" spans="3:10" ht="26.25" customHeight="1" thickBot="1">
      <c r="C20" s="417" t="s">
        <v>70</v>
      </c>
      <c r="D20" s="418"/>
      <c r="E20" s="418"/>
      <c r="F20" s="418"/>
      <c r="G20" s="419"/>
    </row>
    <row r="21" spans="3:10" ht="25.5" customHeight="1" thickBot="1">
      <c r="C21" s="437" t="s">
        <v>102</v>
      </c>
      <c r="D21" s="438"/>
      <c r="E21" s="438"/>
      <c r="F21" s="438"/>
      <c r="G21" s="439"/>
    </row>
    <row r="22" spans="3:10" ht="26.25" customHeight="1" thickBot="1">
      <c r="C22" s="81" t="s">
        <v>42</v>
      </c>
      <c r="D22" s="710" t="s">
        <v>206</v>
      </c>
      <c r="E22" s="711"/>
      <c r="F22" s="711"/>
      <c r="G22" s="712"/>
    </row>
    <row r="23" spans="3:10" ht="33" customHeight="1" thickBot="1">
      <c r="C23" s="87" t="s">
        <v>10</v>
      </c>
      <c r="D23" s="688" t="s">
        <v>207</v>
      </c>
      <c r="E23" s="689"/>
      <c r="F23" s="689"/>
      <c r="G23" s="690"/>
    </row>
    <row r="24" spans="3:10" ht="15.75" thickBot="1">
      <c r="C24" s="87" t="s">
        <v>15</v>
      </c>
      <c r="D24" s="707" t="s">
        <v>208</v>
      </c>
      <c r="E24" s="708"/>
      <c r="F24" s="708"/>
      <c r="G24" s="709"/>
    </row>
    <row r="25" spans="3:10" ht="18" customHeight="1">
      <c r="C25" s="399"/>
      <c r="D25" s="29">
        <v>2018</v>
      </c>
      <c r="E25" s="29">
        <v>2019</v>
      </c>
      <c r="F25" s="29">
        <v>2020</v>
      </c>
      <c r="G25" s="29">
        <v>2021</v>
      </c>
    </row>
    <row r="26" spans="3:10" ht="20.25" customHeight="1" thickBot="1">
      <c r="C26" s="400"/>
      <c r="D26" s="78" t="s">
        <v>6</v>
      </c>
      <c r="E26" s="78" t="s">
        <v>7</v>
      </c>
      <c r="F26" s="78" t="s">
        <v>7</v>
      </c>
      <c r="G26" s="78" t="s">
        <v>7</v>
      </c>
    </row>
    <row r="27" spans="3:10" ht="15.75" thickBot="1">
      <c r="C27" s="5" t="s">
        <v>9</v>
      </c>
      <c r="D27" s="134">
        <v>640</v>
      </c>
      <c r="E27" s="134">
        <v>650</v>
      </c>
      <c r="F27" s="134">
        <v>700</v>
      </c>
      <c r="G27" s="134">
        <v>750</v>
      </c>
    </row>
    <row r="28" spans="3:10" ht="15.75" thickBot="1">
      <c r="C28" s="5" t="s">
        <v>16</v>
      </c>
      <c r="D28" s="134">
        <v>47300</v>
      </c>
      <c r="E28" s="134">
        <v>47704</v>
      </c>
      <c r="F28" s="134">
        <v>48562</v>
      </c>
      <c r="G28" s="134">
        <v>49508</v>
      </c>
    </row>
    <row r="29" spans="3:10" ht="15.75" thickBot="1">
      <c r="C29" s="5" t="s">
        <v>26</v>
      </c>
      <c r="D29" s="7">
        <f>D28/D27</f>
        <v>73.90625</v>
      </c>
      <c r="E29" s="7">
        <f>E28/E27</f>
        <v>73.390769230769237</v>
      </c>
      <c r="F29" s="7">
        <f>F28/F27</f>
        <v>69.374285714285719</v>
      </c>
      <c r="G29" s="7">
        <f>G28/G27</f>
        <v>66.010666666666665</v>
      </c>
    </row>
    <row r="30" spans="3:10" ht="15.75" thickBot="1">
      <c r="C30" s="5" t="s">
        <v>17</v>
      </c>
      <c r="D30" s="125" t="s">
        <v>23</v>
      </c>
      <c r="E30" s="9">
        <f>E27/D27-1</f>
        <v>1.5625E-2</v>
      </c>
      <c r="F30" s="9">
        <f t="shared" ref="F30:G32" si="0">F27/E27-1</f>
        <v>7.6923076923076872E-2</v>
      </c>
      <c r="G30" s="9">
        <f t="shared" si="0"/>
        <v>7.1428571428571397E-2</v>
      </c>
      <c r="I30" s="12"/>
      <c r="J30" s="12"/>
    </row>
    <row r="31" spans="3:10" ht="15.75" thickBot="1">
      <c r="C31" s="5" t="s">
        <v>18</v>
      </c>
      <c r="D31" s="125" t="s">
        <v>23</v>
      </c>
      <c r="E31" s="9">
        <f>E28/D28-1</f>
        <v>8.5412262156447927E-3</v>
      </c>
      <c r="F31" s="9">
        <f t="shared" si="0"/>
        <v>1.7985913130974307E-2</v>
      </c>
      <c r="G31" s="9">
        <f t="shared" si="0"/>
        <v>1.9480252048927227E-2</v>
      </c>
    </row>
    <row r="32" spans="3:10" ht="15.75" thickBot="1">
      <c r="C32" s="5" t="s">
        <v>19</v>
      </c>
      <c r="D32" s="125" t="s">
        <v>23</v>
      </c>
      <c r="E32" s="9">
        <f>E29/D29-1</f>
        <v>-6.9747926492111922E-3</v>
      </c>
      <c r="F32" s="9">
        <f t="shared" si="0"/>
        <v>-5.4727366378380937E-2</v>
      </c>
      <c r="G32" s="9">
        <f t="shared" si="0"/>
        <v>-4.8485098087668099E-2</v>
      </c>
    </row>
    <row r="33" spans="3:7" ht="15.75" thickBot="1">
      <c r="C33" s="429" t="s">
        <v>73</v>
      </c>
      <c r="D33" s="430"/>
      <c r="E33" s="430"/>
      <c r="F33" s="430"/>
      <c r="G33" s="431"/>
    </row>
    <row r="34" spans="3:7" ht="21.75" customHeight="1">
      <c r="C34" s="399"/>
      <c r="D34" s="29">
        <v>2018</v>
      </c>
      <c r="E34" s="29">
        <v>2019</v>
      </c>
      <c r="F34" s="29">
        <v>2020</v>
      </c>
      <c r="G34" s="29">
        <v>2021</v>
      </c>
    </row>
    <row r="35" spans="3:7" ht="12.75" customHeight="1" thickBot="1">
      <c r="C35" s="400"/>
      <c r="D35" s="78" t="s">
        <v>6</v>
      </c>
      <c r="E35" s="78" t="s">
        <v>7</v>
      </c>
      <c r="F35" s="78" t="s">
        <v>7</v>
      </c>
      <c r="G35" s="78" t="s">
        <v>7</v>
      </c>
    </row>
    <row r="36" spans="3:7" ht="14.25" customHeight="1" thickBot="1">
      <c r="C36" s="1" t="s">
        <v>0</v>
      </c>
      <c r="D36" s="135">
        <v>30800</v>
      </c>
      <c r="E36" s="135">
        <v>30800</v>
      </c>
      <c r="F36" s="135">
        <v>30800</v>
      </c>
      <c r="G36" s="135">
        <v>30800</v>
      </c>
    </row>
    <row r="37" spans="3:7" ht="24.75" thickBot="1">
      <c r="C37" s="13" t="s">
        <v>54</v>
      </c>
      <c r="D37" s="136"/>
      <c r="E37" s="137"/>
      <c r="F37" s="137"/>
      <c r="G37" s="137"/>
    </row>
    <row r="38" spans="3:7" ht="24.75" thickBot="1">
      <c r="C38" s="13" t="s">
        <v>103</v>
      </c>
      <c r="D38" s="136"/>
      <c r="E38" s="138"/>
      <c r="F38" s="138"/>
      <c r="G38" s="138"/>
    </row>
    <row r="39" spans="3:7" ht="30" customHeight="1" thickBot="1">
      <c r="C39" s="1" t="s">
        <v>52</v>
      </c>
      <c r="D39" s="135">
        <v>5500</v>
      </c>
      <c r="E39" s="135">
        <v>5500</v>
      </c>
      <c r="F39" s="135">
        <v>5500</v>
      </c>
      <c r="G39" s="135">
        <v>5500</v>
      </c>
    </row>
    <row r="40" spans="3:7" ht="36.75" thickBot="1">
      <c r="C40" s="13" t="s">
        <v>56</v>
      </c>
      <c r="D40" s="136"/>
      <c r="E40" s="135"/>
      <c r="F40" s="135"/>
      <c r="G40" s="135"/>
    </row>
    <row r="41" spans="3:7" ht="36.75" thickBot="1">
      <c r="C41" s="13" t="s">
        <v>104</v>
      </c>
      <c r="D41" s="136"/>
      <c r="E41" s="135"/>
      <c r="F41" s="135"/>
      <c r="G41" s="135"/>
    </row>
    <row r="42" spans="3:7" ht="15.75" thickBot="1">
      <c r="C42" s="1" t="s">
        <v>1</v>
      </c>
      <c r="D42" s="136">
        <v>8000</v>
      </c>
      <c r="E42" s="135">
        <v>8404</v>
      </c>
      <c r="F42" s="135">
        <v>9262</v>
      </c>
      <c r="G42" s="135">
        <v>10208</v>
      </c>
    </row>
    <row r="43" spans="3:7" ht="33" customHeight="1" thickBot="1">
      <c r="C43" s="13" t="s">
        <v>59</v>
      </c>
      <c r="D43" s="136"/>
      <c r="E43" s="139">
        <v>0.03</v>
      </c>
      <c r="F43" s="139">
        <v>0.03</v>
      </c>
      <c r="G43" s="139">
        <v>0.03</v>
      </c>
    </row>
    <row r="44" spans="3:7" ht="32.25" customHeight="1" thickBot="1">
      <c r="C44" s="13" t="s">
        <v>105</v>
      </c>
      <c r="D44" s="136"/>
      <c r="E44" s="139">
        <v>0.02</v>
      </c>
      <c r="F44" s="139">
        <v>7.0000000000000007E-2</v>
      </c>
      <c r="G44" s="139">
        <v>7.0000000000000007E-2</v>
      </c>
    </row>
    <row r="45" spans="3:7" ht="15.75" thickBot="1">
      <c r="C45" s="82" t="s">
        <v>2</v>
      </c>
      <c r="D45" s="140"/>
      <c r="E45" s="141"/>
      <c r="F45" s="141"/>
      <c r="G45" s="141"/>
    </row>
    <row r="46" spans="3:7" ht="28.5" customHeight="1" thickBot="1">
      <c r="C46" s="85" t="s">
        <v>61</v>
      </c>
      <c r="D46" s="140"/>
      <c r="E46" s="141"/>
      <c r="F46" s="141"/>
      <c r="G46" s="141"/>
    </row>
    <row r="47" spans="3:7" ht="24.75" thickBot="1">
      <c r="C47" s="85" t="s">
        <v>106</v>
      </c>
      <c r="D47" s="140"/>
      <c r="E47" s="141"/>
      <c r="F47" s="141"/>
      <c r="G47" s="141"/>
    </row>
    <row r="48" spans="3:7" ht="15.75" thickBot="1">
      <c r="C48" s="82" t="s">
        <v>31</v>
      </c>
      <c r="D48" s="140">
        <v>3000</v>
      </c>
      <c r="E48" s="140">
        <v>3000</v>
      </c>
      <c r="F48" s="140">
        <v>3000</v>
      </c>
      <c r="G48" s="140">
        <v>3000</v>
      </c>
    </row>
    <row r="49" spans="3:7" ht="24.75" thickBot="1">
      <c r="C49" s="13" t="s">
        <v>63</v>
      </c>
      <c r="D49" s="136"/>
      <c r="E49" s="135"/>
      <c r="F49" s="135"/>
      <c r="G49" s="135"/>
    </row>
    <row r="50" spans="3:7" ht="24.75" thickBot="1">
      <c r="C50" s="13" t="s">
        <v>107</v>
      </c>
      <c r="D50" s="136"/>
      <c r="E50" s="135"/>
      <c r="F50" s="135"/>
      <c r="G50" s="135"/>
    </row>
    <row r="51" spans="3:7" ht="15.75" thickBot="1">
      <c r="C51" s="1" t="s">
        <v>33</v>
      </c>
      <c r="D51" s="136"/>
      <c r="E51" s="135"/>
      <c r="F51" s="135"/>
      <c r="G51" s="135"/>
    </row>
    <row r="52" spans="3:7" ht="24.75" thickBot="1">
      <c r="C52" s="13" t="s">
        <v>65</v>
      </c>
      <c r="D52" s="136"/>
      <c r="E52" s="135"/>
      <c r="F52" s="135"/>
      <c r="G52" s="135"/>
    </row>
    <row r="53" spans="3:7" ht="24.75" thickBot="1">
      <c r="C53" s="13" t="s">
        <v>108</v>
      </c>
      <c r="D53" s="136"/>
      <c r="E53" s="135"/>
      <c r="F53" s="135"/>
      <c r="G53" s="135"/>
    </row>
    <row r="54" spans="3:7" ht="15.75" thickBot="1">
      <c r="C54" s="1" t="s">
        <v>3</v>
      </c>
      <c r="D54" s="136"/>
      <c r="E54" s="135"/>
      <c r="F54" s="135"/>
      <c r="G54" s="135"/>
    </row>
    <row r="55" spans="3:7" ht="36.75" thickBot="1">
      <c r="C55" s="13" t="s">
        <v>67</v>
      </c>
      <c r="D55" s="136"/>
      <c r="E55" s="135"/>
      <c r="F55" s="135"/>
      <c r="G55" s="135"/>
    </row>
    <row r="56" spans="3:7" ht="36.75" thickBot="1">
      <c r="C56" s="13" t="s">
        <v>109</v>
      </c>
      <c r="D56" s="136"/>
      <c r="E56" s="135"/>
      <c r="F56" s="135"/>
      <c r="G56" s="135"/>
    </row>
    <row r="57" spans="3:7" ht="15.75" thickBot="1">
      <c r="C57" s="32" t="s">
        <v>72</v>
      </c>
      <c r="D57" s="14">
        <f>D54+D51+D48+D45+D42+D39+D36</f>
        <v>47300</v>
      </c>
      <c r="E57" s="14">
        <f>E54+E51+E48+E45+E42+E39+E36</f>
        <v>47704</v>
      </c>
      <c r="F57" s="14">
        <f>F54+F51+F48+F45+F42+F39+F36</f>
        <v>48562</v>
      </c>
      <c r="G57" s="14">
        <f>G54+G51+G48+G45+G42+G39+G36</f>
        <v>49508</v>
      </c>
    </row>
    <row r="58" spans="3:7">
      <c r="C58" s="420" t="s">
        <v>113</v>
      </c>
      <c r="D58" s="432"/>
      <c r="E58" s="423"/>
      <c r="F58" s="423"/>
      <c r="G58" s="424"/>
    </row>
    <row r="59" spans="3:7" ht="15" customHeight="1">
      <c r="C59" s="421"/>
      <c r="D59" s="433"/>
      <c r="E59" s="425"/>
      <c r="F59" s="425"/>
      <c r="G59" s="426"/>
    </row>
    <row r="60" spans="3:7" ht="15.75" thickBot="1">
      <c r="C60" s="422"/>
      <c r="D60" s="434"/>
      <c r="E60" s="427"/>
      <c r="F60" s="427"/>
      <c r="G60" s="428"/>
    </row>
    <row r="61" spans="3:7" ht="15.75" thickBot="1">
      <c r="C61" s="38" t="s">
        <v>74</v>
      </c>
      <c r="D61" s="39">
        <f>IF(D57-D28=0,0,"Error")</f>
        <v>0</v>
      </c>
      <c r="E61" s="39">
        <f>IF(E57-E28=0,0,"Error")</f>
        <v>0</v>
      </c>
      <c r="F61" s="39">
        <f>IF(F57-F28=0,0,"Error")</f>
        <v>0</v>
      </c>
      <c r="G61" s="39">
        <f>IF(G57-G28=0,0,"Error")</f>
        <v>0</v>
      </c>
    </row>
    <row r="62" spans="3:7" ht="15.75" thickBot="1">
      <c r="C62" s="437" t="s">
        <v>110</v>
      </c>
      <c r="D62" s="438"/>
      <c r="E62" s="438"/>
      <c r="F62" s="438"/>
      <c r="G62" s="439"/>
    </row>
    <row r="63" spans="3:7" ht="15.75" thickBot="1">
      <c r="C63" s="437" t="s">
        <v>95</v>
      </c>
      <c r="D63" s="438"/>
      <c r="E63" s="438"/>
      <c r="F63" s="438"/>
      <c r="G63" s="439"/>
    </row>
    <row r="64" spans="3:7" ht="15.75" thickBot="1">
      <c r="C64" s="22" t="s">
        <v>111</v>
      </c>
      <c r="D64" s="691" t="s">
        <v>44</v>
      </c>
      <c r="E64" s="692"/>
      <c r="F64" s="692"/>
      <c r="G64" s="693"/>
    </row>
    <row r="65" spans="3:10" ht="15.75" thickBot="1">
      <c r="C65" s="31" t="s">
        <v>42</v>
      </c>
      <c r="D65" s="679" t="s">
        <v>209</v>
      </c>
      <c r="E65" s="680"/>
      <c r="F65" s="680"/>
      <c r="G65" s="681"/>
    </row>
    <row r="66" spans="3:10" ht="29.25" customHeight="1" thickBot="1">
      <c r="C66" s="5" t="s">
        <v>10</v>
      </c>
      <c r="D66" s="688" t="s">
        <v>210</v>
      </c>
      <c r="E66" s="689"/>
      <c r="F66" s="689"/>
      <c r="G66" s="690"/>
    </row>
    <row r="67" spans="3:10" ht="15.75" thickBot="1">
      <c r="C67" s="5" t="s">
        <v>15</v>
      </c>
      <c r="D67" s="396" t="s">
        <v>211</v>
      </c>
      <c r="E67" s="397"/>
      <c r="F67" s="397"/>
      <c r="G67" s="398"/>
    </row>
    <row r="68" spans="3:10" ht="12.75" customHeight="1">
      <c r="C68" s="399"/>
      <c r="D68" s="86">
        <v>2018</v>
      </c>
      <c r="E68" s="86">
        <v>2019</v>
      </c>
      <c r="F68" s="86">
        <v>2020</v>
      </c>
      <c r="G68" s="86">
        <v>2021</v>
      </c>
    </row>
    <row r="69" spans="3:10" ht="17.25" customHeight="1" thickBot="1">
      <c r="C69" s="400"/>
      <c r="D69" s="78" t="s">
        <v>6</v>
      </c>
      <c r="E69" s="78" t="s">
        <v>7</v>
      </c>
      <c r="F69" s="78" t="s">
        <v>7</v>
      </c>
      <c r="G69" s="78" t="s">
        <v>7</v>
      </c>
    </row>
    <row r="70" spans="3:10" ht="15.75" thickBot="1">
      <c r="C70" s="87" t="s">
        <v>9</v>
      </c>
      <c r="D70" s="142">
        <v>1</v>
      </c>
      <c r="E70" s="142">
        <v>1</v>
      </c>
      <c r="F70" s="142">
        <v>1</v>
      </c>
      <c r="G70" s="142">
        <v>1</v>
      </c>
    </row>
    <row r="71" spans="3:10" ht="15.75" thickBot="1">
      <c r="C71" s="87" t="s">
        <v>16</v>
      </c>
      <c r="D71" s="134">
        <v>4000</v>
      </c>
      <c r="E71" s="134">
        <v>4000</v>
      </c>
      <c r="F71" s="134">
        <v>4000</v>
      </c>
      <c r="G71" s="134">
        <v>4000</v>
      </c>
    </row>
    <row r="72" spans="3:10" ht="15.75" thickBot="1">
      <c r="C72" s="87" t="s">
        <v>26</v>
      </c>
      <c r="D72" s="142">
        <v>4000</v>
      </c>
      <c r="E72" s="142">
        <v>4000</v>
      </c>
      <c r="F72" s="142">
        <v>4000</v>
      </c>
      <c r="G72" s="142">
        <v>4000</v>
      </c>
    </row>
    <row r="73" spans="3:10" ht="15.75" thickBot="1">
      <c r="C73" s="5" t="s">
        <v>17</v>
      </c>
      <c r="D73" s="143" t="s">
        <v>23</v>
      </c>
      <c r="E73" s="144">
        <v>0</v>
      </c>
      <c r="F73" s="144">
        <v>0</v>
      </c>
      <c r="G73" s="144">
        <v>0</v>
      </c>
      <c r="I73" s="12"/>
      <c r="J73" s="12"/>
    </row>
    <row r="74" spans="3:10" ht="15.75" thickBot="1">
      <c r="C74" s="5" t="s">
        <v>18</v>
      </c>
      <c r="D74" s="143" t="s">
        <v>23</v>
      </c>
      <c r="E74" s="144">
        <v>0</v>
      </c>
      <c r="F74" s="144">
        <v>0</v>
      </c>
      <c r="G74" s="144">
        <v>0</v>
      </c>
    </row>
    <row r="75" spans="3:10" ht="15.75" thickBot="1">
      <c r="C75" s="5" t="s">
        <v>19</v>
      </c>
      <c r="D75" s="145" t="s">
        <v>23</v>
      </c>
      <c r="E75" s="146">
        <v>0</v>
      </c>
      <c r="F75" s="146">
        <v>0</v>
      </c>
      <c r="G75" s="146">
        <v>0</v>
      </c>
    </row>
    <row r="76" spans="3:10" ht="22.5" customHeight="1" thickBot="1">
      <c r="C76" s="429" t="s">
        <v>73</v>
      </c>
      <c r="D76" s="430"/>
      <c r="E76" s="430"/>
      <c r="F76" s="430"/>
      <c r="G76" s="431"/>
    </row>
    <row r="77" spans="3:10" ht="12.75" customHeight="1">
      <c r="C77" s="399"/>
      <c r="D77" s="29">
        <v>2018</v>
      </c>
      <c r="E77" s="29">
        <v>2019</v>
      </c>
      <c r="F77" s="29">
        <v>2020</v>
      </c>
      <c r="G77" s="29">
        <v>2021</v>
      </c>
    </row>
    <row r="78" spans="3:10" ht="20.25" customHeight="1" thickBot="1">
      <c r="C78" s="400"/>
      <c r="D78" s="78" t="s">
        <v>6</v>
      </c>
      <c r="E78" s="78" t="s">
        <v>7</v>
      </c>
      <c r="F78" s="78" t="s">
        <v>7</v>
      </c>
      <c r="G78" s="78" t="s">
        <v>7</v>
      </c>
    </row>
    <row r="79" spans="3:10" ht="15.75" thickBot="1">
      <c r="C79" s="1" t="s">
        <v>99</v>
      </c>
      <c r="D79" s="11"/>
      <c r="E79" s="11"/>
      <c r="F79" s="11"/>
      <c r="G79" s="11"/>
    </row>
    <row r="80" spans="3:10" ht="15.75" thickBot="1">
      <c r="C80" s="1" t="s">
        <v>100</v>
      </c>
      <c r="D80" s="14">
        <v>4000</v>
      </c>
      <c r="E80" s="11">
        <v>4000</v>
      </c>
      <c r="F80" s="11">
        <v>4000</v>
      </c>
      <c r="G80" s="11">
        <v>4000</v>
      </c>
    </row>
    <row r="81" spans="3:7" ht="15.75" thickBot="1">
      <c r="C81" s="32" t="s">
        <v>72</v>
      </c>
      <c r="D81" s="14">
        <f>D80+D79</f>
        <v>4000</v>
      </c>
      <c r="E81" s="14">
        <f>E80+E79</f>
        <v>4000</v>
      </c>
      <c r="F81" s="14">
        <f>F80+F79</f>
        <v>4000</v>
      </c>
      <c r="G81" s="14">
        <f>G80+G79</f>
        <v>4000</v>
      </c>
    </row>
    <row r="82" spans="3:7">
      <c r="C82" s="420" t="s">
        <v>96</v>
      </c>
      <c r="D82" s="432"/>
      <c r="E82" s="423"/>
      <c r="F82" s="423"/>
      <c r="G82" s="424"/>
    </row>
    <row r="83" spans="3:7" ht="15" customHeight="1">
      <c r="C83" s="421"/>
      <c r="D83" s="433"/>
      <c r="E83" s="425"/>
      <c r="F83" s="425"/>
      <c r="G83" s="426"/>
    </row>
    <row r="84" spans="3:7" ht="15.75" thickBot="1">
      <c r="C84" s="422"/>
      <c r="D84" s="434"/>
      <c r="E84" s="427"/>
      <c r="F84" s="427"/>
      <c r="G84" s="428"/>
    </row>
    <row r="85" spans="3:7" ht="15.75" thickBot="1">
      <c r="C85" s="20" t="s">
        <v>24</v>
      </c>
      <c r="D85" s="713" t="s">
        <v>212</v>
      </c>
      <c r="E85" s="714"/>
      <c r="F85" s="714"/>
      <c r="G85" s="715"/>
    </row>
    <row r="86" spans="3:7" ht="15.75" customHeight="1" thickBot="1">
      <c r="C86" s="414" t="s">
        <v>25</v>
      </c>
      <c r="D86" s="435"/>
      <c r="E86" s="435"/>
      <c r="F86" s="435"/>
      <c r="G86" s="436"/>
    </row>
    <row r="87" spans="3:7" ht="15.75" thickBot="1">
      <c r="C87" s="147" t="s">
        <v>346</v>
      </c>
      <c r="D87" s="132">
        <v>0.78</v>
      </c>
      <c r="E87" s="132">
        <v>0.85</v>
      </c>
      <c r="F87" s="132">
        <v>0.9</v>
      </c>
      <c r="G87" s="132">
        <v>1</v>
      </c>
    </row>
    <row r="88" spans="3:7" ht="23.25" customHeight="1" thickBot="1">
      <c r="C88" s="673" t="s">
        <v>71</v>
      </c>
      <c r="D88" s="674"/>
      <c r="E88" s="674"/>
      <c r="F88" s="674"/>
      <c r="G88" s="675"/>
    </row>
    <row r="89" spans="3:7" ht="15.75" thickBot="1">
      <c r="C89" s="676" t="s">
        <v>93</v>
      </c>
      <c r="D89" s="677"/>
      <c r="E89" s="677"/>
      <c r="F89" s="677"/>
      <c r="G89" s="678"/>
    </row>
    <row r="90" spans="3:7">
      <c r="C90" s="399"/>
      <c r="D90" s="29">
        <v>2018</v>
      </c>
      <c r="E90" s="29">
        <v>2019</v>
      </c>
      <c r="F90" s="29">
        <v>2020</v>
      </c>
      <c r="G90" s="29">
        <v>2021</v>
      </c>
    </row>
    <row r="91" spans="3:7" ht="15.75" thickBot="1">
      <c r="C91" s="400"/>
      <c r="D91" s="78" t="s">
        <v>6</v>
      </c>
      <c r="E91" s="78" t="s">
        <v>7</v>
      </c>
      <c r="F91" s="78" t="s">
        <v>7</v>
      </c>
      <c r="G91" s="78" t="s">
        <v>7</v>
      </c>
    </row>
    <row r="92" spans="3:7" ht="15.75" thickBot="1">
      <c r="C92" s="31" t="s">
        <v>153</v>
      </c>
      <c r="D92" s="679" t="s">
        <v>213</v>
      </c>
      <c r="E92" s="680"/>
      <c r="F92" s="680"/>
      <c r="G92" s="681"/>
    </row>
    <row r="93" spans="3:7" ht="15.75" thickBot="1">
      <c r="C93" s="5" t="s">
        <v>10</v>
      </c>
      <c r="D93" s="682" t="s">
        <v>214</v>
      </c>
      <c r="E93" s="683"/>
      <c r="F93" s="683"/>
      <c r="G93" s="684"/>
    </row>
    <row r="94" spans="3:7" ht="15.75" thickBot="1">
      <c r="C94" s="5" t="s">
        <v>15</v>
      </c>
      <c r="D94" s="685" t="s">
        <v>215</v>
      </c>
      <c r="E94" s="686"/>
      <c r="F94" s="686"/>
      <c r="G94" s="687"/>
    </row>
    <row r="95" spans="3:7">
      <c r="C95" s="399"/>
      <c r="D95" s="86">
        <v>2018</v>
      </c>
      <c r="E95" s="86">
        <v>2019</v>
      </c>
      <c r="F95" s="86">
        <v>2020</v>
      </c>
      <c r="G95" s="86">
        <v>2021</v>
      </c>
    </row>
    <row r="96" spans="3:7" ht="15.75" customHeight="1" thickBot="1">
      <c r="C96" s="400"/>
      <c r="D96" s="78" t="s">
        <v>6</v>
      </c>
      <c r="E96" s="78" t="s">
        <v>7</v>
      </c>
      <c r="F96" s="78" t="s">
        <v>7</v>
      </c>
      <c r="G96" s="78" t="s">
        <v>7</v>
      </c>
    </row>
    <row r="97" spans="3:7" ht="15.75" thickBot="1">
      <c r="C97" s="87" t="s">
        <v>9</v>
      </c>
      <c r="D97" s="142">
        <v>5000</v>
      </c>
      <c r="E97" s="148">
        <v>5400</v>
      </c>
      <c r="F97" s="148">
        <v>5500</v>
      </c>
      <c r="G97" s="148">
        <v>5500</v>
      </c>
    </row>
    <row r="98" spans="3:7" ht="15.75" thickBot="1">
      <c r="C98" s="5" t="s">
        <v>16</v>
      </c>
      <c r="D98" s="134">
        <v>2000000</v>
      </c>
      <c r="E98" s="134">
        <v>2160000</v>
      </c>
      <c r="F98" s="134">
        <v>2203200</v>
      </c>
      <c r="G98" s="134">
        <v>2203200</v>
      </c>
    </row>
    <row r="99" spans="3:7" ht="15" customHeight="1" thickBot="1">
      <c r="C99" s="5" t="s">
        <v>26</v>
      </c>
      <c r="D99" s="134">
        <v>400</v>
      </c>
      <c r="E99" s="134">
        <v>400</v>
      </c>
      <c r="F99" s="134">
        <v>400.58181818181816</v>
      </c>
      <c r="G99" s="134">
        <v>400.58181818181816</v>
      </c>
    </row>
    <row r="100" spans="3:7" ht="15.75" thickBot="1">
      <c r="C100" s="87" t="s">
        <v>17</v>
      </c>
      <c r="D100" s="143"/>
      <c r="E100" s="144">
        <v>8.0000000000000071E-2</v>
      </c>
      <c r="F100" s="144">
        <v>1.8518518518518601E-2</v>
      </c>
      <c r="G100" s="144">
        <v>0</v>
      </c>
    </row>
    <row r="101" spans="3:7" ht="15.75" thickBot="1">
      <c r="C101" s="87" t="s">
        <v>18</v>
      </c>
      <c r="D101" s="143"/>
      <c r="E101" s="144">
        <v>8.0000000000000071E-2</v>
      </c>
      <c r="F101" s="144">
        <v>2.0000000000000018E-2</v>
      </c>
      <c r="G101" s="144">
        <v>0</v>
      </c>
    </row>
    <row r="102" spans="3:7" ht="15.75" thickBot="1">
      <c r="C102" s="5" t="s">
        <v>19</v>
      </c>
      <c r="D102" s="143"/>
      <c r="E102" s="144">
        <v>0</v>
      </c>
      <c r="F102" s="144">
        <v>1.4545454545453751E-3</v>
      </c>
      <c r="G102" s="144">
        <v>0</v>
      </c>
    </row>
    <row r="103" spans="3:7">
      <c r="C103" s="399"/>
      <c r="D103" s="29">
        <v>2018</v>
      </c>
      <c r="E103" s="29">
        <v>2019</v>
      </c>
      <c r="F103" s="29">
        <v>2020</v>
      </c>
      <c r="G103" s="29">
        <v>2021</v>
      </c>
    </row>
    <row r="104" spans="3:7" ht="15.75" thickBot="1">
      <c r="C104" s="400"/>
      <c r="D104" s="78" t="s">
        <v>6</v>
      </c>
      <c r="E104" s="78" t="s">
        <v>7</v>
      </c>
      <c r="F104" s="78" t="s">
        <v>7</v>
      </c>
      <c r="G104" s="78" t="s">
        <v>7</v>
      </c>
    </row>
    <row r="105" spans="3:7" ht="15.75" thickBot="1">
      <c r="C105" s="429" t="s">
        <v>79</v>
      </c>
      <c r="D105" s="430"/>
      <c r="E105" s="430"/>
      <c r="F105" s="430"/>
      <c r="G105" s="431"/>
    </row>
    <row r="106" spans="3:7">
      <c r="C106" s="399"/>
      <c r="D106" s="29">
        <v>2018</v>
      </c>
      <c r="E106" s="29">
        <v>2019</v>
      </c>
      <c r="F106" s="29">
        <v>2020</v>
      </c>
      <c r="G106" s="29">
        <v>2021</v>
      </c>
    </row>
    <row r="107" spans="3:7" ht="15.75" thickBot="1">
      <c r="C107" s="400"/>
      <c r="D107" s="78" t="s">
        <v>6</v>
      </c>
      <c r="E107" s="78" t="s">
        <v>7</v>
      </c>
      <c r="F107" s="78" t="s">
        <v>7</v>
      </c>
      <c r="G107" s="78" t="s">
        <v>7</v>
      </c>
    </row>
    <row r="108" spans="3:7" ht="15.75" customHeight="1" thickBot="1">
      <c r="C108" s="1" t="s">
        <v>0</v>
      </c>
      <c r="D108" s="11">
        <v>0</v>
      </c>
      <c r="E108" s="11">
        <v>0</v>
      </c>
      <c r="F108" s="11">
        <v>0</v>
      </c>
      <c r="G108" s="11">
        <v>0</v>
      </c>
    </row>
    <row r="109" spans="3:7" ht="24.75" thickBot="1">
      <c r="C109" s="13" t="s">
        <v>54</v>
      </c>
      <c r="D109" s="14"/>
      <c r="E109" s="15"/>
      <c r="F109" s="15"/>
      <c r="G109" s="15"/>
    </row>
    <row r="110" spans="3:7" ht="24.75" thickBot="1">
      <c r="C110" s="13" t="s">
        <v>55</v>
      </c>
      <c r="D110" s="14"/>
      <c r="E110" s="15"/>
      <c r="F110" s="15"/>
      <c r="G110" s="15"/>
    </row>
    <row r="111" spans="3:7" ht="21" customHeight="1" thickBot="1">
      <c r="C111" s="1" t="s">
        <v>52</v>
      </c>
      <c r="D111" s="11">
        <v>0</v>
      </c>
      <c r="E111" s="11">
        <v>0</v>
      </c>
      <c r="F111" s="11">
        <v>0</v>
      </c>
      <c r="G111" s="11">
        <v>0</v>
      </c>
    </row>
    <row r="112" spans="3:7" ht="36.75" thickBot="1">
      <c r="C112" s="13" t="s">
        <v>56</v>
      </c>
      <c r="D112" s="14"/>
      <c r="E112" s="11"/>
      <c r="F112" s="11"/>
      <c r="G112" s="11"/>
    </row>
    <row r="113" spans="3:7" ht="36.75" thickBot="1">
      <c r="C113" s="13" t="s">
        <v>57</v>
      </c>
      <c r="D113" s="14"/>
      <c r="E113" s="11"/>
      <c r="F113" s="11"/>
      <c r="G113" s="11"/>
    </row>
    <row r="114" spans="3:7" ht="15.75" thickBot="1">
      <c r="C114" s="1" t="s">
        <v>1</v>
      </c>
      <c r="D114" s="11">
        <v>0</v>
      </c>
      <c r="E114" s="11">
        <v>0</v>
      </c>
      <c r="F114" s="11">
        <v>0</v>
      </c>
      <c r="G114" s="11">
        <v>0</v>
      </c>
    </row>
    <row r="115" spans="3:7" ht="24.75" thickBot="1">
      <c r="C115" s="13" t="s">
        <v>59</v>
      </c>
      <c r="D115" s="14"/>
      <c r="E115" s="11"/>
      <c r="F115" s="11"/>
      <c r="G115" s="11"/>
    </row>
    <row r="116" spans="3:7" ht="24.75" thickBot="1">
      <c r="C116" s="13" t="s">
        <v>60</v>
      </c>
      <c r="D116" s="14"/>
      <c r="E116" s="11"/>
      <c r="F116" s="11"/>
      <c r="G116" s="11"/>
    </row>
    <row r="117" spans="3:7" ht="15.75" thickBot="1">
      <c r="C117" s="1" t="s">
        <v>2</v>
      </c>
      <c r="D117" s="11">
        <v>0</v>
      </c>
      <c r="E117" s="11">
        <v>0</v>
      </c>
      <c r="F117" s="11">
        <v>0</v>
      </c>
      <c r="G117" s="11">
        <v>0</v>
      </c>
    </row>
    <row r="118" spans="3:7" ht="24.75" thickBot="1">
      <c r="C118" s="13" t="s">
        <v>61</v>
      </c>
      <c r="D118" s="14"/>
      <c r="E118" s="11"/>
      <c r="F118" s="11"/>
      <c r="G118" s="11"/>
    </row>
    <row r="119" spans="3:7" ht="24.75" thickBot="1">
      <c r="C119" s="13" t="s">
        <v>62</v>
      </c>
      <c r="D119" s="14"/>
      <c r="E119" s="11"/>
      <c r="F119" s="11"/>
      <c r="G119" s="11"/>
    </row>
    <row r="120" spans="3:7" ht="15.75" thickBot="1">
      <c r="C120" s="1" t="s">
        <v>31</v>
      </c>
      <c r="D120" s="11">
        <v>0</v>
      </c>
      <c r="E120" s="11">
        <v>0</v>
      </c>
      <c r="F120" s="11">
        <v>0</v>
      </c>
      <c r="G120" s="11">
        <v>0</v>
      </c>
    </row>
    <row r="121" spans="3:7" ht="24.75" thickBot="1">
      <c r="C121" s="85" t="s">
        <v>63</v>
      </c>
      <c r="D121" s="83"/>
      <c r="E121" s="84"/>
      <c r="F121" s="84"/>
      <c r="G121" s="84"/>
    </row>
    <row r="122" spans="3:7" ht="24.75" thickBot="1">
      <c r="C122" s="85" t="s">
        <v>64</v>
      </c>
      <c r="D122" s="83"/>
      <c r="E122" s="84"/>
      <c r="F122" s="84"/>
      <c r="G122" s="84"/>
    </row>
    <row r="123" spans="3:7" ht="15.75" thickBot="1">
      <c r="C123" s="1" t="s">
        <v>33</v>
      </c>
      <c r="D123" s="11">
        <v>0</v>
      </c>
      <c r="E123" s="11">
        <v>0</v>
      </c>
      <c r="F123" s="11">
        <v>0</v>
      </c>
      <c r="G123" s="11">
        <v>0</v>
      </c>
    </row>
    <row r="124" spans="3:7" ht="24.75" thickBot="1">
      <c r="C124" s="85" t="s">
        <v>65</v>
      </c>
      <c r="D124" s="83"/>
      <c r="E124" s="84"/>
      <c r="F124" s="84"/>
      <c r="G124" s="84"/>
    </row>
    <row r="125" spans="3:7" ht="24.75" thickBot="1">
      <c r="C125" s="85" t="s">
        <v>66</v>
      </c>
      <c r="D125" s="83"/>
      <c r="E125" s="84"/>
      <c r="F125" s="84"/>
      <c r="G125" s="84"/>
    </row>
    <row r="126" spans="3:7" ht="15.75" thickBot="1">
      <c r="C126" s="1" t="s">
        <v>3</v>
      </c>
      <c r="D126" s="142">
        <v>2000000</v>
      </c>
      <c r="E126" s="142">
        <v>2160000</v>
      </c>
      <c r="F126" s="142">
        <v>2203200</v>
      </c>
      <c r="G126" s="142">
        <v>2203200</v>
      </c>
    </row>
    <row r="127" spans="3:7" ht="36.75" thickBot="1">
      <c r="C127" s="13" t="s">
        <v>67</v>
      </c>
      <c r="D127" s="140"/>
      <c r="E127" s="141"/>
      <c r="F127" s="141"/>
      <c r="G127" s="141"/>
    </row>
    <row r="128" spans="3:7" ht="36.75" thickBot="1">
      <c r="C128" s="13" t="s">
        <v>68</v>
      </c>
      <c r="D128" s="136"/>
      <c r="E128" s="139">
        <v>0.08</v>
      </c>
      <c r="F128" s="139">
        <v>0.02</v>
      </c>
      <c r="G128" s="135"/>
    </row>
    <row r="129" spans="1:7" ht="24.75" thickBot="1">
      <c r="C129" s="34" t="s">
        <v>76</v>
      </c>
      <c r="D129" s="35">
        <f>D126+D123+D120+D117+D114+D111+D108</f>
        <v>2000000</v>
      </c>
      <c r="E129" s="35">
        <f>E126+E123+E120+E117+E114+E111+E108</f>
        <v>2160000</v>
      </c>
      <c r="F129" s="35">
        <f>F126+F123+F120+F117+F114+F111+F108</f>
        <v>2203200</v>
      </c>
      <c r="G129" s="35">
        <f>G126+G123+G120+G117+G114+G111+G108</f>
        <v>2203200</v>
      </c>
    </row>
    <row r="130" spans="1:7" ht="24">
      <c r="C130" s="372" t="s">
        <v>455</v>
      </c>
      <c r="D130" s="373">
        <f>SUM(D28,D71,D98)</f>
        <v>2051300</v>
      </c>
      <c r="E130" s="373">
        <f t="shared" ref="E130:G130" si="1">SUM(E28,E71,E98)</f>
        <v>2211704</v>
      </c>
      <c r="F130" s="373">
        <f t="shared" si="1"/>
        <v>2255762</v>
      </c>
      <c r="G130" s="373">
        <f t="shared" si="1"/>
        <v>2256708</v>
      </c>
    </row>
    <row r="131" spans="1:7">
      <c r="C131" s="372" t="s">
        <v>456</v>
      </c>
      <c r="D131" s="373">
        <f>D133+D135+D137+D139+D141+D143+D145+D147+D149</f>
        <v>2051300</v>
      </c>
      <c r="E131" s="373">
        <f t="shared" ref="E131:G131" si="2">E133+E135+E137+E139+E141+E143+E145+E147+E149</f>
        <v>2211704</v>
      </c>
      <c r="F131" s="373">
        <f t="shared" si="2"/>
        <v>2255762</v>
      </c>
      <c r="G131" s="373">
        <f t="shared" si="2"/>
        <v>2256708</v>
      </c>
    </row>
    <row r="132" spans="1:7" ht="24.75" thickBot="1">
      <c r="C132" s="16" t="s">
        <v>27</v>
      </c>
      <c r="D132" s="17"/>
      <c r="E132" s="18">
        <f>E130/D130-1</f>
        <v>7.8196265782674468E-2</v>
      </c>
      <c r="F132" s="18">
        <f>F130/E130-1</f>
        <v>1.9920387176584287E-2</v>
      </c>
      <c r="G132" s="18">
        <f>G130/F130-1</f>
        <v>4.1937048323359427E-4</v>
      </c>
    </row>
    <row r="133" spans="1:7" ht="15.75" thickBot="1">
      <c r="C133" s="1" t="s">
        <v>0</v>
      </c>
      <c r="D133" s="11">
        <f>D36</f>
        <v>30800</v>
      </c>
      <c r="E133" s="11">
        <f t="shared" ref="E133:G133" si="3">E36</f>
        <v>30800</v>
      </c>
      <c r="F133" s="11">
        <f t="shared" si="3"/>
        <v>30800</v>
      </c>
      <c r="G133" s="11">
        <f t="shared" si="3"/>
        <v>30800</v>
      </c>
    </row>
    <row r="134" spans="1:7" ht="15.75" thickBot="1">
      <c r="C134" s="13" t="s">
        <v>28</v>
      </c>
      <c r="D134" s="14"/>
      <c r="E134" s="15">
        <f>E133/D133-1</f>
        <v>0</v>
      </c>
      <c r="F134" s="15">
        <f>F133/E133-1</f>
        <v>0</v>
      </c>
      <c r="G134" s="15">
        <f>G133/F133-1</f>
        <v>0</v>
      </c>
    </row>
    <row r="135" spans="1:7" ht="15" customHeight="1" thickBot="1">
      <c r="C135" s="1" t="s">
        <v>52</v>
      </c>
      <c r="D135" s="11">
        <f>D39</f>
        <v>5500</v>
      </c>
      <c r="E135" s="11">
        <f t="shared" ref="E135:G135" si="4">E39</f>
        <v>5500</v>
      </c>
      <c r="F135" s="11">
        <f t="shared" si="4"/>
        <v>5500</v>
      </c>
      <c r="G135" s="11">
        <f t="shared" si="4"/>
        <v>5500</v>
      </c>
    </row>
    <row r="136" spans="1:7" ht="24" customHeight="1" thickBot="1">
      <c r="C136" s="13" t="s">
        <v>53</v>
      </c>
      <c r="D136" s="14"/>
      <c r="E136" s="15">
        <f>E135/D135-1</f>
        <v>0</v>
      </c>
      <c r="F136" s="15">
        <f>F135/E135-1</f>
        <v>0</v>
      </c>
      <c r="G136" s="15">
        <f>G135/F135-1</f>
        <v>0</v>
      </c>
    </row>
    <row r="137" spans="1:7" ht="15.75" thickBot="1">
      <c r="C137" s="1" t="s">
        <v>1</v>
      </c>
      <c r="D137" s="11">
        <f>D42</f>
        <v>8000</v>
      </c>
      <c r="E137" s="11">
        <f t="shared" ref="E137:G137" si="5">E42</f>
        <v>8404</v>
      </c>
      <c r="F137" s="11">
        <f t="shared" si="5"/>
        <v>9262</v>
      </c>
      <c r="G137" s="11">
        <f t="shared" si="5"/>
        <v>10208</v>
      </c>
    </row>
    <row r="138" spans="1:7" ht="15.75" thickBot="1">
      <c r="C138" s="13" t="s">
        <v>29</v>
      </c>
      <c r="D138" s="14"/>
      <c r="E138" s="15">
        <f>E137/D137-1</f>
        <v>5.0499999999999989E-2</v>
      </c>
      <c r="F138" s="15">
        <f>F137/E137-1</f>
        <v>0.10209424083769636</v>
      </c>
      <c r="G138" s="15">
        <f>G137/F137-1</f>
        <v>0.10213776722090251</v>
      </c>
    </row>
    <row r="139" spans="1:7" ht="15.75" thickBot="1">
      <c r="C139" s="1" t="s">
        <v>2</v>
      </c>
      <c r="D139" s="11">
        <v>0</v>
      </c>
      <c r="E139" s="11">
        <v>0</v>
      </c>
      <c r="F139" s="11">
        <v>0</v>
      </c>
      <c r="G139" s="11">
        <v>0</v>
      </c>
    </row>
    <row r="140" spans="1:7" ht="15.75" thickBot="1">
      <c r="C140" s="13" t="s">
        <v>30</v>
      </c>
      <c r="D140" s="14"/>
      <c r="E140" s="15" t="e">
        <f>E139/D139-1</f>
        <v>#DIV/0!</v>
      </c>
      <c r="F140" s="15" t="e">
        <f>F139/E139-1</f>
        <v>#DIV/0!</v>
      </c>
      <c r="G140" s="15" t="e">
        <f>G139/F139-1</f>
        <v>#DIV/0!</v>
      </c>
    </row>
    <row r="141" spans="1:7" ht="24.75" customHeight="1" thickBot="1">
      <c r="A141" s="378"/>
      <c r="B141" s="49"/>
      <c r="C141" s="1" t="s">
        <v>31</v>
      </c>
      <c r="D141" s="11">
        <f>D48</f>
        <v>3000</v>
      </c>
      <c r="E141" s="11">
        <f t="shared" ref="E141:G141" si="6">E48</f>
        <v>3000</v>
      </c>
      <c r="F141" s="11">
        <f t="shared" si="6"/>
        <v>3000</v>
      </c>
      <c r="G141" s="11">
        <f t="shared" si="6"/>
        <v>3000</v>
      </c>
    </row>
    <row r="142" spans="1:7" ht="27.75" customHeight="1" thickBot="1">
      <c r="A142" s="379"/>
      <c r="B142" s="45"/>
      <c r="C142" s="13" t="s">
        <v>32</v>
      </c>
      <c r="D142" s="14"/>
      <c r="E142" s="15">
        <f>E141/D141-1</f>
        <v>0</v>
      </c>
      <c r="F142" s="15">
        <f>F141/E141-1</f>
        <v>0</v>
      </c>
      <c r="G142" s="15">
        <f>G141/F141-1</f>
        <v>0</v>
      </c>
    </row>
    <row r="143" spans="1:7" ht="25.5" customHeight="1" thickBot="1">
      <c r="A143" s="380"/>
      <c r="B143" s="52"/>
      <c r="C143" s="1" t="s">
        <v>33</v>
      </c>
      <c r="D143" s="11">
        <v>0</v>
      </c>
      <c r="E143" s="11">
        <v>0</v>
      </c>
      <c r="F143" s="11">
        <v>0</v>
      </c>
      <c r="G143" s="11">
        <v>0</v>
      </c>
    </row>
    <row r="144" spans="1:7" ht="15.75" thickBot="1">
      <c r="A144" s="47"/>
      <c r="B144" s="48"/>
      <c r="C144" s="13" t="s">
        <v>34</v>
      </c>
      <c r="D144" s="14"/>
      <c r="E144" s="15" t="e">
        <f>E143/D143-1</f>
        <v>#DIV/0!</v>
      </c>
      <c r="F144" s="15" t="e">
        <f>F143/E143-1</f>
        <v>#DIV/0!</v>
      </c>
      <c r="G144" s="15" t="e">
        <f>G143/F143-1</f>
        <v>#DIV/0!</v>
      </c>
    </row>
    <row r="145" spans="1:8" ht="24" customHeight="1" thickBot="1">
      <c r="A145" s="47"/>
      <c r="B145" s="48"/>
      <c r="C145" s="1" t="s">
        <v>3</v>
      </c>
      <c r="D145" s="11">
        <f>D126</f>
        <v>2000000</v>
      </c>
      <c r="E145" s="11">
        <f t="shared" ref="E145:G145" si="7">E126</f>
        <v>2160000</v>
      </c>
      <c r="F145" s="11">
        <f t="shared" si="7"/>
        <v>2203200</v>
      </c>
      <c r="G145" s="11">
        <f t="shared" si="7"/>
        <v>2203200</v>
      </c>
    </row>
    <row r="146" spans="1:8" ht="27.75" customHeight="1" thickBot="1">
      <c r="A146" s="47"/>
      <c r="B146" s="48"/>
      <c r="C146" s="13" t="s">
        <v>35</v>
      </c>
      <c r="D146" s="14"/>
      <c r="E146" s="15">
        <f>E145/D145-1</f>
        <v>8.0000000000000071E-2</v>
      </c>
      <c r="F146" s="15">
        <f>F145/E145-1</f>
        <v>2.0000000000000018E-2</v>
      </c>
      <c r="G146" s="15">
        <f>G145/F145-1</f>
        <v>0</v>
      </c>
    </row>
    <row r="147" spans="1:8" ht="30.75" customHeight="1" thickBot="1">
      <c r="A147" s="47"/>
      <c r="B147" s="48"/>
      <c r="C147" s="1" t="s">
        <v>20</v>
      </c>
      <c r="D147" s="11">
        <v>0</v>
      </c>
      <c r="E147" s="11">
        <v>0</v>
      </c>
      <c r="F147" s="11">
        <v>0</v>
      </c>
      <c r="G147" s="11">
        <v>0</v>
      </c>
    </row>
    <row r="148" spans="1:8" ht="15.75" thickBot="1">
      <c r="A148" s="47"/>
      <c r="B148" s="48"/>
      <c r="C148" s="13" t="s">
        <v>36</v>
      </c>
      <c r="D148" s="14"/>
      <c r="E148" s="15" t="e">
        <f>E147/D147-1</f>
        <v>#DIV/0!</v>
      </c>
      <c r="F148" s="15" t="e">
        <f>F147/E147-1</f>
        <v>#DIV/0!</v>
      </c>
      <c r="G148" s="15" t="e">
        <f>G147/F147-1</f>
        <v>#DIV/0!</v>
      </c>
    </row>
    <row r="149" spans="1:8" ht="15.75" thickBot="1">
      <c r="A149" s="47"/>
      <c r="B149" s="48"/>
      <c r="C149" s="1" t="s">
        <v>21</v>
      </c>
      <c r="D149" s="11">
        <f>D80</f>
        <v>4000</v>
      </c>
      <c r="E149" s="11">
        <f t="shared" ref="E149:G149" si="8">E80</f>
        <v>4000</v>
      </c>
      <c r="F149" s="11">
        <f t="shared" si="8"/>
        <v>4000</v>
      </c>
      <c r="G149" s="11">
        <f t="shared" si="8"/>
        <v>4000</v>
      </c>
    </row>
    <row r="150" spans="1:8" ht="15.75" thickBot="1">
      <c r="A150" s="47"/>
      <c r="B150" s="48"/>
      <c r="C150" s="13" t="s">
        <v>37</v>
      </c>
      <c r="D150" s="14"/>
      <c r="E150" s="15">
        <f>E149/D149-1</f>
        <v>0</v>
      </c>
      <c r="F150" s="15">
        <f>F149/E149-1</f>
        <v>0</v>
      </c>
      <c r="G150" s="15">
        <f>G149/F149-1</f>
        <v>0</v>
      </c>
    </row>
    <row r="151" spans="1:8">
      <c r="A151" s="47"/>
      <c r="B151" s="48"/>
      <c r="C151" s="420" t="s">
        <v>51</v>
      </c>
      <c r="D151" s="423" t="s">
        <v>23</v>
      </c>
      <c r="E151" s="423"/>
      <c r="F151" s="423"/>
      <c r="G151" s="424"/>
    </row>
    <row r="152" spans="1:8">
      <c r="A152" s="47"/>
      <c r="B152" s="48"/>
      <c r="C152" s="421"/>
      <c r="D152" s="425"/>
      <c r="E152" s="425"/>
      <c r="F152" s="425"/>
      <c r="G152" s="426"/>
    </row>
    <row r="153" spans="1:8" ht="15.75" thickBot="1">
      <c r="A153" s="47"/>
      <c r="B153" s="48"/>
      <c r="C153" s="422"/>
      <c r="D153" s="427"/>
      <c r="E153" s="427"/>
      <c r="F153" s="427"/>
      <c r="G153" s="428"/>
    </row>
    <row r="154" spans="1:8" ht="15.75" thickBot="1">
      <c r="A154" s="47"/>
      <c r="B154" s="48"/>
      <c r="C154" s="38" t="s">
        <v>74</v>
      </c>
      <c r="D154" s="39">
        <f>IF(D129-D98=0,0,"Error")</f>
        <v>0</v>
      </c>
      <c r="E154" s="39">
        <f>IF(E129-E98=0,0,"Error")</f>
        <v>0</v>
      </c>
      <c r="F154" s="39">
        <f>IF(F129-F98=0,0,"Error")</f>
        <v>0</v>
      </c>
      <c r="G154" s="39">
        <f>IF(G129-G98=0,0,"Error")</f>
        <v>0</v>
      </c>
    </row>
    <row r="155" spans="1:8" ht="24.75" thickBot="1">
      <c r="A155" s="47"/>
      <c r="B155" s="48"/>
      <c r="C155" s="28" t="s">
        <v>58</v>
      </c>
      <c r="D155" s="11">
        <v>24</v>
      </c>
      <c r="E155" s="11">
        <v>24</v>
      </c>
      <c r="F155" s="11">
        <v>24</v>
      </c>
      <c r="G155" s="11">
        <v>24</v>
      </c>
    </row>
    <row r="156" spans="1:8" ht="24.75" thickBot="1">
      <c r="C156" s="28" t="s">
        <v>69</v>
      </c>
      <c r="D156" s="11">
        <v>0</v>
      </c>
      <c r="E156" s="11">
        <v>0</v>
      </c>
      <c r="F156" s="11">
        <v>0</v>
      </c>
      <c r="G156" s="11">
        <v>0</v>
      </c>
      <c r="H156" s="24"/>
    </row>
    <row r="157" spans="1:8">
      <c r="A157" s="47"/>
      <c r="B157" s="48"/>
      <c r="C157" s="43"/>
      <c r="D157" s="44"/>
      <c r="E157" s="44"/>
      <c r="F157" s="44"/>
      <c r="G157" s="44"/>
    </row>
    <row r="158" spans="1:8">
      <c r="C158" s="43"/>
      <c r="D158" s="44"/>
      <c r="E158" s="44"/>
      <c r="F158" s="44"/>
      <c r="G158" s="44"/>
    </row>
    <row r="159" spans="1:8" ht="15.75" thickBot="1">
      <c r="C159" s="43"/>
      <c r="D159" s="44"/>
      <c r="E159" s="44"/>
      <c r="F159" s="44"/>
      <c r="G159" s="44"/>
      <c r="H159" s="25"/>
    </row>
    <row r="160" spans="1:8">
      <c r="C160" s="50" t="s">
        <v>216</v>
      </c>
      <c r="E160" s="378" t="s">
        <v>86</v>
      </c>
      <c r="F160" s="49" t="s">
        <v>83</v>
      </c>
      <c r="G160" s="50" t="s">
        <v>352</v>
      </c>
    </row>
    <row r="161" spans="3:7" ht="15" customHeight="1">
      <c r="C161" s="51"/>
      <c r="E161" s="379"/>
      <c r="F161" s="45" t="s">
        <v>84</v>
      </c>
      <c r="G161" s="51"/>
    </row>
    <row r="162" spans="3:7" ht="15.75" thickBot="1">
      <c r="C162" s="53"/>
      <c r="E162" s="380"/>
      <c r="F162" s="52" t="s">
        <v>85</v>
      </c>
      <c r="G162" s="53"/>
    </row>
    <row r="163" spans="3:7" ht="15.75" thickBot="1">
      <c r="C163" s="48"/>
      <c r="D163" s="46"/>
      <c r="E163" s="47"/>
      <c r="F163" s="48"/>
      <c r="G163" s="48"/>
    </row>
    <row r="164" spans="3:7">
      <c r="C164" s="48"/>
      <c r="D164" s="378" t="s">
        <v>121</v>
      </c>
      <c r="E164" s="49" t="s">
        <v>83</v>
      </c>
      <c r="F164" s="50" t="s">
        <v>217</v>
      </c>
      <c r="G164" s="48"/>
    </row>
    <row r="165" spans="3:7">
      <c r="C165" s="48"/>
      <c r="D165" s="379"/>
      <c r="E165" s="45" t="s">
        <v>84</v>
      </c>
      <c r="F165" s="51"/>
      <c r="G165" s="48"/>
    </row>
    <row r="166" spans="3:7" ht="15.75" thickBot="1">
      <c r="C166" s="48"/>
      <c r="D166" s="380"/>
      <c r="E166" s="52" t="s">
        <v>85</v>
      </c>
      <c r="F166" s="53"/>
      <c r="G166" s="48"/>
    </row>
    <row r="167" spans="3:7">
      <c r="C167" s="48"/>
      <c r="D167" s="47"/>
      <c r="E167" s="48"/>
      <c r="F167" s="48"/>
      <c r="G167" s="48"/>
    </row>
    <row r="168" spans="3:7">
      <c r="C168" s="48"/>
      <c r="D168" s="47"/>
      <c r="E168" s="48"/>
      <c r="F168" s="48"/>
      <c r="G168" s="48"/>
    </row>
    <row r="169" spans="3:7" ht="21.75" customHeight="1">
      <c r="C169" s="48"/>
      <c r="D169" s="47"/>
      <c r="E169" s="48"/>
      <c r="F169" s="48"/>
      <c r="G169" s="48"/>
    </row>
    <row r="170" spans="3:7" ht="21.75" customHeight="1">
      <c r="C170" s="48"/>
      <c r="D170" s="47"/>
      <c r="E170" s="48"/>
      <c r="F170" s="48"/>
      <c r="G170" s="48"/>
    </row>
    <row r="171" spans="3:7" ht="15.75" thickBot="1">
      <c r="C171" s="48"/>
      <c r="D171" s="47"/>
      <c r="E171" s="48"/>
      <c r="F171" s="48"/>
      <c r="G171" s="48"/>
    </row>
    <row r="172" spans="3:7" ht="19.5" customHeight="1" thickBot="1">
      <c r="C172" s="58" t="s">
        <v>88</v>
      </c>
      <c r="D172" s="46"/>
      <c r="E172" s="47"/>
      <c r="F172" s="48"/>
      <c r="G172" s="48"/>
    </row>
    <row r="173" spans="3:7">
      <c r="C173" s="464" t="s">
        <v>118</v>
      </c>
      <c r="D173" s="465"/>
      <c r="E173" s="465"/>
      <c r="F173" s="465"/>
      <c r="G173" s="466"/>
    </row>
    <row r="174" spans="3:7" ht="24" customHeight="1">
      <c r="C174" s="458" t="s">
        <v>120</v>
      </c>
      <c r="D174" s="467"/>
      <c r="E174" s="467"/>
      <c r="F174" s="467"/>
      <c r="G174" s="468"/>
    </row>
    <row r="175" spans="3:7">
      <c r="C175" s="455" t="s">
        <v>112</v>
      </c>
      <c r="D175" s="456"/>
      <c r="E175" s="456"/>
      <c r="F175" s="456"/>
      <c r="G175" s="457"/>
    </row>
    <row r="176" spans="3:7">
      <c r="C176" s="469" t="s">
        <v>119</v>
      </c>
      <c r="D176" s="470"/>
      <c r="E176" s="470"/>
      <c r="F176" s="470"/>
      <c r="G176" s="471"/>
    </row>
    <row r="177" spans="3:7">
      <c r="C177" s="455" t="s">
        <v>129</v>
      </c>
      <c r="D177" s="456"/>
      <c r="E177" s="456"/>
      <c r="F177" s="456"/>
      <c r="G177" s="457"/>
    </row>
    <row r="178" spans="3:7">
      <c r="C178" s="455" t="s">
        <v>114</v>
      </c>
      <c r="D178" s="456"/>
      <c r="E178" s="456"/>
      <c r="F178" s="456"/>
      <c r="G178" s="457"/>
    </row>
    <row r="179" spans="3:7" ht="27.75" customHeight="1">
      <c r="C179" s="458" t="s">
        <v>81</v>
      </c>
      <c r="D179" s="459"/>
      <c r="E179" s="459"/>
      <c r="F179" s="459"/>
      <c r="G179" s="460"/>
    </row>
    <row r="180" spans="3:7" ht="27.75" customHeight="1" thickBot="1">
      <c r="C180" s="461" t="s">
        <v>82</v>
      </c>
      <c r="D180" s="462"/>
      <c r="E180" s="462"/>
      <c r="F180" s="462"/>
      <c r="G180" s="463"/>
    </row>
    <row r="181" spans="3:7" ht="28.5" customHeight="1"/>
    <row r="182" spans="3:7" ht="52.5" customHeight="1"/>
    <row r="183" spans="3:7" ht="18" customHeight="1"/>
    <row r="184" spans="3:7" ht="36" customHeight="1"/>
    <row r="185" spans="3:7" ht="27" customHeight="1"/>
    <row r="186" spans="3:7" ht="47.25" customHeight="1"/>
    <row r="189" spans="3:7" ht="15.75" customHeight="1"/>
    <row r="195" ht="15" customHeight="1"/>
    <row r="220" ht="15.75" customHeight="1"/>
    <row r="241" ht="15.75" customHeight="1"/>
    <row r="266" ht="15" customHeight="1"/>
    <row r="281" ht="15.75" customHeight="1"/>
    <row r="306" ht="15" customHeight="1"/>
    <row r="351" ht="15" customHeight="1"/>
    <row r="395" ht="15" customHeight="1"/>
    <row r="420" ht="15" customHeight="1"/>
    <row r="427" ht="15" customHeight="1"/>
    <row r="432" ht="15" customHeight="1"/>
    <row r="433" ht="15" customHeight="1"/>
    <row r="434" ht="15" customHeight="1"/>
    <row r="435" ht="15" customHeight="1"/>
    <row r="436" ht="15" customHeight="1"/>
    <row r="437" ht="15" customHeight="1"/>
    <row r="438" ht="15" customHeight="1"/>
    <row r="439" ht="15.75" customHeight="1"/>
  </sheetData>
  <mergeCells count="56">
    <mergeCell ref="A141:A143"/>
    <mergeCell ref="E160:E162"/>
    <mergeCell ref="D85:G85"/>
    <mergeCell ref="C86:G86"/>
    <mergeCell ref="C88:G88"/>
    <mergeCell ref="D17:G17"/>
    <mergeCell ref="C89:G89"/>
    <mergeCell ref="C9:G11"/>
    <mergeCell ref="D12:G12"/>
    <mergeCell ref="C13:C14"/>
    <mergeCell ref="C21:G21"/>
    <mergeCell ref="C25:C26"/>
    <mergeCell ref="C33:G33"/>
    <mergeCell ref="D23:G23"/>
    <mergeCell ref="C18:G18"/>
    <mergeCell ref="C20:G20"/>
    <mergeCell ref="C34:C35"/>
    <mergeCell ref="C58:C60"/>
    <mergeCell ref="D58:G60"/>
    <mergeCell ref="D24:G24"/>
    <mergeCell ref="D22:G22"/>
    <mergeCell ref="C3:G3"/>
    <mergeCell ref="D5:G5"/>
    <mergeCell ref="D6:G6"/>
    <mergeCell ref="D7:G7"/>
    <mergeCell ref="C8:G8"/>
    <mergeCell ref="C62:G62"/>
    <mergeCell ref="C68:C69"/>
    <mergeCell ref="C76:G76"/>
    <mergeCell ref="C77:C78"/>
    <mergeCell ref="C63:G63"/>
    <mergeCell ref="D65:G65"/>
    <mergeCell ref="D66:G66"/>
    <mergeCell ref="D67:G67"/>
    <mergeCell ref="D64:G64"/>
    <mergeCell ref="C180:G180"/>
    <mergeCell ref="D92:G92"/>
    <mergeCell ref="D93:G93"/>
    <mergeCell ref="D94:G94"/>
    <mergeCell ref="C95:C96"/>
    <mergeCell ref="C177:G177"/>
    <mergeCell ref="C178:G178"/>
    <mergeCell ref="C179:G179"/>
    <mergeCell ref="C175:G175"/>
    <mergeCell ref="C176:G176"/>
    <mergeCell ref="D164:D166"/>
    <mergeCell ref="C173:G173"/>
    <mergeCell ref="C174:G174"/>
    <mergeCell ref="C82:C84"/>
    <mergeCell ref="D82:G84"/>
    <mergeCell ref="C90:C91"/>
    <mergeCell ref="C103:C104"/>
    <mergeCell ref="C151:C153"/>
    <mergeCell ref="D151:G153"/>
    <mergeCell ref="C106:C107"/>
    <mergeCell ref="C105:G10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Formati 1 Misioni</vt:lpstr>
      <vt:lpstr>p.ekszist 110</vt:lpstr>
      <vt:lpstr>p.ekzist7220</vt:lpstr>
      <vt:lpstr>p.ekzist7330</vt:lpstr>
      <vt:lpstr>p.ekzist7450</vt:lpstr>
      <vt:lpstr>p.eksz7460</vt:lpstr>
      <vt:lpstr>p.ekzsist perkujdesja</vt:lpstr>
      <vt:lpstr>p.ekzist perfshirja</vt:lpstr>
      <vt:lpstr>p.ekz.p.pol</vt:lpstr>
      <vt:lpstr>Formati 2.1 Sipas Tavaneve</vt:lpstr>
      <vt:lpstr>Formati 1 Mision</vt:lpstr>
      <vt:lpstr>2,1 110</vt:lpstr>
      <vt:lpstr>2,1 7220</vt:lpstr>
      <vt:lpstr>2,1 7330</vt:lpstr>
      <vt:lpstr>2,17450</vt:lpstr>
      <vt:lpstr>2,17460</vt:lpstr>
      <vt:lpstr>2,1 perkujd</vt:lpstr>
      <vt:lpstr>2,1 prefsh</vt:lpstr>
      <vt:lpstr>2,1 t perndj politik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Gentian Opre</dc:creator>
  <cp:lastModifiedBy>Ina Dhaskali</cp:lastModifiedBy>
  <cp:lastPrinted>2018-05-14T11:41:36Z</cp:lastPrinted>
  <dcterms:created xsi:type="dcterms:W3CDTF">2018-03-05T12:29:59Z</dcterms:created>
  <dcterms:modified xsi:type="dcterms:W3CDTF">2018-07-06T09:34:59Z</dcterms:modified>
</cp:coreProperties>
</file>