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735" firstSheet="3" activeTab="8"/>
  </bookViews>
  <sheets>
    <sheet name="Formati 1 Misioni" sheetId="14" r:id="rId1"/>
    <sheet name="PLANIFIKIM MENAXHIM ADMINISTRIM" sheetId="8" r:id="rId2"/>
    <sheet name="QBZ" sheetId="2" r:id="rId3"/>
    <sheet name="IML" sheetId="4" r:id="rId4"/>
    <sheet name="SISTEMI I BURGJEVE" sheetId="11" r:id="rId5"/>
    <sheet name="SHERBIMI I PERMBARIMIT GJYQESOR" sheetId="6" r:id="rId6"/>
    <sheet name="SHERBIMI PER CESHTJET E BIRESIM" sheetId="7" r:id="rId7"/>
    <sheet name="KTHIMI KOMPESIMIT TE PRONAVE" sheetId="10" r:id="rId8"/>
    <sheet name="SHERBIMI I PROVES" sheetId="12" r:id="rId9"/>
  </sheets>
  <externalReferences>
    <externalReference r:id="rId10"/>
  </externalReferences>
  <definedNames>
    <definedName name="lista_e_bankave">[1]definicione!$K$2:$K$17</definedName>
    <definedName name="max_paga_tatim">[1]definicione!$C$10</definedName>
    <definedName name="max_s_shoqeror">[1]definicione!$C$6</definedName>
    <definedName name="min_paga_tatim">[1]definicione!$C$9</definedName>
    <definedName name="raport_mjekesor">[1]definicione!$C$2</definedName>
    <definedName name="s_shendetsor">[1]definicione!$C$3</definedName>
    <definedName name="s_shoqeror">[1]definicione!$C$4</definedName>
    <definedName name="tatimi_13">[1]definicione!$C$7</definedName>
    <definedName name="tatimi_23">[1]definicione!$C$8</definedName>
    <definedName name="tatimi_abs">[1]definicione!$C$11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6" i="12" l="1"/>
  <c r="G156" i="12"/>
  <c r="F156" i="12"/>
  <c r="H151" i="12"/>
  <c r="G151" i="12"/>
  <c r="F151" i="12"/>
  <c r="E151" i="12"/>
  <c r="H149" i="12"/>
  <c r="G149" i="12"/>
  <c r="F149" i="12"/>
  <c r="E149" i="12"/>
  <c r="H147" i="12"/>
  <c r="G147" i="12"/>
  <c r="F147" i="12"/>
  <c r="E147" i="12"/>
  <c r="H145" i="12"/>
  <c r="G145" i="12"/>
  <c r="F145" i="12"/>
  <c r="E145" i="12"/>
  <c r="H143" i="12"/>
  <c r="G143" i="12"/>
  <c r="G144" i="12" s="1"/>
  <c r="F143" i="12"/>
  <c r="E143" i="12"/>
  <c r="H141" i="12"/>
  <c r="G141" i="12"/>
  <c r="H142" i="12" s="1"/>
  <c r="F141" i="12"/>
  <c r="E141" i="12"/>
  <c r="H139" i="12"/>
  <c r="G139" i="12"/>
  <c r="F139" i="12"/>
  <c r="E139" i="12"/>
  <c r="F140" i="12" s="1"/>
  <c r="H137" i="12"/>
  <c r="G137" i="12"/>
  <c r="F137" i="12"/>
  <c r="E137" i="12"/>
  <c r="H134" i="12"/>
  <c r="G134" i="12"/>
  <c r="F134" i="12"/>
  <c r="E134" i="12"/>
  <c r="H127" i="12"/>
  <c r="G127" i="12"/>
  <c r="F127" i="12"/>
  <c r="H126" i="12"/>
  <c r="G126" i="12"/>
  <c r="F126" i="12"/>
  <c r="H125" i="12"/>
  <c r="G125" i="12"/>
  <c r="F125" i="12"/>
  <c r="E125" i="12"/>
  <c r="H113" i="12"/>
  <c r="H153" i="12" s="1"/>
  <c r="G113" i="12"/>
  <c r="G153" i="12" s="1"/>
  <c r="F113" i="12"/>
  <c r="F153" i="12" s="1"/>
  <c r="E113" i="12"/>
  <c r="E153" i="12" s="1"/>
  <c r="H106" i="12"/>
  <c r="G106" i="12"/>
  <c r="F106" i="12"/>
  <c r="H105" i="12"/>
  <c r="G105" i="12"/>
  <c r="F105" i="12"/>
  <c r="H104" i="12"/>
  <c r="G104" i="12"/>
  <c r="G107" i="12" s="1"/>
  <c r="F104" i="12"/>
  <c r="E104" i="12"/>
  <c r="H92" i="12"/>
  <c r="H93" i="12" s="1"/>
  <c r="G92" i="12"/>
  <c r="G93" i="12" s="1"/>
  <c r="F92" i="12"/>
  <c r="F93" i="12" s="1"/>
  <c r="E92" i="12"/>
  <c r="E93" i="12" s="1"/>
  <c r="H80" i="12"/>
  <c r="G80" i="12"/>
  <c r="F80" i="12"/>
  <c r="H79" i="12"/>
  <c r="G79" i="12"/>
  <c r="F79" i="12"/>
  <c r="H78" i="12"/>
  <c r="G78" i="12"/>
  <c r="F78" i="12"/>
  <c r="F81" i="12" s="1"/>
  <c r="E78" i="12"/>
  <c r="H68" i="12"/>
  <c r="H69" i="12" s="1"/>
  <c r="G68" i="12"/>
  <c r="G69" i="12" s="1"/>
  <c r="F68" i="12"/>
  <c r="F69" i="12" s="1"/>
  <c r="E68" i="12"/>
  <c r="E69" i="12" s="1"/>
  <c r="H56" i="12"/>
  <c r="G56" i="12"/>
  <c r="F56" i="12"/>
  <c r="H55" i="12"/>
  <c r="G55" i="12"/>
  <c r="F55" i="12"/>
  <c r="H54" i="12"/>
  <c r="G54" i="12"/>
  <c r="F54" i="12"/>
  <c r="E54" i="12"/>
  <c r="H44" i="12"/>
  <c r="H45" i="12" s="1"/>
  <c r="G44" i="12"/>
  <c r="G45" i="12" s="1"/>
  <c r="F44" i="12"/>
  <c r="F45" i="12" s="1"/>
  <c r="E44" i="12"/>
  <c r="E45" i="12" s="1"/>
  <c r="H32" i="12"/>
  <c r="G32" i="12"/>
  <c r="F32" i="12"/>
  <c r="H31" i="12"/>
  <c r="G31" i="12"/>
  <c r="F31" i="12"/>
  <c r="H30" i="12"/>
  <c r="G30" i="12"/>
  <c r="F30" i="12"/>
  <c r="E30" i="12"/>
  <c r="G81" i="12" l="1"/>
  <c r="H107" i="12"/>
  <c r="F128" i="12"/>
  <c r="H33" i="12"/>
  <c r="F57" i="12"/>
  <c r="G128" i="12"/>
  <c r="G57" i="12"/>
  <c r="F142" i="12"/>
  <c r="F144" i="12"/>
  <c r="H128" i="12"/>
  <c r="H136" i="12"/>
  <c r="H140" i="12"/>
  <c r="F33" i="12"/>
  <c r="H57" i="12"/>
  <c r="F107" i="12"/>
  <c r="E136" i="12"/>
  <c r="E157" i="12" s="1"/>
  <c r="H81" i="12"/>
  <c r="G33" i="12"/>
  <c r="F136" i="12"/>
  <c r="F157" i="12" s="1"/>
  <c r="G140" i="12"/>
  <c r="G136" i="12"/>
  <c r="G157" i="12" s="1"/>
  <c r="H157" i="12"/>
  <c r="F138" i="12"/>
  <c r="H144" i="12"/>
  <c r="G138" i="12"/>
  <c r="G142" i="12"/>
  <c r="H138" i="12"/>
  <c r="G315" i="10" l="1"/>
  <c r="G316" i="10" s="1"/>
  <c r="F315" i="10"/>
  <c r="F316" i="10" s="1"/>
  <c r="E315" i="10"/>
  <c r="G313" i="10"/>
  <c r="F313" i="10"/>
  <c r="F314" i="10" s="1"/>
  <c r="E313" i="10"/>
  <c r="E314" i="10" s="1"/>
  <c r="D313" i="10"/>
  <c r="G311" i="10"/>
  <c r="F311" i="10"/>
  <c r="E311" i="10"/>
  <c r="E312" i="10" s="1"/>
  <c r="D311" i="10"/>
  <c r="G309" i="10"/>
  <c r="G310" i="10" s="1"/>
  <c r="F309" i="10"/>
  <c r="F310" i="10" s="1"/>
  <c r="E309" i="10"/>
  <c r="D309" i="10"/>
  <c r="G307" i="10"/>
  <c r="F307" i="10"/>
  <c r="F308" i="10" s="1"/>
  <c r="E307" i="10"/>
  <c r="D307" i="10"/>
  <c r="G305" i="10"/>
  <c r="F305" i="10"/>
  <c r="E305" i="10"/>
  <c r="D305" i="10"/>
  <c r="G303" i="10"/>
  <c r="F303" i="10"/>
  <c r="E303" i="10"/>
  <c r="D303" i="10"/>
  <c r="G301" i="10"/>
  <c r="G302" i="10" s="1"/>
  <c r="F301" i="10"/>
  <c r="E301" i="10"/>
  <c r="D301" i="10"/>
  <c r="G299" i="10"/>
  <c r="G300" i="10" s="1"/>
  <c r="F299" i="10"/>
  <c r="F300" i="10" s="1"/>
  <c r="E299" i="10"/>
  <c r="E300" i="10" s="1"/>
  <c r="D299" i="10"/>
  <c r="F297" i="10"/>
  <c r="G296" i="10"/>
  <c r="F296" i="10"/>
  <c r="E296" i="10"/>
  <c r="D296" i="10"/>
  <c r="G291" i="10"/>
  <c r="F291" i="10"/>
  <c r="E291" i="10"/>
  <c r="D291" i="10"/>
  <c r="G284" i="10"/>
  <c r="F284" i="10"/>
  <c r="E284" i="10"/>
  <c r="G283" i="10"/>
  <c r="F283" i="10"/>
  <c r="E283" i="10"/>
  <c r="G282" i="10"/>
  <c r="G285" i="10" s="1"/>
  <c r="F282" i="10"/>
  <c r="F285" i="10" s="1"/>
  <c r="E282" i="10"/>
  <c r="E285" i="10" s="1"/>
  <c r="D282" i="10"/>
  <c r="G270" i="10"/>
  <c r="F270" i="10"/>
  <c r="E270" i="10"/>
  <c r="D269" i="10"/>
  <c r="D315" i="10" s="1"/>
  <c r="G263" i="10"/>
  <c r="F263" i="10"/>
  <c r="E263" i="10"/>
  <c r="G262" i="10"/>
  <c r="F262" i="10"/>
  <c r="E262" i="10"/>
  <c r="G261" i="10"/>
  <c r="G264" i="10" s="1"/>
  <c r="F261" i="10"/>
  <c r="E261" i="10"/>
  <c r="E264" i="10" s="1"/>
  <c r="D261" i="10"/>
  <c r="G248" i="10"/>
  <c r="F248" i="10"/>
  <c r="E248" i="10"/>
  <c r="D247" i="10"/>
  <c r="D248" i="10" s="1"/>
  <c r="G241" i="10"/>
  <c r="F241" i="10"/>
  <c r="E241" i="10"/>
  <c r="G240" i="10"/>
  <c r="F240" i="10"/>
  <c r="E240" i="10"/>
  <c r="G239" i="10"/>
  <c r="F239" i="10"/>
  <c r="F242" i="10" s="1"/>
  <c r="E239" i="10"/>
  <c r="D239" i="10"/>
  <c r="G225" i="10"/>
  <c r="F225" i="10"/>
  <c r="E225" i="10"/>
  <c r="D225" i="10"/>
  <c r="G199" i="10"/>
  <c r="F199" i="10"/>
  <c r="E199" i="10"/>
  <c r="G198" i="10"/>
  <c r="F198" i="10"/>
  <c r="E198" i="10"/>
  <c r="G197" i="10"/>
  <c r="G200" i="10" s="1"/>
  <c r="F197" i="10"/>
  <c r="E197" i="10"/>
  <c r="D197" i="10"/>
  <c r="G183" i="10"/>
  <c r="G184" i="10" s="1"/>
  <c r="F183" i="10"/>
  <c r="F184" i="10" s="1"/>
  <c r="E183" i="10"/>
  <c r="E184" i="10" s="1"/>
  <c r="D183" i="10"/>
  <c r="D184" i="10" s="1"/>
  <c r="G171" i="10"/>
  <c r="F171" i="10"/>
  <c r="E171" i="10"/>
  <c r="G170" i="10"/>
  <c r="F170" i="10"/>
  <c r="E170" i="10"/>
  <c r="G169" i="10"/>
  <c r="F169" i="10"/>
  <c r="F172" i="10" s="1"/>
  <c r="E169" i="10"/>
  <c r="E172" i="10" s="1"/>
  <c r="D169" i="10"/>
  <c r="G156" i="10"/>
  <c r="G157" i="10" s="1"/>
  <c r="F156" i="10"/>
  <c r="F157" i="10" s="1"/>
  <c r="E156" i="10"/>
  <c r="E157" i="10" s="1"/>
  <c r="D156" i="10"/>
  <c r="D157" i="10" s="1"/>
  <c r="G144" i="10"/>
  <c r="F144" i="10"/>
  <c r="E144" i="10"/>
  <c r="G143" i="10"/>
  <c r="F143" i="10"/>
  <c r="E143" i="10"/>
  <c r="G142" i="10"/>
  <c r="F142" i="10"/>
  <c r="E142" i="10"/>
  <c r="E145" i="10" s="1"/>
  <c r="D142" i="10"/>
  <c r="G133" i="10"/>
  <c r="G134" i="10" s="1"/>
  <c r="F133" i="10"/>
  <c r="F134" i="10" s="1"/>
  <c r="E133" i="10"/>
  <c r="E134" i="10" s="1"/>
  <c r="D133" i="10"/>
  <c r="G121" i="10"/>
  <c r="F121" i="10"/>
  <c r="E121" i="10"/>
  <c r="G120" i="10"/>
  <c r="F120" i="10"/>
  <c r="E120" i="10"/>
  <c r="G119" i="10"/>
  <c r="F119" i="10"/>
  <c r="E119" i="10"/>
  <c r="E122" i="10" s="1"/>
  <c r="D119" i="10"/>
  <c r="G110" i="10"/>
  <c r="G111" i="10" s="1"/>
  <c r="F110" i="10"/>
  <c r="F111" i="10" s="1"/>
  <c r="E110" i="10"/>
  <c r="E111" i="10" s="1"/>
  <c r="D110" i="10"/>
  <c r="D111" i="10" s="1"/>
  <c r="G103" i="10"/>
  <c r="F103" i="10"/>
  <c r="E103" i="10"/>
  <c r="G102" i="10"/>
  <c r="F102" i="10"/>
  <c r="E102" i="10"/>
  <c r="G101" i="10"/>
  <c r="G104" i="10" s="1"/>
  <c r="F101" i="10"/>
  <c r="F104" i="10" s="1"/>
  <c r="E101" i="10"/>
  <c r="D101" i="10"/>
  <c r="G89" i="10"/>
  <c r="G90" i="10" s="1"/>
  <c r="F89" i="10"/>
  <c r="F90" i="10" s="1"/>
  <c r="E89" i="10"/>
  <c r="E90" i="10" s="1"/>
  <c r="D89" i="10"/>
  <c r="D90" i="10" s="1"/>
  <c r="G77" i="10"/>
  <c r="F77" i="10"/>
  <c r="E77" i="10"/>
  <c r="G76" i="10"/>
  <c r="F76" i="10"/>
  <c r="E76" i="10"/>
  <c r="G75" i="10"/>
  <c r="G78" i="10" s="1"/>
  <c r="F75" i="10"/>
  <c r="F78" i="10" s="1"/>
  <c r="E75" i="10"/>
  <c r="D75" i="10"/>
  <c r="G66" i="10"/>
  <c r="G67" i="10" s="1"/>
  <c r="F66" i="10"/>
  <c r="F67" i="10" s="1"/>
  <c r="E66" i="10"/>
  <c r="E67" i="10" s="1"/>
  <c r="D66" i="10"/>
  <c r="D67" i="10" s="1"/>
  <c r="G59" i="10"/>
  <c r="F59" i="10"/>
  <c r="E59" i="10"/>
  <c r="G58" i="10"/>
  <c r="F58" i="10"/>
  <c r="E58" i="10"/>
  <c r="G57" i="10"/>
  <c r="F57" i="10"/>
  <c r="E57" i="10"/>
  <c r="E60" i="10" s="1"/>
  <c r="D57" i="10"/>
  <c r="G45" i="10"/>
  <c r="G46" i="10" s="1"/>
  <c r="F45" i="10"/>
  <c r="F46" i="10" s="1"/>
  <c r="E45" i="10"/>
  <c r="E46" i="10" s="1"/>
  <c r="D45" i="10"/>
  <c r="D46" i="10" s="1"/>
  <c r="G33" i="10"/>
  <c r="F33" i="10"/>
  <c r="E33" i="10"/>
  <c r="G32" i="10"/>
  <c r="F32" i="10"/>
  <c r="E32" i="10"/>
  <c r="G31" i="10"/>
  <c r="G34" i="10" s="1"/>
  <c r="F31" i="10"/>
  <c r="E31" i="10"/>
  <c r="E34" i="10" s="1"/>
  <c r="D31" i="10"/>
  <c r="G15" i="10"/>
  <c r="F15" i="10"/>
  <c r="E15" i="10"/>
  <c r="D15" i="10"/>
  <c r="G304" i="10" l="1"/>
  <c r="G308" i="10"/>
  <c r="G312" i="10"/>
  <c r="E242" i="10"/>
  <c r="F264" i="10"/>
  <c r="E302" i="10"/>
  <c r="E310" i="10"/>
  <c r="F122" i="10"/>
  <c r="F145" i="10"/>
  <c r="G172" i="10"/>
  <c r="E200" i="10"/>
  <c r="E304" i="10"/>
  <c r="E306" i="10"/>
  <c r="E308" i="10"/>
  <c r="F60" i="10"/>
  <c r="E104" i="10"/>
  <c r="F34" i="10"/>
  <c r="G60" i="10"/>
  <c r="E78" i="10"/>
  <c r="G122" i="10"/>
  <c r="G145" i="10"/>
  <c r="F200" i="10"/>
  <c r="G242" i="10"/>
  <c r="F302" i="10"/>
  <c r="F306" i="10"/>
  <c r="E316" i="10"/>
  <c r="G306" i="10"/>
  <c r="D270" i="10"/>
  <c r="G297" i="10"/>
  <c r="F312" i="10"/>
  <c r="G314" i="10"/>
  <c r="D297" i="10"/>
  <c r="D318" i="10" s="1"/>
  <c r="F318" i="10"/>
  <c r="F304" i="10"/>
  <c r="E297" i="10"/>
  <c r="E298" i="10" l="1"/>
  <c r="E318" i="10"/>
  <c r="G318" i="10"/>
  <c r="G298" i="10"/>
  <c r="F298" i="10"/>
  <c r="H126" i="7" l="1"/>
  <c r="G126" i="7"/>
  <c r="F126" i="7"/>
  <c r="F127" i="7" s="1"/>
  <c r="E126" i="7"/>
  <c r="H124" i="7"/>
  <c r="G124" i="7"/>
  <c r="F124" i="7"/>
  <c r="E124" i="7"/>
  <c r="H122" i="7"/>
  <c r="G122" i="7"/>
  <c r="F122" i="7"/>
  <c r="E122" i="7"/>
  <c r="H120" i="7"/>
  <c r="G120" i="7"/>
  <c r="F120" i="7"/>
  <c r="E120" i="7"/>
  <c r="H118" i="7"/>
  <c r="G118" i="7"/>
  <c r="F118" i="7"/>
  <c r="E118" i="7"/>
  <c r="H116" i="7"/>
  <c r="G116" i="7"/>
  <c r="F116" i="7"/>
  <c r="E116" i="7"/>
  <c r="H114" i="7"/>
  <c r="G114" i="7"/>
  <c r="F114" i="7"/>
  <c r="F115" i="7" s="1"/>
  <c r="E114" i="7"/>
  <c r="H112" i="7"/>
  <c r="G112" i="7"/>
  <c r="F112" i="7"/>
  <c r="E112" i="7"/>
  <c r="H110" i="7"/>
  <c r="G110" i="7"/>
  <c r="F110" i="7"/>
  <c r="E110" i="7"/>
  <c r="H108" i="7"/>
  <c r="G108" i="7"/>
  <c r="F108" i="7"/>
  <c r="E108" i="7"/>
  <c r="H107" i="7"/>
  <c r="G107" i="7"/>
  <c r="F107" i="7"/>
  <c r="E107" i="7"/>
  <c r="H105" i="7"/>
  <c r="G105" i="7"/>
  <c r="F105" i="7"/>
  <c r="E105" i="7"/>
  <c r="H98" i="7"/>
  <c r="G98" i="7"/>
  <c r="F98" i="7"/>
  <c r="H97" i="7"/>
  <c r="G97" i="7"/>
  <c r="F97" i="7"/>
  <c r="H96" i="7"/>
  <c r="H99" i="7" s="1"/>
  <c r="G96" i="7"/>
  <c r="F96" i="7"/>
  <c r="E96" i="7"/>
  <c r="H85" i="7"/>
  <c r="G85" i="7"/>
  <c r="F85" i="7"/>
  <c r="E85" i="7"/>
  <c r="H78" i="7"/>
  <c r="G78" i="7"/>
  <c r="F78" i="7"/>
  <c r="H77" i="7"/>
  <c r="G77" i="7"/>
  <c r="F77" i="7"/>
  <c r="H76" i="7"/>
  <c r="G76" i="7"/>
  <c r="F76" i="7"/>
  <c r="F79" i="7" s="1"/>
  <c r="E76" i="7"/>
  <c r="H64" i="7"/>
  <c r="G64" i="7"/>
  <c r="F64" i="7"/>
  <c r="E64" i="7"/>
  <c r="H57" i="7"/>
  <c r="G57" i="7"/>
  <c r="F57" i="7"/>
  <c r="H56" i="7"/>
  <c r="G56" i="7"/>
  <c r="F56" i="7"/>
  <c r="H55" i="7"/>
  <c r="G55" i="7"/>
  <c r="F55" i="7"/>
  <c r="F58" i="7" s="1"/>
  <c r="E55" i="7"/>
  <c r="H43" i="7"/>
  <c r="H44" i="7" s="1"/>
  <c r="G43" i="7"/>
  <c r="G44" i="7" s="1"/>
  <c r="F43" i="7"/>
  <c r="F44" i="7" s="1"/>
  <c r="E43" i="7"/>
  <c r="E44" i="7" s="1"/>
  <c r="H31" i="7"/>
  <c r="G31" i="7"/>
  <c r="F31" i="7"/>
  <c r="H30" i="7"/>
  <c r="G30" i="7"/>
  <c r="F30" i="7"/>
  <c r="H29" i="7"/>
  <c r="G29" i="7"/>
  <c r="G32" i="7" s="1"/>
  <c r="F29" i="7"/>
  <c r="F32" i="7" s="1"/>
  <c r="E29" i="7"/>
  <c r="E128" i="7" l="1"/>
  <c r="F111" i="7"/>
  <c r="G111" i="7"/>
  <c r="G113" i="7"/>
  <c r="H32" i="7"/>
  <c r="G58" i="7"/>
  <c r="H79" i="7"/>
  <c r="F99" i="7"/>
  <c r="H127" i="7"/>
  <c r="G128" i="7"/>
  <c r="H58" i="7"/>
  <c r="G99" i="7"/>
  <c r="H128" i="7"/>
  <c r="H111" i="7"/>
  <c r="H113" i="7"/>
  <c r="G115" i="7"/>
  <c r="G127" i="7"/>
  <c r="G79" i="7"/>
  <c r="F128" i="7"/>
  <c r="F113" i="7"/>
  <c r="F109" i="7"/>
  <c r="G109" i="7"/>
  <c r="H115" i="7"/>
  <c r="H109" i="7"/>
  <c r="G412" i="6" l="1"/>
  <c r="F412" i="6"/>
  <c r="E412" i="6"/>
  <c r="D412" i="6"/>
  <c r="G410" i="6"/>
  <c r="F410" i="6"/>
  <c r="E410" i="6"/>
  <c r="D410" i="6"/>
  <c r="G408" i="6"/>
  <c r="F408" i="6"/>
  <c r="E408" i="6"/>
  <c r="D408" i="6"/>
  <c r="G406" i="6"/>
  <c r="F406" i="6"/>
  <c r="E406" i="6"/>
  <c r="D406" i="6"/>
  <c r="G404" i="6"/>
  <c r="F404" i="6"/>
  <c r="E404" i="6"/>
  <c r="D404" i="6"/>
  <c r="G402" i="6"/>
  <c r="F402" i="6"/>
  <c r="E402" i="6"/>
  <c r="D402" i="6"/>
  <c r="G400" i="6"/>
  <c r="F400" i="6"/>
  <c r="E400" i="6"/>
  <c r="D400" i="6"/>
  <c r="G398" i="6"/>
  <c r="F398" i="6"/>
  <c r="E398" i="6"/>
  <c r="D398" i="6"/>
  <c r="G390" i="6"/>
  <c r="F390" i="6"/>
  <c r="E390" i="6"/>
  <c r="D390" i="6"/>
  <c r="G383" i="6"/>
  <c r="F383" i="6"/>
  <c r="E383" i="6"/>
  <c r="G382" i="6"/>
  <c r="F382" i="6"/>
  <c r="E382" i="6"/>
  <c r="G381" i="6"/>
  <c r="F381" i="6"/>
  <c r="E381" i="6"/>
  <c r="D381" i="6"/>
  <c r="G369" i="6"/>
  <c r="F369" i="6"/>
  <c r="E369" i="6"/>
  <c r="D369" i="6"/>
  <c r="G362" i="6"/>
  <c r="F362" i="6"/>
  <c r="E362" i="6"/>
  <c r="G361" i="6"/>
  <c r="F361" i="6"/>
  <c r="E361" i="6"/>
  <c r="G360" i="6"/>
  <c r="F360" i="6"/>
  <c r="E360" i="6"/>
  <c r="D360" i="6"/>
  <c r="G346" i="6"/>
  <c r="F346" i="6"/>
  <c r="E346" i="6"/>
  <c r="D346" i="6"/>
  <c r="G339" i="6"/>
  <c r="F339" i="6"/>
  <c r="E339" i="6"/>
  <c r="G338" i="6"/>
  <c r="F338" i="6"/>
  <c r="E338" i="6"/>
  <c r="G337" i="6"/>
  <c r="F337" i="6"/>
  <c r="E337" i="6"/>
  <c r="D337" i="6"/>
  <c r="G325" i="6"/>
  <c r="F325" i="6"/>
  <c r="E325" i="6"/>
  <c r="D325" i="6"/>
  <c r="G318" i="6"/>
  <c r="F318" i="6"/>
  <c r="E318" i="6"/>
  <c r="G317" i="6"/>
  <c r="F317" i="6"/>
  <c r="E317" i="6"/>
  <c r="G316" i="6"/>
  <c r="F316" i="6"/>
  <c r="E316" i="6"/>
  <c r="D316" i="6"/>
  <c r="G301" i="6"/>
  <c r="G305" i="6" s="1"/>
  <c r="F301" i="6"/>
  <c r="F305" i="6" s="1"/>
  <c r="E301" i="6"/>
  <c r="E305" i="6" s="1"/>
  <c r="D301" i="6"/>
  <c r="D305" i="6" s="1"/>
  <c r="G275" i="6"/>
  <c r="F275" i="6"/>
  <c r="E275" i="6"/>
  <c r="G274" i="6"/>
  <c r="F274" i="6"/>
  <c r="E274" i="6"/>
  <c r="G273" i="6"/>
  <c r="F273" i="6"/>
  <c r="E273" i="6"/>
  <c r="D273" i="6"/>
  <c r="G261" i="6"/>
  <c r="G265" i="6" s="1"/>
  <c r="F261" i="6"/>
  <c r="F265" i="6" s="1"/>
  <c r="E261" i="6"/>
  <c r="E265" i="6" s="1"/>
  <c r="D261" i="6"/>
  <c r="D265" i="6" s="1"/>
  <c r="G233" i="6"/>
  <c r="F233" i="6"/>
  <c r="E233" i="6"/>
  <c r="G232" i="6"/>
  <c r="F232" i="6"/>
  <c r="E232" i="6"/>
  <c r="G231" i="6"/>
  <c r="F231" i="6"/>
  <c r="E231" i="6"/>
  <c r="D231" i="6"/>
  <c r="G211" i="6"/>
  <c r="F211" i="6"/>
  <c r="E211" i="6"/>
  <c r="D211" i="6"/>
  <c r="G204" i="6"/>
  <c r="F204" i="6"/>
  <c r="E204" i="6"/>
  <c r="G203" i="6"/>
  <c r="F203" i="6"/>
  <c r="E203" i="6"/>
  <c r="G202" i="6"/>
  <c r="F202" i="6"/>
  <c r="E202" i="6"/>
  <c r="D202" i="6"/>
  <c r="G190" i="6"/>
  <c r="F190" i="6"/>
  <c r="E190" i="6"/>
  <c r="D190" i="6"/>
  <c r="G183" i="6"/>
  <c r="F183" i="6"/>
  <c r="E183" i="6"/>
  <c r="G182" i="6"/>
  <c r="F182" i="6"/>
  <c r="E182" i="6"/>
  <c r="G181" i="6"/>
  <c r="F181" i="6"/>
  <c r="E181" i="6"/>
  <c r="E184" i="6" s="1"/>
  <c r="D181" i="6"/>
  <c r="G164" i="6"/>
  <c r="G165" i="6" s="1"/>
  <c r="F164" i="6"/>
  <c r="F165" i="6" s="1"/>
  <c r="E164" i="6"/>
  <c r="E165" i="6" s="1"/>
  <c r="D164" i="6"/>
  <c r="D165" i="6" s="1"/>
  <c r="G158" i="6"/>
  <c r="F158" i="6"/>
  <c r="E158" i="6"/>
  <c r="G157" i="6"/>
  <c r="F157" i="6"/>
  <c r="E157" i="6"/>
  <c r="G156" i="6"/>
  <c r="F156" i="6"/>
  <c r="E156" i="6"/>
  <c r="D156" i="6"/>
  <c r="G143" i="6"/>
  <c r="F143" i="6"/>
  <c r="F144" i="6" s="1"/>
  <c r="E143" i="6"/>
  <c r="E144" i="6" s="1"/>
  <c r="D143" i="6"/>
  <c r="D144" i="6" s="1"/>
  <c r="G137" i="6"/>
  <c r="F137" i="6"/>
  <c r="E137" i="6"/>
  <c r="G136" i="6"/>
  <c r="F136" i="6"/>
  <c r="E136" i="6"/>
  <c r="G135" i="6"/>
  <c r="F135" i="6"/>
  <c r="E135" i="6"/>
  <c r="E138" i="6" s="1"/>
  <c r="D135" i="6"/>
  <c r="G122" i="6"/>
  <c r="G123" i="6" s="1"/>
  <c r="F122" i="6"/>
  <c r="E122" i="6"/>
  <c r="E414" i="6" s="1"/>
  <c r="D122" i="6"/>
  <c r="G116" i="6"/>
  <c r="F116" i="6"/>
  <c r="E116" i="6"/>
  <c r="G115" i="6"/>
  <c r="F115" i="6"/>
  <c r="E115" i="6"/>
  <c r="G114" i="6"/>
  <c r="G117" i="6" s="1"/>
  <c r="F114" i="6"/>
  <c r="E114" i="6"/>
  <c r="D114" i="6"/>
  <c r="G99" i="6"/>
  <c r="G103" i="6" s="1"/>
  <c r="F99" i="6"/>
  <c r="E99" i="6"/>
  <c r="D99" i="6"/>
  <c r="G72" i="6"/>
  <c r="F72" i="6"/>
  <c r="E72" i="6"/>
  <c r="G70" i="6"/>
  <c r="F70" i="6"/>
  <c r="F73" i="6" s="1"/>
  <c r="E70" i="6"/>
  <c r="D70" i="6"/>
  <c r="G59" i="6"/>
  <c r="F59" i="6"/>
  <c r="E59" i="6"/>
  <c r="D59" i="6"/>
  <c r="G30" i="6"/>
  <c r="F30" i="6"/>
  <c r="E30" i="6"/>
  <c r="D30" i="6"/>
  <c r="D29" i="6"/>
  <c r="E20" i="6"/>
  <c r="F20" i="6" s="1"/>
  <c r="G20" i="6" s="1"/>
  <c r="E19" i="6"/>
  <c r="E29" i="6" s="1"/>
  <c r="E457" i="11"/>
  <c r="G455" i="11"/>
  <c r="G456" i="11" s="1"/>
  <c r="F455" i="11"/>
  <c r="E455" i="11"/>
  <c r="D455" i="11"/>
  <c r="G453" i="11"/>
  <c r="G454" i="11" s="1"/>
  <c r="F453" i="11"/>
  <c r="E453" i="11"/>
  <c r="E454" i="11" s="1"/>
  <c r="D453" i="11"/>
  <c r="G451" i="11"/>
  <c r="F451" i="11"/>
  <c r="E451" i="11"/>
  <c r="E452" i="11" s="1"/>
  <c r="D451" i="11"/>
  <c r="G449" i="11"/>
  <c r="G450" i="11" s="1"/>
  <c r="F449" i="11"/>
  <c r="E449" i="11"/>
  <c r="F450" i="11" s="1"/>
  <c r="D449" i="11"/>
  <c r="G447" i="11"/>
  <c r="F447" i="11"/>
  <c r="E447" i="11"/>
  <c r="D447" i="11"/>
  <c r="G413" i="11"/>
  <c r="G431" i="11" s="1"/>
  <c r="F413" i="11"/>
  <c r="F431" i="11" s="1"/>
  <c r="E413" i="11"/>
  <c r="E431" i="11" s="1"/>
  <c r="E402" i="11" s="1"/>
  <c r="E403" i="11" s="1"/>
  <c r="D413" i="11"/>
  <c r="D431" i="11" s="1"/>
  <c r="G404" i="11"/>
  <c r="F404" i="11"/>
  <c r="E404" i="11"/>
  <c r="G370" i="11"/>
  <c r="G388" i="11" s="1"/>
  <c r="F370" i="11"/>
  <c r="F388" i="11" s="1"/>
  <c r="E370" i="11"/>
  <c r="E388" i="11" s="1"/>
  <c r="D370" i="11"/>
  <c r="D388" i="11" s="1"/>
  <c r="G361" i="11"/>
  <c r="F361" i="11"/>
  <c r="E361" i="11"/>
  <c r="F359" i="11"/>
  <c r="F360" i="11" s="1"/>
  <c r="G341" i="11"/>
  <c r="F341" i="11"/>
  <c r="E341" i="11"/>
  <c r="E331" i="11" s="1"/>
  <c r="D341" i="11"/>
  <c r="D331" i="11" s="1"/>
  <c r="D332" i="11" s="1"/>
  <c r="G333" i="11"/>
  <c r="F333" i="11"/>
  <c r="E333" i="11"/>
  <c r="G332" i="11"/>
  <c r="G331" i="11"/>
  <c r="F331" i="11"/>
  <c r="F321" i="11"/>
  <c r="F311" i="11" s="1"/>
  <c r="E321" i="11"/>
  <c r="E311" i="11" s="1"/>
  <c r="G320" i="11"/>
  <c r="G321" i="11" s="1"/>
  <c r="G311" i="11" s="1"/>
  <c r="G312" i="11" s="1"/>
  <c r="D320" i="11"/>
  <c r="D321" i="11" s="1"/>
  <c r="G313" i="11"/>
  <c r="F313" i="11"/>
  <c r="E313" i="11"/>
  <c r="D311" i="11"/>
  <c r="D312" i="11" s="1"/>
  <c r="G301" i="11"/>
  <c r="F301" i="11"/>
  <c r="D300" i="11"/>
  <c r="D301" i="11" s="1"/>
  <c r="D291" i="11" s="1"/>
  <c r="G294" i="11"/>
  <c r="F294" i="11"/>
  <c r="G293" i="11"/>
  <c r="F293" i="11"/>
  <c r="E293" i="11"/>
  <c r="G292" i="11"/>
  <c r="F292" i="11"/>
  <c r="E292" i="11"/>
  <c r="G280" i="11"/>
  <c r="F280" i="11"/>
  <c r="E280" i="11"/>
  <c r="D279" i="11"/>
  <c r="D280" i="11" s="1"/>
  <c r="D270" i="11" s="1"/>
  <c r="G273" i="11"/>
  <c r="F273" i="11"/>
  <c r="G272" i="11"/>
  <c r="F272" i="11"/>
  <c r="E272" i="11"/>
  <c r="G271" i="11"/>
  <c r="F271" i="11"/>
  <c r="E271" i="11"/>
  <c r="E256" i="11"/>
  <c r="E246" i="11" s="1"/>
  <c r="D256" i="11"/>
  <c r="D246" i="11" s="1"/>
  <c r="D247" i="11" s="1"/>
  <c r="G255" i="11"/>
  <c r="F255" i="11"/>
  <c r="F457" i="11" s="1"/>
  <c r="F458" i="11" s="1"/>
  <c r="G248" i="11"/>
  <c r="F248" i="11"/>
  <c r="E248" i="11"/>
  <c r="G235" i="11"/>
  <c r="G225" i="11" s="1"/>
  <c r="F235" i="11"/>
  <c r="F225" i="11" s="1"/>
  <c r="E235" i="11"/>
  <c r="D235" i="11"/>
  <c r="D225" i="11" s="1"/>
  <c r="D226" i="11" s="1"/>
  <c r="G227" i="11"/>
  <c r="F227" i="11"/>
  <c r="E227" i="11"/>
  <c r="E225" i="11"/>
  <c r="E228" i="11" s="1"/>
  <c r="G214" i="11"/>
  <c r="G204" i="11" s="1"/>
  <c r="F214" i="11"/>
  <c r="F204" i="11" s="1"/>
  <c r="F205" i="11" s="1"/>
  <c r="E214" i="11"/>
  <c r="D213" i="11"/>
  <c r="D214" i="11" s="1"/>
  <c r="D204" i="11" s="1"/>
  <c r="D205" i="11" s="1"/>
  <c r="G206" i="11"/>
  <c r="F206" i="11"/>
  <c r="E206" i="11"/>
  <c r="E204" i="11"/>
  <c r="E205" i="11" s="1"/>
  <c r="G175" i="11"/>
  <c r="F175" i="11"/>
  <c r="E175" i="11"/>
  <c r="D175" i="11"/>
  <c r="G172" i="11"/>
  <c r="G161" i="11" s="1"/>
  <c r="F172" i="11"/>
  <c r="F190" i="11" s="1"/>
  <c r="E172" i="11"/>
  <c r="E190" i="11" s="1"/>
  <c r="D172" i="11"/>
  <c r="D190" i="11" s="1"/>
  <c r="G160" i="11"/>
  <c r="G465" i="11" s="1"/>
  <c r="F160" i="11"/>
  <c r="F465" i="11" s="1"/>
  <c r="E160" i="11"/>
  <c r="D160" i="11"/>
  <c r="D465" i="11" s="1"/>
  <c r="G135" i="11"/>
  <c r="F135" i="11"/>
  <c r="E135" i="11"/>
  <c r="D135" i="11"/>
  <c r="G132" i="11"/>
  <c r="G150" i="11" s="1"/>
  <c r="F132" i="11"/>
  <c r="F121" i="11" s="1"/>
  <c r="E132" i="11"/>
  <c r="E150" i="11" s="1"/>
  <c r="D132" i="11"/>
  <c r="D121" i="11" s="1"/>
  <c r="D122" i="11" s="1"/>
  <c r="G123" i="11"/>
  <c r="F123" i="11"/>
  <c r="E123" i="11"/>
  <c r="G121" i="11"/>
  <c r="G122" i="11" s="1"/>
  <c r="E121" i="11"/>
  <c r="E122" i="11" s="1"/>
  <c r="G97" i="11"/>
  <c r="F97" i="11"/>
  <c r="E97" i="11"/>
  <c r="G95" i="11"/>
  <c r="F95" i="11"/>
  <c r="E95" i="11"/>
  <c r="D95" i="11"/>
  <c r="G94" i="11"/>
  <c r="F94" i="11"/>
  <c r="E94" i="11"/>
  <c r="G91" i="11"/>
  <c r="F91" i="11"/>
  <c r="E91" i="11"/>
  <c r="G89" i="11"/>
  <c r="G92" i="11" s="1"/>
  <c r="F89" i="11"/>
  <c r="F92" i="11" s="1"/>
  <c r="F110" i="11" s="1"/>
  <c r="E89" i="11"/>
  <c r="E92" i="11" s="1"/>
  <c r="D89" i="11"/>
  <c r="G83" i="11"/>
  <c r="F83" i="11"/>
  <c r="E83" i="11"/>
  <c r="D55" i="11"/>
  <c r="D445" i="11" s="1"/>
  <c r="E52" i="11"/>
  <c r="E70" i="11" s="1"/>
  <c r="G49" i="11"/>
  <c r="G441" i="11" s="1"/>
  <c r="F49" i="11"/>
  <c r="F441" i="11" s="1"/>
  <c r="E49" i="11"/>
  <c r="D49" i="11"/>
  <c r="D52" i="11" s="1"/>
  <c r="G43" i="11"/>
  <c r="F43" i="11"/>
  <c r="E43" i="11"/>
  <c r="F276" i="6" l="1"/>
  <c r="F384" i="6"/>
  <c r="F445" i="11"/>
  <c r="G295" i="11"/>
  <c r="F448" i="11"/>
  <c r="D70" i="11"/>
  <c r="E441" i="11"/>
  <c r="G52" i="11"/>
  <c r="E110" i="11"/>
  <c r="F161" i="11"/>
  <c r="F162" i="11" s="1"/>
  <c r="F295" i="11"/>
  <c r="E448" i="11"/>
  <c r="F184" i="6"/>
  <c r="G205" i="6"/>
  <c r="E234" i="6"/>
  <c r="G276" i="6"/>
  <c r="E319" i="6"/>
  <c r="G384" i="6"/>
  <c r="E405" i="6"/>
  <c r="E407" i="6"/>
  <c r="E411" i="6"/>
  <c r="G138" i="6"/>
  <c r="E159" i="6"/>
  <c r="G184" i="6"/>
  <c r="F234" i="6"/>
  <c r="F363" i="6"/>
  <c r="E399" i="6"/>
  <c r="E403" i="6"/>
  <c r="E413" i="6"/>
  <c r="E33" i="6"/>
  <c r="E63" i="6"/>
  <c r="E395" i="6"/>
  <c r="F117" i="6"/>
  <c r="D414" i="6"/>
  <c r="E415" i="6" s="1"/>
  <c r="F159" i="6"/>
  <c r="G319" i="6"/>
  <c r="E340" i="6"/>
  <c r="G363" i="6"/>
  <c r="G399" i="6"/>
  <c r="G401" i="6"/>
  <c r="G403" i="6"/>
  <c r="G407" i="6"/>
  <c r="G409" i="6"/>
  <c r="F402" i="11"/>
  <c r="F403" i="11" s="1"/>
  <c r="F435" i="11"/>
  <c r="G228" i="11"/>
  <c r="G226" i="11"/>
  <c r="G448" i="11"/>
  <c r="E125" i="11"/>
  <c r="G154" i="11"/>
  <c r="E445" i="11"/>
  <c r="E446" i="11" s="1"/>
  <c r="G457" i="11"/>
  <c r="G458" i="11" s="1"/>
  <c r="E450" i="11"/>
  <c r="E456" i="11"/>
  <c r="E226" i="11"/>
  <c r="E229" i="11" s="1"/>
  <c r="D161" i="11"/>
  <c r="D162" i="11" s="1"/>
  <c r="F81" i="11"/>
  <c r="F82" i="11" s="1"/>
  <c r="E124" i="11"/>
  <c r="E154" i="11"/>
  <c r="E163" i="11"/>
  <c r="E161" i="11"/>
  <c r="E162" i="11" s="1"/>
  <c r="G163" i="11"/>
  <c r="G162" i="11"/>
  <c r="G165" i="11" s="1"/>
  <c r="G445" i="11"/>
  <c r="G446" i="11" s="1"/>
  <c r="G334" i="11"/>
  <c r="G452" i="11"/>
  <c r="F454" i="11"/>
  <c r="F456" i="11"/>
  <c r="F103" i="6"/>
  <c r="E401" i="6"/>
  <c r="E409" i="6"/>
  <c r="G234" i="6"/>
  <c r="F63" i="6"/>
  <c r="E32" i="6"/>
  <c r="D31" i="6"/>
  <c r="G63" i="6"/>
  <c r="G73" i="6"/>
  <c r="D103" i="6"/>
  <c r="F414" i="6"/>
  <c r="F415" i="6" s="1"/>
  <c r="F138" i="6"/>
  <c r="G414" i="6"/>
  <c r="G396" i="6" s="1"/>
  <c r="G159" i="6"/>
  <c r="E205" i="6"/>
  <c r="F340" i="6"/>
  <c r="E384" i="6"/>
  <c r="F399" i="6"/>
  <c r="F401" i="6"/>
  <c r="F405" i="6"/>
  <c r="F407" i="6"/>
  <c r="F409" i="6"/>
  <c r="F413" i="6"/>
  <c r="G33" i="6"/>
  <c r="F19" i="6"/>
  <c r="F29" i="6" s="1"/>
  <c r="F31" i="6" s="1"/>
  <c r="F34" i="6" s="1"/>
  <c r="D63" i="6"/>
  <c r="D395" i="6"/>
  <c r="E103" i="6"/>
  <c r="E117" i="6"/>
  <c r="F205" i="6"/>
  <c r="E276" i="6"/>
  <c r="F319" i="6"/>
  <c r="G340" i="6"/>
  <c r="E363" i="6"/>
  <c r="G411" i="6"/>
  <c r="F32" i="6"/>
  <c r="E31" i="6"/>
  <c r="F71" i="6"/>
  <c r="D123" i="6"/>
  <c r="F395" i="6"/>
  <c r="F411" i="6"/>
  <c r="F33" i="6"/>
  <c r="G71" i="6"/>
  <c r="G74" i="6" s="1"/>
  <c r="E73" i="6"/>
  <c r="E123" i="6"/>
  <c r="G395" i="6"/>
  <c r="G144" i="6"/>
  <c r="G405" i="6"/>
  <c r="D71" i="6"/>
  <c r="F123" i="6"/>
  <c r="F403" i="6"/>
  <c r="G413" i="6"/>
  <c r="E71" i="6"/>
  <c r="E396" i="6"/>
  <c r="G442" i="11"/>
  <c r="G207" i="11"/>
  <c r="G205" i="11"/>
  <c r="G208" i="11" s="1"/>
  <c r="E249" i="11"/>
  <c r="E247" i="11"/>
  <c r="E250" i="11" s="1"/>
  <c r="D41" i="11"/>
  <c r="D42" i="11" s="1"/>
  <c r="G124" i="11"/>
  <c r="E208" i="11"/>
  <c r="F208" i="11"/>
  <c r="E273" i="11"/>
  <c r="D271" i="11"/>
  <c r="E274" i="11" s="1"/>
  <c r="F314" i="11"/>
  <c r="F312" i="11"/>
  <c r="G435" i="11"/>
  <c r="G402" i="11"/>
  <c r="F228" i="11"/>
  <c r="F226" i="11"/>
  <c r="F229" i="11" s="1"/>
  <c r="D292" i="11"/>
  <c r="E295" i="11" s="1"/>
  <c r="E294" i="11"/>
  <c r="E332" i="11"/>
  <c r="E335" i="11" s="1"/>
  <c r="E334" i="11"/>
  <c r="D392" i="11"/>
  <c r="D359" i="11"/>
  <c r="D360" i="11" s="1"/>
  <c r="D402" i="11"/>
  <c r="D403" i="11" s="1"/>
  <c r="E406" i="11" s="1"/>
  <c r="F406" i="11"/>
  <c r="E314" i="11"/>
  <c r="E312" i="11"/>
  <c r="E315" i="11" s="1"/>
  <c r="E438" i="11"/>
  <c r="E41" i="11"/>
  <c r="E74" i="11" s="1"/>
  <c r="F124" i="11"/>
  <c r="F122" i="11"/>
  <c r="F125" i="11" s="1"/>
  <c r="G359" i="11"/>
  <c r="G392" i="11"/>
  <c r="E443" i="11"/>
  <c r="E439" i="11" s="1"/>
  <c r="E81" i="11"/>
  <c r="E114" i="11" s="1"/>
  <c r="G110" i="11"/>
  <c r="E359" i="11"/>
  <c r="E392" i="11" s="1"/>
  <c r="G256" i="11"/>
  <c r="G246" i="11" s="1"/>
  <c r="F334" i="11"/>
  <c r="E405" i="11"/>
  <c r="F452" i="11"/>
  <c r="F165" i="11"/>
  <c r="F207" i="11"/>
  <c r="F405" i="11"/>
  <c r="G443" i="11"/>
  <c r="G70" i="11"/>
  <c r="G81" i="11"/>
  <c r="F150" i="11"/>
  <c r="F154" i="11" s="1"/>
  <c r="E207" i="11"/>
  <c r="D92" i="11"/>
  <c r="E164" i="11"/>
  <c r="F164" i="11"/>
  <c r="E465" i="11"/>
  <c r="D150" i="11"/>
  <c r="D154" i="11" s="1"/>
  <c r="G164" i="11"/>
  <c r="G229" i="11"/>
  <c r="E435" i="11"/>
  <c r="D457" i="11"/>
  <c r="E458" i="11" s="1"/>
  <c r="F52" i="11"/>
  <c r="F163" i="11"/>
  <c r="F194" i="11"/>
  <c r="G190" i="11"/>
  <c r="G194" i="11" s="1"/>
  <c r="F256" i="11"/>
  <c r="F246" i="11" s="1"/>
  <c r="F274" i="11"/>
  <c r="G274" i="11"/>
  <c r="G314" i="11"/>
  <c r="F332" i="11"/>
  <c r="F335" i="11" s="1"/>
  <c r="F392" i="11"/>
  <c r="D441" i="11"/>
  <c r="F442" i="11"/>
  <c r="D396" i="6" l="1"/>
  <c r="D419" i="6" s="1"/>
  <c r="E466" i="11"/>
  <c r="E165" i="11"/>
  <c r="D74" i="11"/>
  <c r="D194" i="11"/>
  <c r="F396" i="6"/>
  <c r="F397" i="6" s="1"/>
  <c r="G415" i="6"/>
  <c r="E34" i="6"/>
  <c r="G335" i="11"/>
  <c r="G114" i="11"/>
  <c r="D435" i="11"/>
  <c r="E194" i="11"/>
  <c r="F114" i="11"/>
  <c r="F446" i="11"/>
  <c r="G125" i="11"/>
  <c r="G19" i="6"/>
  <c r="G29" i="6" s="1"/>
  <c r="F419" i="6"/>
  <c r="E74" i="6"/>
  <c r="G419" i="6"/>
  <c r="E397" i="6"/>
  <c r="E419" i="6"/>
  <c r="F74" i="6"/>
  <c r="F443" i="11"/>
  <c r="F70" i="11"/>
  <c r="D81" i="11"/>
  <c r="D82" i="11" s="1"/>
  <c r="D443" i="11"/>
  <c r="D466" i="11" s="1"/>
  <c r="G360" i="11"/>
  <c r="G363" i="11" s="1"/>
  <c r="G362" i="11"/>
  <c r="F315" i="11"/>
  <c r="G315" i="11"/>
  <c r="G439" i="11"/>
  <c r="E442" i="11"/>
  <c r="G247" i="11"/>
  <c r="G249" i="11"/>
  <c r="F84" i="11"/>
  <c r="E82" i="11"/>
  <c r="G41" i="11"/>
  <c r="G74" i="11" s="1"/>
  <c r="G438" i="11"/>
  <c r="D110" i="11"/>
  <c r="F249" i="11"/>
  <c r="F247" i="11"/>
  <c r="F250" i="11" s="1"/>
  <c r="E462" i="11"/>
  <c r="G82" i="11"/>
  <c r="G84" i="11"/>
  <c r="E362" i="11"/>
  <c r="F362" i="11"/>
  <c r="E360" i="11"/>
  <c r="E42" i="11"/>
  <c r="E45" i="11" s="1"/>
  <c r="E44" i="11"/>
  <c r="G405" i="11"/>
  <c r="G403" i="11"/>
  <c r="G406" i="11" s="1"/>
  <c r="G466" i="11"/>
  <c r="G397" i="6" l="1"/>
  <c r="E444" i="11"/>
  <c r="E84" i="11"/>
  <c r="G32" i="6"/>
  <c r="G31" i="6"/>
  <c r="G34" i="6" s="1"/>
  <c r="G462" i="11"/>
  <c r="F41" i="11"/>
  <c r="F438" i="11"/>
  <c r="G96" i="11"/>
  <c r="G90" i="11"/>
  <c r="G93" i="11"/>
  <c r="G85" i="11"/>
  <c r="F444" i="11"/>
  <c r="F466" i="11"/>
  <c r="F439" i="11"/>
  <c r="D114" i="11"/>
  <c r="D438" i="11"/>
  <c r="E93" i="11"/>
  <c r="E85" i="11"/>
  <c r="E96" i="11"/>
  <c r="E90" i="11"/>
  <c r="F90" i="11"/>
  <c r="F96" i="11"/>
  <c r="F85" i="11"/>
  <c r="F93" i="11"/>
  <c r="G250" i="11"/>
  <c r="D439" i="11"/>
  <c r="G42" i="11"/>
  <c r="E363" i="11"/>
  <c r="F363" i="11"/>
  <c r="G444" i="11"/>
  <c r="D462" i="11" l="1"/>
  <c r="E440" i="11"/>
  <c r="F440" i="11"/>
  <c r="F462" i="11"/>
  <c r="F44" i="11"/>
  <c r="F42" i="11"/>
  <c r="F45" i="11" s="1"/>
  <c r="F74" i="11"/>
  <c r="G45" i="11"/>
  <c r="G440" i="11"/>
  <c r="G44" i="11"/>
  <c r="F86" i="4" l="1"/>
  <c r="G86" i="4"/>
  <c r="H86" i="4"/>
  <c r="E86" i="4"/>
  <c r="F87" i="4"/>
  <c r="G87" i="4"/>
  <c r="H87" i="4"/>
  <c r="E87" i="4"/>
  <c r="F89" i="4"/>
  <c r="G89" i="4"/>
  <c r="H89" i="4"/>
  <c r="E89" i="4"/>
  <c r="F91" i="4"/>
  <c r="G91" i="4"/>
  <c r="H91" i="4"/>
  <c r="E91" i="4"/>
  <c r="F93" i="4"/>
  <c r="G93" i="4"/>
  <c r="H93" i="4"/>
  <c r="E93" i="4"/>
  <c r="F105" i="4"/>
  <c r="G105" i="4"/>
  <c r="H105" i="4"/>
  <c r="E105" i="4"/>
  <c r="F54" i="4"/>
  <c r="G54" i="4"/>
  <c r="H54" i="4"/>
  <c r="E54" i="4"/>
  <c r="C180" i="2"/>
  <c r="F287" i="2" l="1"/>
  <c r="E287" i="2"/>
  <c r="E288" i="2" s="1"/>
  <c r="D287" i="2"/>
  <c r="D288" i="2" s="1"/>
  <c r="C287" i="2"/>
  <c r="F285" i="2"/>
  <c r="E285" i="2"/>
  <c r="D285" i="2"/>
  <c r="C285" i="2"/>
  <c r="F283" i="2"/>
  <c r="E283" i="2"/>
  <c r="D283" i="2"/>
  <c r="C283" i="2"/>
  <c r="F281" i="2"/>
  <c r="E281" i="2"/>
  <c r="D281" i="2"/>
  <c r="C281" i="2"/>
  <c r="F279" i="2"/>
  <c r="E279" i="2"/>
  <c r="D279" i="2"/>
  <c r="C279" i="2"/>
  <c r="F277" i="2"/>
  <c r="E277" i="2"/>
  <c r="D277" i="2"/>
  <c r="D278" i="2" s="1"/>
  <c r="C277" i="2"/>
  <c r="F275" i="2"/>
  <c r="E275" i="2"/>
  <c r="D275" i="2"/>
  <c r="C275" i="2"/>
  <c r="H273" i="2"/>
  <c r="F273" i="2"/>
  <c r="F274" i="2" s="1"/>
  <c r="E273" i="2"/>
  <c r="D273" i="2"/>
  <c r="C273" i="2"/>
  <c r="F270" i="2"/>
  <c r="E270" i="2"/>
  <c r="D270" i="2"/>
  <c r="C270" i="2"/>
  <c r="F268" i="2"/>
  <c r="E268" i="2"/>
  <c r="D268" i="2"/>
  <c r="C268" i="2"/>
  <c r="F261" i="2"/>
  <c r="E261" i="2"/>
  <c r="D261" i="2"/>
  <c r="F260" i="2"/>
  <c r="E260" i="2"/>
  <c r="D260" i="2"/>
  <c r="F259" i="2"/>
  <c r="F262" i="2" s="1"/>
  <c r="E259" i="2"/>
  <c r="D259" i="2"/>
  <c r="C259" i="2"/>
  <c r="F248" i="2"/>
  <c r="F249" i="2" s="1"/>
  <c r="E248" i="2"/>
  <c r="E249" i="2" s="1"/>
  <c r="D248" i="2"/>
  <c r="D249" i="2" s="1"/>
  <c r="C248" i="2"/>
  <c r="C249" i="2" s="1"/>
  <c r="F234" i="2"/>
  <c r="E234" i="2"/>
  <c r="D234" i="2"/>
  <c r="F233" i="2"/>
  <c r="E233" i="2"/>
  <c r="D233" i="2"/>
  <c r="F232" i="2"/>
  <c r="E232" i="2"/>
  <c r="D232" i="2"/>
  <c r="D235" i="2" s="1"/>
  <c r="C232" i="2"/>
  <c r="F217" i="2"/>
  <c r="E217" i="2"/>
  <c r="D217" i="2"/>
  <c r="C217" i="2"/>
  <c r="F210" i="2"/>
  <c r="E210" i="2"/>
  <c r="D210" i="2"/>
  <c r="F209" i="2"/>
  <c r="E209" i="2"/>
  <c r="D209" i="2"/>
  <c r="F208" i="2"/>
  <c r="E208" i="2"/>
  <c r="D208" i="2"/>
  <c r="D211" i="2" s="1"/>
  <c r="C208" i="2"/>
  <c r="F196" i="2"/>
  <c r="F197" i="2" s="1"/>
  <c r="E196" i="2"/>
  <c r="E197" i="2" s="1"/>
  <c r="D196" i="2"/>
  <c r="D197" i="2" s="1"/>
  <c r="C196" i="2"/>
  <c r="C197" i="2" s="1"/>
  <c r="F182" i="2"/>
  <c r="E182" i="2"/>
  <c r="D182" i="2"/>
  <c r="F181" i="2"/>
  <c r="E181" i="2"/>
  <c r="D181" i="2"/>
  <c r="F180" i="2"/>
  <c r="F183" i="2" s="1"/>
  <c r="E180" i="2"/>
  <c r="D180" i="2"/>
  <c r="D183" i="2" s="1"/>
  <c r="F164" i="2"/>
  <c r="F165" i="2" s="1"/>
  <c r="E164" i="2"/>
  <c r="E165" i="2" s="1"/>
  <c r="D164" i="2"/>
  <c r="D165" i="2" s="1"/>
  <c r="C164" i="2"/>
  <c r="C165" i="2" s="1"/>
  <c r="F150" i="2"/>
  <c r="E150" i="2"/>
  <c r="D150" i="2"/>
  <c r="F149" i="2"/>
  <c r="E149" i="2"/>
  <c r="D149" i="2"/>
  <c r="F148" i="2"/>
  <c r="E148" i="2"/>
  <c r="D148" i="2"/>
  <c r="C148" i="2"/>
  <c r="F130" i="2"/>
  <c r="E130" i="2"/>
  <c r="D130" i="2"/>
  <c r="C130" i="2"/>
  <c r="F123" i="2"/>
  <c r="E123" i="2"/>
  <c r="D123" i="2"/>
  <c r="F122" i="2"/>
  <c r="E122" i="2"/>
  <c r="D122" i="2"/>
  <c r="F121" i="2"/>
  <c r="E121" i="2"/>
  <c r="D121" i="2"/>
  <c r="C121" i="2"/>
  <c r="F109" i="2"/>
  <c r="F289" i="2" s="1"/>
  <c r="F271" i="2" s="1"/>
  <c r="F291" i="2" s="1"/>
  <c r="E109" i="2"/>
  <c r="E289" i="2" s="1"/>
  <c r="D109" i="2"/>
  <c r="D289" i="2" s="1"/>
  <c r="C109" i="2"/>
  <c r="C289" i="2" s="1"/>
  <c r="F102" i="2"/>
  <c r="E102" i="2"/>
  <c r="D102" i="2"/>
  <c r="F101" i="2"/>
  <c r="E101" i="2"/>
  <c r="D101" i="2"/>
  <c r="F100" i="2"/>
  <c r="E100" i="2"/>
  <c r="D100" i="2"/>
  <c r="D103" i="2" s="1"/>
  <c r="C100" i="2"/>
  <c r="F88" i="2"/>
  <c r="E88" i="2"/>
  <c r="D88" i="2"/>
  <c r="C88" i="2"/>
  <c r="F81" i="2"/>
  <c r="E81" i="2"/>
  <c r="D81" i="2"/>
  <c r="F80" i="2"/>
  <c r="E80" i="2"/>
  <c r="D80" i="2"/>
  <c r="F79" i="2"/>
  <c r="E79" i="2"/>
  <c r="D79" i="2"/>
  <c r="D82" i="2" s="1"/>
  <c r="C79" i="2"/>
  <c r="F67" i="2"/>
  <c r="F68" i="2" s="1"/>
  <c r="E67" i="2"/>
  <c r="E68" i="2" s="1"/>
  <c r="D67" i="2"/>
  <c r="D68" i="2" s="1"/>
  <c r="C67" i="2"/>
  <c r="C68" i="2" s="1"/>
  <c r="F55" i="2"/>
  <c r="E55" i="2"/>
  <c r="D55" i="2"/>
  <c r="F54" i="2"/>
  <c r="E54" i="2"/>
  <c r="D54" i="2"/>
  <c r="F53" i="2"/>
  <c r="F56" i="2" s="1"/>
  <c r="E53" i="2"/>
  <c r="D53" i="2"/>
  <c r="C53" i="2"/>
  <c r="F44" i="2"/>
  <c r="F45" i="2" s="1"/>
  <c r="E44" i="2"/>
  <c r="E45" i="2" s="1"/>
  <c r="D44" i="2"/>
  <c r="D45" i="2" s="1"/>
  <c r="C44" i="2"/>
  <c r="C45" i="2" s="1"/>
  <c r="F32" i="2"/>
  <c r="E32" i="2"/>
  <c r="D32" i="2"/>
  <c r="F31" i="2"/>
  <c r="E31" i="2"/>
  <c r="D31" i="2"/>
  <c r="F30" i="2"/>
  <c r="E30" i="2"/>
  <c r="D30" i="2"/>
  <c r="C30" i="2"/>
  <c r="E82" i="2" l="1"/>
  <c r="E183" i="2"/>
  <c r="E235" i="2"/>
  <c r="D286" i="2"/>
  <c r="E276" i="2"/>
  <c r="F103" i="2"/>
  <c r="F124" i="2"/>
  <c r="F276" i="2"/>
  <c r="F278" i="2"/>
  <c r="E274" i="2"/>
  <c r="F286" i="2"/>
  <c r="E33" i="2"/>
  <c r="D151" i="2"/>
  <c r="F211" i="2"/>
  <c r="E262" i="2"/>
  <c r="D280" i="2"/>
  <c r="D282" i="2"/>
  <c r="E280" i="2"/>
  <c r="E282" i="2"/>
  <c r="E284" i="2"/>
  <c r="E151" i="2"/>
  <c r="F151" i="2"/>
  <c r="C271" i="2"/>
  <c r="C291" i="2" s="1"/>
  <c r="F282" i="2"/>
  <c r="F284" i="2"/>
  <c r="F33" i="2"/>
  <c r="D56" i="2"/>
  <c r="E56" i="2"/>
  <c r="F82" i="2"/>
  <c r="D290" i="2"/>
  <c r="E124" i="2"/>
  <c r="E211" i="2"/>
  <c r="F235" i="2"/>
  <c r="D262" i="2"/>
  <c r="D274" i="2"/>
  <c r="D276" i="2"/>
  <c r="D284" i="2"/>
  <c r="E290" i="2"/>
  <c r="F290" i="2"/>
  <c r="F288" i="2"/>
  <c r="D33" i="2"/>
  <c r="E103" i="2"/>
  <c r="D124" i="2"/>
  <c r="D271" i="2"/>
  <c r="E278" i="2"/>
  <c r="F280" i="2"/>
  <c r="E286" i="2"/>
  <c r="E271" i="2"/>
  <c r="F272" i="2" s="1"/>
  <c r="D291" i="2" l="1"/>
  <c r="D272" i="2"/>
  <c r="E291" i="2"/>
  <c r="E272" i="2"/>
  <c r="G627" i="8" l="1"/>
  <c r="F627" i="8"/>
  <c r="E627" i="8"/>
  <c r="D627" i="8"/>
  <c r="G625" i="8"/>
  <c r="F625" i="8"/>
  <c r="E625" i="8"/>
  <c r="D625" i="8"/>
  <c r="G624" i="8"/>
  <c r="F624" i="8"/>
  <c r="E624" i="8"/>
  <c r="E622" i="8"/>
  <c r="G615" i="8"/>
  <c r="E615" i="8"/>
  <c r="D615" i="8"/>
  <c r="G613" i="8"/>
  <c r="F613" i="8"/>
  <c r="E613" i="8"/>
  <c r="D613" i="8"/>
  <c r="G611" i="8"/>
  <c r="F611" i="8"/>
  <c r="E611" i="8"/>
  <c r="D611" i="8"/>
  <c r="E609" i="8"/>
  <c r="G603" i="8"/>
  <c r="F603" i="8"/>
  <c r="E603" i="8"/>
  <c r="D603" i="8"/>
  <c r="G596" i="8"/>
  <c r="F596" i="8"/>
  <c r="E596" i="8"/>
  <c r="G595" i="8"/>
  <c r="F595" i="8"/>
  <c r="E595" i="8"/>
  <c r="G594" i="8"/>
  <c r="F594" i="8"/>
  <c r="E594" i="8"/>
  <c r="D594" i="8"/>
  <c r="G580" i="8"/>
  <c r="F580" i="8"/>
  <c r="E580" i="8"/>
  <c r="D580" i="8"/>
  <c r="G566" i="8"/>
  <c r="F566" i="8"/>
  <c r="E566" i="8"/>
  <c r="G554" i="8"/>
  <c r="F554" i="8"/>
  <c r="E554" i="8"/>
  <c r="G553" i="8"/>
  <c r="F553" i="8"/>
  <c r="E553" i="8"/>
  <c r="G552" i="8"/>
  <c r="F552" i="8"/>
  <c r="E552" i="8"/>
  <c r="D552" i="8"/>
  <c r="G540" i="8"/>
  <c r="G544" i="8" s="1"/>
  <c r="F540" i="8"/>
  <c r="F544" i="8" s="1"/>
  <c r="E540" i="8"/>
  <c r="E544" i="8" s="1"/>
  <c r="D540" i="8"/>
  <c r="D544" i="8" s="1"/>
  <c r="G526" i="8"/>
  <c r="F526" i="8"/>
  <c r="E526" i="8"/>
  <c r="G514" i="8"/>
  <c r="F514" i="8"/>
  <c r="E514" i="8"/>
  <c r="G513" i="8"/>
  <c r="F513" i="8"/>
  <c r="E513" i="8"/>
  <c r="G512" i="8"/>
  <c r="F512" i="8"/>
  <c r="E512" i="8"/>
  <c r="D512" i="8"/>
  <c r="G496" i="8"/>
  <c r="F496" i="8"/>
  <c r="E496" i="8"/>
  <c r="D496" i="8"/>
  <c r="G489" i="8"/>
  <c r="F489" i="8"/>
  <c r="E489" i="8"/>
  <c r="G488" i="8"/>
  <c r="F488" i="8"/>
  <c r="E488" i="8"/>
  <c r="G487" i="8"/>
  <c r="F487" i="8"/>
  <c r="E487" i="8"/>
  <c r="D487" i="8"/>
  <c r="G472" i="8"/>
  <c r="G476" i="8" s="1"/>
  <c r="F472" i="8"/>
  <c r="F476" i="8" s="1"/>
  <c r="E472" i="8"/>
  <c r="E476" i="8" s="1"/>
  <c r="D472" i="8"/>
  <c r="D476" i="8" s="1"/>
  <c r="G458" i="8"/>
  <c r="F458" i="8"/>
  <c r="E458" i="8"/>
  <c r="G446" i="8"/>
  <c r="F446" i="8"/>
  <c r="E446" i="8"/>
  <c r="G445" i="8"/>
  <c r="F445" i="8"/>
  <c r="E445" i="8"/>
  <c r="G444" i="8"/>
  <c r="G447" i="8" s="1"/>
  <c r="F444" i="8"/>
  <c r="E444" i="8"/>
  <c r="D444" i="8"/>
  <c r="G428" i="8"/>
  <c r="F428" i="8"/>
  <c r="E428" i="8"/>
  <c r="D428" i="8"/>
  <c r="G421" i="8"/>
  <c r="F421" i="8"/>
  <c r="E421" i="8"/>
  <c r="G420" i="8"/>
  <c r="F420" i="8"/>
  <c r="E420" i="8"/>
  <c r="G419" i="8"/>
  <c r="F419" i="8"/>
  <c r="E419" i="8"/>
  <c r="D419" i="8"/>
  <c r="G404" i="8"/>
  <c r="G408" i="8" s="1"/>
  <c r="F404" i="8"/>
  <c r="F408" i="8" s="1"/>
  <c r="E404" i="8"/>
  <c r="E408" i="8" s="1"/>
  <c r="D404" i="8"/>
  <c r="D408" i="8" s="1"/>
  <c r="G378" i="8"/>
  <c r="F378" i="8"/>
  <c r="E378" i="8"/>
  <c r="G377" i="8"/>
  <c r="F377" i="8"/>
  <c r="E377" i="8"/>
  <c r="G376" i="8"/>
  <c r="G379" i="8" s="1"/>
  <c r="F376" i="8"/>
  <c r="E376" i="8"/>
  <c r="D376" i="8"/>
  <c r="G360" i="8"/>
  <c r="F360" i="8"/>
  <c r="E360" i="8"/>
  <c r="D360" i="8"/>
  <c r="G353" i="8"/>
  <c r="F353" i="8"/>
  <c r="E353" i="8"/>
  <c r="G352" i="8"/>
  <c r="F352" i="8"/>
  <c r="E352" i="8"/>
  <c r="G351" i="8"/>
  <c r="F351" i="8"/>
  <c r="E351" i="8"/>
  <c r="D351" i="8"/>
  <c r="G339" i="8"/>
  <c r="F339" i="8"/>
  <c r="E339" i="8"/>
  <c r="D339" i="8"/>
  <c r="G332" i="8"/>
  <c r="F332" i="8"/>
  <c r="E332" i="8"/>
  <c r="G331" i="8"/>
  <c r="F331" i="8"/>
  <c r="E331" i="8"/>
  <c r="G330" i="8"/>
  <c r="G333" i="8" s="1"/>
  <c r="F330" i="8"/>
  <c r="E330" i="8"/>
  <c r="D330" i="8"/>
  <c r="G315" i="8"/>
  <c r="G319" i="8" s="1"/>
  <c r="F315" i="8"/>
  <c r="F319" i="8" s="1"/>
  <c r="E315" i="8"/>
  <c r="E319" i="8" s="1"/>
  <c r="D315" i="8"/>
  <c r="D319" i="8" s="1"/>
  <c r="G287" i="8"/>
  <c r="F287" i="8"/>
  <c r="E287" i="8"/>
  <c r="G286" i="8"/>
  <c r="F286" i="8"/>
  <c r="E286" i="8"/>
  <c r="G285" i="8"/>
  <c r="F285" i="8"/>
  <c r="E285" i="8"/>
  <c r="E288" i="8" s="1"/>
  <c r="D285" i="8"/>
  <c r="G267" i="8"/>
  <c r="F267" i="8"/>
  <c r="E267" i="8"/>
  <c r="D267" i="8"/>
  <c r="G260" i="8"/>
  <c r="F260" i="8"/>
  <c r="E260" i="8"/>
  <c r="G259" i="8"/>
  <c r="F259" i="8"/>
  <c r="E259" i="8"/>
  <c r="G258" i="8"/>
  <c r="G261" i="8" s="1"/>
  <c r="F258" i="8"/>
  <c r="E258" i="8"/>
  <c r="D258" i="8"/>
  <c r="G246" i="8"/>
  <c r="F246" i="8"/>
  <c r="E246" i="8"/>
  <c r="D246" i="8"/>
  <c r="G239" i="8"/>
  <c r="F239" i="8"/>
  <c r="E239" i="8"/>
  <c r="G238" i="8"/>
  <c r="F238" i="8"/>
  <c r="E238" i="8"/>
  <c r="G237" i="8"/>
  <c r="F237" i="8"/>
  <c r="E237" i="8"/>
  <c r="E240" i="8" s="1"/>
  <c r="D237" i="8"/>
  <c r="G223" i="8"/>
  <c r="F223" i="8"/>
  <c r="D223" i="8"/>
  <c r="G216" i="8"/>
  <c r="F216" i="8"/>
  <c r="E216" i="8"/>
  <c r="G215" i="8"/>
  <c r="F215" i="8"/>
  <c r="E215" i="8"/>
  <c r="G214" i="8"/>
  <c r="F214" i="8"/>
  <c r="E214" i="8"/>
  <c r="D214" i="8"/>
  <c r="G202" i="8"/>
  <c r="F202" i="8"/>
  <c r="E202" i="8"/>
  <c r="D202" i="8"/>
  <c r="G195" i="8"/>
  <c r="F195" i="8"/>
  <c r="E195" i="8"/>
  <c r="G194" i="8"/>
  <c r="F194" i="8"/>
  <c r="E194" i="8"/>
  <c r="G193" i="8"/>
  <c r="F193" i="8"/>
  <c r="E193" i="8"/>
  <c r="D193" i="8"/>
  <c r="G182" i="8"/>
  <c r="E182" i="8"/>
  <c r="D182" i="8"/>
  <c r="F167" i="8"/>
  <c r="F615" i="8" s="1"/>
  <c r="G156" i="8"/>
  <c r="F156" i="8"/>
  <c r="E156" i="8"/>
  <c r="G155" i="8"/>
  <c r="F155" i="8"/>
  <c r="E155" i="8"/>
  <c r="G154" i="8"/>
  <c r="F154" i="8"/>
  <c r="F157" i="8" s="1"/>
  <c r="E154" i="8"/>
  <c r="D154" i="8"/>
  <c r="G142" i="8"/>
  <c r="G146" i="8" s="1"/>
  <c r="F142" i="8"/>
  <c r="F146" i="8" s="1"/>
  <c r="E142" i="8"/>
  <c r="E146" i="8" s="1"/>
  <c r="D142" i="8"/>
  <c r="D146" i="8" s="1"/>
  <c r="G116" i="8"/>
  <c r="F116" i="8"/>
  <c r="E116" i="8"/>
  <c r="G115" i="8"/>
  <c r="F115" i="8"/>
  <c r="E115" i="8"/>
  <c r="G114" i="8"/>
  <c r="F114" i="8"/>
  <c r="E114" i="8"/>
  <c r="D114" i="8"/>
  <c r="G102" i="8"/>
  <c r="G106" i="8" s="1"/>
  <c r="F102" i="8"/>
  <c r="F106" i="8" s="1"/>
  <c r="E102" i="8"/>
  <c r="E106" i="8" s="1"/>
  <c r="D102" i="8"/>
  <c r="D106" i="8" s="1"/>
  <c r="G76" i="8"/>
  <c r="F76" i="8"/>
  <c r="E76" i="8"/>
  <c r="G75" i="8"/>
  <c r="F75" i="8"/>
  <c r="E75" i="8"/>
  <c r="G74" i="8"/>
  <c r="F74" i="8"/>
  <c r="F77" i="8" s="1"/>
  <c r="E74" i="8"/>
  <c r="D74" i="8"/>
  <c r="G62" i="8"/>
  <c r="G66" i="8" s="1"/>
  <c r="F62" i="8"/>
  <c r="F66" i="8" s="1"/>
  <c r="E62" i="8"/>
  <c r="E66" i="8" s="1"/>
  <c r="D62" i="8"/>
  <c r="D66" i="8" s="1"/>
  <c r="G36" i="8"/>
  <c r="F36" i="8"/>
  <c r="E36" i="8"/>
  <c r="G35" i="8"/>
  <c r="F35" i="8"/>
  <c r="E35" i="8"/>
  <c r="G34" i="8"/>
  <c r="F34" i="8"/>
  <c r="E34" i="8"/>
  <c r="D34" i="8"/>
  <c r="E555" i="8" l="1"/>
  <c r="F261" i="8"/>
  <c r="F333" i="8"/>
  <c r="E490" i="8"/>
  <c r="F555" i="8"/>
  <c r="G614" i="8"/>
  <c r="G157" i="8"/>
  <c r="E196" i="8"/>
  <c r="F240" i="8"/>
  <c r="F288" i="8"/>
  <c r="F354" i="8"/>
  <c r="G609" i="8"/>
  <c r="F37" i="8"/>
  <c r="F117" i="8"/>
  <c r="E614" i="8"/>
  <c r="F612" i="8"/>
  <c r="G217" i="8"/>
  <c r="F196" i="8"/>
  <c r="F217" i="8"/>
  <c r="F422" i="8"/>
  <c r="G490" i="8"/>
  <c r="F597" i="8"/>
  <c r="G37" i="8"/>
  <c r="E77" i="8"/>
  <c r="G117" i="8"/>
  <c r="E157" i="8"/>
  <c r="G196" i="8"/>
  <c r="E217" i="8"/>
  <c r="G240" i="8"/>
  <c r="E261" i="8"/>
  <c r="G288" i="8"/>
  <c r="E333" i="8"/>
  <c r="E379" i="8"/>
  <c r="E447" i="8"/>
  <c r="F515" i="8"/>
  <c r="E597" i="8"/>
  <c r="D609" i="8"/>
  <c r="E608" i="8"/>
  <c r="E354" i="8"/>
  <c r="E422" i="8"/>
  <c r="G608" i="8"/>
  <c r="E37" i="8"/>
  <c r="G77" i="8"/>
  <c r="E117" i="8"/>
  <c r="E515" i="8"/>
  <c r="D608" i="8"/>
  <c r="F182" i="8"/>
  <c r="F608" i="8" s="1"/>
  <c r="G354" i="8"/>
  <c r="F379" i="8"/>
  <c r="G422" i="8"/>
  <c r="F447" i="8"/>
  <c r="F490" i="8"/>
  <c r="G515" i="8"/>
  <c r="G555" i="8"/>
  <c r="G597" i="8"/>
  <c r="E612" i="8"/>
  <c r="G612" i="8"/>
  <c r="F614" i="8"/>
  <c r="F609" i="8"/>
  <c r="G610" i="8" l="1"/>
  <c r="D632" i="8"/>
  <c r="G632" i="8"/>
  <c r="E610" i="8"/>
  <c r="E632" i="8"/>
  <c r="F632" i="8"/>
  <c r="F610" i="8"/>
</calcChain>
</file>

<file path=xl/comments1.xml><?xml version="1.0" encoding="utf-8"?>
<comments xmlns="http://schemas.openxmlformats.org/spreadsheetml/2006/main">
  <authors>
    <author>Blerina Xhani</author>
    <author>Avidana</author>
  </authors>
  <commentList>
    <comment ref="G55" authorId="0">
      <text>
        <r>
          <rPr>
            <b/>
            <sz val="9"/>
            <color indexed="81"/>
            <rFont val="Tahoma"/>
            <family val="2"/>
            <charset val="238"/>
          </rPr>
          <t>Blerina Xhani:</t>
        </r>
        <r>
          <rPr>
            <sz val="9"/>
            <color indexed="81"/>
            <rFont val="Tahoma"/>
            <family val="2"/>
            <charset val="238"/>
          </rPr>
          <t xml:space="preserve">
Ne vijim te komentit te mesiperm, duhet ripare dhe kjo kosto, pasi ky artikull influencohet me se shumti nga inflacioni, standardi I trajtimit ushqimor te te burgosurve, si dhe nga numri I te burgosurve</t>
        </r>
      </text>
    </comment>
    <comment ref="H195" authorId="1">
      <text>
        <r>
          <rPr>
            <b/>
            <sz val="9"/>
            <color indexed="81"/>
            <rFont val="Tahoma"/>
            <family val="2"/>
            <charset val="238"/>
          </rPr>
          <t>Avidana:</t>
        </r>
        <r>
          <rPr>
            <sz val="9"/>
            <color indexed="81"/>
            <rFont val="Tahoma"/>
            <family val="2"/>
            <charset val="238"/>
          </rPr>
          <t xml:space="preserve">
</t>
        </r>
      </text>
    </comment>
  </commentList>
</comments>
</file>

<file path=xl/sharedStrings.xml><?xml version="1.0" encoding="utf-8"?>
<sst xmlns="http://schemas.openxmlformats.org/spreadsheetml/2006/main" count="3444" uniqueCount="567">
  <si>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</si>
  <si>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</si>
  <si>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</si>
  <si>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</si>
  <si>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</si>
  <si>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</si>
  <si>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</si>
  <si>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</si>
  <si>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</si>
  <si>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</si>
  <si>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</si>
  <si>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</si>
  <si>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</si>
  <si>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</si>
  <si>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</si>
  <si>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</si>
  <si>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</si>
  <si>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</si>
  <si>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</si>
  <si>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</si>
  <si>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</si>
  <si>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</si>
  <si>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</si>
  <si>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</si>
  <si>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Objektivi 2 i Politikës së Programit</t>
  </si>
  <si>
    <t>Treguesit e Performancës për Objektivin 2</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</si>
  <si>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</si>
  <si>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</si>
  <si>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</si>
  <si>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</si>
  <si>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</si>
  <si>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</si>
  <si>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</si>
  <si>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</si>
  <si>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</si>
  <si>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</si>
  <si>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</si>
  <si>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</si>
  <si>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</si>
  <si>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Produkti 1</t>
  </si>
  <si>
    <t>Kodi i Projektit të Investimeve</t>
  </si>
  <si>
    <t>601. Sigurimet Shoqërore dhe Shendetësore</t>
  </si>
  <si>
    <t>Ndryshimi në % i Sigurimeve Shoqërore dhe Shëndetësore</t>
  </si>
  <si>
    <t>Ndryshimi në % i Pagave si pasojë e ndryshimit të kostos së produktit</t>
  </si>
  <si>
    <t>Ndryshimi në % i Pagave si pasojë e ndryshimit të sasisë së produktit</t>
  </si>
  <si>
    <t>Ndryshimi në % i Sigurimeve Shoqerore dhe Shendetësore si pasojë e ndryshimit të kostos së produktit</t>
  </si>
  <si>
    <t>Ndryshimi në % i Sigurimeve Shoqërore dhe Shendetësore si pasojë e ndryshimit të sasisë së produktit</t>
  </si>
  <si>
    <t>Numri i Punonjësve Organik të Programit Buxhetor</t>
  </si>
  <si>
    <t>Ndryshimi në % i Mallrave dhe Shërbimeve si pasojë e ndryshimit të kostos së produktit</t>
  </si>
  <si>
    <t>Ndryshimi në % i Mallrave dhe Shërbimeve si pasojë e ndryshimit të sasisë së produktit</t>
  </si>
  <si>
    <t>Ndryshimi në % i Subvencioneve si pasojë e ndryshimit të kostos së produktit</t>
  </si>
  <si>
    <t>Ndryshimi në % i Subvencioneve si pasojë e ndryshimit të sasisë së produktit</t>
  </si>
  <si>
    <t>Ndryshimi në % i Transfertave të brendshme si pasojë e ndryshimit të kostos së produktit</t>
  </si>
  <si>
    <t>Ndryshimi në % i Transfertave të brendshme si pasojë e ndryshimit të sasisë së produktit</t>
  </si>
  <si>
    <t>Ndryshimi në % i Transfertave të jashtme si pasojë e ndryshimit të kostos së produktit</t>
  </si>
  <si>
    <t>Ndryshimi në % i Transfertave të jashtme si pasojë e ndryshimit të sasisë së produktit</t>
  </si>
  <si>
    <t>Ndryshimi në % i Transfertave për familjet dhe individët si pasojë e ndryshimit të kostos së produktit</t>
  </si>
  <si>
    <t>Ndryshimi në % i Transfertave për familjet dhe individët si pasojë e ndryshimit të sasisë së produktit</t>
  </si>
  <si>
    <t>Numri i Punonjësve me Kontratë të Programit Buxhetor</t>
  </si>
  <si>
    <t>Produktet për Objektivin 1</t>
  </si>
  <si>
    <t>Produktet për Objektivin 2</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</si>
  <si>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</si>
  <si>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</si>
  <si>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</si>
  <si>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X</t>
  </si>
  <si>
    <t>Kosto totale e produktit sipas artikujve ekonomikë</t>
  </si>
  <si>
    <r>
      <t xml:space="preserve">Detajimi i Kostos Totale të </t>
    </r>
    <r>
      <rPr>
        <b/>
        <sz val="8"/>
        <color rgb="FFFF0000"/>
        <rFont val="Garamond"/>
        <family val="1"/>
      </rPr>
      <t xml:space="preserve">Produktit 1 </t>
    </r>
    <r>
      <rPr>
        <b/>
        <sz val="8"/>
        <color theme="1"/>
        <rFont val="Garamond"/>
        <family val="1"/>
      </rPr>
      <t>sipas Artikujve Ekonomikë</t>
    </r>
  </si>
  <si>
    <r>
      <t xml:space="preserve">Detajimi i Kostos Totale të </t>
    </r>
    <r>
      <rPr>
        <b/>
        <sz val="8"/>
        <color rgb="FFFF0000"/>
        <rFont val="Garamond"/>
        <family val="1"/>
      </rPr>
      <t>Produktit X</t>
    </r>
    <r>
      <rPr>
        <b/>
        <sz val="8"/>
        <color theme="1"/>
        <rFont val="Garamond"/>
        <family val="1"/>
      </rPr>
      <t xml:space="preserve"> sipas Artikujve Ekonomikë</t>
    </r>
  </si>
  <si>
    <t xml:space="preserve">FORMAT 2: FORMATI STANDARD I PËRGATITJES SË KËRKESAVE BUXHETORE PBA 2019-2021 </t>
  </si>
  <si>
    <t xml:space="preserve">Shpenzimet Korrente </t>
  </si>
  <si>
    <t>Shpenzimet Kapitale</t>
  </si>
  <si>
    <t>Kategoria 1: Shpenzimet Administrative Kapitale</t>
  </si>
  <si>
    <t xml:space="preserve">Shënim: Shpjegoni supozimet dhe llogaritjet për Produktin 1 </t>
  </si>
  <si>
    <t>Shënim: Shpjegoni supozimet dhe llogaritjet për Produktin X</t>
  </si>
  <si>
    <t xml:space="preserve">230. Aktive të patrupëzuara </t>
  </si>
  <si>
    <t xml:space="preserve">231. Aktive të trupëzuara </t>
  </si>
  <si>
    <t>Kategoria 2: Shpenzimet për projekte investimesh</t>
  </si>
  <si>
    <t xml:space="preserve">Shpenzimet Korrente* </t>
  </si>
  <si>
    <r>
      <t>Ndryshimi në % i Pagave si pasojë e ndryshimit të sasisë së produktit</t>
    </r>
    <r>
      <rPr>
        <b/>
        <i/>
        <sz val="9"/>
        <color rgb="FFFF0000"/>
        <rFont val="Garamond"/>
        <family val="1"/>
      </rPr>
      <t>**</t>
    </r>
  </si>
  <si>
    <r>
      <t>Ndryshimi në % i Sigurimeve Shoqërore dhe Shendetësore si pasojë e ndryshimit të sasisë së produktit</t>
    </r>
    <r>
      <rPr>
        <b/>
        <i/>
        <sz val="9"/>
        <color rgb="FFFF0000"/>
        <rFont val="Garamond"/>
        <family val="1"/>
      </rPr>
      <t>**</t>
    </r>
  </si>
  <si>
    <r>
      <t>Ndryshimi në % i Mallrave dhe Shërbimeve si pasojë e ndryshimit të sasisë së produktit</t>
    </r>
    <r>
      <rPr>
        <b/>
        <i/>
        <sz val="9"/>
        <color rgb="FFFF0000"/>
        <rFont val="Garamond"/>
        <family val="1"/>
      </rPr>
      <t>**</t>
    </r>
  </si>
  <si>
    <r>
      <t>Ndryshimi në % i Subvencioneve si pasojë e ndryshimit të sasisë së produktit</t>
    </r>
    <r>
      <rPr>
        <b/>
        <i/>
        <sz val="9"/>
        <color rgb="FFFF0000"/>
        <rFont val="Garamond"/>
        <family val="1"/>
      </rPr>
      <t>**</t>
    </r>
  </si>
  <si>
    <r>
      <t>Ndryshimi në % i Transfertave të brendshme si pasojë e ndryshimit të sasisë së produktit</t>
    </r>
    <r>
      <rPr>
        <b/>
        <i/>
        <sz val="9"/>
        <color rgb="FFFF0000"/>
        <rFont val="Garamond"/>
        <family val="1"/>
      </rPr>
      <t>**</t>
    </r>
  </si>
  <si>
    <r>
      <t>Ndryshimi në % i Transfertave të jashtme si pasojë e ndryshimit të sasisë së produktit</t>
    </r>
    <r>
      <rPr>
        <b/>
        <i/>
        <sz val="9"/>
        <color rgb="FFFF0000"/>
        <rFont val="Garamond"/>
        <family val="1"/>
      </rPr>
      <t>**</t>
    </r>
  </si>
  <si>
    <r>
      <t>Ndryshimi në % i Transfertave për familjet dhe individët si pasojë e ndryshimit të sasisë së produktit</t>
    </r>
    <r>
      <rPr>
        <b/>
        <i/>
        <sz val="9"/>
        <color rgb="FFFF0000"/>
        <rFont val="Garamond"/>
        <family val="1"/>
      </rPr>
      <t>**</t>
    </r>
  </si>
  <si>
    <t>Shpenzimet Kapitale***</t>
  </si>
  <si>
    <t>Kodi i Projektit të Investimeve****</t>
  </si>
  <si>
    <r>
      <t>Shënim: Shpjegoni supozimet dhe llogaritjet për Produktin 1 (Metoda 2)</t>
    </r>
    <r>
      <rPr>
        <b/>
        <sz val="8"/>
        <color rgb="FFFF0000"/>
        <rFont val="Garamond"/>
        <family val="1"/>
      </rPr>
      <t>***</t>
    </r>
  </si>
  <si>
    <r>
      <t xml:space="preserve">Shënim: </t>
    </r>
    <r>
      <rPr>
        <i/>
        <sz val="8"/>
        <color theme="1"/>
        <rFont val="Garamond"/>
        <family val="1"/>
      </rPr>
      <t>Shpjegoni supozimet dhe llogaritjet (Metoda 1)</t>
    </r>
  </si>
  <si>
    <t>Totali i shpenzimeve të Programit sipas produkteve*****</t>
  </si>
  <si>
    <t>Totali i shpenzimeve të Programit sipas artikujve*****</t>
  </si>
  <si>
    <t xml:space="preserve">FORMAT 2.1 : FORMATI STANDARD I PËRGATITJES SË KËRKESAVE BUXHETORE PBA 2019-2021 </t>
  </si>
  <si>
    <t>Planifikim Menaxhim Administrim</t>
  </si>
  <si>
    <t>01110</t>
  </si>
  <si>
    <t>Harmonizimi dhe reformimi i legjislacionit Shqiptar, si edhe perqasja e legjislacionit me standartet e BE. Permiresimi i sherbimeve te nevojshme qe lidhen me sistemin gjyqesor dhe peniteciar si dhe permiresimi i sherbimeve ne institucionet vartese, sipas standarteve te BE. Shnderrimin e Avokatures se Shtetit ne nje institucion te specializuar dhe efikas per mbrojtjen e interesave civile pasurore, jopasurore, ligjore te shtetit shqiptar. Permiresimi i performances se KSHNJ, rritja e efektivitetit te ndihmes juridike, ne mbrojtje te te drejtave dhe lirive themelore te individit, interesave te ligjshme ne gjithe teritorin e Republikes se Shqiperise dhe interesat e grupeve vulnerabel. Permiresimi i performances se AMF duke u bere i vetmi burim informacioni mbi te gjitha procedurat e procesit te falimentit, ne teritorin e Republikes, ne zbatim te akteve ligjore ne fuqi dhe interesave te ligjshme te paleve te perfshira ne keto procedura.</t>
  </si>
  <si>
    <t xml:space="preserve">Perfaqesimi dhe mbrojtaj e interesave pasurore te Shtetit Shqiptar prane gjykatave kombetare dhe nderkombetare </t>
  </si>
  <si>
    <t>AMF</t>
  </si>
  <si>
    <t>numer aktesh</t>
  </si>
  <si>
    <t>01120</t>
  </si>
  <si>
    <t>01180</t>
  </si>
  <si>
    <t>03350</t>
  </si>
  <si>
    <t>Sistemi i Burgjeve</t>
  </si>
  <si>
    <t>03440</t>
  </si>
  <si>
    <t>Menaxhimi i të paraburgosurve dhe të dënuarve në IEVP  dhe ekzekutimi  i vendimeve penale për përsonat që marrin dënimin sipas nivelit të sigurisë, në përputhje me politikat e Qeverisë Shqiptare për Sistemin  e Burgjeve</t>
  </si>
  <si>
    <t>Sherbimi i Proves</t>
  </si>
  <si>
    <t>03490</t>
  </si>
  <si>
    <t>Menaxhimi i Aparatit te Ministrise, nepermjet menaxhimit te larte, sherbimeve financiare , menaxhimit te burimeve njerezore, auditimit te brendshem dhe sigurimit te sherbimeve te pergjthsme te stafit te ministrise.</t>
  </si>
  <si>
    <t>Produkti 2 (shto produkte sipas rastit)</t>
  </si>
  <si>
    <t>M140312</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</si>
  <si>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</si>
  <si>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</si>
  <si>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numer</t>
  </si>
  <si>
    <t>pajisje elektronike dhe pajisje zyre</t>
  </si>
  <si>
    <t>Rehabilitim dhe pershtatje te ambienteve te MD</t>
  </si>
  <si>
    <t xml:space="preserve">Ambiente te rikonstuktuara </t>
  </si>
  <si>
    <t>Pershtatje dhe rikonstruksion i Ambiente te Ministrise se Drejtesise</t>
  </si>
  <si>
    <t>nr</t>
  </si>
  <si>
    <t>Sistemi elektronik per dixhitalizimin e Arkives Gjyqesore dhe rikonceptim i sistemit ALBIS</t>
  </si>
  <si>
    <t>TVSH-Misioni Euralius</t>
  </si>
  <si>
    <t>nr faturash</t>
  </si>
  <si>
    <t>Numri pajisjeve elektronike dhe pajisjeve te zyres eshte parashikuar duke u mbeshtetur ne nevojat e institucionit per pajisje elektronike. Persa i takon kostos jane paraqitur vlerat e parashikuara te pajisjeve qe do te blihen mbeshtetur ne cmimet e tregut dhe cmimet e publikuara nga MPB per prokurimet e perqendruara.</t>
  </si>
  <si>
    <t>m 2</t>
  </si>
  <si>
    <t xml:space="preserve">Shënim: Shpjegoni supozimet dhe llogaritjet për Produktin 2(Metoda 2) </t>
  </si>
  <si>
    <t>Programi mbeshtet dhe bashkerendon veprimtarine me organet e pushtetit gjyqesor dhe me prokurorine , kujdeset, drejton dhe kontrollon sipas ligjit, institucionet vartese si dhe sherbimet juridiko-administrative te lidhura me veprimtarine e saj. Zhvillimin e të drejtave të pronësisë në drejtim të  krijimit të  titujve të qartë  pronësie, respektimin e barazisë gjinore për këto të drejta,  lehtësimin e  qarkullimit civil të pronave, me synimin e zhvillimit ekonomik të vendit drejt integrimit Europian.</t>
  </si>
  <si>
    <t>Dhenia e ndihmes juridike per individet qe plotesojne kushtet, ne zbatim te ligjit per Ndihmen Juridike.</t>
  </si>
  <si>
    <t>Administrate funksionale</t>
  </si>
  <si>
    <t>Administrator te licensuar</t>
  </si>
  <si>
    <t>Menaxhimi i Aparatit te Ministrise, nepermjet menaxhimit te larte, sherbimeve financiare, menaxhimit te burimeve njerezore, auditimit te brendshem dhe sigurimit te sherbimeve te pergjthshme te stafit te ministrise</t>
  </si>
  <si>
    <t>Produkti 3</t>
  </si>
  <si>
    <t>Hartimi i legjislacionit dhe pergatitja e projekt akteve  në fushën e pergjegjesise shteterore te Ministrise se Drejtësisë dhe dhenia e mendimit te specializuar. perkthimet zyrtare per gjyqesorin dhe mirefunksionimi i MD</t>
  </si>
  <si>
    <t>vleresimi paraprak/analiza e projektakteve. Percaktimi i modaliteteve te nderhyrjes ne legjislacion dhe hartimi i projekteve ligjore dhe nenligjore.</t>
  </si>
  <si>
    <t>plani analitik i projketakteve per vitin 2018 ka te rparashikuara 41 projektligje dhe projektvendime gjate vitit nderkohe pritet qe te kete nisma te parashikuara ne plan referuar praktikes se viteve te meparshme.</t>
  </si>
  <si>
    <t>Dhenia e mendimeve te specilaizuara Ministrive te Linjes.</t>
  </si>
  <si>
    <t>Vleresimi i ligjshmerise se formes dhe permbajtjes te projektakteve te derguara nga Ministrite e Linjes.</t>
  </si>
  <si>
    <t>Projetakte te vleresuara</t>
  </si>
  <si>
    <t>Produkti 2</t>
  </si>
  <si>
    <t>Hartimi i projekt ligjeve dhe projektvendimve</t>
  </si>
  <si>
    <t xml:space="preserve">proketaktet e vleresuara </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</si>
  <si>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</si>
  <si>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</si>
  <si>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Produkti 4</t>
  </si>
  <si>
    <r>
      <t>Detajimi i Kostos Totale të</t>
    </r>
    <r>
      <rPr>
        <b/>
        <sz val="8"/>
        <color rgb="FFFF0000"/>
        <rFont val="Garamond"/>
        <family val="1"/>
      </rPr>
      <t xml:space="preserve"> Produktit 4 </t>
    </r>
    <r>
      <rPr>
        <b/>
        <sz val="8"/>
        <color theme="1"/>
        <rFont val="Garamond"/>
        <family val="1"/>
      </rPr>
      <t>sipas Artikujve Ekonomikë</t>
    </r>
  </si>
  <si>
    <t>Kosto totale e produktit 4</t>
  </si>
  <si>
    <t xml:space="preserve">Pajisje elektronike dhe pajisje zyre sipas nevojave te institucionit (kompjutera, printera, fotokopje, scanera, rafte, rafte arkive, perde zyre, kondicioner, tavolina pune, karige rrotulluese) </t>
  </si>
  <si>
    <r>
      <t xml:space="preserve">Detajimi i Kostos Totale të </t>
    </r>
    <r>
      <rPr>
        <b/>
        <sz val="8"/>
        <color rgb="FFFF0000"/>
        <rFont val="Garamond"/>
        <family val="1"/>
      </rPr>
      <t>Produktit 3</t>
    </r>
    <r>
      <rPr>
        <b/>
        <sz val="8"/>
        <color theme="1"/>
        <rFont val="Garamond"/>
        <family val="1"/>
      </rPr>
      <t xml:space="preserve"> sipas Artikujve Ekonomikë</t>
    </r>
  </si>
  <si>
    <t>Produkti 4 (shto produkte sipas rastit)</t>
  </si>
  <si>
    <t>Shënim: Shpjegoni supozimet dhe llogaritjet për Produktin 3</t>
  </si>
  <si>
    <r>
      <t xml:space="preserve">Detajimi i Kostos Totale të </t>
    </r>
    <r>
      <rPr>
        <b/>
        <sz val="8"/>
        <color rgb="FFFF0000"/>
        <rFont val="Garamond"/>
        <family val="1"/>
      </rPr>
      <t>Produktit 4</t>
    </r>
    <r>
      <rPr>
        <b/>
        <sz val="8"/>
        <color theme="1"/>
        <rFont val="Garamond"/>
        <family val="1"/>
      </rPr>
      <t xml:space="preserve"> sipas Artikujve Ekonomikë</t>
    </r>
  </si>
  <si>
    <t>Ofrimi i sherbimit te keshillimit dhe perfaqesimit ne cdo rast te parashikuar ne ligje</t>
  </si>
  <si>
    <t>perfaqesimi dhe keshillimi ne te gjitha rastet e parashikuar ne ligj.</t>
  </si>
  <si>
    <t>Asitence Juridike Institucioneve Shteterore dhe Enteve Publike</t>
  </si>
  <si>
    <t>nr punonjesish</t>
  </si>
  <si>
    <t>Asistence juridike nepermjet ofrimit te sherbimit te keshillimit dhe perfaqsimit ne cdo rast te parashikuar ne ligje.</t>
  </si>
  <si>
    <t xml:space="preserve">Shënim: Shpjegoni supozimet dhe llogaritjet për Produktin 1 (Metoda 2) </t>
  </si>
  <si>
    <t xml:space="preserve">sasia e produktit eshte mbeshtetur ne realizimet e viteve te fundit </t>
  </si>
  <si>
    <t>Rikonstruksion i godides se Avokatures se Shtetit</t>
  </si>
  <si>
    <t>Godine e rikonstruktuar</t>
  </si>
  <si>
    <t>Pershtatje dhe rikonstruksion i Ambiente te Avokatures se Shtetit</t>
  </si>
  <si>
    <t xml:space="preserve">Pajisje zyre dhe elektronike te blera </t>
  </si>
  <si>
    <t>Blerje pajisje eletronike dhe pajisje zyre per Avokaturen e e Shtetit</t>
  </si>
  <si>
    <t>cope</t>
  </si>
  <si>
    <t>Blerje pajisje eletronike dhe pajisje zyre per Aparatin e MD</t>
  </si>
  <si>
    <t>blerje pajisje elektronike dhe zyre per Agjencine e Mbikqyrjes se Falimentit</t>
  </si>
  <si>
    <t>Nr i rasteve te Mbikeqyrjes se Administratoreve</t>
  </si>
  <si>
    <t>Admistrator falimenti te mbikqyrur</t>
  </si>
  <si>
    <t>Pranimi për administrim dhe ruajtje të përhershme të dokumentave me rëndësi historike kombëtare të gjykatave të shkallës së parë dhe të dytë .</t>
  </si>
  <si>
    <t>Përqindja e Gjykatave qe transferojnë fondet e tyre arkivore ne A.SH.S.GJ.</t>
  </si>
  <si>
    <t>Gjykata që transferojnë fondet arkivore</t>
  </si>
  <si>
    <t>Bashkëpunimi me Gjykatat e Rretheve Gjyqësore dhe të Apelit, mbi transferimin e dosjeve gjyqësore dhe dokumentave të tjera.</t>
  </si>
  <si>
    <t>Numër gjykatash</t>
  </si>
  <si>
    <t>Vlerat e parashikuara për treguesit e performancës në nivel qëllimi dhe objektivi, si dhe për produktin janë përcaktuar mbështetur në të dhënat e periudhave të mëparshme nga momenti i krijimit të institucionit tonë deri aktualisht. Sa i takon fondeve të parashikuara për të gjithë vitet, vlera e tyre është parashikuar mbështetur në realizimin e vitit buxhetor 2017, në përputhje me tavanet e miratuara për vitet 2019-2021 si dhe është mbajtur parasysh indeksimi i tyre me normën e inflacionit prej 3%.</t>
  </si>
  <si>
    <t>Pajisje elektronike</t>
  </si>
  <si>
    <t>Pajisje elektronike sipas nevojave të institucionit (kompjuter Desktop, laptop, printer, fotokopje).</t>
  </si>
  <si>
    <t>Numër pajisjesh</t>
  </si>
  <si>
    <r>
      <t>Numri i pajisjeve elektronike është parashikuar mbështetur në nevojat e institucionit për këto pajisje. Sa i takon kostos, janë paraqitur vlerat e parashikuara të pajisjeve që do të blihen mbështetur në çmimet e tregut dhe çmimet e publi</t>
    </r>
    <r>
      <rPr>
        <sz val="8"/>
        <color theme="1"/>
        <rFont val="Calibri"/>
        <family val="2"/>
      </rPr>
      <t>k</t>
    </r>
    <r>
      <rPr>
        <sz val="8"/>
        <color theme="1"/>
        <rFont val="Garamond"/>
        <family val="1"/>
      </rPr>
      <t>uara nga Ministria e Brendshme për pro</t>
    </r>
    <r>
      <rPr>
        <sz val="8"/>
        <color theme="1"/>
        <rFont val="Calibri"/>
        <family val="2"/>
      </rPr>
      <t>k</t>
    </r>
    <r>
      <rPr>
        <sz val="8"/>
        <color theme="1"/>
        <rFont val="Garamond"/>
        <family val="1"/>
      </rPr>
      <t>urimet e përqendruara.</t>
    </r>
  </si>
  <si>
    <t>Objektivi 4 i Politikës së Programit</t>
  </si>
  <si>
    <t>Objektivi 3 i Politikës së Programit</t>
  </si>
  <si>
    <t>Produktet për Objektivin 3</t>
  </si>
  <si>
    <t>Treguesit e Performancës për Objektivin 3</t>
  </si>
  <si>
    <t>Objektivi 5 i Politikës së Programit</t>
  </si>
  <si>
    <t>Treguesit e Performancës për Objektivin 5</t>
  </si>
  <si>
    <t>Pajisje elektronike dhe pajisje zyre</t>
  </si>
  <si>
    <t>Blerje pajisje elektronike dhe pajisje zyre per Arkiven Shtetrore per Sistemin Gjyqesor</t>
  </si>
  <si>
    <t>Projektakte te hartuara</t>
  </si>
  <si>
    <t>Mbikqyrja e administraoreve te falimenetit nepermjet analizimit te raporteve statistikore siapas standarteve kombetare te licensimit.</t>
  </si>
  <si>
    <t xml:space="preserve">Ndihme juridike falas </t>
  </si>
  <si>
    <t>nr rastesh</t>
  </si>
  <si>
    <t>Dhenia e ndihmes juridike per femrat qe plotesojne kushtet, ne zbatim te ligjit per Ndihmen Juridike.</t>
  </si>
  <si>
    <t>nr faqesh</t>
  </si>
  <si>
    <t>Perkthime zyrtare ne fushen penale te kryera</t>
  </si>
  <si>
    <t>Perkthimi i materialeve zyrtare per nevoja te procedimeve penale per gjykatat dhe prokurorite.</t>
  </si>
  <si>
    <t>Ndihma juridike e ofruar</t>
  </si>
  <si>
    <t>Blerje pajisje elektronike per NJF</t>
  </si>
  <si>
    <t>Blerje pajisje zyre</t>
  </si>
  <si>
    <t>Blerje pajisje elektronike</t>
  </si>
  <si>
    <t>Blerje Gas Chromatograph Mass Spectrometer GCMS 2010</t>
  </si>
  <si>
    <t>Akte te realizuara ne kohe dhe me cilesi</t>
  </si>
  <si>
    <t xml:space="preserve">Perkthimi  i vendimeve </t>
  </si>
  <si>
    <t>M140058</t>
  </si>
  <si>
    <t>M140049</t>
  </si>
  <si>
    <t>Ndihme juridike falas per grat ne nevoje</t>
  </si>
  <si>
    <t xml:space="preserve"> Mbikeqyrja e administratoreve te falimentit </t>
  </si>
  <si>
    <t>Dixhitalizimi i Arkives Gjyqesore</t>
  </si>
  <si>
    <t>QENDRA E BOTIMEVE ZYRTARE</t>
  </si>
  <si>
    <t>Botimi I aktevete botueshme ne fletore zyrtare/buletinin e njoftimeve zyrtare brenda afateve ligjore , perditesimi ne kohe reale I legjislacionit dhe botimi I tyre ne leter dhe elektronikisht.</t>
  </si>
  <si>
    <t>Treguesit e Performancës në nivel Qëllimi*</t>
  </si>
  <si>
    <t>Botimi I akteve te botueshme ne fletore zyrtare brenda afateve ligjore</t>
  </si>
  <si>
    <t>Botimi I njoftimeve zyrtare ne Buletinin e njoftimeve zyrtare brenda afateve ligjore</t>
  </si>
  <si>
    <t>Botimi I kodeve dhe permbledheseve te legjislacionit ne kohe reale me ndryshimet e pesuara ne legjislacion</t>
  </si>
  <si>
    <t>Botimi elektronik I fletores zyrtare, Buletinit te njoftimeve zyrtare, kodeve dhe permbledheseve te legjislacionit</t>
  </si>
  <si>
    <t>Treguesit e Performancës për Objektivin 1**</t>
  </si>
  <si>
    <t>Shpenzimet Korrente</t>
  </si>
  <si>
    <t>Produkti 1***</t>
  </si>
  <si>
    <t>FLETORE  ZYRTARE</t>
  </si>
  <si>
    <t>Fletore Zyrtare</t>
  </si>
  <si>
    <r>
      <rPr>
        <b/>
        <sz val="8"/>
        <color rgb="FFFF0000"/>
        <rFont val="Garamond"/>
        <family val="1"/>
      </rPr>
      <t>Produkti X</t>
    </r>
    <r>
      <rPr>
        <sz val="8"/>
        <color theme="1"/>
        <rFont val="Garamond"/>
        <family val="1"/>
      </rPr>
      <t xml:space="preserve"> (shto produkte sipas rastit)</t>
    </r>
  </si>
  <si>
    <t>xxxxx</t>
  </si>
  <si>
    <r>
      <t>Detajimi i Kostos Totale të</t>
    </r>
    <r>
      <rPr>
        <b/>
        <sz val="8"/>
        <color rgb="FFFF0000"/>
        <rFont val="Garamond"/>
        <family val="1"/>
      </rPr>
      <t xml:space="preserve"> Produktit X </t>
    </r>
    <r>
      <rPr>
        <b/>
        <sz val="8"/>
        <color theme="1"/>
        <rFont val="Garamond"/>
        <family val="1"/>
      </rPr>
      <t>sipas Artikujve Ekonomikë</t>
    </r>
  </si>
  <si>
    <t>PAJISJE KOMPJUTERIKE</t>
  </si>
  <si>
    <t xml:space="preserve">KOMPJUTERA </t>
  </si>
  <si>
    <t>numer pajisjesh</t>
  </si>
  <si>
    <t xml:space="preserve"> karrike</t>
  </si>
  <si>
    <t>Blerje pajisje kompjterike</t>
  </si>
  <si>
    <t>Printer digital bardh e zi</t>
  </si>
  <si>
    <t>Botimi I akteve ne buletinin e njoftimeve zyrtare brenda afateve ligjore</t>
  </si>
  <si>
    <t>Botimi I akteve ne buletinin e njoftimeve  zyrtare brenda afateve ligjore</t>
  </si>
  <si>
    <t>Produkti 5</t>
  </si>
  <si>
    <t>BULETINI I NJOFTIMEVE ZYRTARE</t>
  </si>
  <si>
    <t>Buletini I Njoftimeve Zyrtare</t>
  </si>
  <si>
    <r>
      <t xml:space="preserve">Detajimi i Kostos Totale të </t>
    </r>
    <r>
      <rPr>
        <b/>
        <sz val="8"/>
        <color rgb="FFFF0000"/>
        <rFont val="Garamond"/>
        <family val="1"/>
      </rPr>
      <t xml:space="preserve">Produktit 5 </t>
    </r>
    <r>
      <rPr>
        <b/>
        <sz val="8"/>
        <color theme="1"/>
        <rFont val="Garamond"/>
        <family val="1"/>
      </rPr>
      <t>sipas Artikujve Ekonomikë</t>
    </r>
  </si>
  <si>
    <t>Botimi I kodeve dhe permbledheseve te legjislacionit te perditesuara, ne kohe reale</t>
  </si>
  <si>
    <t>Produkti 6</t>
  </si>
  <si>
    <t>KODE DHE PERMBLEDHESE LEGJISLACIONI</t>
  </si>
  <si>
    <t>Kode dhe permbledhese legjislacioni</t>
  </si>
  <si>
    <t>tituj</t>
  </si>
  <si>
    <r>
      <t xml:space="preserve">Detajimi i Kostos Totale të </t>
    </r>
    <r>
      <rPr>
        <b/>
        <sz val="8"/>
        <color rgb="FFFF0000"/>
        <rFont val="Garamond"/>
        <family val="1"/>
      </rPr>
      <t xml:space="preserve">Produktit 6 </t>
    </r>
    <r>
      <rPr>
        <b/>
        <sz val="8"/>
        <color theme="1"/>
        <rFont val="Garamond"/>
        <family val="1"/>
      </rPr>
      <t>sipas Artikujve Ekonomikë</t>
    </r>
  </si>
  <si>
    <t>Produkti 7</t>
  </si>
  <si>
    <t>Printer digital me ngjyra</t>
  </si>
  <si>
    <r>
      <t xml:space="preserve">Detajimi i Kostos Totale të </t>
    </r>
    <r>
      <rPr>
        <b/>
        <sz val="8"/>
        <color rgb="FFFF0000"/>
        <rFont val="Garamond"/>
        <family val="1"/>
      </rPr>
      <t>Produktit 7</t>
    </r>
    <r>
      <rPr>
        <b/>
        <sz val="8"/>
        <color theme="1"/>
        <rFont val="Garamond"/>
        <family val="1"/>
      </rPr>
      <t xml:space="preserve"> sipas Artikujve Ekonomikë</t>
    </r>
  </si>
  <si>
    <t>Kosto totale e produktit 7</t>
  </si>
  <si>
    <t>Produkti 8</t>
  </si>
  <si>
    <t>BOTIMI ELEKTRONIK I FLETORES ZYRTARE, BULETINIT TE NJOFTIMEVE DHE KODEVE &amp; PERMBLEDHESEVE TE LEGJISLACIONIT</t>
  </si>
  <si>
    <t>Botimi elektronik I fletores zyrtare, buletinit te njoftimeve zyrtare dhe kodeve &amp; permbledheseve te legjislacionit</t>
  </si>
  <si>
    <r>
      <t xml:space="preserve">Detajimi i Kostos Totale të </t>
    </r>
    <r>
      <rPr>
        <b/>
        <sz val="8"/>
        <color rgb="FFFF0000"/>
        <rFont val="Garamond"/>
        <family val="1"/>
      </rPr>
      <t xml:space="preserve">Produktit 8 </t>
    </r>
    <r>
      <rPr>
        <b/>
        <sz val="8"/>
        <color theme="1"/>
        <rFont val="Garamond"/>
        <family val="1"/>
      </rPr>
      <t>sipas Artikujve Ekonomikë</t>
    </r>
  </si>
  <si>
    <t>Produkti 9</t>
  </si>
  <si>
    <t>ARKIVA ELEKTRONIKE E AKTEVE</t>
  </si>
  <si>
    <t>Ndertimi I arkives elektronike te akteve</t>
  </si>
  <si>
    <t>sistem</t>
  </si>
  <si>
    <r>
      <t xml:space="preserve">Detajimi i Kostos Totale të </t>
    </r>
    <r>
      <rPr>
        <b/>
        <sz val="8"/>
        <color rgb="FFFF0000"/>
        <rFont val="Garamond"/>
        <family val="1"/>
      </rPr>
      <t>Produktit 9</t>
    </r>
    <r>
      <rPr>
        <b/>
        <sz val="8"/>
        <color theme="1"/>
        <rFont val="Garamond"/>
        <family val="1"/>
      </rPr>
      <t xml:space="preserve"> sipas Artikujve Ekonomikë</t>
    </r>
  </si>
  <si>
    <t>Kosto totale e produktit 9</t>
  </si>
  <si>
    <t>Botimi i akteve ne fletore zyrtare brenda afateve ligjore</t>
  </si>
  <si>
    <t>Instituti i Mjekësisë Ligjore</t>
  </si>
  <si>
    <t>1014044</t>
  </si>
  <si>
    <t>Programi I Institutit të Mjekësisë Ligjore, parashikon organizimin dhe drejtimin e veprimtarisë mjeko-ligjore në të gjithë Republikën e Shqipërisë, zhvillimin e veprimtarisë kërkimore shkencore, për zbulimin dhe zbatimin e metodave bashkëkohore në fushën e mjekësisë ligjore, si dhe përgatitja dhe kualifikimi i vazhdueshëm shkencor i specialistëve të mjekësisë Ligjore.</t>
  </si>
  <si>
    <t xml:space="preserve">Përmirësimi në fushën e  toksikologjisë dhe të anatomisë patologjike, duke u përafruar me standardet metodike dhe tekniko-shkencore të analogëve të Bashkimit Europian. </t>
  </si>
  <si>
    <t xml:space="preserve">Numri i rasteve kur cilësia në kohë dhe profesionalizëm nuk ka qënë sipas standardeve metodike dhe tekniko-shkencore të analogëve të Bashkimit Europian. </t>
  </si>
  <si>
    <t>Realizimi i 15500 akteve të ekspertimit me objektivitet, sipas legjislacionit në fuqi.</t>
  </si>
  <si>
    <t>Përqindja e vendimeve që vijnë në lML dhe pranë mjekëve respektivë në rrethe gjatë një viti në varësi të ngjarjeve të ndodhura për të realizuar më pas aktin e ekspertimit.</t>
  </si>
  <si>
    <t>Akte ekspertimi mjeko-ligjore të realizuara</t>
  </si>
  <si>
    <t>Numër</t>
  </si>
  <si>
    <t>Shtim kati dhe rikontruksion total i godines se IML-së</t>
  </si>
  <si>
    <t>Rikonstruksion i ambjenteve ekzistuese të IML-së si dhe shtimi i një kati për të realizuar amjente për laboratorin e Toksikologjisë dhe AND-së.</t>
  </si>
  <si>
    <t>Ambjentet ekzistuese të godinës se IMl, nuk disponojnë në të gjitha ambjentet kushte të përshtatshme pune. Godina e Institutit ka një lagështirë të theksuar ku qëndrimi në disa prej zyrave është bërë i padurueshme. Rrjeti hidraulik është shumë i dobët, shpeshherë kemi pasur probleme të çarjes së tubacioneve. Në mënyrë të tillë që  të gjithë punonjësit të jënë në kushte të barabarta pune kërkojmë të bëjmë një rikonstruksion uniforme dhe total të godinës. Sa i takon kostos, janë paraqitur vlerat e parashikuara të rikostruksionit për m2 në çmimet e tregut.</t>
  </si>
  <si>
    <t xml:space="preserve"> Pajisje Gas Chromatograph Mass Spectrometer GCMS 2010</t>
  </si>
  <si>
    <t>lerje Gas Chromatograph Mass Spectrometer GCMS 2010, për relaizimin e analizave toksikologjike</t>
  </si>
  <si>
    <t xml:space="preserve">FORMAT 2.1: FORMATI STANDARD I PËRGATITJES SË KËRKESAVE BUXHETORE PBA 2019-2021 </t>
  </si>
  <si>
    <t xml:space="preserve">Për një sistem burgjesh që garanton të drejtat dhe liritë themelore të personave me liri të kufizuar në sistemin e burgjeve dhe siguron reintegrimin e tyre në shoqëri.  </t>
  </si>
  <si>
    <t xml:space="preserve">IEVP sipas standardeve </t>
  </si>
  <si>
    <t>Trend rritës</t>
  </si>
  <si>
    <t>Norma e recidivitetit (burra)</t>
  </si>
  <si>
    <t>Trend rënës</t>
  </si>
  <si>
    <t>Norma e recidivitetit (gra)</t>
  </si>
  <si>
    <t xml:space="preserve">Të dënuar  të punësuar pasi fitojnë lirinë </t>
  </si>
  <si>
    <t>Emërtimi i Treguesit x (shto tregues sipas rastit)</t>
  </si>
  <si>
    <t>Vlera Bazë</t>
  </si>
  <si>
    <t>Vlera e Synuar</t>
  </si>
  <si>
    <t>Sigurimi i standardeve të ofrimit të shërbimit të ekzekutimit të veprave penale</t>
  </si>
  <si>
    <t>Hapesira ne dispozicion për 1 të dënuar (në metër katror)</t>
  </si>
  <si>
    <t>Numri i trupës policore në raport me numrin e të burgosurve burra</t>
  </si>
  <si>
    <t>Numri i trupës policore në raport me numrin e të burgosurave gra</t>
  </si>
  <si>
    <t>Numri i trupës policore në raport me numrin e të burgosurve të mitur</t>
  </si>
  <si>
    <t>Nr i të dënuarve të arratisur ndaj totalit</t>
  </si>
  <si>
    <t>Raste të dhunës në burgje</t>
  </si>
  <si>
    <t>Raste diskriminimi</t>
  </si>
  <si>
    <t xml:space="preserve">Numer i trajtuar për femijet që lindin ose vijnë me nënat e burgosura </t>
  </si>
  <si>
    <t>Standarti ushqimor për 1 të burgosur</t>
  </si>
  <si>
    <t>sipas standarteve te miratuara</t>
  </si>
  <si>
    <t>Sipërfaqe në IEVP-të të kamerizuar</t>
  </si>
  <si>
    <t>Pajisjeve speciale për stafin policor</t>
  </si>
  <si>
    <t xml:space="preserve"> Numër mjekësh ndaj  të burgosurve </t>
  </si>
  <si>
    <t>Të dënuar burra të trajtuar në IEVP</t>
  </si>
  <si>
    <t>Mbajtja e të burgosurve dhe paraburgosurve burra në kushte të përshtatshme sigurie nga stafi policor</t>
  </si>
  <si>
    <t>Numri i te burgosurve</t>
  </si>
  <si>
    <t>Detajimi i Kostos Totale të Produktit 1 sipas Artikujve Ekonomikë</t>
  </si>
  <si>
    <t>Ndryshimi në % i Pagave si pasojë e ndryshimit të sasisë së produktit**</t>
  </si>
  <si>
    <t>Ndryshimi në % i Sigurimeve Shoqërore dhe Shendetësore si pasojë e ndryshimit të sasisë së produktit**</t>
  </si>
  <si>
    <t>Ndryshimi në % i Mallrave dhe Shërbimeve si pasojë e ndryshimit të Inflacionit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</si>
  <si>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</si>
  <si>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</si>
  <si>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</si>
  <si>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</si>
  <si>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</si>
  <si>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Shënim: Shpjegoni supozimet dhe llogaritjet për Produktin 1 (Metoda 2)***</t>
  </si>
  <si>
    <t>Të burgosura gra të trajtuar në IEVP</t>
  </si>
  <si>
    <t>Trajtimi i të burgosurve në IEVP-në e grave</t>
  </si>
  <si>
    <t>Nr.të burgosurave gra</t>
  </si>
  <si>
    <t>Detajimi i Kostos Totale të Produktit 2 sipas Artikujve Ekonomikë</t>
  </si>
  <si>
    <t xml:space="preserve">Shënim: Shpjegoni supozimet dhe llogaritjet për Produktin 2 (Metoda 2) </t>
  </si>
  <si>
    <t>Të burgosur të mitur të trajtuar në IEVP</t>
  </si>
  <si>
    <t>Shërbimi ndaj të burgosur të mitur</t>
  </si>
  <si>
    <t xml:space="preserve">Nr.të miturve </t>
  </si>
  <si>
    <t>Detajimi i Kostos Totale të Produktit 3 sipas Artikujve Ekonomikë</t>
  </si>
  <si>
    <t xml:space="preserve">Shënim: Shpjegoni supozimet dhe llogaritjet për Produktin X (Metoda 2) </t>
  </si>
  <si>
    <t xml:space="preserve"> Të burgosur të trajtuar me shërbim shëndetësor                              </t>
  </si>
  <si>
    <t xml:space="preserve">Sherbimi shendetësor </t>
  </si>
  <si>
    <t xml:space="preserve">Nr.të burgosur </t>
  </si>
  <si>
    <t>Detajimi i Kostos Totale të Produktit 4 sipas Artikujve Ekonomikë</t>
  </si>
  <si>
    <t>Blerje pajisje të amortizuara në sistemin e burgjeve</t>
  </si>
  <si>
    <t>Zëvendësimi i pajisjeve te ndryshme të amortizuara në sistemin e burgjeve</t>
  </si>
  <si>
    <t>Pajisje për shërbimet mbështetëse</t>
  </si>
  <si>
    <t>Numer pajisjesh</t>
  </si>
  <si>
    <t>Kosto totale e produktit 5</t>
  </si>
  <si>
    <t>Sigurimi i  automjete në sistemin e burgjeve(231/5120)</t>
  </si>
  <si>
    <t>Blerje autoburgje e ambulanca në sistemin e burgjeve</t>
  </si>
  <si>
    <t xml:space="preserve">Blerje Automjete </t>
  </si>
  <si>
    <t>Numër automjetesh</t>
  </si>
  <si>
    <t>Detajimi i Kostos Totale të Produktit 6 sipas Artikujve Ekonomikë</t>
  </si>
  <si>
    <t>Kosto totale e produktit 6</t>
  </si>
  <si>
    <t>Sigurimi i  pajisjeve speciale dhe kontrollit për sigurinë në sistemin e burgjeve</t>
  </si>
  <si>
    <t xml:space="preserve">Produkti 7 </t>
  </si>
  <si>
    <t>Blerje pajisje speciale e kontrolli për policinë në sistemin e burgjeve</t>
  </si>
  <si>
    <t>Pajisje speciale e kontrolli</t>
  </si>
  <si>
    <t>Numër set pajisjesh</t>
  </si>
  <si>
    <t>Detajimi i Kostos Totale të Produktit 7 sipas Artikujve Ekonomikë</t>
  </si>
  <si>
    <t xml:space="preserve"> Përmiresimi i infrastrukturës ndërtimore në IEVP </t>
  </si>
  <si>
    <t xml:space="preserve">Rritje e kapacitetit në IEVP </t>
  </si>
  <si>
    <t xml:space="preserve">Investimi ne vazhdim  në objektin e IEVP 313 </t>
  </si>
  <si>
    <t>Numër institucioni</t>
  </si>
  <si>
    <t xml:space="preserve"> Përmirësimi i infrastrukturës ndërtimore në IEVP </t>
  </si>
  <si>
    <t>Permirësimi i kushteve në IEVP-të e amortizuara</t>
  </si>
  <si>
    <t>Rikonstruksione në IEVP-të</t>
  </si>
  <si>
    <t>Numër institucionesh</t>
  </si>
  <si>
    <t>Shënim: Shpjegoni supozimet dhe llogaritjet për Produktin 2</t>
  </si>
  <si>
    <t>Sisteme informatizimi e databese për ruajtjen e të dhënave në Sistemin e Burgjeve</t>
  </si>
  <si>
    <t>Krijimi i sistemeve për zyrë e Gj.Gjyqësore dhe regjistrave të ndryshëm në sistem</t>
  </si>
  <si>
    <t>Nr.sistemesh</t>
  </si>
  <si>
    <t>Përmirësimi i sitemit për mbrojtjen kundër zjarrit në Sistemin e Burgjeve</t>
  </si>
  <si>
    <t xml:space="preserve">Sisteme hidratimi e detektimi për mbrojtjen kundër zjarrit </t>
  </si>
  <si>
    <t>Nr.institucionesh</t>
  </si>
  <si>
    <t>Shënim: Shpjegoni supozimet dhe llogaritjet për Produktin 4</t>
  </si>
  <si>
    <t>Objektivi  2 i Politikës së Programit</t>
  </si>
  <si>
    <t>Reintegrimi i të dënuarve</t>
  </si>
  <si>
    <t>Treguesit e Përformancës për Objektivin 2</t>
  </si>
  <si>
    <t>Rehabilitimi i të dënuarve dhe përgatitja e tyre për reintegrim në shoqëri (numri i kurseve të aftësimin profesional për të dënuar burra)</t>
  </si>
  <si>
    <t>trend rritës</t>
  </si>
  <si>
    <t>Rehabilitimi i të dënuarve dhe përgatitja e tyre për reintegrim në shoqëri (numri i kurseve të aftësimin profesional për të dënuar gra)</t>
  </si>
  <si>
    <t>Numri  punonjësish të trajnuar</t>
  </si>
  <si>
    <t>Të dënuar  të punësuar</t>
  </si>
  <si>
    <t>Të burgosur të reintegruar në IEVP</t>
  </si>
  <si>
    <t>Të burgosur te reintegruar</t>
  </si>
  <si>
    <t>Numri i të burgosurve</t>
  </si>
  <si>
    <t xml:space="preserve">Sasia </t>
  </si>
  <si>
    <t>602. Mallrat dhe shërbimet Dietat</t>
  </si>
  <si>
    <t xml:space="preserve">Produkti 2 </t>
  </si>
  <si>
    <t xml:space="preserve">Staf policor dhe administrate i trajnuar </t>
  </si>
  <si>
    <t xml:space="preserve">Punonjës të trajnuar </t>
  </si>
  <si>
    <t>Numri i të trajnuarve</t>
  </si>
  <si>
    <t>Shënim: Shpjegoni supozimet dhe llogaritjet (Metoda 1)</t>
  </si>
  <si>
    <t>Numri i Punonjësve me Kontratë të Programit Buxhetor(mjek/specializante)</t>
  </si>
  <si>
    <t xml:space="preserve">Numri i të dënuarve të trajtuar </t>
  </si>
  <si>
    <t>Sherbimi Permbarimor Gjyqesor</t>
  </si>
  <si>
    <t>Egzekutimi I Titujve Ekzekutive duke respektuar ne menyre rigoroze afatet ligjore ne ekzekutim.</t>
  </si>
  <si>
    <t>Garantimi i  ekzekutimeve te vendimeve gjyqesore per te siguruar  dhenien e drejtesise deri ne hallken e fundit.</t>
  </si>
  <si>
    <t>Numer Titujsh Ekzekutive te depozituar ne Sherbimin Permbarimor</t>
  </si>
  <si>
    <t>Rritja e numrit te egzekutimeve krahasuar me vitin paraardhes , Respektim rigoroz I afateve ligjore per kryerjen e veprimeve proceduriale te percaktuara per ekzekutimin e titujve egzekutive.</t>
  </si>
  <si>
    <t>Numer  Titujsh  te ekzekutuar krahasuar me vitin paraardhes</t>
  </si>
  <si>
    <t>Numrit I  titujve te ekzekutuara brenda afateve ligjore ne trend rrites</t>
  </si>
  <si>
    <t>Numrit I  titujve te ekzekutuara jashte afateve ligjore ne trend renes</t>
  </si>
  <si>
    <t>Tituj ekzekutive gjithsej te trajtuar ne Sherbimin Permbarimor</t>
  </si>
  <si>
    <t>Angazhimi I stafit  per permbushjen e afateve ligjore per ekzekutimin e titujve sipas objektivave te synuar</t>
  </si>
  <si>
    <t xml:space="preserve">Numer titujsh </t>
  </si>
  <si>
    <t>Ndryshimi I kostos totale te produktit 1 , vjen si pasoje e indeksimit me normen e inflacionit te parashikuar nga qeveria per vitet 2019,2020,2021.Korrektimi I shpenzimeve do te perfshije vetem shpenzimet korente si shpenzime per blerje mallrash dhe sherbimesh ( leter,kancelari,toner, materiale te ndryshme per mirembajtje zyre, karburanti ..etj)</t>
  </si>
  <si>
    <t>Menaxhimi I sherbimit permbarimor per plotesimin e objektivave te synuar</t>
  </si>
  <si>
    <t>Staf I kualifikuar ne optiken profesionale , operacionale dhe financiare</t>
  </si>
  <si>
    <t>nr muajsh</t>
  </si>
  <si>
    <t>Infrastrukture e kompletuar</t>
  </si>
  <si>
    <t xml:space="preserve"> Pajisja me mjete logjistike  bashkekohore per te siguruar efektivitet dhe eficence ne pune</t>
  </si>
  <si>
    <t>nr pajisjesh</t>
  </si>
  <si>
    <t>Ne kete ze shpenzimesh jane parashikuar kostot e zevendesimit te pajisjeve  elektronike, kompjutera, fotokopje, scaner etj.</t>
  </si>
  <si>
    <t>Produkti 3.1</t>
  </si>
  <si>
    <t>Kompletimi me pajisje zyre si tavolina , karrike,dollape  per te siguruar efektivitet dhe eficence ne pune</t>
  </si>
  <si>
    <t>Ne kete ze shpenzimesh jane parashikuar blerje pajisje zyre  si tavolina ,karrike ,rafte arshive. Kosto per vitin 2019 eshte 13 leke sepse jane parashikuar 100 cop karrike te thjeshta zyre me cmim te ulet.</t>
  </si>
  <si>
    <t>Produkti 3.2</t>
  </si>
  <si>
    <t>Pajisja me nje mjet transporti , te domosdoshem per inspektimet e drejtorise se pergjithshme</t>
  </si>
  <si>
    <t>nr mjetesh</t>
  </si>
  <si>
    <t>Ne kete ze shpenzimesh jane parashikuar blerje mjet transporti per zyrat permbarimore vendore per vitet 2020 dhe 2021 dhe nje mjet transporti per drejtorine e pergj ne vitin 2019.Blerja e mjeteit del e domosdoshme ne kushtet kur mjetet aktuale jane tejet te amortizuara  (viti 2005) dhe jane jashte fiunksionit</t>
  </si>
  <si>
    <t>Produkti X (shto produkte sipas rastit)</t>
  </si>
  <si>
    <t>Ekzekutimi 100% i cdo urdher mbrojtjeje ne favor te femrave</t>
  </si>
  <si>
    <t>% e titujve ekzekutive te depozituar ne lidhje me urdhrat e mbrojtjes ne favor te femrave</t>
  </si>
  <si>
    <t>% e titujve ekzekutive te ekzekutuar ne lidhje me urdhrat e mbrojtjes ne favor te femrave</t>
  </si>
  <si>
    <t>Urdhra mbrojtje te ekzekutuar</t>
  </si>
  <si>
    <t>Urdhra mbrojtje te ekzekutuar ne respektim te barazise gjinore</t>
  </si>
  <si>
    <t>numer urdhrash</t>
  </si>
  <si>
    <t>Ky produkt  nuk mund te kostohet me vehte , por perfshihet ne produktin 1.persa I perket te dhenave per numrin e urdhrave te mbrojtjes te depozituara dhe te ekzekutuara , kjo shifer do te saktesohet ne fazen e dyte te PBA, sepse niveli I raportimet nga zyrat permbarimore , behet cdo 4-muaj.</t>
  </si>
  <si>
    <t>Emërtimi i Projektit të Investimeve</t>
  </si>
  <si>
    <t>Ndryshimi në % i Mallrave dhe Shërbimeve si pasoje e normes se inflacionit</t>
  </si>
  <si>
    <t>Shërbimet për çështjet e birësimeve</t>
  </si>
  <si>
    <t>1014049</t>
  </si>
  <si>
    <t>Programi synon realizimin e proceseve të birësimi në mënyrë sa më të sukseshme, duke mbajtur parasysh gjithmonë interesin më të lartë të fëmijëve. Për këtë arsye, duhet që aplikantët birësues të plotësojnë të gjitha kushtet e nevojshme për të birësuar një fëmijë si dhe të jenë të përshtatshëm në aspektin social dhe psikologjik. Programi zhvillohet duke u bazuar në dy ligje bazë, konkretisht: Ligji Nr. 9695, datë 19.03.2007 "Për procedurat e birësimit dhe Komitetin Shqiptar të Birësimeve", i ndryshuar, dhe Ligji Nr. 9062, datë 08.05.2003 "Kodi i Familjes", i ndryshuar. Çdo fazë e procesit të birësimit realizohet me përkushtim maksimal nga ana e stafit përgjegjës, në përputhje me legjislacionin në fuqi, si dhe duke respektuar të gjitha marrëveshjet dhe konventat e firmosura që rregullojnë fushën e birësimit dhe mbrojtjes së të drejtave të fëmijëve.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</si>
  <si>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</si>
  <si>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Numri i rasteve kur procesi i birësimit nuk rezulton i suksesshëm dhe nuk garantohet interesi më i lartë i fëmijës.</t>
  </si>
  <si>
    <t>Realizimi me sukses i 45 birësimeve vendase dhe ndërvendase gjatë vitit.</t>
  </si>
  <si>
    <t>Përqindja e fëmijëve në listë pritje të birësuar gjatë vitit.</t>
  </si>
  <si>
    <t>Birësime të realizuara</t>
  </si>
  <si>
    <t>Birësimet që realizohen gjatë vitit klasifikohen në dy lloje kryesore: 1) birësime vendase, ku përfshihen birësimet nga institucioni dhe birësimet me pëlqim, dhe 2) birësimet ndërvendase.</t>
  </si>
  <si>
    <t>Pajisje zyre</t>
  </si>
  <si>
    <t>Pajisje zyre sipas nevojave të institucionit (rafte arkive, perde zyre, kalorifer, aparat fotografik, fshesë korrenti)</t>
  </si>
  <si>
    <t>Numri i pajisjeve të zyrës është parashikuar mbështetur në nevojat e institucionit për pajisje zyre. Sa i takon kostos, janë paraqitur vlerat e parashikuara të pajisjeve që do të blihen mbështetur në çmimet e tregut dhe çmimet e publikuara nga Ministria e Brendshme për prokurimet e përqendruara.</t>
  </si>
  <si>
    <t>Pajisje elektronike sipas nevojave të institucionit (kompjuter Desktop, printer, fotokopje)</t>
  </si>
  <si>
    <t>Shërbimi i Kthimit të kompensimit të pronave</t>
  </si>
  <si>
    <t>Pranimi, shqyrtimi, trajtimi me vendim, i kërkesave të subjekteve të shpronësuara dhe kompensimi Financiar e Fizik i vendimeve përfundimtare ,Zbatimi i Ligji nr.9482,dt 3.4.2006,"Për legalizimin, urbanizimin dhe integrimin e ndërtimeve pa leje"i ndryshuar dhe ligjit nr.10186,datë 05.11.2009, "Për rregullimin e pronësisë në truallin shtetëror në zonat me përparësi turizmin", i ndryshuar.</t>
  </si>
  <si>
    <t>Rregullimi i çështjes së pronave ne zbatim te ligjit 133/2015 Për trajtimin e pronës dhe përfundimin e proçesit të kompensimit të pronave dhe akteve nënligjore, Legalizimi ,urbanizimi dhe integrimi I ndërtimeve dhe zonave informale</t>
  </si>
  <si>
    <t>Realizimi skemes së shpërndarjes së Fondit Special të Kompensimit</t>
  </si>
  <si>
    <t xml:space="preserve">Realizimi i Proçesit të Njohjes </t>
  </si>
  <si>
    <t>Nr. I praktikave legalizimi pasuri informale</t>
  </si>
  <si>
    <t xml:space="preserve"> Të kryej  proçesin e  vlerësimit financiar të vendimeve përfundimtare nga viti 1993 e në vijim dhe të shpërndajë Fondin Special të Kompensimit  sipas akteve ligjore në fuqi.  </t>
  </si>
  <si>
    <t>Përfundimi i Regjistrit të Vlerësime Përfundimtare të Kompensimit</t>
  </si>
  <si>
    <t>Produkti A</t>
  </si>
  <si>
    <t>Regjistri i Vendimeve Përfundimtare për kompensim  që kanë njohur këtë të drejtë, të vleresuara sipas metodologjisë së miratuar në ligj dhe Akteve nënligjore.</t>
  </si>
  <si>
    <t>Përditësimimi i regjistrit me rend kronologjik i vendimeve  që kanë njohur të drejtën e kompensimit duke përcaktuar dhe zgjidhur problematikën për çdo vendim sipas skemës  akteve nën ligjore në fuqi</t>
  </si>
  <si>
    <t>Nr Vendimesh</t>
  </si>
  <si>
    <t>Shpenzimet Kapitale Produkti A</t>
  </si>
  <si>
    <t>Kodi i Projektit të Investimeve M 140049</t>
  </si>
  <si>
    <t xml:space="preserve"> M 140049</t>
  </si>
  <si>
    <t>Blerje Paisje Elektronike</t>
  </si>
  <si>
    <t>Blerje kompjutera Ups Fotokopje etj</t>
  </si>
  <si>
    <t>Kosto totale e produktit A</t>
  </si>
  <si>
    <t>Produkti B</t>
  </si>
  <si>
    <t>Vendimet e ankimuara  në Gjykatë</t>
  </si>
  <si>
    <t>Shqyrtimi i Vendimeve të ATP -së  dalë në bazë të ligjit 133/2015 që ankimohen në gjykatë dhe  Shpenzimet e Administratës  ndihmëse</t>
  </si>
  <si>
    <t>Kosto totale e produktit B</t>
  </si>
  <si>
    <t>Shpenzimet Kapitale Produkti B</t>
  </si>
  <si>
    <t xml:space="preserve">Kodi i Projektit të Investimeve </t>
  </si>
  <si>
    <t>M 140331</t>
  </si>
  <si>
    <t>Blerje Bombula  Fikse Automatike kundër Zjarrit</t>
  </si>
  <si>
    <t>Instalim i paisjeve për shuarjen e zjarrit në ambjentet e arkivës së Atp- së</t>
  </si>
  <si>
    <t>Produkti C</t>
  </si>
  <si>
    <t>Shpërndarja e Fondit Fizik dhe  Financiar  duke u bazuar në ligjin 133/2015 dhe akteve nën ligjore në fuqi.</t>
  </si>
  <si>
    <t>Kosto totale e produktit C</t>
  </si>
  <si>
    <t>Vendime nga Oborret në përdorim</t>
  </si>
  <si>
    <t xml:space="preserve">Trajtimi me vendim i  kërkesave të subjekteve për tjetërsimin e sipërfaqeve, pronë shtetërore,oborr në përdorim. </t>
  </si>
  <si>
    <t>Kosto totale e produktit D</t>
  </si>
  <si>
    <t xml:space="preserve">   Të kryeje proçesin e trajtimit të pronësisë për dosjet pa vendim që ndodhen  pranë institucionit dhe dosjet e reja që u hapen në kuadër të ligjit .</t>
  </si>
  <si>
    <t>Treguesit e Performancës për Objektivin 2**</t>
  </si>
  <si>
    <t xml:space="preserve">Vendime të trajtuara  </t>
  </si>
  <si>
    <t>Produkti E</t>
  </si>
  <si>
    <t>Shqyrtimi i dosjeve pa vendim të akumuluara dhe kërkesat e reja  që lindën në bazë të ligjit 133/2015</t>
  </si>
  <si>
    <t>Kosto totale e produktit E</t>
  </si>
  <si>
    <t>Objektivi 3i Politikës së Programit</t>
  </si>
  <si>
    <t>Legalizimi dhe perpunimi i informacionit tekniko ligjor per ndertimet informale</t>
  </si>
  <si>
    <t>Treguesit e Performancës për Legalizimin dhe perpunimin e informacionit tekniko ligjor per ndertimet informale</t>
  </si>
  <si>
    <t>Nr. i praktikave legalizimi pasuri informale</t>
  </si>
  <si>
    <t>Produktet për Objektivin4</t>
  </si>
  <si>
    <t xml:space="preserve">Produkti I </t>
  </si>
  <si>
    <t>Nr. i praktikave legalizimi pasuri informalei</t>
  </si>
  <si>
    <t>Kosto totale e produktit I</t>
  </si>
  <si>
    <t>Shpenzimet Kapitale produkti I ***</t>
  </si>
  <si>
    <t>Produkti I 1</t>
  </si>
  <si>
    <t>Blerje paisje elektronike</t>
  </si>
  <si>
    <t>Kosto totale e produktit I 1</t>
  </si>
  <si>
    <t xml:space="preserve">Shënim: Shpjegoni supozimet dhe llogaritjet për Produktin E 1 </t>
  </si>
  <si>
    <t>Produkti I  2</t>
  </si>
  <si>
    <t>Rikonstruksion e Ambjenteve te Drejtorive te Aluiznit</t>
  </si>
  <si>
    <t>m2</t>
  </si>
  <si>
    <t xml:space="preserve">Shënim: Shpjegoni supozimet dhe llogaritjet për Produktin I 2 </t>
  </si>
  <si>
    <t>Krijimi I web-gis per perpunimin ,administrimin e te dhenave per ndertimet informale dhe krijim I katalogut</t>
  </si>
  <si>
    <t>nr.sistemi</t>
  </si>
  <si>
    <t>Kosto totale e produktit I 3</t>
  </si>
  <si>
    <t>Shënim: Shpjegoni supozimet dhe llogaritjet për Produktin I 3</t>
  </si>
  <si>
    <t xml:space="preserve">  Jashte Buxhetoret</t>
  </si>
  <si>
    <t>Detajimi i Kostos Totale të Produktit A sipas Artikujve Ekonomikë</t>
  </si>
  <si>
    <t>Detajimi i Kostos Totale të Produkti B  sipas Artikujve Ekonomikë</t>
  </si>
  <si>
    <t>Detajimi i Kostos Totale të Produktit B sipas Artikujve Ekonomikë</t>
  </si>
  <si>
    <t>Detajimi i Kostos Totale të Produkti C sipas Artikujve Ekonomikë</t>
  </si>
  <si>
    <r>
      <rPr>
        <b/>
        <sz val="12"/>
        <color theme="1"/>
        <rFont val="Garamond"/>
        <family val="1"/>
      </rPr>
      <t xml:space="preserve"> Produkti D</t>
    </r>
    <r>
      <rPr>
        <sz val="12"/>
        <color theme="1"/>
        <rFont val="Garamond"/>
        <family val="1"/>
      </rPr>
      <t xml:space="preserve"> </t>
    </r>
  </si>
  <si>
    <t>Detajimi i Kostos Totale të Produkti D sipas Artikujve Ekonomikë</t>
  </si>
  <si>
    <t>Produktet për Objektivin 2  Produkti E</t>
  </si>
  <si>
    <t>Detajimi i Kostos Totale të Produkti E  sipas Artikujve Ekonomikë</t>
  </si>
  <si>
    <t>Detajimi i Kostos Totale të Produktit I  sipas Artikujve Ekonomikë</t>
  </si>
  <si>
    <r>
      <t>Ndryshimi në % i Pagave si pasojë e ndryshimit të sasisë së produktit</t>
    </r>
    <r>
      <rPr>
        <b/>
        <i/>
        <sz val="12"/>
        <color theme="1"/>
        <rFont val="Garamond"/>
        <family val="1"/>
      </rPr>
      <t>**</t>
    </r>
  </si>
  <si>
    <r>
      <t>Ndryshimi në % i Sigurimeve Shoqërore dhe Shendetësore si pasojë e ndryshimit të sasisë së produktit</t>
    </r>
    <r>
      <rPr>
        <b/>
        <i/>
        <sz val="12"/>
        <color theme="1"/>
        <rFont val="Garamond"/>
        <family val="1"/>
      </rPr>
      <t>**</t>
    </r>
  </si>
  <si>
    <r>
      <t>Ndryshimi në % i Mallrave dhe Shërbimeve si pasojë e ndryshimit të sasisë së produktit</t>
    </r>
    <r>
      <rPr>
        <b/>
        <i/>
        <sz val="12"/>
        <color theme="1"/>
        <rFont val="Garamond"/>
        <family val="1"/>
      </rPr>
      <t>**</t>
    </r>
  </si>
  <si>
    <r>
      <t>Ndryshimi në % i Subvencioneve si pasojë e ndryshimit të sasisë së produktit</t>
    </r>
    <r>
      <rPr>
        <b/>
        <i/>
        <sz val="12"/>
        <color theme="1"/>
        <rFont val="Garamond"/>
        <family val="1"/>
      </rPr>
      <t>**</t>
    </r>
  </si>
  <si>
    <r>
      <t>Ndryshimi në % i Transfertave të brendshme si pasojë e ndryshimit të sasisë së produktit</t>
    </r>
    <r>
      <rPr>
        <b/>
        <i/>
        <sz val="12"/>
        <color theme="1"/>
        <rFont val="Garamond"/>
        <family val="1"/>
      </rPr>
      <t>**</t>
    </r>
  </si>
  <si>
    <r>
      <t>Ndryshimi në % i Transfertave të jashtme si pasojë e ndryshimit të sasisë së produktit</t>
    </r>
    <r>
      <rPr>
        <b/>
        <i/>
        <sz val="12"/>
        <color theme="1"/>
        <rFont val="Garamond"/>
        <family val="1"/>
      </rPr>
      <t>**</t>
    </r>
  </si>
  <si>
    <r>
      <t>Ndryshimi në % i Transfertave për familjet dhe individët si pasojë e ndryshimit të sasisë së produktit</t>
    </r>
    <r>
      <rPr>
        <b/>
        <i/>
        <sz val="12"/>
        <color theme="1"/>
        <rFont val="Garamond"/>
        <family val="1"/>
      </rPr>
      <t>**</t>
    </r>
  </si>
  <si>
    <r>
      <t>Shënim: Shpjegoni supozimet dhe llogaritjet për Produktin 1 (Metoda 2)</t>
    </r>
    <r>
      <rPr>
        <b/>
        <sz val="12"/>
        <color theme="1"/>
        <rFont val="Garamond"/>
        <family val="1"/>
      </rPr>
      <t>***</t>
    </r>
  </si>
  <si>
    <t>Detajimi i Kostos Totale të Produktit  I 1 sipas Artikujve Ekonomikë</t>
  </si>
  <si>
    <t>Detajimi i Kostos Totale të Produktit I 2 sipas Artikujve Ekonomikë</t>
  </si>
  <si>
    <t>Detajimi i Kostos Totale të Produktit I 3 sipas Artikujve Ekonomikë</t>
  </si>
  <si>
    <t>Produkti  3</t>
  </si>
  <si>
    <t>Kosto totale e produktit  2</t>
  </si>
  <si>
    <t>Pajisje elektronike te blera</t>
  </si>
  <si>
    <t>Nr.legalizimesh te kryera</t>
  </si>
  <si>
    <t xml:space="preserve"> kërkesa te trajtuara për njohje pronësie ndër vite </t>
  </si>
  <si>
    <t xml:space="preserve"> Fondit Fizik dhe  Financiari i shperndare</t>
  </si>
  <si>
    <t>Përmbushja  me profesionalizëm e detyrave funksionale në zbatimin e masave alternative të dënimit me burgim nëpërmjet përmisimit të infrastruktures ligjore dhe organizmave të institucionit,aplikimit të sistemeve kompjuterike,rritjes se njohurive profesionaledhe trajnimeve të vazhdueshme,rritjes së bashkepunimit me operatoret e Sistemit të Drejtesisë dhe institucioneve  shteteroredhe organizatave jofitimprurese aktive ne fushen e masave alternnative.</t>
  </si>
  <si>
    <t>Rritja e performances se Sherbimit te Proves në zbatimin e kuadrit ligjor ne fuqi dhe standarteve me te larta ne fushen masave alternative per realizimin e programeve sa me efikase ne realizimin e reabilitimit te denuarve  me masa alternative.</t>
  </si>
  <si>
    <t>Realizimi i performances efikase i te denuarve me masa alternative.</t>
  </si>
  <si>
    <t>Monitorimi me paisje elektronike.</t>
  </si>
  <si>
    <t xml:space="preserve">Persona te mbikqyrur me denim alternativ </t>
  </si>
  <si>
    <t xml:space="preserve">Nr.i te denuarve </t>
  </si>
  <si>
    <r>
      <t xml:space="preserve">Detajimi i Kostos Totale të </t>
    </r>
    <r>
      <rPr>
        <b/>
        <sz val="12"/>
        <color rgb="FFFF0000"/>
        <rFont val="Garamond"/>
        <family val="1"/>
      </rPr>
      <t>Produktit 1</t>
    </r>
    <r>
      <rPr>
        <b/>
        <sz val="12"/>
        <color theme="1"/>
        <rFont val="Garamond"/>
        <family val="1"/>
      </rPr>
      <t xml:space="preserve"> sipas Artikujve Ekonomikë</t>
    </r>
  </si>
  <si>
    <t>Persona te mbikqyrur me pajisjen elektronike</t>
  </si>
  <si>
    <t>Mbikqyrja e personave me denime alternative nepermjet sistemit te mbikqyrjes elektronike</t>
  </si>
  <si>
    <t>numër i te dernuarve te mbikqyrur</t>
  </si>
  <si>
    <t>Gra te denuara te mbikqyrura</t>
  </si>
  <si>
    <t>Gra te denauara me denim alternativ te perfshira ne programin e riintegrimit</t>
  </si>
  <si>
    <t>numri i grave te mbikqyrura</t>
  </si>
  <si>
    <t>Rikonstruksion i godines se Drejtorise se Pergjithshme te Sherbimit te Proves</t>
  </si>
  <si>
    <t>Blerje pajisje elektronike dhe zyre</t>
  </si>
  <si>
    <r>
      <t xml:space="preserve">Detajimi i Kostos Totale të </t>
    </r>
    <r>
      <rPr>
        <b/>
        <sz val="12"/>
        <color rgb="FFFF0000"/>
        <rFont val="Garamond"/>
        <family val="1"/>
      </rPr>
      <t>Produktit 2</t>
    </r>
    <r>
      <rPr>
        <b/>
        <sz val="12"/>
        <color theme="1"/>
        <rFont val="Garamond"/>
        <family val="1"/>
      </rPr>
      <t xml:space="preserve"> sipas Artikujve Ekonomikë</t>
    </r>
  </si>
  <si>
    <t>Botimi në kohën më të shkurtër i akteve juridike , duke rritur aksesin e publikut në ligj dhe transparencë të normave juridike për një zbatim sa më të mirë të tyre.</t>
  </si>
  <si>
    <r>
      <rPr>
        <b/>
        <sz val="12"/>
        <color rgb="FFFF0000"/>
        <rFont val="Garamond"/>
        <family val="1"/>
      </rPr>
      <t>Produkti 2</t>
    </r>
    <r>
      <rPr>
        <sz val="12"/>
        <color theme="1"/>
        <rFont val="Garamond"/>
        <family val="1"/>
      </rPr>
      <t xml:space="preserve"> </t>
    </r>
  </si>
  <si>
    <r>
      <rPr>
        <b/>
        <sz val="12"/>
        <color rgb="FFFF0000"/>
        <rFont val="Garamond"/>
        <family val="1"/>
      </rPr>
      <t>Produkti 3</t>
    </r>
    <r>
      <rPr>
        <sz val="12"/>
        <color theme="1"/>
        <rFont val="Garamond"/>
        <family val="1"/>
      </rPr>
      <t xml:space="preserve"> </t>
    </r>
  </si>
  <si>
    <r>
      <t xml:space="preserve">Detajimi i Kostos Totale të </t>
    </r>
    <r>
      <rPr>
        <b/>
        <sz val="12"/>
        <color indexed="10"/>
        <rFont val="Garamond"/>
        <family val="1"/>
      </rPr>
      <t>Produktit 1</t>
    </r>
    <r>
      <rPr>
        <b/>
        <sz val="12"/>
        <color indexed="8"/>
        <rFont val="Garamond"/>
        <family val="1"/>
      </rPr>
      <t xml:space="preserve"> sipas Artikujve Ekonomikë</t>
    </r>
  </si>
  <si>
    <t>FORMATI 1: MISIONI I NJËSISË SË QEVERISJES QENDRORE</t>
  </si>
  <si>
    <t>Emërtimi i Njësisë së Qeverisjes Qendrore</t>
  </si>
  <si>
    <t>Ministria e Drejtësisë</t>
  </si>
  <si>
    <t>Kodi i Njësisë së Qeverisjes Qendrore</t>
  </si>
  <si>
    <t>14</t>
  </si>
  <si>
    <t>Misioni i Njësisë së Qeverisjes Qendrore</t>
  </si>
  <si>
    <t xml:space="preserve">Ministria e Drejtësisë, në përputhje me Kushtetutën dhe ligjet, ushtron funksione dhe ka në kompetencë hartimin dhe ndjekjen e politikave, përgatitjen e akteve ligjore dhe nënligjore, si dhe ushtrimin e shërbimeve të nevojshme lidhur me sistemin gjyqësor, sistemin e ekzekutimit të vendimeve penale a civile, sistemin e shërbimeve të lira juridiko-profesionale, bashkëpunimin ndërkombëtar në fushën civile dhe penale, fushat e tjera të drejtësisë dhe të kompetencës së saj sipas ligjit, si dhe për bashkërendimin, harmonizimin dhe reformimin e legjislacionit shqiptar në tërësi.
Në ushtrimin e veprimtarisë së saj, Ministria e Drejtësisë ka për qëllim të kërkojë respektimin e Kushtetutës, të ligjeve, realizimin dhe mbrojtjen e dinjitetit, të të drejtave të njeriut dhe lirive themelore, si dhe të kontribuojë në parandalimin e shkeljeve të ligjit, në përputhje dhe në funksion të kërkesave të zhvillimit demokratik dhe të integrimit europian të Republikës së Shqipërisë.
</t>
  </si>
  <si>
    <t>Programet Buxhetore</t>
  </si>
  <si>
    <t>Planifkim Menaxhim Administrim</t>
  </si>
  <si>
    <t xml:space="preserve">Ministria e Drejtësisë, në përputhje me ligjin, mbështet, bashkëpunon dhe bashkërendon veprimtarinë e saj me organet e pushtetit gjyqësor dhe me prokurorinë, duke respektuar parimin e ndarjes së pushteteve dhe të pavarësisë së pushtetit gjyqësor dhe të prokurorisë. </t>
  </si>
  <si>
    <t>Publikimet Zyrtare</t>
  </si>
  <si>
    <t>Botimi në kohën më të shkurtër i akteve ligjore,duke rritur aksesin e publikut në ligj dhe transparencë te normave juridike për një zbatim sa më të mirë të tyre</t>
  </si>
  <si>
    <t>Mjekesia Ligjore</t>
  </si>
  <si>
    <t>01130</t>
  </si>
  <si>
    <t>Institutit te Mjekesise Ligjore parashikon zhvillimin e veprimtarise se ekspertimeve mjeko-ligjore ne Republiken e Shqiperise, zhvillimin e veprimtarise kerkimore shkencore per zbulimin dhe zbatimin e metodave bashkekohore ne fushen e mjekesise ligjore, si dhe pregatitja dhe kualifikimi vazhdueshem shkencor i specialisteve te mjekesise ligjore.</t>
  </si>
  <si>
    <t>Sherbimet per Çeshtjet e Biresimeve</t>
  </si>
  <si>
    <t>01160</t>
  </si>
  <si>
    <t>Programi synon realizimin e nje procesi biresimi sa me te sukseshem duke mbajtur parasysh gjithmone interesin me te larte te femijeve. Per kete arsye duhet qe aplikantet biresues te plotesojne te gjitha kushtet e nevojshme per te biresuar nje femije si dhe te jene te pershtatshem edhe nga aspekti social dhe psikologjik. Programi realizohet duke u bazuar ne dy ligje baze Ligji numer 9695 date 19.03.2007 "Per procedurat e biresimit dhe Komitetit Shqiptar te Biresimeve" dhe Ligji numer 9062 date 08.05.2003 "Kodi i Familjes". Cdo faze e procesit te biresimit realiyohet me perkushtim maksimal nga na e stafit ne perputhje me legjislacionin ne fuqi si dhe duke respektuar te gjtha marveshjet dhe konventat e firmosura qe rregullojne fushen e biresimi dhe mbrojtjes se te drejtave te femijeve.</t>
  </si>
  <si>
    <t>Sherbimi i Kthimit dhe Kompensimit te Pronave</t>
  </si>
  <si>
    <t>Pranimi, shqyrtimi, vlerësimi dhe trajtimi me vendim, i kërkesave të subjekteve të shpronësuara për njohjen, kthimin, kompensimin në të holla dhe formave të tjera të përcaktuara në ligj,</t>
  </si>
  <si>
    <t>Sherbimi i Permbarimit Gjyqesor</t>
  </si>
  <si>
    <t>Ekzekutimi i titujve ekzekutiv në përputhje me ligjin.Respektimi i afateve ligjore për ekzekutimin e titujve ekzekutiv.,</t>
  </si>
  <si>
    <t>Permiresimi dhe organizimi i plote i Sherbimit te Proves, nepermjet organizimit te zyrave te reja vendore, nepermjet kompletimit te infrastruktures, krijimit te rregjistrit elektronik, rritjes se aftesive profesionale te punonjesve, krijimit te nje rrjeti bashkekohor informacioni sipas standarteve te vendeve te zhvilluara.</t>
  </si>
  <si>
    <r>
      <t xml:space="preserve">Detajimi i Kostos Totale të </t>
    </r>
    <r>
      <rPr>
        <b/>
        <sz val="12"/>
        <color indexed="10"/>
        <rFont val="Garamond"/>
        <family val="1"/>
      </rPr>
      <t>Produktit 2</t>
    </r>
    <r>
      <rPr>
        <b/>
        <sz val="12"/>
        <color indexed="8"/>
        <rFont val="Garamond"/>
        <family val="1"/>
      </rPr>
      <t xml:space="preserve"> sipas Artikujve Ekonomikë</t>
    </r>
  </si>
  <si>
    <t>Akte ekspertimi që realizohen gjatë vitit klasifikohen në këto lloje kryesore: 1) Akte ekspertimi mjeko-ligjore (dokumenta çështje,autopsi dhe dëshmi) 2) Akte ekspertimi toksikologjiko-ligjore 3)Akte ekspertimi biologjiko-ligjore 4)Akte ekspertimi psikiatriko-ligjore, në varësi të ngjarjes së ndodhur bazuar në vendimin përkatës.</t>
  </si>
  <si>
    <r>
      <t xml:space="preserve">Detajimi i Kostos Totale të </t>
    </r>
    <r>
      <rPr>
        <b/>
        <sz val="14"/>
        <color indexed="10"/>
        <rFont val="Garamond"/>
        <family val="1"/>
      </rPr>
      <t>Produktit 1</t>
    </r>
    <r>
      <rPr>
        <b/>
        <sz val="14"/>
        <color indexed="8"/>
        <rFont val="Garamond"/>
        <family val="1"/>
      </rPr>
      <t xml:space="preserve"> sipas Artikujve Ekonomikë</t>
    </r>
  </si>
  <si>
    <r>
      <t>Ndryshimi në % i Pagave si pasojë e ndryshimit të sasisë së produktit</t>
    </r>
    <r>
      <rPr>
        <b/>
        <i/>
        <sz val="14"/>
        <color indexed="10"/>
        <rFont val="Garamond"/>
        <family val="1"/>
      </rPr>
      <t>**</t>
    </r>
  </si>
  <si>
    <r>
      <t>Ndryshimi në % i Sigurimeve Shoqërore dhe Shendetësore si pasojë e ndryshimit të sasisë së produktit</t>
    </r>
    <r>
      <rPr>
        <b/>
        <i/>
        <sz val="14"/>
        <color indexed="10"/>
        <rFont val="Garamond"/>
        <family val="1"/>
      </rPr>
      <t>**</t>
    </r>
  </si>
  <si>
    <r>
      <t>Ndryshimi në % i Mallrave dhe Shërbimeve si pasojë e ndryshimit të sasisë së produktit</t>
    </r>
    <r>
      <rPr>
        <b/>
        <i/>
        <sz val="14"/>
        <color indexed="10"/>
        <rFont val="Garamond"/>
        <family val="1"/>
      </rPr>
      <t>**</t>
    </r>
  </si>
  <si>
    <r>
      <t>Ndryshimi në % i Subvencioneve si pasojë e ndryshimit të sasisë së produktit</t>
    </r>
    <r>
      <rPr>
        <b/>
        <i/>
        <sz val="14"/>
        <color indexed="10"/>
        <rFont val="Garamond"/>
        <family val="1"/>
      </rPr>
      <t>**</t>
    </r>
  </si>
  <si>
    <r>
      <t>Ndryshimi në % i Transfertave të brendshme si pasojë e ndryshimit të sasisë së produktit</t>
    </r>
    <r>
      <rPr>
        <b/>
        <i/>
        <sz val="14"/>
        <color indexed="10"/>
        <rFont val="Garamond"/>
        <family val="1"/>
      </rPr>
      <t>**</t>
    </r>
  </si>
  <si>
    <r>
      <t>Ndryshimi në % i Transfertave të jashtme si pasojë e ndryshimit të sasisë së produktit</t>
    </r>
    <r>
      <rPr>
        <b/>
        <i/>
        <sz val="14"/>
        <color indexed="10"/>
        <rFont val="Garamond"/>
        <family val="1"/>
      </rPr>
      <t>**</t>
    </r>
  </si>
  <si>
    <r>
      <t>Ndryshimi në % i Transfertave për familjet dhe individët si pasojë e ndryshimit të sasisë së produktit</t>
    </r>
    <r>
      <rPr>
        <b/>
        <i/>
        <sz val="14"/>
        <color indexed="10"/>
        <rFont val="Garamond"/>
        <family val="1"/>
      </rPr>
      <t>**</t>
    </r>
  </si>
  <si>
    <r>
      <t>Shënim: Shpjegoni supozimet dhe llogaritjet për Produktin 1 (Metoda 2)</t>
    </r>
    <r>
      <rPr>
        <b/>
        <sz val="14"/>
        <color indexed="10"/>
        <rFont val="Garamond"/>
        <family val="1"/>
      </rPr>
      <t>***</t>
    </r>
  </si>
  <si>
    <r>
      <t>Detajimi i Kostos Totale të</t>
    </r>
    <r>
      <rPr>
        <b/>
        <sz val="14"/>
        <color indexed="10"/>
        <rFont val="Garamond"/>
        <family val="1"/>
      </rPr>
      <t xml:space="preserve"> Produktit X </t>
    </r>
    <r>
      <rPr>
        <b/>
        <sz val="14"/>
        <color indexed="8"/>
        <rFont val="Garamond"/>
        <family val="1"/>
      </rPr>
      <t>sipas Artikujve Ekonomikë</t>
    </r>
  </si>
  <si>
    <r>
      <t xml:space="preserve">Detajimi i Kostos Totale të </t>
    </r>
    <r>
      <rPr>
        <b/>
        <sz val="14"/>
        <color indexed="10"/>
        <rFont val="Garamond"/>
        <family val="1"/>
      </rPr>
      <t>Produktit X</t>
    </r>
    <r>
      <rPr>
        <b/>
        <sz val="14"/>
        <color indexed="8"/>
        <rFont val="Garamond"/>
        <family val="1"/>
      </rPr>
      <t xml:space="preserve"> sipas Artikujve Ekonomikë</t>
    </r>
  </si>
  <si>
    <r>
      <t xml:space="preserve">Detajimi i Kostos Totale të </t>
    </r>
    <r>
      <rPr>
        <b/>
        <sz val="14"/>
        <color indexed="10"/>
        <rFont val="Garamond"/>
        <family val="1"/>
      </rPr>
      <t xml:space="preserve">Produktit 1 </t>
    </r>
    <r>
      <rPr>
        <b/>
        <sz val="14"/>
        <color indexed="8"/>
        <rFont val="Garamond"/>
        <family val="1"/>
      </rPr>
      <t>sipas Artikujve Ekonomikë</t>
    </r>
  </si>
  <si>
    <r>
      <rPr>
        <b/>
        <sz val="14"/>
        <color indexed="10"/>
        <rFont val="Garamond"/>
        <family val="1"/>
      </rPr>
      <t>Produkti X</t>
    </r>
    <r>
      <rPr>
        <sz val="14"/>
        <color indexed="8"/>
        <rFont val="Garamond"/>
        <family val="1"/>
      </rPr>
      <t xml:space="preserve"> (shto produkte sipas rastit)</t>
    </r>
  </si>
  <si>
    <r>
      <t xml:space="preserve">Shënim: </t>
    </r>
    <r>
      <rPr>
        <i/>
        <sz val="14"/>
        <color indexed="8"/>
        <rFont val="Garamond"/>
        <family val="1"/>
      </rPr>
      <t>Shpjegoni supozimet dhe llogaritjet (Metoda 1)</t>
    </r>
  </si>
  <si>
    <r>
      <t xml:space="preserve">Detajimi i Kostos Totale të </t>
    </r>
    <r>
      <rPr>
        <b/>
        <sz val="14"/>
        <color rgb="FFFF0000"/>
        <rFont val="Garamond"/>
        <family val="1"/>
      </rPr>
      <t>Produktit 1</t>
    </r>
    <r>
      <rPr>
        <b/>
        <sz val="14"/>
        <color theme="1"/>
        <rFont val="Garamond"/>
        <family val="1"/>
      </rPr>
      <t xml:space="preserve"> sipas Artikujve Ekonomikë</t>
    </r>
  </si>
  <si>
    <r>
      <t xml:space="preserve">Detajimi i Kostos Totale të </t>
    </r>
    <r>
      <rPr>
        <b/>
        <sz val="14"/>
        <color rgb="FFFF0000"/>
        <rFont val="Garamond"/>
        <family val="1"/>
      </rPr>
      <t>Produktit 2</t>
    </r>
    <r>
      <rPr>
        <b/>
        <sz val="14"/>
        <color theme="1"/>
        <rFont val="Garamond"/>
        <family val="1"/>
      </rPr>
      <t xml:space="preserve"> sipas Artikujve Ekonomikë</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</si>
</sst>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_(* #,##0_);_(* \(#,##0\);_(* &quot;-&quot;??_);_(@_)"/>
    <numFmt numFmtId="166" formatCode="_-* #,##0.00_-;\-* #,##0.00_-;_-* &quot;-&quot;??_-;_-@_-"/>
    <numFmt numFmtId="167" formatCode="_-* #,##0_L_e_k_ë_-;\-* #,##0_L_e_k_ë_-;_-* &quot;-&quot;??_L_e_k_ë_-;_-@_-"/>
  </numFmts>
  <fonts count="8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i/>
      <sz val="9"/>
      <color theme="1"/>
      <name val="Garamond"/>
      <family val="1"/>
    </font>
    <font>
      <b/>
      <i/>
      <sz val="8"/>
      <color theme="1"/>
      <name val="Garamond"/>
      <family val="1"/>
    </font>
    <font>
      <b/>
      <sz val="10"/>
      <color theme="1"/>
      <name val="Garamond"/>
      <family val="1"/>
    </font>
    <font>
      <b/>
      <sz val="8"/>
      <color rgb="FFFF0000"/>
      <name val="Garamond"/>
      <family val="1"/>
    </font>
    <font>
      <b/>
      <i/>
      <sz val="9"/>
      <color rgb="FFFF0000"/>
      <name val="Garamond"/>
      <family val="1"/>
    </font>
    <font>
      <b/>
      <sz val="9"/>
      <color rgb="FFFF0000"/>
      <name val="Garamond"/>
      <family val="1"/>
    </font>
    <font>
      <b/>
      <sz val="12"/>
      <color theme="1"/>
      <name val="Garamond"/>
      <family val="1"/>
    </font>
    <font>
      <sz val="12"/>
      <name val="Garamond"/>
      <family val="1"/>
    </font>
    <font>
      <b/>
      <sz val="14"/>
      <color theme="1"/>
      <name val="Garamond"/>
      <family val="1"/>
    </font>
    <font>
      <sz val="12"/>
      <color theme="1"/>
      <name val="Calibri"/>
      <family val="2"/>
      <scheme val="minor"/>
    </font>
    <font>
      <b/>
      <sz val="12"/>
      <color theme="4"/>
      <name val="Garamond"/>
      <family val="1"/>
    </font>
    <font>
      <sz val="12"/>
      <color theme="4"/>
      <name val="Garamond"/>
      <family val="1"/>
    </font>
    <font>
      <sz val="12"/>
      <color theme="1"/>
      <name val="Garamond"/>
      <family val="1"/>
    </font>
    <font>
      <b/>
      <sz val="11"/>
      <name val="Garamond"/>
      <family val="1"/>
    </font>
    <font>
      <sz val="8"/>
      <name val="Garamond"/>
      <family val="1"/>
    </font>
    <font>
      <sz val="8"/>
      <color theme="1"/>
      <name val="Calibri"/>
      <family val="2"/>
    </font>
    <font>
      <sz val="10"/>
      <name val="Arial"/>
      <family val="2"/>
      <charset val="238"/>
    </font>
    <font>
      <i/>
      <sz val="12"/>
      <color theme="1"/>
      <name val="Garamond"/>
      <family val="1"/>
    </font>
    <font>
      <b/>
      <sz val="8"/>
      <name val="Garamond"/>
      <family val="1"/>
    </font>
    <font>
      <sz val="8"/>
      <color theme="1"/>
      <name val="Calibri"/>
      <family val="2"/>
      <scheme val="minor"/>
    </font>
    <font>
      <b/>
      <sz val="9"/>
      <color indexed="81"/>
      <name val="Tahoma"/>
      <family val="2"/>
      <charset val="238"/>
    </font>
    <font>
      <sz val="9"/>
      <color indexed="81"/>
      <name val="Tahoma"/>
      <family val="2"/>
      <charset val="238"/>
    </font>
    <font>
      <b/>
      <sz val="12"/>
      <color rgb="FFFF0000"/>
      <name val="Garamond"/>
      <family val="1"/>
    </font>
    <font>
      <b/>
      <i/>
      <sz val="12"/>
      <color rgb="FFFF0000"/>
      <name val="Garamond"/>
      <family val="1"/>
    </font>
    <font>
      <b/>
      <i/>
      <sz val="12"/>
      <color theme="1"/>
      <name val="Garamond"/>
      <family val="1"/>
    </font>
    <font>
      <i/>
      <sz val="12"/>
      <name val="Garamond"/>
      <family val="1"/>
    </font>
    <font>
      <b/>
      <sz val="8"/>
      <color theme="1"/>
      <name val="Calibri"/>
      <family val="2"/>
      <scheme val="minor"/>
    </font>
    <font>
      <b/>
      <i/>
      <sz val="8"/>
      <color rgb="FFFF0000"/>
      <name val="Garamond"/>
      <family val="1"/>
    </font>
    <font>
      <b/>
      <sz val="11"/>
      <color theme="1"/>
      <name val="Garamond"/>
      <family val="1"/>
    </font>
    <font>
      <b/>
      <sz val="12"/>
      <color theme="1"/>
      <name val="Calibri"/>
      <family val="2"/>
      <scheme val="minor"/>
    </font>
    <font>
      <sz val="12"/>
      <name val="Garamond"/>
      <family val="1"/>
      <charset val="238"/>
    </font>
    <font>
      <b/>
      <sz val="12"/>
      <name val="Garamond"/>
      <family val="1"/>
    </font>
    <font>
      <sz val="12"/>
      <color rgb="FFFF0000"/>
      <name val="Garamond"/>
      <family val="1"/>
    </font>
    <font>
      <sz val="12"/>
      <name val="Calibri"/>
      <family val="2"/>
      <scheme val="minor"/>
    </font>
    <font>
      <sz val="12"/>
      <name val="Arial"/>
      <family val="2"/>
      <charset val="238"/>
    </font>
    <font>
      <sz val="12"/>
      <color theme="0"/>
      <name val="Garamond"/>
      <family val="1"/>
    </font>
    <font>
      <b/>
      <sz val="12"/>
      <name val="Arial"/>
      <family val="2"/>
    </font>
    <font>
      <b/>
      <sz val="12"/>
      <color indexed="10"/>
      <name val="Garamond"/>
      <family val="1"/>
    </font>
    <font>
      <b/>
      <sz val="12"/>
      <color indexed="8"/>
      <name val="Garamond"/>
      <family val="1"/>
    </font>
    <font>
      <sz val="11"/>
      <color theme="1"/>
      <name val="Cambria"/>
      <family val="1"/>
    </font>
    <font>
      <b/>
      <sz val="14"/>
      <color theme="4"/>
      <name val="Garamond"/>
      <family val="1"/>
    </font>
    <font>
      <sz val="14"/>
      <color theme="1"/>
      <name val="Calibri"/>
      <family val="2"/>
      <scheme val="minor"/>
    </font>
    <font>
      <sz val="14"/>
      <color theme="1"/>
      <name val="Garamond"/>
      <family val="1"/>
    </font>
    <font>
      <b/>
      <sz val="14"/>
      <color rgb="FFFF0000"/>
      <name val="Garamond"/>
      <family val="1"/>
    </font>
    <font>
      <i/>
      <sz val="14"/>
      <color theme="1"/>
      <name val="Garamond"/>
      <family val="1"/>
    </font>
    <font>
      <b/>
      <sz val="14"/>
      <color indexed="10"/>
      <name val="Garamond"/>
      <family val="1"/>
    </font>
    <font>
      <b/>
      <sz val="14"/>
      <color indexed="8"/>
      <name val="Garamond"/>
      <family val="1"/>
    </font>
    <font>
      <b/>
      <i/>
      <sz val="14"/>
      <color indexed="10"/>
      <name val="Garamond"/>
      <family val="1"/>
    </font>
    <font>
      <b/>
      <i/>
      <sz val="14"/>
      <color rgb="FFFF0000"/>
      <name val="Garamond"/>
      <family val="1"/>
    </font>
    <font>
      <b/>
      <sz val="14"/>
      <name val="Garamond"/>
      <family val="1"/>
    </font>
    <font>
      <sz val="14"/>
      <color indexed="8"/>
      <name val="Garamond"/>
      <family val="1"/>
    </font>
    <font>
      <b/>
      <i/>
      <sz val="14"/>
      <color theme="1"/>
      <name val="Garamond"/>
      <family val="1"/>
    </font>
    <font>
      <i/>
      <sz val="14"/>
      <color indexed="8"/>
      <name val="Garamond"/>
      <family val="1"/>
    </font>
    <font>
      <b/>
      <sz val="14"/>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style="thin">
        <color theme="4"/>
      </left>
      <right style="thin">
        <color theme="4"/>
      </right>
      <top/>
      <bottom style="thin">
        <color theme="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rgb="FF458DCF"/>
      </left>
      <right style="medium">
        <color rgb="FF458DCF"/>
      </right>
      <top style="medium">
        <color rgb="FF458DCF"/>
      </top>
      <bottom style="medium">
        <color rgb="FF458DCF"/>
      </bottom>
      <diagonal/>
    </border>
    <border>
      <left style="medium">
        <color rgb="FF2E74B5"/>
      </left>
      <right/>
      <top/>
      <bottom style="medium">
        <color rgb="FF0070C0"/>
      </bottom>
      <diagonal/>
    </border>
    <border>
      <left/>
      <right/>
      <top/>
      <bottom style="medium">
        <color rgb="FF0070C0"/>
      </bottom>
      <diagonal/>
    </border>
    <border>
      <left/>
      <right style="medium">
        <color rgb="FF2E74B5"/>
      </right>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2E74B5"/>
      </left>
      <right style="medium">
        <color rgb="FF458DCF"/>
      </right>
      <top style="medium">
        <color rgb="FF2E74B5"/>
      </top>
      <bottom style="medium">
        <color rgb="FF458DCF"/>
      </bottom>
      <diagonal/>
    </border>
    <border>
      <left style="medium">
        <color rgb="FF2E74B5"/>
      </left>
      <right style="medium">
        <color rgb="FF458DCF"/>
      </right>
      <top style="medium">
        <color rgb="FF458DCF"/>
      </top>
      <bottom style="medium">
        <color rgb="FF458DCF"/>
      </bottom>
      <diagonal/>
    </border>
    <border>
      <left style="medium">
        <color rgb="FF2E74B5"/>
      </left>
      <right style="medium">
        <color rgb="FF458DCF"/>
      </right>
      <top/>
      <bottom style="medium">
        <color rgb="FF2E74B5"/>
      </bottom>
      <diagonal/>
    </border>
    <border>
      <left style="medium">
        <color rgb="FF458DCF"/>
      </left>
      <right style="medium">
        <color rgb="FF458DCF"/>
      </right>
      <top/>
      <bottom style="medium">
        <color rgb="FF458DCF"/>
      </bottom>
      <diagonal/>
    </border>
    <border>
      <left style="medium">
        <color rgb="FF2E74B5"/>
      </left>
      <right/>
      <top style="medium">
        <color rgb="FF2E74B5"/>
      </top>
      <bottom style="medium">
        <color rgb="FF0070C0"/>
      </bottom>
      <diagonal/>
    </border>
    <border>
      <left/>
      <right/>
      <top style="medium">
        <color rgb="FF2E74B5"/>
      </top>
      <bottom style="medium">
        <color rgb="FF0070C0"/>
      </bottom>
      <diagonal/>
    </border>
    <border>
      <left/>
      <right style="medium">
        <color rgb="FF2E74B5"/>
      </right>
      <top style="medium">
        <color rgb="FF2E74B5"/>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bottom style="medium">
        <color rgb="FF2E74B5"/>
      </bottom>
      <diagonal/>
    </border>
    <border>
      <left style="medium">
        <color rgb="FF0070C0"/>
      </left>
      <right/>
      <top/>
      <bottom style="medium">
        <color rgb="FF2E74B5"/>
      </bottom>
      <diagonal/>
    </border>
    <border>
      <left/>
      <right style="medium">
        <color rgb="FF0070C0"/>
      </right>
      <top/>
      <bottom style="medium">
        <color rgb="FF2E74B5"/>
      </bottom>
      <diagonal/>
    </border>
    <border>
      <left style="medium">
        <color rgb="FF458DCF"/>
      </left>
      <right style="medium">
        <color rgb="FF2E74B5"/>
      </right>
      <top style="medium">
        <color rgb="FF458DCF"/>
      </top>
      <bottom/>
      <diagonal/>
    </border>
    <border>
      <left/>
      <right style="medium">
        <color rgb="FF2E74B5"/>
      </right>
      <top style="medium">
        <color rgb="FF458DCF"/>
      </top>
      <bottom/>
      <diagonal/>
    </border>
    <border>
      <left/>
      <right style="medium">
        <color rgb="FF2E74B5"/>
      </right>
      <top style="medium">
        <color rgb="FF458DCF"/>
      </top>
      <bottom style="medium">
        <color rgb="FF2E74B5"/>
      </bottom>
      <diagonal/>
    </border>
    <border>
      <left/>
      <right style="medium">
        <color rgb="FF458DCF"/>
      </right>
      <top style="medium">
        <color rgb="FF458DCF"/>
      </top>
      <bottom style="medium">
        <color rgb="FF2E74B5"/>
      </bottom>
      <diagonal/>
    </border>
    <border>
      <left/>
      <right style="medium">
        <color rgb="FF2E74B5"/>
      </right>
      <top style="medium">
        <color rgb="FF458DCF"/>
      </top>
      <bottom style="medium">
        <color rgb="FF458DCF"/>
      </bottom>
      <diagonal/>
    </border>
    <border>
      <left/>
      <right style="medium">
        <color rgb="FF458DCF"/>
      </right>
      <top style="medium">
        <color rgb="FF458DCF"/>
      </top>
      <bottom style="medium">
        <color rgb="FF458DCF"/>
      </bottom>
      <diagonal/>
    </border>
    <border>
      <left/>
      <right style="medium">
        <color rgb="FF2E74B5"/>
      </right>
      <top/>
      <bottom style="medium">
        <color rgb="FF458DCF"/>
      </bottom>
      <diagonal/>
    </border>
    <border>
      <left/>
      <right style="medium">
        <color rgb="FF458DCF"/>
      </right>
      <top/>
      <bottom style="medium">
        <color rgb="FF458DCF"/>
      </bottom>
      <diagonal/>
    </border>
    <border>
      <left style="medium">
        <color rgb="FF2E74B5"/>
      </left>
      <right style="medium">
        <color rgb="FF2E74B5"/>
      </right>
      <top style="medium">
        <color rgb="FF2E74B5"/>
      </top>
      <bottom style="thin">
        <color indexed="64"/>
      </bottom>
      <diagonal/>
    </border>
    <border>
      <left style="medium">
        <color rgb="FF458DCF"/>
      </left>
      <right style="medium">
        <color rgb="FF2E74B5"/>
      </right>
      <top style="medium">
        <color rgb="FF458DCF"/>
      </top>
      <bottom style="medium">
        <color rgb="FF458DCF"/>
      </bottom>
      <diagonal/>
    </border>
    <border>
      <left style="medium">
        <color rgb="FF2E74B5"/>
      </left>
      <right style="medium">
        <color rgb="FF2E74B5"/>
      </right>
      <top style="medium">
        <color rgb="FF2E74B5"/>
      </top>
      <bottom style="medium">
        <color rgb="FF458DCF"/>
      </bottom>
      <diagonal/>
    </border>
    <border>
      <left/>
      <right style="medium">
        <color rgb="FF2E74B5"/>
      </right>
      <top style="medium">
        <color rgb="FF2E74B5"/>
      </top>
      <bottom style="medium">
        <color rgb="FF458DCF"/>
      </bottom>
      <diagonal/>
    </border>
    <border>
      <left/>
      <right style="medium">
        <color rgb="FF0070C0"/>
      </right>
      <top style="medium">
        <color rgb="FF2E74B5"/>
      </top>
      <bottom style="medium">
        <color rgb="FF2E74B5"/>
      </bottom>
      <diagonal/>
    </border>
    <border>
      <left style="medium">
        <color rgb="FF2E74B5"/>
      </left>
      <right style="medium">
        <color rgb="FF0070C0"/>
      </right>
      <top style="medium">
        <color rgb="FF2E74B5"/>
      </top>
      <bottom style="medium">
        <color rgb="FF2E74B5"/>
      </bottom>
      <diagonal/>
    </border>
    <border>
      <left style="medium">
        <color rgb="FF0070C0"/>
      </left>
      <right/>
      <top style="medium">
        <color rgb="FF2E74B5"/>
      </top>
      <bottom style="medium">
        <color rgb="FF0070C0"/>
      </bottom>
      <diagonal/>
    </border>
    <border>
      <left/>
      <right style="medium">
        <color rgb="FF0070C0"/>
      </right>
      <top style="medium">
        <color rgb="FF2E74B5"/>
      </top>
      <bottom style="medium">
        <color rgb="FF0070C0"/>
      </bottom>
      <diagonal/>
    </border>
    <border>
      <left style="medium">
        <color rgb="FF2E74B5"/>
      </left>
      <right style="medium">
        <color rgb="FF0070C0"/>
      </right>
      <top/>
      <bottom style="medium">
        <color rgb="FF2E74B5"/>
      </bottom>
      <diagonal/>
    </border>
    <border>
      <left style="medium">
        <color rgb="FF2E74B5"/>
      </left>
      <right/>
      <top style="medium">
        <color rgb="FF0070C0"/>
      </top>
      <bottom style="medium">
        <color rgb="FF2E74B5"/>
      </bottom>
      <diagonal/>
    </border>
    <border>
      <left/>
      <right/>
      <top style="medium">
        <color rgb="FF0070C0"/>
      </top>
      <bottom style="medium">
        <color rgb="FF2E74B5"/>
      </bottom>
      <diagonal/>
    </border>
    <border>
      <left/>
      <right style="medium">
        <color rgb="FF2E74B5"/>
      </right>
      <top style="medium">
        <color rgb="FF0070C0"/>
      </top>
      <bottom style="medium">
        <color rgb="FF2E74B5"/>
      </bottom>
      <diagonal/>
    </border>
    <border>
      <left style="medium">
        <color rgb="FF2E74B5"/>
      </left>
      <right style="medium">
        <color rgb="FF2E74B5"/>
      </right>
      <top style="medium">
        <color rgb="FF2E74B5"/>
      </top>
      <bottom style="medium">
        <color rgb="FF0070C0"/>
      </bottom>
      <diagonal/>
    </border>
    <border>
      <left/>
      <right style="medium">
        <color rgb="FF458DCF"/>
      </right>
      <top style="medium">
        <color rgb="FF2E74B5"/>
      </top>
      <bottom style="medium">
        <color rgb="FF2E74B5"/>
      </bottom>
      <diagonal/>
    </border>
    <border>
      <left/>
      <right style="medium">
        <color rgb="FF458DCF"/>
      </right>
      <top/>
      <bottom style="medium">
        <color rgb="FF2E74B5"/>
      </bottom>
      <diagonal/>
    </border>
    <border>
      <left/>
      <right style="medium">
        <color rgb="FF458DCF"/>
      </right>
      <top style="medium">
        <color rgb="FF2E74B5"/>
      </top>
      <bottom style="medium">
        <color rgb="FF458DCF"/>
      </bottom>
      <diagonal/>
    </border>
    <border>
      <left style="medium">
        <color rgb="FF458DCF"/>
      </left>
      <right style="medium">
        <color rgb="FF458DCF"/>
      </right>
      <top/>
      <bottom style="medium">
        <color rgb="FF2E74B5"/>
      </bottom>
      <diagonal/>
    </border>
    <border>
      <left/>
      <right style="thin">
        <color indexed="64"/>
      </right>
      <top/>
      <bottom style="medium">
        <color rgb="FF2E74B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5" fillId="0" borderId="0"/>
    <xf numFmtId="43" fontId="1" fillId="0" borderId="0" applyFont="0" applyFill="0" applyBorder="0" applyAlignment="0" applyProtection="0"/>
    <xf numFmtId="0" fontId="24" fillId="0" borderId="0"/>
    <xf numFmtId="43" fontId="42"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752">
    <xf numFmtId="0" fontId="0" fillId="0" borderId="0" xfId="0"/>
    <xf numFmtId="0" fontId="16" fillId="0" borderId="0" xfId="0" applyFont="1" applyAlignment="1"/>
    <xf numFmtId="3" fontId="23" fillId="0" borderId="16" xfId="0" applyNumberFormat="1" applyFont="1" applyBorder="1" applyAlignment="1">
      <alignment horizontal="center" vertical="center"/>
    </xf>
    <xf numFmtId="0" fontId="36" fillId="0" borderId="0" xfId="44" applyFont="1"/>
    <xf numFmtId="0" fontId="37" fillId="0" borderId="0" xfId="44" applyFont="1"/>
    <xf numFmtId="0" fontId="28" fillId="0" borderId="20" xfId="0" applyFont="1" applyFill="1" applyBorder="1" applyAlignment="1">
      <alignment horizontal="left" vertical="center" wrapText="1"/>
    </xf>
    <xf numFmtId="0" fontId="28" fillId="0" borderId="20" xfId="0" applyFont="1" applyFill="1" applyBorder="1" applyAlignment="1">
      <alignment vertical="center" wrapText="1"/>
    </xf>
    <xf numFmtId="9" fontId="19" fillId="0" borderId="16" xfId="0" applyNumberFormat="1" applyFont="1" applyFill="1" applyBorder="1" applyAlignment="1">
      <alignment horizontal="center" vertical="center"/>
    </xf>
    <xf numFmtId="0" fontId="19" fillId="0" borderId="17" xfId="0" applyFont="1" applyFill="1" applyBorder="1" applyAlignment="1">
      <alignment horizontal="left" vertical="center" wrapText="1"/>
    </xf>
    <xf numFmtId="0" fontId="20" fillId="0" borderId="17" xfId="0" applyFont="1" applyFill="1" applyBorder="1" applyAlignment="1">
      <alignment vertical="center" wrapText="1"/>
    </xf>
    <xf numFmtId="0" fontId="29" fillId="0" borderId="17" xfId="0" applyFont="1" applyFill="1" applyBorder="1" applyAlignment="1">
      <alignment horizontal="left" vertical="center" wrapText="1"/>
    </xf>
    <xf numFmtId="0" fontId="23" fillId="0" borderId="18" xfId="0" applyFont="1" applyFill="1" applyBorder="1" applyAlignment="1">
      <alignment horizontal="center" vertical="center" wrapText="1"/>
    </xf>
    <xf numFmtId="0" fontId="23" fillId="0" borderId="16" xfId="0" applyFont="1" applyFill="1" applyBorder="1" applyAlignment="1">
      <alignment horizontal="center" vertical="center" wrapText="1"/>
    </xf>
    <xf numFmtId="3" fontId="19" fillId="0" borderId="17" xfId="0" applyNumberFormat="1" applyFont="1" applyFill="1" applyBorder="1" applyAlignment="1">
      <alignment horizontal="center" vertical="center" wrapText="1"/>
    </xf>
    <xf numFmtId="164" fontId="19" fillId="0" borderId="16" xfId="0" applyNumberFormat="1" applyFont="1" applyFill="1" applyBorder="1" applyAlignment="1">
      <alignment horizontal="center" vertical="center"/>
    </xf>
    <xf numFmtId="0" fontId="22" fillId="0" borderId="17" xfId="0" applyFont="1" applyFill="1" applyBorder="1" applyAlignment="1">
      <alignment horizontal="left" vertical="center" wrapText="1" indent="1"/>
    </xf>
    <xf numFmtId="3" fontId="19" fillId="0" borderId="16" xfId="0" applyNumberFormat="1" applyFont="1" applyFill="1" applyBorder="1" applyAlignment="1">
      <alignment horizontal="center" vertical="center"/>
    </xf>
    <xf numFmtId="0" fontId="25" fillId="0" borderId="17" xfId="0" applyFont="1" applyFill="1" applyBorder="1" applyAlignment="1">
      <alignment horizontal="left" vertical="center" wrapText="1" indent="1"/>
    </xf>
    <xf numFmtId="3" fontId="21" fillId="0" borderId="16" xfId="0" applyNumberFormat="1" applyFont="1" applyFill="1" applyBorder="1" applyAlignment="1">
      <alignment horizontal="center" vertical="center"/>
    </xf>
    <xf numFmtId="9" fontId="21" fillId="0" borderId="16" xfId="43" applyFont="1" applyFill="1" applyBorder="1" applyAlignment="1">
      <alignment horizontal="center" vertical="center"/>
    </xf>
    <xf numFmtId="164" fontId="21" fillId="0" borderId="16" xfId="0" applyNumberFormat="1" applyFont="1" applyFill="1" applyBorder="1" applyAlignment="1">
      <alignment horizontal="center" vertical="center"/>
    </xf>
    <xf numFmtId="0" fontId="30" fillId="0" borderId="21" xfId="0" applyFont="1" applyFill="1" applyBorder="1" applyAlignment="1">
      <alignment horizontal="left" vertical="center" wrapText="1" indent="1"/>
    </xf>
    <xf numFmtId="0" fontId="31" fillId="0" borderId="17" xfId="0" applyFont="1" applyFill="1" applyBorder="1" applyAlignment="1">
      <alignment vertical="center" wrapText="1"/>
    </xf>
    <xf numFmtId="3" fontId="23" fillId="0" borderId="16" xfId="0" applyNumberFormat="1" applyFont="1" applyFill="1" applyBorder="1" applyAlignment="1">
      <alignment horizontal="center" vertical="center"/>
    </xf>
    <xf numFmtId="0" fontId="31" fillId="0" borderId="21" xfId="0" applyFont="1" applyFill="1" applyBorder="1" applyAlignment="1">
      <alignment horizontal="left" vertical="center" wrapText="1" indent="1"/>
    </xf>
    <xf numFmtId="0" fontId="20" fillId="0" borderId="21" xfId="0" applyFont="1" applyFill="1" applyBorder="1" applyAlignment="1">
      <alignment horizontal="left" vertical="center" wrapText="1" indent="1"/>
    </xf>
    <xf numFmtId="3" fontId="27" fillId="0" borderId="16" xfId="0" applyNumberFormat="1" applyFont="1" applyFill="1" applyBorder="1" applyAlignment="1">
      <alignment horizontal="center" vertical="center"/>
    </xf>
    <xf numFmtId="0" fontId="29" fillId="0" borderId="17" xfId="0" applyFont="1" applyFill="1" applyBorder="1" applyAlignment="1">
      <alignment vertical="center" wrapText="1"/>
    </xf>
    <xf numFmtId="9" fontId="21" fillId="0" borderId="16" xfId="0" applyNumberFormat="1" applyFont="1" applyFill="1" applyBorder="1" applyAlignment="1">
      <alignment horizontal="center" vertical="center"/>
    </xf>
    <xf numFmtId="3" fontId="40" fillId="0" borderId="17"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xf>
    <xf numFmtId="0" fontId="23" fillId="0" borderId="18" xfId="0" applyFont="1" applyFill="1" applyBorder="1" applyAlignment="1">
      <alignment horizontal="left" vertical="center" wrapText="1"/>
    </xf>
    <xf numFmtId="10" fontId="19" fillId="0" borderId="16" xfId="0" applyNumberFormat="1" applyFont="1" applyFill="1" applyBorder="1" applyAlignment="1">
      <alignment horizontal="center" vertical="center"/>
    </xf>
    <xf numFmtId="0" fontId="26" fillId="0" borderId="17" xfId="0" applyFont="1" applyFill="1" applyBorder="1" applyAlignment="1">
      <alignment vertical="center" wrapText="1"/>
    </xf>
    <xf numFmtId="164" fontId="27" fillId="0" borderId="16" xfId="0" applyNumberFormat="1" applyFont="1" applyFill="1" applyBorder="1" applyAlignment="1">
      <alignment horizontal="center" vertical="center"/>
    </xf>
    <xf numFmtId="0" fontId="20" fillId="0" borderId="17" xfId="0" applyFont="1" applyFill="1" applyBorder="1" applyAlignment="1">
      <alignment horizontal="left" vertical="center" wrapText="1" indent="1"/>
    </xf>
    <xf numFmtId="0" fontId="19" fillId="0" borderId="17" xfId="0" applyFont="1" applyFill="1" applyBorder="1" applyAlignment="1">
      <alignment vertical="center" wrapText="1"/>
    </xf>
    <xf numFmtId="0" fontId="19" fillId="0" borderId="1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34" borderId="17" xfId="0" applyFont="1" applyFill="1" applyBorder="1" applyAlignment="1">
      <alignment vertical="center" wrapText="1"/>
    </xf>
    <xf numFmtId="3" fontId="43" fillId="0" borderId="16" xfId="0" applyNumberFormat="1" applyFont="1" applyBorder="1" applyAlignment="1">
      <alignment horizontal="center" vertical="center"/>
    </xf>
    <xf numFmtId="0" fontId="0" fillId="0" borderId="0" xfId="0"/>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17" xfId="0" applyFont="1" applyFill="1" applyBorder="1" applyAlignment="1">
      <alignment horizontal="left" vertical="center" wrapText="1"/>
    </xf>
    <xf numFmtId="3" fontId="19" fillId="33" borderId="17" xfId="0" applyNumberFormat="1" applyFont="1" applyFill="1" applyBorder="1" applyAlignment="1">
      <alignment horizontal="center" vertical="center" wrapText="1"/>
    </xf>
    <xf numFmtId="164" fontId="19" fillId="33" borderId="16" xfId="0" applyNumberFormat="1" applyFont="1" applyFill="1" applyBorder="1" applyAlignment="1">
      <alignment horizontal="center" vertical="center"/>
    </xf>
    <xf numFmtId="0" fontId="19" fillId="33" borderId="17" xfId="0" applyFont="1" applyFill="1" applyBorder="1" applyAlignment="1">
      <alignment horizontal="center" vertical="center" wrapText="1"/>
    </xf>
    <xf numFmtId="9" fontId="19" fillId="33" borderId="16" xfId="0" applyNumberFormat="1" applyFont="1" applyFill="1" applyBorder="1" applyAlignment="1">
      <alignment horizontal="center" vertical="center"/>
    </xf>
    <xf numFmtId="3" fontId="19" fillId="0" borderId="16" xfId="0" applyNumberFormat="1" applyFont="1" applyBorder="1" applyAlignment="1">
      <alignment horizontal="center" vertical="center"/>
    </xf>
    <xf numFmtId="3" fontId="0" fillId="0" borderId="0" xfId="0" applyNumberFormat="1"/>
    <xf numFmtId="3" fontId="21" fillId="0" borderId="16" xfId="0" applyNumberFormat="1" applyFont="1" applyBorder="1" applyAlignment="1">
      <alignment horizontal="center" vertical="center"/>
    </xf>
    <xf numFmtId="164" fontId="21" fillId="0" borderId="16" xfId="0" applyNumberFormat="1" applyFont="1" applyBorder="1" applyAlignment="1">
      <alignment horizontal="center" vertical="center"/>
    </xf>
    <xf numFmtId="3" fontId="27" fillId="33" borderId="16" xfId="0" applyNumberFormat="1" applyFont="1" applyFill="1" applyBorder="1" applyAlignment="1">
      <alignment horizontal="center" vertical="center"/>
    </xf>
    <xf numFmtId="164" fontId="27" fillId="0" borderId="16" xfId="0" applyNumberFormat="1" applyFont="1" applyBorder="1" applyAlignment="1">
      <alignment horizontal="center" vertical="center"/>
    </xf>
    <xf numFmtId="0" fontId="16" fillId="0" borderId="0" xfId="0" applyFont="1" applyAlignment="1"/>
    <xf numFmtId="3" fontId="23" fillId="34" borderId="16" xfId="0" applyNumberFormat="1" applyFont="1" applyFill="1" applyBorder="1" applyAlignment="1">
      <alignment horizontal="center" vertical="center"/>
    </xf>
    <xf numFmtId="0" fontId="19" fillId="34" borderId="17" xfId="0" applyFont="1" applyFill="1" applyBorder="1" applyAlignment="1">
      <alignment horizontal="left" vertical="center" wrapText="1"/>
    </xf>
    <xf numFmtId="0" fontId="23" fillId="33" borderId="18"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9" fillId="34" borderId="17" xfId="0" applyFont="1" applyFill="1" applyBorder="1" applyAlignment="1">
      <alignment horizontal="left" vertical="center" wrapText="1"/>
    </xf>
    <xf numFmtId="3" fontId="23" fillId="35" borderId="16" xfId="0" applyNumberFormat="1" applyFont="1" applyFill="1" applyBorder="1" applyAlignment="1">
      <alignment horizontal="center" vertical="center"/>
    </xf>
    <xf numFmtId="3" fontId="23" fillId="36" borderId="16" xfId="0" applyNumberFormat="1" applyFont="1" applyFill="1" applyBorder="1" applyAlignment="1">
      <alignment horizontal="center" vertical="center"/>
    </xf>
    <xf numFmtId="0" fontId="32" fillId="33" borderId="20" xfId="0" applyFont="1" applyFill="1" applyBorder="1" applyAlignment="1">
      <alignment horizontal="left" vertical="center" wrapText="1"/>
    </xf>
    <xf numFmtId="3" fontId="19" fillId="0" borderId="0" xfId="0" applyNumberFormat="1" applyFont="1" applyBorder="1" applyAlignment="1">
      <alignment horizontal="center" vertical="center"/>
    </xf>
    <xf numFmtId="0" fontId="19" fillId="33" borderId="17" xfId="0" applyFont="1" applyFill="1" applyBorder="1" applyAlignment="1">
      <alignment vertical="center" wrapText="1"/>
    </xf>
    <xf numFmtId="0" fontId="38" fillId="0" borderId="0" xfId="0" applyFont="1" applyFill="1"/>
    <xf numFmtId="0" fontId="32" fillId="0" borderId="20" xfId="0" applyFont="1" applyFill="1" applyBorder="1" applyAlignment="1">
      <alignment horizontal="left" vertical="center" wrapText="1"/>
    </xf>
    <xf numFmtId="0" fontId="32" fillId="0" borderId="22" xfId="0" applyFont="1" applyFill="1" applyBorder="1" applyAlignment="1">
      <alignment vertical="center" wrapText="1"/>
    </xf>
    <xf numFmtId="0" fontId="38" fillId="0" borderId="18"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32" fillId="0" borderId="42" xfId="0" applyFont="1" applyFill="1" applyBorder="1" applyAlignment="1">
      <alignment vertical="center" wrapText="1"/>
    </xf>
    <xf numFmtId="0" fontId="38" fillId="0" borderId="16" xfId="0" applyFont="1" applyFill="1" applyBorder="1" applyAlignment="1">
      <alignment horizontal="center" vertical="center" wrapText="1"/>
    </xf>
    <xf numFmtId="0" fontId="38" fillId="0" borderId="47" xfId="0" applyFont="1" applyFill="1" applyBorder="1" applyAlignment="1">
      <alignment horizontal="left" vertical="center" wrapText="1"/>
    </xf>
    <xf numFmtId="0" fontId="38" fillId="0" borderId="48" xfId="0" applyFont="1" applyFill="1" applyBorder="1" applyAlignment="1">
      <alignment horizontal="left" vertical="center" wrapTex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8" fillId="0" borderId="17" xfId="0" applyFont="1" applyFill="1" applyBorder="1" applyAlignment="1">
      <alignment horizontal="left" vertical="center" wrapText="1"/>
    </xf>
    <xf numFmtId="3" fontId="38" fillId="0" borderId="17" xfId="0" applyNumberFormat="1" applyFont="1" applyFill="1" applyBorder="1" applyAlignment="1">
      <alignment horizontal="center" vertical="center" wrapText="1"/>
    </xf>
    <xf numFmtId="0" fontId="38" fillId="0" borderId="17" xfId="0" applyFont="1" applyFill="1" applyBorder="1" applyAlignment="1">
      <alignment horizontal="center" vertical="center" wrapText="1"/>
    </xf>
    <xf numFmtId="164" fontId="38" fillId="0" borderId="16" xfId="0" applyNumberFormat="1" applyFont="1" applyFill="1" applyBorder="1" applyAlignment="1">
      <alignment horizontal="center" vertical="center"/>
    </xf>
    <xf numFmtId="3" fontId="38" fillId="0" borderId="16" xfId="0" applyNumberFormat="1" applyFont="1" applyFill="1" applyBorder="1" applyAlignment="1">
      <alignment horizontal="center" vertical="center"/>
    </xf>
    <xf numFmtId="0" fontId="38" fillId="0" borderId="17" xfId="0" applyFont="1" applyFill="1" applyBorder="1" applyAlignment="1">
      <alignment horizontal="left" vertical="center" wrapText="1" indent="1"/>
    </xf>
    <xf numFmtId="0" fontId="49" fillId="0" borderId="21" xfId="0" applyFont="1" applyFill="1" applyBorder="1" applyAlignment="1">
      <alignment horizontal="left" vertical="center" wrapText="1" indent="1"/>
    </xf>
    <xf numFmtId="3" fontId="32" fillId="0" borderId="16" xfId="0" applyNumberFormat="1" applyFont="1" applyFill="1" applyBorder="1" applyAlignment="1">
      <alignment horizontal="center" vertical="center"/>
    </xf>
    <xf numFmtId="0" fontId="38" fillId="0" borderId="21" xfId="0" applyFont="1" applyFill="1" applyBorder="1" applyAlignment="1">
      <alignment horizontal="left" vertical="center" wrapText="1" indent="1"/>
    </xf>
    <xf numFmtId="3" fontId="38" fillId="0" borderId="18" xfId="0" applyNumberFormat="1" applyFont="1" applyFill="1" applyBorder="1" applyAlignment="1">
      <alignment horizontal="center" vertical="center"/>
    </xf>
    <xf numFmtId="0" fontId="38" fillId="0" borderId="51" xfId="0" applyFont="1" applyFill="1" applyBorder="1" applyAlignment="1">
      <alignment horizontal="left" vertical="center" wrapText="1" indent="1"/>
    </xf>
    <xf numFmtId="3" fontId="38" fillId="0" borderId="52" xfId="0" applyNumberFormat="1" applyFont="1" applyFill="1" applyBorder="1" applyAlignment="1">
      <alignment horizontal="center" vertical="center"/>
    </xf>
    <xf numFmtId="3" fontId="38" fillId="0" borderId="53" xfId="0" applyNumberFormat="1" applyFont="1" applyFill="1" applyBorder="1" applyAlignment="1">
      <alignment horizontal="center" vertical="center"/>
    </xf>
    <xf numFmtId="3" fontId="38" fillId="0" borderId="54" xfId="0" applyNumberFormat="1" applyFont="1" applyFill="1" applyBorder="1" applyAlignment="1">
      <alignment horizontal="center" vertical="center"/>
    </xf>
    <xf numFmtId="3" fontId="38" fillId="0" borderId="55" xfId="0" applyNumberFormat="1" applyFont="1" applyFill="1" applyBorder="1" applyAlignment="1">
      <alignment horizontal="center" vertical="center"/>
    </xf>
    <xf numFmtId="3" fontId="38" fillId="0" borderId="56" xfId="0" applyNumberFormat="1" applyFont="1" applyFill="1" applyBorder="1" applyAlignment="1">
      <alignment horizontal="center" vertical="center"/>
    </xf>
    <xf numFmtId="3" fontId="38" fillId="0" borderId="57" xfId="0" applyNumberFormat="1" applyFont="1" applyFill="1" applyBorder="1" applyAlignment="1">
      <alignment horizontal="center" vertical="center"/>
    </xf>
    <xf numFmtId="3" fontId="38" fillId="0" borderId="58" xfId="0" applyNumberFormat="1" applyFont="1" applyFill="1" applyBorder="1" applyAlignment="1">
      <alignment horizontal="center" vertical="center"/>
    </xf>
    <xf numFmtId="165" fontId="38" fillId="0" borderId="16" xfId="0" applyNumberFormat="1" applyFont="1" applyFill="1" applyBorder="1" applyAlignment="1">
      <alignment horizontal="center" vertical="center"/>
    </xf>
    <xf numFmtId="0" fontId="38" fillId="0" borderId="17" xfId="0" applyFont="1" applyFill="1" applyBorder="1" applyAlignment="1">
      <alignment vertical="center" wrapText="1"/>
    </xf>
    <xf numFmtId="3" fontId="38" fillId="0" borderId="62" xfId="0" applyNumberFormat="1" applyFont="1" applyFill="1" applyBorder="1" applyAlignment="1">
      <alignment horizontal="center" vertical="center"/>
    </xf>
    <xf numFmtId="0" fontId="32" fillId="0" borderId="17" xfId="0" applyFont="1" applyFill="1" applyBorder="1" applyAlignment="1">
      <alignment vertical="center" wrapText="1"/>
    </xf>
    <xf numFmtId="0" fontId="38" fillId="0" borderId="67" xfId="0" applyFont="1" applyFill="1" applyBorder="1" applyAlignment="1">
      <alignment horizontal="left" vertical="center" wrapText="1"/>
    </xf>
    <xf numFmtId="3" fontId="32" fillId="0" borderId="64" xfId="0" applyNumberFormat="1" applyFont="1" applyFill="1" applyBorder="1" applyAlignment="1">
      <alignment horizontal="center" vertical="center"/>
    </xf>
    <xf numFmtId="0" fontId="50" fillId="0" borderId="17" xfId="0" applyFont="1" applyFill="1" applyBorder="1" applyAlignment="1">
      <alignment vertical="center" wrapText="1"/>
    </xf>
    <xf numFmtId="164" fontId="32" fillId="0" borderId="16" xfId="0" applyNumberFormat="1" applyFont="1" applyFill="1" applyBorder="1" applyAlignment="1">
      <alignment horizontal="center" vertical="center"/>
    </xf>
    <xf numFmtId="0" fontId="43" fillId="0" borderId="17" xfId="0" applyFont="1" applyFill="1" applyBorder="1" applyAlignment="1">
      <alignment horizontal="left" vertical="center" wrapText="1" indent="1"/>
    </xf>
    <xf numFmtId="0" fontId="38" fillId="0" borderId="18" xfId="0" applyFont="1" applyFill="1" applyBorder="1" applyAlignment="1">
      <alignment horizontal="left" vertical="center" wrapText="1" indent="1"/>
    </xf>
    <xf numFmtId="0" fontId="43" fillId="0" borderId="33" xfId="0" applyFont="1" applyFill="1" applyBorder="1" applyAlignment="1">
      <alignment horizontal="left" vertical="center" wrapText="1" indent="1"/>
    </xf>
    <xf numFmtId="3" fontId="38" fillId="0" borderId="72" xfId="0" applyNumberFormat="1" applyFont="1" applyFill="1" applyBorder="1" applyAlignment="1">
      <alignment horizontal="center" vertical="center"/>
    </xf>
    <xf numFmtId="164" fontId="38" fillId="0" borderId="72" xfId="0" applyNumberFormat="1" applyFont="1" applyFill="1" applyBorder="1" applyAlignment="1">
      <alignment horizontal="center" vertical="center"/>
    </xf>
    <xf numFmtId="164" fontId="38" fillId="0" borderId="73" xfId="0" applyNumberFormat="1" applyFont="1" applyFill="1" applyBorder="1" applyAlignment="1">
      <alignment horizontal="center" vertical="center"/>
    </xf>
    <xf numFmtId="3" fontId="38" fillId="0" borderId="74" xfId="0" applyNumberFormat="1" applyFont="1" applyFill="1" applyBorder="1" applyAlignment="1">
      <alignment horizontal="center" vertical="center"/>
    </xf>
    <xf numFmtId="0" fontId="43" fillId="0" borderId="75" xfId="0" applyFont="1" applyFill="1" applyBorder="1" applyAlignment="1">
      <alignment horizontal="left" vertical="center" wrapText="1" indent="1"/>
    </xf>
    <xf numFmtId="3" fontId="38" fillId="0" borderId="73" xfId="0" applyNumberFormat="1" applyFont="1" applyFill="1" applyBorder="1" applyAlignment="1">
      <alignment horizontal="center" vertical="center"/>
    </xf>
    <xf numFmtId="164" fontId="38" fillId="0" borderId="75" xfId="0" applyNumberFormat="1" applyFont="1" applyFill="1" applyBorder="1" applyAlignment="1">
      <alignment horizontal="center" vertical="center"/>
    </xf>
    <xf numFmtId="0" fontId="32" fillId="0" borderId="17" xfId="0" applyFont="1" applyFill="1" applyBorder="1" applyAlignment="1">
      <alignment horizontal="left" vertical="center" wrapText="1" indent="1"/>
    </xf>
    <xf numFmtId="9" fontId="38" fillId="0" borderId="16" xfId="0" applyNumberFormat="1" applyFont="1" applyFill="1" applyBorder="1" applyAlignment="1">
      <alignment horizontal="center" vertical="center"/>
    </xf>
    <xf numFmtId="3" fontId="43" fillId="0" borderId="16" xfId="0" applyNumberFormat="1" applyFont="1" applyFill="1" applyBorder="1" applyAlignment="1">
      <alignment horizontal="center" vertical="center"/>
    </xf>
    <xf numFmtId="9" fontId="43" fillId="0" borderId="16" xfId="43" applyFont="1" applyFill="1" applyBorder="1" applyAlignment="1">
      <alignment horizontal="center" vertical="center"/>
    </xf>
    <xf numFmtId="164" fontId="43" fillId="0" borderId="16" xfId="0" applyNumberFormat="1" applyFont="1" applyFill="1" applyBorder="1" applyAlignment="1">
      <alignment horizontal="center" vertical="center"/>
    </xf>
    <xf numFmtId="0" fontId="38" fillId="0" borderId="17" xfId="0" applyFont="1" applyFill="1" applyBorder="1" applyAlignment="1">
      <alignment vertical="center" wrapText="1"/>
    </xf>
    <xf numFmtId="0" fontId="38" fillId="0" borderId="13" xfId="0" applyFont="1" applyFill="1" applyBorder="1" applyAlignment="1">
      <alignment horizontal="center" vertical="center"/>
    </xf>
    <xf numFmtId="0" fontId="38" fillId="0" borderId="16" xfId="0" applyFont="1" applyFill="1" applyBorder="1" applyAlignment="1">
      <alignment horizontal="center" vertical="center"/>
    </xf>
    <xf numFmtId="9" fontId="38" fillId="0" borderId="18" xfId="0" applyNumberFormat="1" applyFont="1" applyFill="1" applyBorder="1" applyAlignment="1">
      <alignment horizontal="center" vertical="center"/>
    </xf>
    <xf numFmtId="0" fontId="38" fillId="0" borderId="40" xfId="0" applyFont="1" applyFill="1" applyBorder="1" applyAlignment="1">
      <alignment horizontal="left" vertical="center" wrapText="1"/>
    </xf>
    <xf numFmtId="9" fontId="38" fillId="0" borderId="33" xfId="0" applyNumberFormat="1" applyFont="1" applyFill="1" applyBorder="1" applyAlignment="1">
      <alignment horizontal="center" vertical="center"/>
    </xf>
    <xf numFmtId="0" fontId="38" fillId="0" borderId="41" xfId="0" applyFont="1" applyFill="1" applyBorder="1" applyAlignment="1">
      <alignment horizontal="left" vertical="center" wrapText="1"/>
    </xf>
    <xf numFmtId="9" fontId="38" fillId="0" borderId="33" xfId="43" applyFont="1" applyFill="1" applyBorder="1" applyAlignment="1">
      <alignment horizontal="center" vertical="center"/>
    </xf>
    <xf numFmtId="0" fontId="32" fillId="0" borderId="47" xfId="0" applyFont="1" applyFill="1" applyBorder="1" applyAlignment="1">
      <alignment horizontal="left" vertical="center" wrapText="1"/>
    </xf>
    <xf numFmtId="0" fontId="50" fillId="0" borderId="21" xfId="0" applyFont="1" applyFill="1" applyBorder="1" applyAlignment="1">
      <alignment horizontal="left" vertical="center" wrapText="1" indent="1"/>
    </xf>
    <xf numFmtId="0" fontId="32" fillId="0" borderId="33" xfId="0" applyFont="1" applyFill="1" applyBorder="1" applyAlignment="1">
      <alignment vertical="center" wrapText="1"/>
    </xf>
    <xf numFmtId="0" fontId="32" fillId="0" borderId="17" xfId="0" applyFont="1" applyFill="1" applyBorder="1" applyAlignment="1">
      <alignment horizontal="left" vertical="center" wrapText="1"/>
    </xf>
    <xf numFmtId="0" fontId="50" fillId="0" borderId="33" xfId="0" applyFont="1" applyFill="1" applyBorder="1" applyAlignment="1">
      <alignment horizontal="left" vertical="center" wrapText="1" indent="1"/>
    </xf>
    <xf numFmtId="0" fontId="32" fillId="0" borderId="59" xfId="0" applyFont="1" applyFill="1" applyBorder="1" applyAlignment="1">
      <alignment horizontal="left" vertical="center" wrapText="1" indent="1"/>
    </xf>
    <xf numFmtId="0" fontId="50" fillId="0" borderId="60" xfId="0" applyFont="1" applyFill="1" applyBorder="1" applyAlignment="1">
      <alignment horizontal="left" vertical="center" wrapText="1" indent="1"/>
    </xf>
    <xf numFmtId="0" fontId="32" fillId="0" borderId="33" xfId="0" applyFont="1" applyFill="1" applyBorder="1" applyAlignment="1">
      <alignment horizontal="left" vertical="center" wrapText="1" indent="1"/>
    </xf>
    <xf numFmtId="0" fontId="32" fillId="0" borderId="43" xfId="0" applyFont="1" applyFill="1" applyBorder="1" applyAlignment="1">
      <alignment vertical="center" wrapText="1"/>
    </xf>
    <xf numFmtId="0" fontId="32" fillId="0" borderId="61" xfId="0" applyFont="1" applyFill="1" applyBorder="1" applyAlignment="1">
      <alignment horizontal="left" vertical="center" wrapText="1" indent="1"/>
    </xf>
    <xf numFmtId="0" fontId="32" fillId="0" borderId="64" xfId="0" applyFont="1" applyFill="1" applyBorder="1" applyAlignment="1">
      <alignment vertical="center" wrapText="1"/>
    </xf>
    <xf numFmtId="0" fontId="32" fillId="0" borderId="71" xfId="0" applyFont="1" applyFill="1" applyBorder="1" applyAlignment="1">
      <alignment horizontal="left" vertical="center" wrapText="1" indent="1"/>
    </xf>
    <xf numFmtId="0" fontId="32" fillId="34" borderId="20" xfId="0" applyFont="1" applyFill="1" applyBorder="1" applyAlignment="1">
      <alignment vertical="center" wrapText="1"/>
    </xf>
    <xf numFmtId="0" fontId="38" fillId="33" borderId="18" xfId="0" applyFont="1" applyFill="1" applyBorder="1" applyAlignment="1">
      <alignment horizontal="center" vertical="center" wrapText="1"/>
    </xf>
    <xf numFmtId="0" fontId="38" fillId="33" borderId="16" xfId="0" applyFont="1" applyFill="1" applyBorder="1" applyAlignment="1">
      <alignment horizontal="center" vertical="center" wrapText="1"/>
    </xf>
    <xf numFmtId="0" fontId="38" fillId="33" borderId="17" xfId="0" applyFont="1" applyFill="1" applyBorder="1" applyAlignment="1">
      <alignment horizontal="left" vertical="center" wrapText="1"/>
    </xf>
    <xf numFmtId="9" fontId="38" fillId="33" borderId="16" xfId="0" applyNumberFormat="1" applyFont="1" applyFill="1" applyBorder="1" applyAlignment="1">
      <alignment horizontal="center" vertical="center"/>
    </xf>
    <xf numFmtId="9" fontId="38" fillId="33" borderId="76" xfId="0" applyNumberFormat="1" applyFont="1" applyFill="1" applyBorder="1" applyAlignment="1">
      <alignment horizontal="center" vertical="center"/>
    </xf>
    <xf numFmtId="0" fontId="32" fillId="34" borderId="17" xfId="0" applyFont="1" applyFill="1" applyBorder="1" applyAlignment="1">
      <alignment vertical="center" wrapText="1"/>
    </xf>
    <xf numFmtId="0" fontId="38" fillId="33" borderId="25" xfId="0" applyFont="1" applyFill="1" applyBorder="1" applyAlignment="1">
      <alignment horizontal="left" vertical="center" wrapText="1"/>
    </xf>
    <xf numFmtId="9" fontId="38" fillId="33" borderId="25" xfId="0" applyNumberFormat="1" applyFont="1" applyFill="1" applyBorder="1" applyAlignment="1">
      <alignment horizontal="center" vertical="center"/>
    </xf>
    <xf numFmtId="0" fontId="48" fillId="34" borderId="17" xfId="0" applyFont="1" applyFill="1" applyBorder="1" applyAlignment="1">
      <alignment horizontal="left" vertical="center" wrapText="1"/>
    </xf>
    <xf numFmtId="0" fontId="32" fillId="33" borderId="18" xfId="0" applyFont="1" applyFill="1" applyBorder="1" applyAlignment="1">
      <alignment horizontal="center" vertical="center" wrapText="1"/>
    </xf>
    <xf numFmtId="0" fontId="32" fillId="33" borderId="16" xfId="0" applyFont="1" applyFill="1" applyBorder="1" applyAlignment="1">
      <alignment horizontal="center" vertical="center" wrapText="1"/>
    </xf>
    <xf numFmtId="3" fontId="51" fillId="0" borderId="16" xfId="0" applyNumberFormat="1" applyFont="1" applyFill="1" applyBorder="1" applyAlignment="1">
      <alignment horizontal="center" vertical="center"/>
    </xf>
    <xf numFmtId="3" fontId="33" fillId="0" borderId="16" xfId="0" applyNumberFormat="1" applyFont="1" applyFill="1" applyBorder="1" applyAlignment="1">
      <alignment horizontal="center" vertical="center"/>
    </xf>
    <xf numFmtId="3" fontId="33" fillId="0" borderId="76" xfId="0" applyNumberFormat="1" applyFont="1" applyFill="1" applyBorder="1" applyAlignment="1">
      <alignment horizontal="center" vertical="center"/>
    </xf>
    <xf numFmtId="0" fontId="48" fillId="35" borderId="17" xfId="0" applyFont="1" applyFill="1" applyBorder="1" applyAlignment="1">
      <alignment vertical="center" wrapText="1"/>
    </xf>
    <xf numFmtId="3" fontId="32" fillId="35" borderId="16" xfId="0" applyNumberFormat="1" applyFont="1" applyFill="1" applyBorder="1" applyAlignment="1">
      <alignment horizontal="center" vertical="center"/>
    </xf>
    <xf numFmtId="3" fontId="38" fillId="33" borderId="17" xfId="0" applyNumberFormat="1" applyFont="1" applyFill="1" applyBorder="1" applyAlignment="1">
      <alignment horizontal="center" vertical="center" wrapText="1"/>
    </xf>
    <xf numFmtId="164" fontId="38" fillId="33" borderId="16" xfId="0" applyNumberFormat="1" applyFont="1" applyFill="1" applyBorder="1" applyAlignment="1">
      <alignment horizontal="center" vertical="center"/>
    </xf>
    <xf numFmtId="0" fontId="38" fillId="0" borderId="17" xfId="0" applyFont="1" applyBorder="1" applyAlignment="1">
      <alignment horizontal="left" vertical="center" wrapText="1" indent="1"/>
    </xf>
    <xf numFmtId="3" fontId="38" fillId="0" borderId="16" xfId="0" applyNumberFormat="1" applyFont="1" applyBorder="1" applyAlignment="1">
      <alignment horizontal="center" vertical="center"/>
    </xf>
    <xf numFmtId="0" fontId="49" fillId="0" borderId="21" xfId="0" applyFont="1" applyBorder="1" applyAlignment="1">
      <alignment horizontal="left" vertical="center" wrapText="1" indent="1"/>
    </xf>
    <xf numFmtId="0" fontId="38" fillId="34" borderId="17" xfId="0" applyFont="1" applyFill="1" applyBorder="1" applyAlignment="1">
      <alignment horizontal="left" vertical="center" wrapText="1"/>
    </xf>
    <xf numFmtId="0" fontId="38" fillId="0" borderId="18" xfId="0" applyFont="1" applyFill="1" applyBorder="1" applyAlignment="1">
      <alignment horizontal="center" vertical="center" wrapText="1"/>
    </xf>
    <xf numFmtId="0" fontId="48" fillId="36" borderId="17" xfId="0" applyFont="1" applyFill="1" applyBorder="1" applyAlignment="1">
      <alignment vertical="center" wrapText="1"/>
    </xf>
    <xf numFmtId="3" fontId="32" fillId="36" borderId="16" xfId="0" applyNumberFormat="1" applyFont="1" applyFill="1" applyBorder="1" applyAlignment="1">
      <alignment horizontal="center" vertical="center"/>
    </xf>
    <xf numFmtId="3" fontId="32" fillId="34" borderId="16" xfId="0" applyNumberFormat="1" applyFont="1" applyFill="1" applyBorder="1" applyAlignment="1">
      <alignment horizontal="center" vertical="center"/>
    </xf>
    <xf numFmtId="0" fontId="50" fillId="33" borderId="17" xfId="0" applyFont="1" applyFill="1" applyBorder="1" applyAlignment="1">
      <alignment vertical="center" wrapText="1"/>
    </xf>
    <xf numFmtId="3" fontId="50" fillId="33" borderId="16" xfId="0" applyNumberFormat="1" applyFont="1" applyFill="1" applyBorder="1" applyAlignment="1">
      <alignment horizontal="center" vertical="center"/>
    </xf>
    <xf numFmtId="164" fontId="50" fillId="0" borderId="16" xfId="0" applyNumberFormat="1" applyFont="1" applyBorder="1" applyAlignment="1">
      <alignment horizontal="center" vertical="center"/>
    </xf>
    <xf numFmtId="0" fontId="43" fillId="0" borderId="17" xfId="0" applyFont="1" applyBorder="1" applyAlignment="1">
      <alignment horizontal="left" vertical="center" wrapText="1" indent="1"/>
    </xf>
    <xf numFmtId="164" fontId="43" fillId="0" borderId="16" xfId="0" applyNumberFormat="1" applyFont="1" applyBorder="1" applyAlignment="1">
      <alignment horizontal="center" vertical="center"/>
    </xf>
    <xf numFmtId="0" fontId="32" fillId="0" borderId="17" xfId="0" applyFont="1" applyBorder="1" applyAlignment="1">
      <alignment horizontal="left" vertical="center" wrapText="1" indent="1"/>
    </xf>
    <xf numFmtId="0" fontId="38" fillId="0" borderId="17" xfId="0" applyFont="1" applyFill="1" applyBorder="1" applyAlignment="1">
      <alignment horizontal="center" vertical="center" wrapText="1"/>
    </xf>
    <xf numFmtId="0" fontId="38" fillId="0" borderId="17" xfId="0" applyFont="1" applyFill="1" applyBorder="1" applyAlignment="1">
      <alignment vertical="center" wrapText="1"/>
    </xf>
    <xf numFmtId="0" fontId="38" fillId="33" borderId="17" xfId="0" applyFont="1" applyFill="1" applyBorder="1" applyAlignment="1">
      <alignment horizontal="center" vertical="center" wrapText="1"/>
    </xf>
    <xf numFmtId="0" fontId="38" fillId="33" borderId="17" xfId="0" applyFont="1" applyFill="1" applyBorder="1" applyAlignment="1">
      <alignment vertical="center" wrapText="1"/>
    </xf>
    <xf numFmtId="0" fontId="45" fillId="0" borderId="0" xfId="0" applyFont="1"/>
    <xf numFmtId="0" fontId="52" fillId="0" borderId="0" xfId="0" applyFont="1" applyAlignment="1"/>
    <xf numFmtId="0" fontId="23" fillId="33" borderId="20" xfId="0" applyFont="1" applyFill="1" applyBorder="1" applyAlignment="1">
      <alignment horizontal="left" vertical="center" wrapText="1"/>
    </xf>
    <xf numFmtId="0" fontId="23" fillId="34" borderId="20" xfId="0" applyFont="1" applyFill="1" applyBorder="1" applyAlignment="1">
      <alignment vertical="center" wrapText="1"/>
    </xf>
    <xf numFmtId="0" fontId="23" fillId="34" borderId="17" xfId="0" applyFont="1" applyFill="1" applyBorder="1" applyAlignment="1">
      <alignment vertical="center" wrapText="1"/>
    </xf>
    <xf numFmtId="3" fontId="45" fillId="0" borderId="0" xfId="0" applyNumberFormat="1" applyFont="1"/>
    <xf numFmtId="0" fontId="19" fillId="0" borderId="17" xfId="0" applyFont="1" applyBorder="1" applyAlignment="1">
      <alignment horizontal="left" vertical="center" wrapText="1" indent="1"/>
    </xf>
    <xf numFmtId="0" fontId="53" fillId="0" borderId="21" xfId="0" applyFont="1" applyBorder="1" applyAlignment="1">
      <alignment horizontal="left" vertical="center" wrapText="1" indent="1"/>
    </xf>
    <xf numFmtId="0" fontId="29" fillId="35" borderId="17" xfId="0" applyFont="1" applyFill="1" applyBorder="1" applyAlignment="1">
      <alignment vertical="center" wrapText="1"/>
    </xf>
    <xf numFmtId="0" fontId="29" fillId="0" borderId="21" xfId="0" applyFont="1" applyBorder="1" applyAlignment="1">
      <alignment horizontal="left" vertical="center" wrapText="1" indent="1"/>
    </xf>
    <xf numFmtId="0" fontId="44" fillId="0" borderId="0" xfId="0" applyFont="1" applyBorder="1" applyAlignment="1">
      <alignment horizontal="center" vertical="center" wrapText="1"/>
    </xf>
    <xf numFmtId="0" fontId="23" fillId="0" borderId="21" xfId="0" applyFont="1" applyBorder="1" applyAlignment="1">
      <alignment horizontal="left" vertical="center" wrapText="1" indent="1"/>
    </xf>
    <xf numFmtId="0" fontId="29" fillId="36" borderId="17" xfId="0" applyFont="1" applyFill="1" applyBorder="1" applyAlignment="1">
      <alignment vertical="center" wrapText="1"/>
    </xf>
    <xf numFmtId="0" fontId="27" fillId="33" borderId="17" xfId="0" applyFont="1" applyFill="1" applyBorder="1" applyAlignment="1">
      <alignment vertical="center" wrapText="1"/>
    </xf>
    <xf numFmtId="0" fontId="21" fillId="0" borderId="17"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0" xfId="0" applyFont="1" applyBorder="1" applyAlignment="1">
      <alignment horizontal="left" vertical="center" wrapText="1" indent="1"/>
    </xf>
    <xf numFmtId="0" fontId="35" fillId="0" borderId="0" xfId="0" applyFont="1" applyFill="1"/>
    <xf numFmtId="0" fontId="35" fillId="0" borderId="0" xfId="0" applyFont="1"/>
    <xf numFmtId="0" fontId="33" fillId="0" borderId="17" xfId="0" applyFont="1" applyFill="1" applyBorder="1" applyAlignment="1">
      <alignment horizontal="left" vertical="center" wrapText="1"/>
    </xf>
    <xf numFmtId="9" fontId="33" fillId="0" borderId="16" xfId="0" applyNumberFormat="1" applyFont="1" applyFill="1" applyBorder="1" applyAlignment="1">
      <alignment horizontal="center" vertical="center" wrapText="1"/>
    </xf>
    <xf numFmtId="0" fontId="33" fillId="0" borderId="16" xfId="0" applyFont="1" applyFill="1" applyBorder="1" applyAlignment="1">
      <alignment horizontal="center" vertical="center" wrapText="1"/>
    </xf>
    <xf numFmtId="20" fontId="35" fillId="0" borderId="0" xfId="0" applyNumberFormat="1" applyFont="1" applyFill="1"/>
    <xf numFmtId="9" fontId="57" fillId="0" borderId="16" xfId="0" applyNumberFormat="1" applyFont="1" applyFill="1" applyBorder="1" applyAlignment="1">
      <alignment horizontal="center" vertical="center"/>
    </xf>
    <xf numFmtId="0" fontId="35" fillId="0" borderId="0" xfId="0" applyFont="1" applyFill="1" applyAlignment="1">
      <alignment horizontal="center"/>
    </xf>
    <xf numFmtId="0" fontId="38" fillId="0" borderId="22" xfId="0" applyFont="1" applyFill="1" applyBorder="1" applyAlignment="1">
      <alignment vertical="center" wrapText="1"/>
    </xf>
    <xf numFmtId="9" fontId="38" fillId="0" borderId="16" xfId="0" applyNumberFormat="1" applyFont="1" applyFill="1" applyBorder="1" applyAlignment="1">
      <alignment horizontal="center" vertical="center" wrapText="1"/>
    </xf>
    <xf numFmtId="9" fontId="57" fillId="0" borderId="18" xfId="0" applyNumberFormat="1" applyFont="1" applyFill="1" applyBorder="1" applyAlignment="1">
      <alignment horizontal="center" vertical="center"/>
    </xf>
    <xf numFmtId="9" fontId="57" fillId="0" borderId="25" xfId="0" applyNumberFormat="1" applyFont="1" applyFill="1" applyBorder="1" applyAlignment="1">
      <alignment horizontal="center" vertical="center"/>
    </xf>
    <xf numFmtId="0" fontId="57" fillId="0" borderId="17" xfId="0" applyFont="1" applyFill="1" applyBorder="1" applyAlignment="1">
      <alignment horizontal="left" vertical="center" wrapText="1"/>
    </xf>
    <xf numFmtId="9" fontId="51" fillId="0" borderId="16" xfId="43" applyFont="1" applyFill="1" applyBorder="1" applyAlignment="1">
      <alignment horizontal="center" vertical="center"/>
    </xf>
    <xf numFmtId="9" fontId="38" fillId="0" borderId="16" xfId="43" applyFont="1" applyFill="1" applyBorder="1" applyAlignment="1">
      <alignment horizontal="center" vertical="center"/>
    </xf>
    <xf numFmtId="0" fontId="48" fillId="0" borderId="17" xfId="0" applyFont="1" applyFill="1" applyBorder="1" applyAlignment="1">
      <alignment vertical="center" wrapText="1"/>
    </xf>
    <xf numFmtId="0" fontId="57" fillId="0" borderId="18" xfId="0" applyFont="1" applyFill="1" applyBorder="1" applyAlignment="1">
      <alignment horizontal="center" vertical="center" wrapText="1"/>
    </xf>
    <xf numFmtId="0" fontId="57" fillId="0" borderId="16" xfId="0" applyFont="1" applyFill="1" applyBorder="1" applyAlignment="1">
      <alignment horizontal="center" vertical="center" wrapText="1"/>
    </xf>
    <xf numFmtId="3" fontId="33" fillId="0" borderId="17" xfId="0" applyNumberFormat="1" applyFont="1" applyFill="1" applyBorder="1" applyAlignment="1">
      <alignment horizontal="center" vertical="center" wrapText="1"/>
    </xf>
    <xf numFmtId="3" fontId="33" fillId="0" borderId="24" xfId="0" applyNumberFormat="1" applyFont="1" applyFill="1" applyBorder="1" applyAlignment="1">
      <alignment horizontal="center" vertical="center" wrapText="1"/>
    </xf>
    <xf numFmtId="0" fontId="33" fillId="0" borderId="17" xfId="0" applyFont="1" applyFill="1" applyBorder="1" applyAlignment="1">
      <alignment horizontal="center" vertical="center" wrapText="1"/>
    </xf>
    <xf numFmtId="164" fontId="33" fillId="0" borderId="16" xfId="0" applyNumberFormat="1" applyFont="1" applyFill="1" applyBorder="1" applyAlignment="1">
      <alignment horizontal="center" vertical="center"/>
    </xf>
    <xf numFmtId="164" fontId="38" fillId="0" borderId="16" xfId="43" applyNumberFormat="1" applyFont="1" applyFill="1" applyBorder="1" applyAlignment="1">
      <alignment horizontal="center" vertical="center"/>
    </xf>
    <xf numFmtId="0" fontId="48" fillId="0" borderId="21" xfId="0" applyFont="1" applyFill="1" applyBorder="1" applyAlignment="1">
      <alignment horizontal="left" vertical="center" wrapText="1" indent="1"/>
    </xf>
    <xf numFmtId="0" fontId="48" fillId="0" borderId="17" xfId="0" applyFont="1" applyFill="1" applyBorder="1" applyAlignment="1">
      <alignment horizontal="left" vertical="center" wrapText="1"/>
    </xf>
    <xf numFmtId="0" fontId="56" fillId="0" borderId="17" xfId="0" applyFont="1" applyFill="1" applyBorder="1" applyAlignment="1">
      <alignment horizontal="center" vertical="center" wrapText="1"/>
    </xf>
    <xf numFmtId="0" fontId="38" fillId="0" borderId="22" xfId="0" applyFont="1" applyFill="1" applyBorder="1" applyAlignment="1">
      <alignment horizontal="left" vertical="center" wrapText="1"/>
    </xf>
    <xf numFmtId="9" fontId="38" fillId="0" borderId="25" xfId="0" applyNumberFormat="1" applyFont="1" applyFill="1" applyBorder="1" applyAlignment="1">
      <alignment horizontal="center" vertical="center"/>
    </xf>
    <xf numFmtId="164" fontId="43" fillId="0" borderId="16" xfId="43" applyNumberFormat="1" applyFont="1" applyFill="1" applyBorder="1" applyAlignment="1">
      <alignment horizontal="center" vertical="center"/>
    </xf>
    <xf numFmtId="0" fontId="33" fillId="0" borderId="22" xfId="0" applyFont="1" applyFill="1" applyBorder="1" applyAlignment="1">
      <alignment vertical="center" wrapText="1"/>
    </xf>
    <xf numFmtId="0" fontId="58" fillId="0" borderId="13" xfId="0" applyFont="1" applyFill="1" applyBorder="1" applyAlignment="1">
      <alignment horizontal="center" vertical="center"/>
    </xf>
    <xf numFmtId="0" fontId="58" fillId="0" borderId="16" xfId="0" applyFont="1" applyFill="1" applyBorder="1" applyAlignment="1">
      <alignment horizontal="center" vertical="center"/>
    </xf>
    <xf numFmtId="167" fontId="35" fillId="0" borderId="0" xfId="0" applyNumberFormat="1" applyFont="1" applyFill="1" applyAlignment="1">
      <alignment horizontal="center" wrapText="1"/>
    </xf>
    <xf numFmtId="3" fontId="35" fillId="0" borderId="0" xfId="0" applyNumberFormat="1" applyFont="1" applyFill="1"/>
    <xf numFmtId="3" fontId="50" fillId="0" borderId="16" xfId="0" applyNumberFormat="1" applyFont="1" applyFill="1" applyBorder="1" applyAlignment="1">
      <alignment horizontal="center" vertical="center"/>
    </xf>
    <xf numFmtId="164" fontId="50" fillId="0" borderId="16" xfId="0" applyNumberFormat="1" applyFont="1" applyFill="1" applyBorder="1" applyAlignment="1">
      <alignment horizontal="center" vertical="center"/>
    </xf>
    <xf numFmtId="167" fontId="35" fillId="0" borderId="0" xfId="45" applyNumberFormat="1" applyFont="1" applyFill="1" applyAlignment="1">
      <alignment horizontal="center" wrapText="1"/>
    </xf>
    <xf numFmtId="3" fontId="38" fillId="0" borderId="0" xfId="0" applyNumberFormat="1" applyFont="1" applyFill="1" applyBorder="1" applyAlignment="1">
      <alignment horizontal="center" vertical="center"/>
    </xf>
    <xf numFmtId="0" fontId="32" fillId="0" borderId="0" xfId="0" applyFont="1" applyFill="1" applyBorder="1" applyAlignment="1">
      <alignment horizontal="left" vertical="center" wrapText="1" indent="1"/>
    </xf>
    <xf numFmtId="3" fontId="61" fillId="0" borderId="0" xfId="0" applyNumberFormat="1" applyFont="1" applyFill="1" applyBorder="1" applyAlignment="1">
      <alignment horizontal="center" vertical="center"/>
    </xf>
    <xf numFmtId="0" fontId="38" fillId="0" borderId="0" xfId="44" applyFont="1"/>
    <xf numFmtId="0" fontId="38" fillId="0" borderId="0" xfId="44" applyFont="1" applyAlignment="1">
      <alignment vertical="center"/>
    </xf>
    <xf numFmtId="0" fontId="38" fillId="0" borderId="0" xfId="44" applyFont="1" applyAlignment="1">
      <alignment horizontal="center" vertical="center"/>
    </xf>
    <xf numFmtId="4" fontId="35" fillId="0" borderId="0" xfId="0" applyNumberFormat="1" applyFont="1" applyFill="1"/>
    <xf numFmtId="3" fontId="38" fillId="0" borderId="24" xfId="0" applyNumberFormat="1" applyFont="1" applyFill="1" applyBorder="1" applyAlignment="1">
      <alignment horizontal="center" vertical="center" wrapText="1"/>
    </xf>
    <xf numFmtId="0" fontId="38" fillId="0" borderId="26" xfId="44" applyFont="1" applyFill="1" applyBorder="1"/>
    <xf numFmtId="0" fontId="35" fillId="0" borderId="0" xfId="0" applyFont="1" applyFill="1" applyBorder="1"/>
    <xf numFmtId="3" fontId="38" fillId="0" borderId="0" xfId="0" applyNumberFormat="1" applyFont="1" applyFill="1" applyBorder="1" applyAlignment="1">
      <alignment horizontal="center" vertical="center" wrapText="1"/>
    </xf>
    <xf numFmtId="3" fontId="35" fillId="0" borderId="0" xfId="0" applyNumberFormat="1" applyFont="1" applyFill="1" applyBorder="1"/>
    <xf numFmtId="0" fontId="35" fillId="0" borderId="0" xfId="0" applyFont="1" applyFill="1" applyAlignment="1">
      <alignment wrapText="1"/>
    </xf>
    <xf numFmtId="9" fontId="35" fillId="0" borderId="0" xfId="0" applyNumberFormat="1" applyFont="1" applyFill="1"/>
    <xf numFmtId="3" fontId="32" fillId="0" borderId="0" xfId="0" applyNumberFormat="1" applyFont="1" applyFill="1" applyBorder="1" applyAlignment="1">
      <alignment horizontal="center" vertical="center"/>
    </xf>
    <xf numFmtId="0" fontId="55" fillId="0" borderId="0" xfId="0" applyFont="1" applyAlignment="1"/>
    <xf numFmtId="0" fontId="38" fillId="0" borderId="0" xfId="44" applyFont="1" applyFill="1"/>
    <xf numFmtId="1" fontId="38" fillId="33" borderId="16" xfId="0" applyNumberFormat="1" applyFont="1" applyFill="1" applyBorder="1" applyAlignment="1">
      <alignment horizontal="center" vertical="center"/>
    </xf>
    <xf numFmtId="4" fontId="35" fillId="0" borderId="0" xfId="0" applyNumberFormat="1" applyFont="1"/>
    <xf numFmtId="3" fontId="35" fillId="0" borderId="0" xfId="0" applyNumberFormat="1" applyFont="1"/>
    <xf numFmtId="0" fontId="38" fillId="33" borderId="0" xfId="44" applyFont="1" applyFill="1"/>
    <xf numFmtId="0" fontId="32" fillId="0" borderId="0" xfId="0" applyFont="1" applyBorder="1" applyAlignment="1">
      <alignment horizontal="left" vertical="center" wrapText="1" indent="1"/>
    </xf>
    <xf numFmtId="3" fontId="38" fillId="0" borderId="0" xfId="0" applyNumberFormat="1" applyFont="1" applyBorder="1" applyAlignment="1">
      <alignment horizontal="center" vertical="center"/>
    </xf>
    <xf numFmtId="0" fontId="54" fillId="35" borderId="0" xfId="0" applyFont="1" applyFill="1"/>
    <xf numFmtId="0" fontId="0" fillId="35" borderId="0" xfId="0" applyFill="1"/>
    <xf numFmtId="0" fontId="16" fillId="0" borderId="0" xfId="0" applyFont="1"/>
    <xf numFmtId="0" fontId="32" fillId="35" borderId="20" xfId="0" applyFont="1" applyFill="1" applyBorder="1" applyAlignment="1">
      <alignment horizontal="left" vertical="center" wrapText="1"/>
    </xf>
    <xf numFmtId="0" fontId="32" fillId="33" borderId="10" xfId="0" applyFont="1" applyFill="1" applyBorder="1" applyAlignment="1">
      <alignment horizontal="left" vertical="center" wrapText="1"/>
    </xf>
    <xf numFmtId="0" fontId="32" fillId="35" borderId="1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33" borderId="0" xfId="0" applyFont="1" applyFill="1" applyBorder="1" applyAlignment="1">
      <alignment horizontal="left" vertical="center" wrapText="1"/>
    </xf>
    <xf numFmtId="0" fontId="18" fillId="33" borderId="0" xfId="0" applyFont="1" applyFill="1" applyBorder="1" applyAlignment="1">
      <alignment horizontal="center" vertical="center" wrapText="1"/>
    </xf>
    <xf numFmtId="0" fontId="18" fillId="33" borderId="0" xfId="0" applyFont="1" applyFill="1" applyBorder="1" applyAlignment="1">
      <alignment horizontal="left" vertical="center" wrapText="1"/>
    </xf>
    <xf numFmtId="0" fontId="38" fillId="0" borderId="10"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38" fillId="0" borderId="14" xfId="0" applyFont="1" applyFill="1" applyBorder="1" applyAlignment="1">
      <alignment horizontal="left" vertical="center" wrapText="1"/>
    </xf>
    <xf numFmtId="0" fontId="34" fillId="35" borderId="10" xfId="0" applyFont="1" applyFill="1" applyBorder="1" applyAlignment="1">
      <alignment horizontal="center" vertical="center"/>
    </xf>
    <xf numFmtId="0" fontId="34" fillId="35" borderId="11" xfId="0" applyFont="1" applyFill="1" applyBorder="1" applyAlignment="1">
      <alignment horizontal="center" vertical="center"/>
    </xf>
    <xf numFmtId="0" fontId="34" fillId="35" borderId="14" xfId="0" applyFont="1" applyFill="1" applyBorder="1" applyAlignment="1">
      <alignment horizontal="center" vertical="center"/>
    </xf>
    <xf numFmtId="49" fontId="28" fillId="33" borderId="23" xfId="0" applyNumberFormat="1" applyFont="1" applyFill="1" applyBorder="1" applyAlignment="1">
      <alignment horizontal="center" vertical="center"/>
    </xf>
    <xf numFmtId="49" fontId="28" fillId="33" borderId="12" xfId="0" applyNumberFormat="1" applyFont="1" applyFill="1" applyBorder="1" applyAlignment="1">
      <alignment horizontal="center" vertical="center"/>
    </xf>
    <xf numFmtId="49" fontId="28" fillId="33" borderId="15" xfId="0" applyNumberFormat="1" applyFont="1" applyFill="1" applyBorder="1" applyAlignment="1">
      <alignment horizontal="center" vertical="center"/>
    </xf>
    <xf numFmtId="0" fontId="32" fillId="35" borderId="13" xfId="0" applyFont="1" applyFill="1" applyBorder="1" applyAlignment="1">
      <alignment horizontal="center" vertical="center" wrapText="1"/>
    </xf>
    <xf numFmtId="0" fontId="32" fillId="35" borderId="16" xfId="0" applyFont="1" applyFill="1" applyBorder="1" applyAlignment="1">
      <alignment horizontal="center" vertical="center" wrapText="1"/>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4"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9"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19" fillId="0" borderId="19" xfId="0" applyFont="1" applyFill="1" applyBorder="1" applyAlignment="1">
      <alignment vertical="center" wrapText="1"/>
    </xf>
    <xf numFmtId="0" fontId="19" fillId="0" borderId="21" xfId="0" applyFont="1" applyFill="1" applyBorder="1" applyAlignment="1">
      <alignment vertical="center" wrapText="1"/>
    </xf>
    <xf numFmtId="0" fontId="19" fillId="0" borderId="17" xfId="0" applyFont="1" applyFill="1" applyBorder="1" applyAlignment="1">
      <alignment vertical="center" wrapText="1"/>
    </xf>
    <xf numFmtId="0" fontId="19" fillId="0" borderId="23"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3"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6"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4" xfId="0" applyFont="1" applyFill="1" applyBorder="1" applyAlignment="1">
      <alignment horizontal="center" vertical="center"/>
    </xf>
    <xf numFmtId="0" fontId="19" fillId="0" borderId="10"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14" xfId="0" applyFont="1" applyFill="1" applyBorder="1" applyAlignment="1">
      <alignment horizontal="left" vertical="top"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11" xfId="0" applyFont="1" applyFill="1" applyBorder="1" applyAlignment="1">
      <alignment horizontal="center" vertical="center" wrapText="1"/>
    </xf>
    <xf numFmtId="0" fontId="39" fillId="0" borderId="14" xfId="0" applyFont="1" applyFill="1" applyBorder="1" applyAlignment="1">
      <alignment horizontal="center" vertical="center" wrapText="1"/>
    </xf>
    <xf numFmtId="9" fontId="19" fillId="0" borderId="10" xfId="0" applyNumberFormat="1" applyFont="1" applyFill="1" applyBorder="1" applyAlignment="1">
      <alignment horizontal="center" vertical="center"/>
    </xf>
    <xf numFmtId="9" fontId="19" fillId="0" borderId="11" xfId="0" applyNumberFormat="1" applyFont="1" applyFill="1" applyBorder="1" applyAlignment="1">
      <alignment horizontal="center" vertical="center"/>
    </xf>
    <xf numFmtId="9" fontId="19" fillId="0" borderId="14" xfId="0" applyNumberFormat="1" applyFont="1" applyFill="1" applyBorder="1" applyAlignment="1">
      <alignment horizontal="center" vertical="center"/>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4" xfId="0" applyFont="1" applyFill="1" applyBorder="1" applyAlignment="1">
      <alignment horizontal="left" vertical="center" wrapText="1"/>
    </xf>
    <xf numFmtId="9" fontId="19" fillId="0" borderId="10" xfId="0" applyNumberFormat="1" applyFont="1" applyFill="1" applyBorder="1" applyAlignment="1">
      <alignment horizontal="center" vertical="center" wrapText="1"/>
    </xf>
    <xf numFmtId="9" fontId="19" fillId="0" borderId="11" xfId="0" applyNumberFormat="1" applyFont="1" applyFill="1" applyBorder="1" applyAlignment="1">
      <alignment horizontal="center" vertical="center" wrapText="1"/>
    </xf>
    <xf numFmtId="9" fontId="19" fillId="0" borderId="14" xfId="0" applyNumberFormat="1" applyFont="1" applyFill="1" applyBorder="1" applyAlignment="1">
      <alignment horizontal="center" vertical="center" wrapText="1"/>
    </xf>
    <xf numFmtId="0" fontId="16" fillId="0" borderId="0" xfId="0" applyFont="1" applyAlignment="1">
      <alignment horizontal="center"/>
    </xf>
    <xf numFmtId="49" fontId="18" fillId="0" borderId="10" xfId="0" applyNumberFormat="1" applyFont="1" applyFill="1" applyBorder="1" applyAlignment="1">
      <alignment horizontal="center" vertical="center"/>
    </xf>
    <xf numFmtId="49" fontId="18" fillId="0" borderId="11" xfId="0" applyNumberFormat="1" applyFont="1" applyFill="1" applyBorder="1" applyAlignment="1">
      <alignment horizontal="center" vertical="center"/>
    </xf>
    <xf numFmtId="49" fontId="18" fillId="0" borderId="14" xfId="0" applyNumberFormat="1"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8" fillId="0" borderId="10" xfId="0" applyFont="1" applyFill="1" applyBorder="1" applyAlignment="1">
      <alignment horizontal="center"/>
    </xf>
    <xf numFmtId="0" fontId="28" fillId="0" borderId="11" xfId="0" applyFont="1" applyFill="1" applyBorder="1" applyAlignment="1">
      <alignment horizontal="center"/>
    </xf>
    <xf numFmtId="0" fontId="28" fillId="0" borderId="14" xfId="0" applyFont="1" applyFill="1" applyBorder="1" applyAlignment="1">
      <alignment horizontal="center"/>
    </xf>
    <xf numFmtId="0" fontId="18" fillId="0" borderId="20" xfId="0" applyFont="1" applyFill="1" applyBorder="1" applyAlignment="1">
      <alignment horizontal="center" vertical="center"/>
    </xf>
    <xf numFmtId="0" fontId="22" fillId="0" borderId="11" xfId="0" applyFont="1" applyFill="1" applyBorder="1" applyAlignment="1">
      <alignment horizontal="left" vertical="center"/>
    </xf>
    <xf numFmtId="0" fontId="22" fillId="0" borderId="14" xfId="0" applyFont="1" applyFill="1" applyBorder="1" applyAlignment="1">
      <alignment horizontal="left" vertical="center"/>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49" fontId="19" fillId="33" borderId="10" xfId="0" applyNumberFormat="1" applyFont="1" applyFill="1" applyBorder="1" applyAlignment="1">
      <alignment horizontal="center" vertical="center"/>
    </xf>
    <xf numFmtId="49" fontId="19" fillId="33" borderId="11" xfId="0" applyNumberFormat="1" applyFont="1" applyFill="1" applyBorder="1" applyAlignment="1">
      <alignment horizontal="center" vertical="center"/>
    </xf>
    <xf numFmtId="49" fontId="19" fillId="33" borderId="14" xfId="0" applyNumberFormat="1" applyFont="1" applyFill="1" applyBorder="1" applyAlignment="1">
      <alignment horizontal="center" vertical="center"/>
    </xf>
    <xf numFmtId="0" fontId="52" fillId="0" borderId="0" xfId="0" applyFont="1" applyAlignment="1">
      <alignment horizont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19" fillId="33" borderId="20"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19" fillId="33" borderId="19"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4" borderId="10"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4" xfId="0" applyFont="1" applyBorder="1" applyAlignment="1">
      <alignment horizontal="center"/>
    </xf>
    <xf numFmtId="0" fontId="19" fillId="33" borderId="19" xfId="0" applyFont="1" applyFill="1" applyBorder="1" applyAlignment="1">
      <alignment vertical="center" wrapText="1"/>
    </xf>
    <xf numFmtId="0" fontId="19" fillId="33" borderId="21" xfId="0" applyFont="1" applyFill="1" applyBorder="1" applyAlignment="1">
      <alignment vertical="center" wrapText="1"/>
    </xf>
    <xf numFmtId="0" fontId="19" fillId="33" borderId="17" xfId="0" applyFont="1" applyFill="1" applyBorder="1" applyAlignment="1">
      <alignment vertical="center" wrapText="1"/>
    </xf>
    <xf numFmtId="0" fontId="19" fillId="33" borderId="23"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24"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2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6" xfId="0" applyFont="1" applyFill="1" applyBorder="1" applyAlignment="1">
      <alignment horizontal="center" vertical="center"/>
    </xf>
    <xf numFmtId="9" fontId="23" fillId="34" borderId="10" xfId="0" applyNumberFormat="1" applyFont="1" applyFill="1" applyBorder="1" applyAlignment="1">
      <alignment horizontal="center" vertical="center"/>
    </xf>
    <xf numFmtId="9" fontId="23" fillId="34" borderId="11" xfId="0" applyNumberFormat="1" applyFont="1" applyFill="1" applyBorder="1" applyAlignment="1">
      <alignment horizontal="center" vertical="center"/>
    </xf>
    <xf numFmtId="9" fontId="23" fillId="34" borderId="14" xfId="0" applyNumberFormat="1"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44" fillId="34" borderId="10" xfId="0" applyFont="1" applyFill="1" applyBorder="1" applyAlignment="1">
      <alignment horizontal="center" vertical="center" wrapText="1"/>
    </xf>
    <xf numFmtId="0" fontId="44" fillId="34" borderId="11" xfId="0" applyFont="1" applyFill="1" applyBorder="1" applyAlignment="1">
      <alignment horizontal="center" vertical="center" wrapText="1"/>
    </xf>
    <xf numFmtId="0" fontId="44" fillId="34" borderId="14" xfId="0" applyFont="1" applyFill="1" applyBorder="1" applyAlignment="1">
      <alignment horizontal="center" vertical="center" wrapText="1"/>
    </xf>
    <xf numFmtId="0" fontId="23" fillId="33" borderId="10"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4" xfId="0" applyFont="1" applyFill="1" applyBorder="1" applyAlignment="1">
      <alignment horizontal="center" vertical="center"/>
    </xf>
    <xf numFmtId="9" fontId="19" fillId="34" borderId="10"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0" fontId="56" fillId="0" borderId="30" xfId="0" applyFont="1" applyFill="1" applyBorder="1" applyAlignment="1">
      <alignment horizontal="center" vertical="center" wrapText="1"/>
    </xf>
    <xf numFmtId="0" fontId="56" fillId="0" borderId="31" xfId="0" applyFont="1" applyFill="1" applyBorder="1" applyAlignment="1">
      <alignment horizontal="center" vertical="center" wrapText="1"/>
    </xf>
    <xf numFmtId="0" fontId="56" fillId="0" borderId="32"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14" xfId="0" applyFont="1" applyFill="1" applyBorder="1" applyAlignment="1">
      <alignment horizontal="center" vertical="center"/>
    </xf>
    <xf numFmtId="0" fontId="38" fillId="0" borderId="10"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55" fillId="0" borderId="0" xfId="0" applyFont="1" applyFill="1" applyAlignment="1">
      <alignment horizontal="center"/>
    </xf>
    <xf numFmtId="0" fontId="38" fillId="0" borderId="20" xfId="0" applyFont="1" applyFill="1" applyBorder="1" applyAlignment="1">
      <alignment horizontal="center" vertical="center"/>
    </xf>
    <xf numFmtId="49" fontId="38" fillId="0" borderId="10" xfId="0" applyNumberFormat="1" applyFont="1" applyFill="1" applyBorder="1" applyAlignment="1">
      <alignment horizontal="center" vertical="center"/>
    </xf>
    <xf numFmtId="49" fontId="38" fillId="0" borderId="11" xfId="0" applyNumberFormat="1" applyFont="1" applyFill="1" applyBorder="1" applyAlignment="1">
      <alignment horizontal="center" vertical="center"/>
    </xf>
    <xf numFmtId="49" fontId="38" fillId="0" borderId="14" xfId="0" applyNumberFormat="1" applyFont="1" applyFill="1" applyBorder="1" applyAlignment="1">
      <alignment horizontal="center" vertical="center"/>
    </xf>
    <xf numFmtId="0" fontId="32" fillId="0" borderId="23" xfId="0" applyFont="1" applyFill="1" applyBorder="1" applyAlignment="1">
      <alignment horizontal="center"/>
    </xf>
    <xf numFmtId="0" fontId="32" fillId="0" borderId="12" xfId="0" applyFont="1" applyFill="1" applyBorder="1" applyAlignment="1">
      <alignment horizontal="center"/>
    </xf>
    <xf numFmtId="0" fontId="32" fillId="0" borderId="15" xfId="0" applyFont="1" applyFill="1" applyBorder="1" applyAlignment="1">
      <alignment horizontal="center"/>
    </xf>
    <xf numFmtId="0" fontId="38" fillId="0" borderId="28" xfId="0" applyFont="1" applyFill="1" applyBorder="1" applyAlignment="1">
      <alignment horizontal="center" vertical="center" wrapText="1"/>
    </xf>
    <xf numFmtId="0" fontId="38" fillId="0" borderId="29" xfId="0" applyFont="1" applyFill="1" applyBorder="1" applyAlignment="1">
      <alignment horizontal="center" vertical="center" wrapText="1"/>
    </xf>
    <xf numFmtId="0" fontId="38" fillId="0" borderId="27" xfId="0" applyFont="1" applyFill="1" applyBorder="1" applyAlignment="1">
      <alignment horizontal="center" vertical="center" wrapText="1"/>
    </xf>
    <xf numFmtId="0" fontId="33" fillId="0" borderId="19" xfId="0" applyFont="1" applyFill="1" applyBorder="1" applyAlignment="1">
      <alignment vertical="center" wrapText="1"/>
    </xf>
    <xf numFmtId="0" fontId="33" fillId="0" borderId="21" xfId="0" applyFont="1" applyFill="1" applyBorder="1" applyAlignment="1">
      <alignment vertical="center" wrapText="1"/>
    </xf>
    <xf numFmtId="0" fontId="33" fillId="0" borderId="17" xfId="0" applyFont="1" applyFill="1" applyBorder="1" applyAlignment="1">
      <alignment vertical="center" wrapText="1"/>
    </xf>
    <xf numFmtId="0" fontId="58" fillId="0" borderId="23" xfId="0" applyFont="1" applyFill="1" applyBorder="1" applyAlignment="1">
      <alignment horizontal="center" vertical="center" wrapText="1"/>
    </xf>
    <xf numFmtId="0" fontId="58" fillId="0" borderId="12" xfId="0" applyFont="1" applyFill="1" applyBorder="1" applyAlignment="1">
      <alignment horizontal="center" vertical="center" wrapText="1"/>
    </xf>
    <xf numFmtId="0" fontId="58" fillId="0" borderId="15" xfId="0" applyFont="1" applyFill="1" applyBorder="1" applyAlignment="1">
      <alignment horizontal="center" vertical="center" wrapText="1"/>
    </xf>
    <xf numFmtId="0" fontId="58" fillId="0" borderId="24"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18" xfId="0" applyFont="1" applyFill="1" applyBorder="1" applyAlignment="1">
      <alignment horizontal="center" vertical="center" wrapText="1"/>
    </xf>
    <xf numFmtId="0" fontId="58" fillId="0" borderId="22" xfId="0" applyFont="1" applyFill="1" applyBorder="1" applyAlignment="1">
      <alignment horizontal="center" vertical="center" wrapText="1"/>
    </xf>
    <xf numFmtId="0" fontId="58" fillId="0" borderId="13" xfId="0" applyFont="1" applyFill="1" applyBorder="1" applyAlignment="1">
      <alignment horizontal="center" vertical="center" wrapText="1"/>
    </xf>
    <xf numFmtId="0" fontId="58" fillId="0" borderId="16"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10"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14" xfId="0" applyFont="1" applyFill="1" applyBorder="1" applyAlignment="1">
      <alignment horizontal="center" vertical="center"/>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8" fillId="0" borderId="19" xfId="0" applyFont="1" applyFill="1" applyBorder="1" applyAlignment="1">
      <alignment vertical="center" wrapText="1"/>
    </xf>
    <xf numFmtId="0" fontId="38" fillId="0" borderId="21" xfId="0" applyFont="1" applyFill="1" applyBorder="1" applyAlignment="1">
      <alignment vertical="center" wrapText="1"/>
    </xf>
    <xf numFmtId="0" fontId="38" fillId="0" borderId="17" xfId="0" applyFont="1" applyFill="1" applyBorder="1" applyAlignment="1">
      <alignment vertical="center" wrapText="1"/>
    </xf>
    <xf numFmtId="0" fontId="38" fillId="0" borderId="23" xfId="0" applyFont="1" applyFill="1" applyBorder="1" applyAlignment="1">
      <alignment horizontal="center" vertical="center"/>
    </xf>
    <xf numFmtId="0" fontId="38" fillId="0" borderId="12" xfId="0" applyFont="1" applyFill="1" applyBorder="1" applyAlignment="1">
      <alignment horizontal="center" vertical="center"/>
    </xf>
    <xf numFmtId="0" fontId="38" fillId="0" borderId="15"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22"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6" xfId="0" applyFont="1" applyFill="1" applyBorder="1" applyAlignment="1">
      <alignment horizontal="center" vertical="center"/>
    </xf>
    <xf numFmtId="0" fontId="59" fillId="0" borderId="10" xfId="0" applyFont="1" applyFill="1" applyBorder="1" applyAlignment="1">
      <alignment horizontal="center" vertical="center" wrapText="1"/>
    </xf>
    <xf numFmtId="0" fontId="60" fillId="0" borderId="11" xfId="0" applyFont="1" applyFill="1" applyBorder="1" applyAlignment="1">
      <alignment horizontal="center" vertical="center" wrapText="1"/>
    </xf>
    <xf numFmtId="9" fontId="38" fillId="0" borderId="10" xfId="0" applyNumberFormat="1" applyFont="1" applyFill="1" applyBorder="1" applyAlignment="1">
      <alignment horizontal="center" vertical="center"/>
    </xf>
    <xf numFmtId="9" fontId="38" fillId="0" borderId="11" xfId="0" applyNumberFormat="1" applyFont="1" applyFill="1" applyBorder="1" applyAlignment="1">
      <alignment horizontal="center" vertical="center"/>
    </xf>
    <xf numFmtId="9" fontId="38" fillId="0" borderId="14" xfId="0" applyNumberFormat="1" applyFont="1" applyFill="1" applyBorder="1" applyAlignment="1">
      <alignment horizontal="center" vertical="center"/>
    </xf>
    <xf numFmtId="0" fontId="62" fillId="0" borderId="10" xfId="0" applyFont="1" applyFill="1" applyBorder="1" applyAlignment="1">
      <alignment horizontal="center" vertical="center" wrapText="1"/>
    </xf>
    <xf numFmtId="0" fontId="62" fillId="0" borderId="11" xfId="0" applyFont="1" applyFill="1" applyBorder="1" applyAlignment="1">
      <alignment horizontal="center" vertical="center" wrapText="1"/>
    </xf>
    <xf numFmtId="9" fontId="38" fillId="0" borderId="10" xfId="0" applyNumberFormat="1" applyFont="1" applyFill="1" applyBorder="1" applyAlignment="1">
      <alignment horizontal="center" vertical="center" wrapText="1"/>
    </xf>
    <xf numFmtId="9" fontId="38" fillId="0" borderId="11" xfId="0" applyNumberFormat="1" applyFont="1" applyFill="1" applyBorder="1" applyAlignment="1">
      <alignment horizontal="center" vertical="center" wrapText="1"/>
    </xf>
    <xf numFmtId="9" fontId="38" fillId="0" borderId="14" xfId="0" applyNumberFormat="1" applyFont="1" applyFill="1" applyBorder="1" applyAlignment="1">
      <alignment horizontal="center" vertical="center" wrapText="1"/>
    </xf>
    <xf numFmtId="0" fontId="58" fillId="0" borderId="23" xfId="0" applyFont="1" applyFill="1" applyBorder="1" applyAlignment="1">
      <alignment horizontal="center" vertical="center"/>
    </xf>
    <xf numFmtId="0" fontId="58" fillId="0" borderId="12" xfId="0" applyFont="1" applyFill="1" applyBorder="1" applyAlignment="1">
      <alignment horizontal="center" vertical="center"/>
    </xf>
    <xf numFmtId="0" fontId="58" fillId="0" borderId="15" xfId="0" applyFont="1" applyFill="1" applyBorder="1" applyAlignment="1">
      <alignment horizontal="center" vertical="center"/>
    </xf>
    <xf numFmtId="0" fontId="58" fillId="0" borderId="24"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18" xfId="0" applyFont="1" applyFill="1" applyBorder="1" applyAlignment="1">
      <alignment horizontal="center" vertical="center"/>
    </xf>
    <xf numFmtId="0" fontId="58" fillId="0" borderId="22"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16" xfId="0" applyFont="1" applyFill="1" applyBorder="1" applyAlignment="1">
      <alignment horizontal="center" vertical="center"/>
    </xf>
    <xf numFmtId="0" fontId="38" fillId="0" borderId="23"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32" fillId="0" borderId="10" xfId="0" applyFont="1" applyBorder="1" applyAlignment="1">
      <alignment horizontal="center"/>
    </xf>
    <xf numFmtId="0" fontId="32" fillId="0" borderId="11" xfId="0" applyFont="1" applyBorder="1" applyAlignment="1">
      <alignment horizontal="center"/>
    </xf>
    <xf numFmtId="0" fontId="32" fillId="0" borderId="14" xfId="0" applyFont="1" applyBorder="1" applyAlignment="1">
      <alignment horizont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4" xfId="0" applyFont="1" applyBorder="1" applyAlignment="1">
      <alignment horizontal="center" vertical="center" wrapText="1"/>
    </xf>
    <xf numFmtId="0" fontId="38" fillId="34" borderId="11" xfId="0" applyFont="1" applyFill="1" applyBorder="1" applyAlignment="1">
      <alignment horizontal="center" vertical="center" wrapText="1"/>
    </xf>
    <xf numFmtId="0" fontId="38" fillId="34" borderId="11" xfId="0" applyFont="1" applyFill="1" applyBorder="1" applyAlignment="1">
      <alignment horizontal="center" vertical="center"/>
    </xf>
    <xf numFmtId="0" fontId="38" fillId="34" borderId="14" xfId="0" applyFont="1" applyFill="1" applyBorder="1" applyAlignment="1">
      <alignment horizontal="center" vertical="center"/>
    </xf>
    <xf numFmtId="0" fontId="38" fillId="33" borderId="19" xfId="0" applyFont="1" applyFill="1" applyBorder="1" applyAlignment="1">
      <alignment horizontal="center" vertical="center" wrapText="1"/>
    </xf>
    <xf numFmtId="0" fontId="38" fillId="33" borderId="17" xfId="0" applyFont="1" applyFill="1" applyBorder="1" applyAlignment="1">
      <alignment horizontal="center" vertical="center" wrapText="1"/>
    </xf>
    <xf numFmtId="0" fontId="38" fillId="34" borderId="10" xfId="0" applyFont="1" applyFill="1" applyBorder="1" applyAlignment="1">
      <alignment horizontal="center" vertical="center" wrapText="1"/>
    </xf>
    <xf numFmtId="0" fontId="38" fillId="34" borderId="14" xfId="0" applyFont="1" applyFill="1" applyBorder="1" applyAlignment="1">
      <alignment horizontal="center" vertical="center" wrapText="1"/>
    </xf>
    <xf numFmtId="0" fontId="55" fillId="0" borderId="0" xfId="0" applyFont="1" applyAlignment="1">
      <alignment horizontal="center"/>
    </xf>
    <xf numFmtId="0" fontId="38" fillId="33" borderId="20" xfId="0" applyFont="1" applyFill="1" applyBorder="1" applyAlignment="1">
      <alignment horizontal="center" vertical="center"/>
    </xf>
    <xf numFmtId="49" fontId="38" fillId="33" borderId="10" xfId="0" applyNumberFormat="1" applyFont="1" applyFill="1" applyBorder="1" applyAlignment="1">
      <alignment horizontal="center" vertical="center"/>
    </xf>
    <xf numFmtId="49" fontId="38" fillId="33" borderId="11" xfId="0" applyNumberFormat="1" applyFont="1" applyFill="1" applyBorder="1" applyAlignment="1">
      <alignment horizontal="center" vertical="center"/>
    </xf>
    <xf numFmtId="49" fontId="38" fillId="33" borderId="14" xfId="0" applyNumberFormat="1" applyFont="1" applyFill="1" applyBorder="1" applyAlignment="1">
      <alignment horizontal="center" vertical="center"/>
    </xf>
    <xf numFmtId="0" fontId="38" fillId="33" borderId="10"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8" fillId="33" borderId="14" xfId="0" applyFont="1" applyFill="1" applyBorder="1" applyAlignment="1">
      <alignment horizontal="center" vertical="center" wrapText="1"/>
    </xf>
    <xf numFmtId="0" fontId="32" fillId="34" borderId="10" xfId="0" applyFont="1" applyFill="1" applyBorder="1" applyAlignment="1">
      <alignment horizontal="center" vertical="center"/>
    </xf>
    <xf numFmtId="0" fontId="32" fillId="34" borderId="11" xfId="0" applyFont="1" applyFill="1" applyBorder="1" applyAlignment="1">
      <alignment horizontal="center" vertical="center"/>
    </xf>
    <xf numFmtId="0" fontId="32" fillId="34" borderId="14" xfId="0" applyFont="1" applyFill="1" applyBorder="1" applyAlignment="1">
      <alignment horizontal="center" vertical="center"/>
    </xf>
    <xf numFmtId="0" fontId="38" fillId="34" borderId="10" xfId="0" applyFont="1" applyFill="1" applyBorder="1" applyAlignment="1">
      <alignment horizontal="center" vertical="center"/>
    </xf>
    <xf numFmtId="0" fontId="38" fillId="33" borderId="10" xfId="0" applyFont="1" applyFill="1" applyBorder="1" applyAlignment="1">
      <alignment horizontal="center" vertical="center"/>
    </xf>
    <xf numFmtId="0" fontId="38" fillId="33" borderId="11" xfId="0" applyFont="1" applyFill="1" applyBorder="1" applyAlignment="1">
      <alignment horizontal="center" vertical="center"/>
    </xf>
    <xf numFmtId="0" fontId="38" fillId="33" borderId="14" xfId="0" applyFont="1" applyFill="1" applyBorder="1" applyAlignment="1">
      <alignment horizontal="center" vertical="center"/>
    </xf>
    <xf numFmtId="0" fontId="32" fillId="34" borderId="10" xfId="0" applyFont="1" applyFill="1" applyBorder="1" applyAlignment="1">
      <alignment horizontal="center" vertical="center" wrapText="1"/>
    </xf>
    <xf numFmtId="0" fontId="32" fillId="34" borderId="11" xfId="0" applyFont="1" applyFill="1" applyBorder="1" applyAlignment="1">
      <alignment horizontal="center" vertical="center" wrapText="1"/>
    </xf>
    <xf numFmtId="0" fontId="32" fillId="34" borderId="14" xfId="0" applyFont="1" applyFill="1" applyBorder="1" applyAlignment="1">
      <alignment horizontal="center" vertical="center" wrapText="1"/>
    </xf>
    <xf numFmtId="9" fontId="38" fillId="34" borderId="10" xfId="0" applyNumberFormat="1" applyFont="1" applyFill="1" applyBorder="1" applyAlignment="1">
      <alignment horizontal="center" vertical="center"/>
    </xf>
    <xf numFmtId="9" fontId="38" fillId="34" borderId="11" xfId="0" applyNumberFormat="1" applyFont="1" applyFill="1" applyBorder="1" applyAlignment="1">
      <alignment horizontal="center" vertical="center"/>
    </xf>
    <xf numFmtId="9" fontId="38" fillId="34" borderId="14" xfId="0" applyNumberFormat="1" applyFont="1" applyFill="1" applyBorder="1" applyAlignment="1">
      <alignment horizontal="center" vertical="center"/>
    </xf>
    <xf numFmtId="0" fontId="38" fillId="33" borderId="19" xfId="0" applyFont="1" applyFill="1" applyBorder="1" applyAlignment="1">
      <alignment vertical="center" wrapText="1"/>
    </xf>
    <xf numFmtId="0" fontId="38" fillId="33" borderId="21" xfId="0" applyFont="1" applyFill="1" applyBorder="1" applyAlignment="1">
      <alignment vertical="center" wrapText="1"/>
    </xf>
    <xf numFmtId="0" fontId="38" fillId="33" borderId="17" xfId="0" applyFont="1" applyFill="1" applyBorder="1" applyAlignment="1">
      <alignment vertical="center" wrapText="1"/>
    </xf>
    <xf numFmtId="0" fontId="32" fillId="0" borderId="23"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36" xfId="0" applyFont="1" applyFill="1" applyBorder="1" applyAlignment="1">
      <alignment horizontal="center" vertical="center" wrapText="1"/>
    </xf>
    <xf numFmtId="0" fontId="38" fillId="0" borderId="37" xfId="0" applyFont="1" applyFill="1" applyBorder="1" applyAlignment="1">
      <alignment horizontal="center" wrapText="1"/>
    </xf>
    <xf numFmtId="0" fontId="38" fillId="0" borderId="38" xfId="0" applyFont="1" applyFill="1" applyBorder="1" applyAlignment="1">
      <alignment horizontal="center" wrapText="1"/>
    </xf>
    <xf numFmtId="0" fontId="38" fillId="0" borderId="39" xfId="0" applyFont="1" applyFill="1" applyBorder="1" applyAlignment="1">
      <alignment horizontal="center" wrapText="1"/>
    </xf>
    <xf numFmtId="0" fontId="38" fillId="0" borderId="43" xfId="0" applyFont="1" applyFill="1" applyBorder="1" applyAlignment="1">
      <alignment horizontal="center" vertical="center" wrapText="1"/>
    </xf>
    <xf numFmtId="0" fontId="38" fillId="0" borderId="33" xfId="0" applyFont="1" applyFill="1" applyBorder="1" applyAlignment="1">
      <alignment horizontal="center" vertical="center" wrapText="1"/>
    </xf>
    <xf numFmtId="0" fontId="32" fillId="0" borderId="33" xfId="0" applyFont="1" applyFill="1" applyBorder="1" applyAlignment="1">
      <alignment horizontal="center" vertical="center"/>
    </xf>
    <xf numFmtId="49" fontId="32" fillId="0" borderId="10" xfId="0" applyNumberFormat="1" applyFont="1" applyFill="1" applyBorder="1" applyAlignment="1">
      <alignment horizontal="center" vertical="center"/>
    </xf>
    <xf numFmtId="49" fontId="32" fillId="0" borderId="11" xfId="0" applyNumberFormat="1" applyFont="1" applyFill="1" applyBorder="1" applyAlignment="1">
      <alignment horizontal="center" vertical="center"/>
    </xf>
    <xf numFmtId="49" fontId="32" fillId="0" borderId="14" xfId="0" applyNumberFormat="1" applyFont="1" applyFill="1" applyBorder="1" applyAlignment="1">
      <alignment horizontal="center" vertical="center"/>
    </xf>
    <xf numFmtId="0" fontId="32" fillId="0" borderId="22"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45" xfId="0" applyFont="1" applyFill="1" applyBorder="1" applyAlignment="1">
      <alignment horizontal="center" vertical="center"/>
    </xf>
    <xf numFmtId="0" fontId="32" fillId="0" borderId="46" xfId="0" applyFont="1" applyFill="1" applyBorder="1" applyAlignment="1">
      <alignment horizontal="center" vertical="center"/>
    </xf>
    <xf numFmtId="0" fontId="32" fillId="0" borderId="49" xfId="0" applyFont="1" applyFill="1" applyBorder="1" applyAlignment="1">
      <alignment horizontal="center" vertical="center"/>
    </xf>
    <xf numFmtId="0" fontId="32" fillId="0" borderId="50" xfId="0" applyFont="1" applyFill="1" applyBorder="1" applyAlignment="1">
      <alignment horizontal="center" vertical="center"/>
    </xf>
    <xf numFmtId="9" fontId="38" fillId="0" borderId="22" xfId="0" applyNumberFormat="1" applyFont="1" applyFill="1" applyBorder="1" applyAlignment="1">
      <alignment horizontal="center" vertical="center"/>
    </xf>
    <xf numFmtId="9" fontId="38" fillId="0" borderId="13" xfId="0" applyNumberFormat="1" applyFont="1" applyFill="1" applyBorder="1" applyAlignment="1">
      <alignment horizontal="center" vertical="center"/>
    </xf>
    <xf numFmtId="9" fontId="38" fillId="0" borderId="16" xfId="0" applyNumberFormat="1" applyFont="1" applyFill="1" applyBorder="1" applyAlignment="1">
      <alignment horizontal="center" vertical="center"/>
    </xf>
    <xf numFmtId="0" fontId="38" fillId="0" borderId="63" xfId="0" applyFont="1" applyFill="1" applyBorder="1" applyAlignment="1">
      <alignment horizontal="center" vertical="center" wrapText="1"/>
    </xf>
    <xf numFmtId="0" fontId="32" fillId="0" borderId="65" xfId="0" applyFont="1" applyFill="1" applyBorder="1" applyAlignment="1">
      <alignment horizontal="center" vertical="center"/>
    </xf>
    <xf numFmtId="0" fontId="32" fillId="0" borderId="66" xfId="0" applyFont="1" applyFill="1" applyBorder="1" applyAlignment="1">
      <alignment horizontal="center" vertical="center"/>
    </xf>
    <xf numFmtId="0" fontId="38" fillId="0" borderId="37" xfId="0" applyFont="1" applyFill="1" applyBorder="1" applyAlignment="1">
      <alignment horizontal="center" vertical="center" wrapText="1"/>
    </xf>
    <xf numFmtId="0" fontId="38" fillId="0" borderId="38"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68" xfId="0" applyFont="1" applyFill="1" applyBorder="1" applyAlignment="1">
      <alignment horizontal="center" vertical="center"/>
    </xf>
    <xf numFmtId="0" fontId="38" fillId="0" borderId="69" xfId="0" applyFont="1" applyFill="1" applyBorder="1" applyAlignment="1">
      <alignment horizontal="center" vertical="center"/>
    </xf>
    <xf numFmtId="0" fontId="38" fillId="0" borderId="70" xfId="0" applyFont="1" applyFill="1" applyBorder="1" applyAlignment="1">
      <alignment horizontal="center" vertical="center"/>
    </xf>
    <xf numFmtId="0" fontId="32" fillId="34" borderId="22" xfId="0" applyFont="1" applyFill="1" applyBorder="1" applyAlignment="1">
      <alignment horizontal="center" vertical="center"/>
    </xf>
    <xf numFmtId="0" fontId="32" fillId="34" borderId="13" xfId="0" applyFont="1" applyFill="1" applyBorder="1" applyAlignment="1">
      <alignment horizontal="center" vertical="center"/>
    </xf>
    <xf numFmtId="0" fontId="32" fillId="34" borderId="16" xfId="0" applyFont="1" applyFill="1" applyBorder="1" applyAlignment="1">
      <alignment horizontal="center" vertical="center"/>
    </xf>
    <xf numFmtId="0" fontId="38" fillId="0" borderId="10" xfId="0" applyFont="1" applyBorder="1" applyAlignment="1">
      <alignment horizontal="left" vertical="center" wrapText="1"/>
    </xf>
    <xf numFmtId="0" fontId="38" fillId="0" borderId="11" xfId="0" applyFont="1" applyBorder="1" applyAlignment="1">
      <alignment horizontal="left" vertical="center" wrapText="1"/>
    </xf>
    <xf numFmtId="0" fontId="38" fillId="0" borderId="14" xfId="0" applyFont="1" applyBorder="1" applyAlignment="1">
      <alignment horizontal="left" vertical="center" wrapText="1"/>
    </xf>
    <xf numFmtId="0" fontId="38" fillId="34" borderId="11" xfId="0" applyFont="1" applyFill="1" applyBorder="1" applyAlignment="1">
      <alignment horizontal="left" vertical="center" wrapText="1"/>
    </xf>
    <xf numFmtId="0" fontId="38" fillId="34" borderId="11" xfId="0" applyFont="1" applyFill="1" applyBorder="1" applyAlignment="1">
      <alignment horizontal="left" vertical="center"/>
    </xf>
    <xf numFmtId="0" fontId="38" fillId="34" borderId="14" xfId="0" applyFont="1" applyFill="1" applyBorder="1" applyAlignment="1">
      <alignment horizontal="left" vertical="center"/>
    </xf>
    <xf numFmtId="0" fontId="38" fillId="33" borderId="23" xfId="0" applyFont="1" applyFill="1" applyBorder="1" applyAlignment="1">
      <alignment horizontal="center" vertical="center" wrapText="1"/>
    </xf>
    <xf numFmtId="0" fontId="38" fillId="33" borderId="12" xfId="0" applyFont="1" applyFill="1" applyBorder="1" applyAlignment="1">
      <alignment horizontal="center" vertical="center" wrapText="1"/>
    </xf>
    <xf numFmtId="0" fontId="38" fillId="33" borderId="15" xfId="0" applyFont="1" applyFill="1" applyBorder="1" applyAlignment="1">
      <alignment horizontal="center" vertical="center" wrapText="1"/>
    </xf>
    <xf numFmtId="0" fontId="65" fillId="0" borderId="77" xfId="0" applyFont="1" applyBorder="1" applyAlignment="1">
      <alignment horizontal="left" vertical="center" wrapText="1"/>
    </xf>
    <xf numFmtId="0" fontId="65" fillId="0" borderId="78" xfId="0" applyFont="1" applyBorder="1" applyAlignment="1">
      <alignment horizontal="left" vertical="center" wrapText="1"/>
    </xf>
    <xf numFmtId="0" fontId="65" fillId="0" borderId="79" xfId="0" applyFont="1" applyBorder="1" applyAlignment="1">
      <alignment horizontal="left" vertical="center" wrapText="1"/>
    </xf>
    <xf numFmtId="0" fontId="19" fillId="34" borderId="10" xfId="0" applyFont="1" applyFill="1" applyBorder="1" applyAlignment="1">
      <alignment horizontal="left" vertical="center" wrapText="1"/>
    </xf>
    <xf numFmtId="0" fontId="19" fillId="34" borderId="11" xfId="0" applyFont="1" applyFill="1" applyBorder="1" applyAlignment="1">
      <alignment horizontal="left" vertical="center"/>
    </xf>
    <xf numFmtId="0" fontId="19" fillId="34" borderId="14" xfId="0" applyFont="1" applyFill="1" applyBorder="1" applyAlignment="1">
      <alignment horizontal="left" vertical="center"/>
    </xf>
    <xf numFmtId="0" fontId="66" fillId="0" borderId="0" xfId="44" applyFont="1"/>
    <xf numFmtId="0" fontId="67" fillId="0" borderId="0" xfId="0" applyFont="1" applyFill="1"/>
    <xf numFmtId="0" fontId="34" fillId="0" borderId="20" xfId="0" applyFont="1" applyFill="1" applyBorder="1" applyAlignment="1">
      <alignment horizontal="left" vertical="center" wrapText="1"/>
    </xf>
    <xf numFmtId="0" fontId="68" fillId="0" borderId="20" xfId="0" applyFont="1" applyFill="1" applyBorder="1" applyAlignment="1">
      <alignment horizontal="center" vertical="center"/>
    </xf>
    <xf numFmtId="49" fontId="68" fillId="0" borderId="10" xfId="0" applyNumberFormat="1" applyFont="1" applyFill="1" applyBorder="1" applyAlignment="1">
      <alignment horizontal="center" vertical="center"/>
    </xf>
    <xf numFmtId="49" fontId="68" fillId="0" borderId="11" xfId="0" applyNumberFormat="1" applyFont="1" applyFill="1" applyBorder="1" applyAlignment="1">
      <alignment horizontal="center" vertical="center"/>
    </xf>
    <xf numFmtId="49" fontId="68" fillId="0" borderId="14" xfId="0" applyNumberFormat="1" applyFont="1" applyFill="1" applyBorder="1" applyAlignment="1">
      <alignment horizontal="center" vertical="center"/>
    </xf>
    <xf numFmtId="0" fontId="68" fillId="0" borderId="10" xfId="0" applyFont="1" applyFill="1" applyBorder="1" applyAlignment="1">
      <alignment horizontal="center" vertical="center" wrapText="1"/>
    </xf>
    <xf numFmtId="0" fontId="68" fillId="0" borderId="11" xfId="0" applyFont="1" applyFill="1" applyBorder="1" applyAlignment="1">
      <alignment horizontal="center" vertical="center" wrapText="1"/>
    </xf>
    <xf numFmtId="0" fontId="68" fillId="0" borderId="14" xfId="0" applyFont="1" applyFill="1" applyBorder="1" applyAlignment="1">
      <alignment horizontal="center" vertical="center" wrapText="1"/>
    </xf>
    <xf numFmtId="0" fontId="34" fillId="0" borderId="10" xfId="0" applyFont="1" applyFill="1" applyBorder="1" applyAlignment="1">
      <alignment horizontal="center"/>
    </xf>
    <xf numFmtId="0" fontId="34" fillId="0" borderId="11" xfId="0" applyFont="1" applyFill="1" applyBorder="1" applyAlignment="1">
      <alignment horizontal="center"/>
    </xf>
    <xf numFmtId="0" fontId="34" fillId="0" borderId="14" xfId="0" applyFont="1" applyFill="1" applyBorder="1" applyAlignment="1">
      <alignment horizontal="center"/>
    </xf>
    <xf numFmtId="0" fontId="34" fillId="0" borderId="20" xfId="0" applyFont="1" applyFill="1" applyBorder="1" applyAlignment="1">
      <alignment vertical="center" wrapText="1"/>
    </xf>
    <xf numFmtId="0" fontId="68" fillId="0" borderId="11" xfId="0" applyFont="1" applyFill="1" applyBorder="1" applyAlignment="1">
      <alignment horizontal="center" vertical="center"/>
    </xf>
    <xf numFmtId="0" fontId="68" fillId="0" borderId="14" xfId="0" applyFont="1" applyFill="1" applyBorder="1" applyAlignment="1">
      <alignment horizontal="center" vertical="center"/>
    </xf>
    <xf numFmtId="0" fontId="68" fillId="0" borderId="19" xfId="0" applyFont="1" applyFill="1" applyBorder="1" applyAlignment="1">
      <alignment horizontal="center" vertical="center" wrapText="1"/>
    </xf>
    <xf numFmtId="0" fontId="68" fillId="0" borderId="18" xfId="0" applyFont="1" applyFill="1" applyBorder="1" applyAlignment="1">
      <alignment horizontal="center" vertical="center" wrapText="1"/>
    </xf>
    <xf numFmtId="0" fontId="68" fillId="0" borderId="17" xfId="0" applyFont="1" applyFill="1" applyBorder="1" applyAlignment="1">
      <alignment horizontal="center" vertical="center" wrapText="1"/>
    </xf>
    <xf numFmtId="0" fontId="68" fillId="0" borderId="16" xfId="0" applyFont="1" applyFill="1" applyBorder="1" applyAlignment="1">
      <alignment horizontal="center" vertical="center" wrapText="1"/>
    </xf>
    <xf numFmtId="0" fontId="68" fillId="0" borderId="17" xfId="0" applyFont="1" applyFill="1" applyBorder="1" applyAlignment="1">
      <alignment vertical="center" wrapText="1"/>
    </xf>
    <xf numFmtId="3" fontId="68" fillId="0" borderId="16" xfId="0" applyNumberFormat="1" applyFont="1" applyFill="1" applyBorder="1" applyAlignment="1">
      <alignment horizontal="center" vertical="center"/>
    </xf>
    <xf numFmtId="0" fontId="34" fillId="0" borderId="17" xfId="0" applyFont="1" applyFill="1" applyBorder="1" applyAlignment="1">
      <alignment vertical="center" wrapText="1"/>
    </xf>
    <xf numFmtId="0" fontId="68" fillId="0" borderId="17" xfId="0" applyFont="1" applyFill="1" applyBorder="1" applyAlignment="1">
      <alignment horizontal="left" vertical="center" wrapText="1"/>
    </xf>
    <xf numFmtId="0" fontId="34" fillId="0" borderId="10" xfId="0" applyFont="1" applyFill="1" applyBorder="1" applyAlignment="1">
      <alignment horizontal="center" vertical="center"/>
    </xf>
    <xf numFmtId="0" fontId="34" fillId="0" borderId="11" xfId="0" applyFont="1" applyFill="1" applyBorder="1" applyAlignment="1">
      <alignment horizontal="center" vertical="center"/>
    </xf>
    <xf numFmtId="0" fontId="34" fillId="0" borderId="14" xfId="0" applyFont="1" applyFill="1" applyBorder="1" applyAlignment="1">
      <alignment horizontal="center" vertical="center"/>
    </xf>
    <xf numFmtId="0" fontId="69" fillId="0" borderId="17" xfId="0" applyFont="1" applyFill="1" applyBorder="1" applyAlignment="1">
      <alignment horizontal="left" vertical="center" wrapText="1"/>
    </xf>
    <xf numFmtId="0" fontId="68" fillId="0" borderId="10" xfId="0" applyFont="1" applyFill="1" applyBorder="1" applyAlignment="1">
      <alignment horizontal="center" vertical="center"/>
    </xf>
    <xf numFmtId="0" fontId="34" fillId="0" borderId="18" xfId="0" applyFont="1" applyFill="1" applyBorder="1" applyAlignment="1">
      <alignment horizontal="center" vertical="center" wrapText="1"/>
    </xf>
    <xf numFmtId="0" fontId="34" fillId="0" borderId="16" xfId="0" applyFont="1" applyFill="1" applyBorder="1" applyAlignment="1">
      <alignment horizontal="center" vertical="center" wrapText="1"/>
    </xf>
    <xf numFmtId="3" fontId="70" fillId="0" borderId="16" xfId="0" applyNumberFormat="1" applyFont="1" applyFill="1" applyBorder="1" applyAlignment="1">
      <alignment horizontal="center" vertical="center"/>
    </xf>
    <xf numFmtId="4" fontId="68" fillId="0" borderId="17" xfId="0" applyNumberFormat="1" applyFont="1" applyFill="1" applyBorder="1" applyAlignment="1">
      <alignment horizontal="center" vertical="center" wrapText="1"/>
    </xf>
    <xf numFmtId="0" fontId="68" fillId="0" borderId="17" xfId="0" applyFont="1" applyFill="1" applyBorder="1" applyAlignment="1">
      <alignment horizontal="center" vertical="center" wrapText="1"/>
    </xf>
    <xf numFmtId="164" fontId="68" fillId="0" borderId="16" xfId="0" applyNumberFormat="1" applyFont="1" applyFill="1" applyBorder="1" applyAlignment="1">
      <alignment horizontal="center" vertical="center"/>
    </xf>
    <xf numFmtId="0" fontId="34" fillId="0" borderId="10"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68" fillId="0" borderId="17" xfId="0" applyFont="1" applyFill="1" applyBorder="1" applyAlignment="1">
      <alignment horizontal="left" vertical="center" wrapText="1" indent="1"/>
    </xf>
    <xf numFmtId="0" fontId="70" fillId="0" borderId="17" xfId="0" applyFont="1" applyFill="1" applyBorder="1" applyAlignment="1">
      <alignment horizontal="left" vertical="center" wrapText="1" indent="1"/>
    </xf>
    <xf numFmtId="9" fontId="70" fillId="0" borderId="16" xfId="43" applyFont="1" applyFill="1" applyBorder="1" applyAlignment="1">
      <alignment horizontal="center" vertical="center"/>
    </xf>
    <xf numFmtId="164" fontId="70" fillId="0" borderId="16" xfId="0" applyNumberFormat="1" applyFont="1" applyFill="1" applyBorder="1" applyAlignment="1">
      <alignment horizontal="center" vertical="center"/>
    </xf>
    <xf numFmtId="4" fontId="68" fillId="0" borderId="16" xfId="0" applyNumberFormat="1" applyFont="1" applyFill="1" applyBorder="1" applyAlignment="1">
      <alignment horizontal="center" vertical="center"/>
    </xf>
    <xf numFmtId="0" fontId="74" fillId="0" borderId="21" xfId="0" applyFont="1" applyFill="1" applyBorder="1" applyAlignment="1">
      <alignment horizontal="left" vertical="center" wrapText="1" indent="1"/>
    </xf>
    <xf numFmtId="0" fontId="68" fillId="0" borderId="19" xfId="0" applyFont="1" applyFill="1" applyBorder="1" applyAlignment="1">
      <alignment vertical="center" wrapText="1"/>
    </xf>
    <xf numFmtId="0" fontId="68" fillId="0" borderId="23" xfId="0" applyFont="1" applyFill="1" applyBorder="1" applyAlignment="1">
      <alignment horizontal="center" vertical="center" wrapText="1"/>
    </xf>
    <xf numFmtId="0" fontId="68" fillId="0" borderId="12" xfId="0" applyFont="1" applyFill="1" applyBorder="1" applyAlignment="1">
      <alignment horizontal="center" vertical="center" wrapText="1"/>
    </xf>
    <xf numFmtId="0" fontId="68" fillId="0" borderId="15" xfId="0" applyFont="1" applyFill="1" applyBorder="1" applyAlignment="1">
      <alignment horizontal="center" vertical="center" wrapText="1"/>
    </xf>
    <xf numFmtId="0" fontId="68" fillId="0" borderId="21" xfId="0" applyFont="1" applyFill="1" applyBorder="1" applyAlignment="1">
      <alignment vertical="center" wrapText="1"/>
    </xf>
    <xf numFmtId="0" fontId="68" fillId="0" borderId="24"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68" fillId="0" borderId="18" xfId="0" applyFont="1" applyFill="1" applyBorder="1" applyAlignment="1">
      <alignment horizontal="center" vertical="center" wrapText="1"/>
    </xf>
    <xf numFmtId="0" fontId="68" fillId="0" borderId="17" xfId="0" applyFont="1" applyFill="1" applyBorder="1" applyAlignment="1">
      <alignment vertical="center" wrapText="1"/>
    </xf>
    <xf numFmtId="0" fontId="68" fillId="0" borderId="22" xfId="0" applyFont="1" applyFill="1" applyBorder="1" applyAlignment="1">
      <alignment horizontal="center" vertical="center" wrapText="1"/>
    </xf>
    <xf numFmtId="0" fontId="68" fillId="0" borderId="13" xfId="0" applyFont="1" applyFill="1" applyBorder="1" applyAlignment="1">
      <alignment horizontal="center" vertical="center" wrapText="1"/>
    </xf>
    <xf numFmtId="0" fontId="68" fillId="0" borderId="16" xfId="0" applyFont="1" applyFill="1" applyBorder="1" applyAlignment="1">
      <alignment horizontal="center" vertical="center" wrapText="1"/>
    </xf>
    <xf numFmtId="0" fontId="69" fillId="0" borderId="17" xfId="0" applyFont="1" applyFill="1" applyBorder="1" applyAlignment="1">
      <alignment vertical="center" wrapText="1"/>
    </xf>
    <xf numFmtId="3" fontId="34" fillId="0" borderId="16" xfId="0" applyNumberFormat="1" applyFont="1" applyFill="1" applyBorder="1" applyAlignment="1">
      <alignment horizontal="center" vertical="center"/>
    </xf>
    <xf numFmtId="0" fontId="71" fillId="0" borderId="17" xfId="0" applyFont="1" applyFill="1" applyBorder="1" applyAlignment="1">
      <alignment vertical="center" wrapText="1"/>
    </xf>
    <xf numFmtId="3" fontId="68" fillId="0" borderId="17" xfId="0" applyNumberFormat="1" applyFont="1" applyFill="1" applyBorder="1" applyAlignment="1">
      <alignment horizontal="center" vertical="center" wrapText="1"/>
    </xf>
    <xf numFmtId="0" fontId="69" fillId="0" borderId="21" xfId="0" applyFont="1" applyFill="1" applyBorder="1" applyAlignment="1">
      <alignment horizontal="left" vertical="center" wrapText="1" indent="1"/>
    </xf>
    <xf numFmtId="9" fontId="68" fillId="0" borderId="10" xfId="0" applyNumberFormat="1" applyFont="1" applyFill="1" applyBorder="1" applyAlignment="1">
      <alignment horizontal="center" vertical="center"/>
    </xf>
    <xf numFmtId="9" fontId="68" fillId="0" borderId="11" xfId="0" applyNumberFormat="1" applyFont="1" applyFill="1" applyBorder="1" applyAlignment="1">
      <alignment horizontal="center" vertical="center"/>
    </xf>
    <xf numFmtId="9" fontId="68" fillId="0" borderId="14" xfId="0" applyNumberFormat="1" applyFont="1" applyFill="1" applyBorder="1" applyAlignment="1">
      <alignment horizontal="center" vertical="center"/>
    </xf>
    <xf numFmtId="0" fontId="68" fillId="0" borderId="22" xfId="0" applyFont="1" applyFill="1" applyBorder="1" applyAlignment="1">
      <alignment vertical="center" wrapText="1"/>
    </xf>
    <xf numFmtId="0" fontId="68" fillId="0" borderId="13" xfId="0" applyFont="1" applyFill="1" applyBorder="1" applyAlignment="1">
      <alignment horizontal="center" vertical="center" wrapText="1"/>
    </xf>
    <xf numFmtId="0" fontId="68" fillId="0" borderId="23" xfId="0" applyFont="1" applyFill="1" applyBorder="1" applyAlignment="1">
      <alignment horizontal="center" vertical="center"/>
    </xf>
    <xf numFmtId="0" fontId="68" fillId="0" borderId="12" xfId="0" applyFont="1" applyFill="1" applyBorder="1" applyAlignment="1">
      <alignment horizontal="center" vertical="center"/>
    </xf>
    <xf numFmtId="0" fontId="68" fillId="0" borderId="15" xfId="0" applyFont="1" applyFill="1" applyBorder="1" applyAlignment="1">
      <alignment horizontal="center" vertical="center"/>
    </xf>
    <xf numFmtId="0" fontId="68" fillId="0" borderId="24" xfId="0" applyFont="1" applyFill="1" applyBorder="1" applyAlignment="1">
      <alignment horizontal="center" vertical="center"/>
    </xf>
    <xf numFmtId="0" fontId="68" fillId="0" borderId="0" xfId="0" applyFont="1" applyFill="1" applyBorder="1" applyAlignment="1">
      <alignment horizontal="center" vertical="center"/>
    </xf>
    <xf numFmtId="0" fontId="68" fillId="0" borderId="18" xfId="0" applyFont="1" applyFill="1" applyBorder="1" applyAlignment="1">
      <alignment horizontal="center" vertical="center"/>
    </xf>
    <xf numFmtId="0" fontId="68" fillId="0" borderId="22" xfId="0" applyFont="1" applyFill="1" applyBorder="1" applyAlignment="1">
      <alignment horizontal="center" vertical="center"/>
    </xf>
    <xf numFmtId="0" fontId="68" fillId="0" borderId="13" xfId="0" applyFont="1" applyFill="1" applyBorder="1" applyAlignment="1">
      <alignment horizontal="center" vertical="center"/>
    </xf>
    <xf numFmtId="0" fontId="68" fillId="0" borderId="16" xfId="0" applyFont="1" applyFill="1" applyBorder="1" applyAlignment="1">
      <alignment horizontal="center" vertical="center"/>
    </xf>
    <xf numFmtId="9" fontId="68" fillId="0" borderId="16" xfId="0" applyNumberFormat="1" applyFont="1" applyFill="1" applyBorder="1" applyAlignment="1">
      <alignment horizontal="center" vertical="center"/>
    </xf>
    <xf numFmtId="0" fontId="75" fillId="0" borderId="10" xfId="0" applyFont="1" applyFill="1" applyBorder="1" applyAlignment="1">
      <alignment horizontal="center" vertical="center" wrapText="1"/>
    </xf>
    <xf numFmtId="0" fontId="75" fillId="0" borderId="11" xfId="0" applyFont="1" applyFill="1" applyBorder="1" applyAlignment="1">
      <alignment horizontal="center" vertical="center" wrapText="1"/>
    </xf>
    <xf numFmtId="0" fontId="75" fillId="0" borderId="14" xfId="0" applyFont="1" applyFill="1" applyBorder="1" applyAlignment="1">
      <alignment horizontal="center" vertical="center" wrapText="1"/>
    </xf>
    <xf numFmtId="0" fontId="34" fillId="0" borderId="21" xfId="0" applyFont="1" applyFill="1" applyBorder="1" applyAlignment="1">
      <alignment horizontal="left" vertical="center" wrapText="1" indent="1"/>
    </xf>
    <xf numFmtId="3" fontId="77" fillId="0" borderId="16" xfId="0" applyNumberFormat="1" applyFont="1" applyFill="1" applyBorder="1" applyAlignment="1">
      <alignment horizontal="center" vertical="center"/>
    </xf>
    <xf numFmtId="0" fontId="69" fillId="36" borderId="17" xfId="0" applyFont="1" applyFill="1" applyBorder="1" applyAlignment="1">
      <alignment vertical="center" wrapText="1"/>
    </xf>
    <xf numFmtId="3" fontId="34" fillId="36" borderId="16" xfId="0" applyNumberFormat="1" applyFont="1" applyFill="1" applyBorder="1" applyAlignment="1">
      <alignment horizontal="center" vertical="center"/>
    </xf>
    <xf numFmtId="0" fontId="34" fillId="37" borderId="17" xfId="0" applyFont="1" applyFill="1" applyBorder="1" applyAlignment="1">
      <alignment vertical="center" wrapText="1"/>
    </xf>
    <xf numFmtId="3" fontId="34" fillId="37" borderId="16" xfId="0" applyNumberFormat="1" applyFont="1" applyFill="1" applyBorder="1" applyAlignment="1">
      <alignment horizontal="center" vertical="center"/>
    </xf>
    <xf numFmtId="0" fontId="77" fillId="0" borderId="17" xfId="0" applyFont="1" applyFill="1" applyBorder="1" applyAlignment="1">
      <alignment vertical="center" wrapText="1"/>
    </xf>
    <xf numFmtId="164" fontId="77" fillId="0" borderId="16" xfId="0" applyNumberFormat="1" applyFont="1" applyFill="1" applyBorder="1" applyAlignment="1">
      <alignment horizontal="center" vertical="center"/>
    </xf>
    <xf numFmtId="0" fontId="34" fillId="0" borderId="17" xfId="0" applyFont="1" applyFill="1" applyBorder="1" applyAlignment="1">
      <alignment horizontal="left" vertical="center" wrapText="1" indent="1"/>
    </xf>
    <xf numFmtId="0" fontId="34" fillId="0" borderId="0" xfId="0" applyFont="1" applyFill="1" applyBorder="1" applyAlignment="1">
      <alignment horizontal="left" vertical="center" wrapText="1" indent="1"/>
    </xf>
    <xf numFmtId="3" fontId="68" fillId="0" borderId="0" xfId="0" applyNumberFormat="1" applyFont="1" applyFill="1" applyBorder="1" applyAlignment="1">
      <alignment horizontal="center" vertical="center"/>
    </xf>
    <xf numFmtId="0" fontId="68" fillId="0" borderId="0" xfId="44" applyFont="1"/>
    <xf numFmtId="0" fontId="68" fillId="0" borderId="23" xfId="0" applyFont="1" applyFill="1" applyBorder="1" applyAlignment="1">
      <alignment horizontal="left" vertical="center" wrapText="1"/>
    </xf>
    <xf numFmtId="0" fontId="68" fillId="0" borderId="12" xfId="0" applyFont="1" applyFill="1" applyBorder="1" applyAlignment="1">
      <alignment horizontal="left" vertical="center" wrapText="1"/>
    </xf>
    <xf numFmtId="0" fontId="68" fillId="0" borderId="15" xfId="0" applyFont="1" applyFill="1" applyBorder="1" applyAlignment="1">
      <alignment horizontal="left" vertical="center" wrapText="1"/>
    </xf>
    <xf numFmtId="0" fontId="68" fillId="0" borderId="24" xfId="0" applyFont="1" applyFill="1" applyBorder="1" applyAlignment="1">
      <alignment horizontal="left" vertical="center" wrapText="1"/>
    </xf>
    <xf numFmtId="0" fontId="68" fillId="0" borderId="0" xfId="0" applyFont="1" applyFill="1" applyBorder="1" applyAlignment="1">
      <alignment horizontal="left" vertical="center" wrapText="1"/>
    </xf>
    <xf numFmtId="0" fontId="68" fillId="0" borderId="18" xfId="0" applyFont="1" applyFill="1" applyBorder="1" applyAlignment="1">
      <alignment horizontal="left" vertical="center" wrapText="1"/>
    </xf>
    <xf numFmtId="0" fontId="68" fillId="0" borderId="22" xfId="0" applyFont="1" applyFill="1" applyBorder="1" applyAlignment="1">
      <alignment horizontal="left" vertical="center" wrapText="1"/>
    </xf>
    <xf numFmtId="0" fontId="68" fillId="0" borderId="13" xfId="0" applyFont="1" applyFill="1" applyBorder="1" applyAlignment="1">
      <alignment horizontal="left" vertical="center" wrapText="1"/>
    </xf>
    <xf numFmtId="0" fontId="68" fillId="0" borderId="16" xfId="0" applyFont="1" applyFill="1" applyBorder="1" applyAlignment="1">
      <alignment horizontal="left" vertical="center" wrapText="1"/>
    </xf>
    <xf numFmtId="0" fontId="67" fillId="0" borderId="0" xfId="0" applyFont="1"/>
    <xf numFmtId="0" fontId="79" fillId="0" borderId="0" xfId="0" applyFont="1" applyAlignment="1">
      <alignment horizontal="center"/>
    </xf>
    <xf numFmtId="0" fontId="34" fillId="33" borderId="20" xfId="0" applyFont="1" applyFill="1" applyBorder="1" applyAlignment="1">
      <alignment horizontal="left" vertical="center" wrapText="1"/>
    </xf>
    <xf numFmtId="0" fontId="68" fillId="33" borderId="20" xfId="0" applyFont="1" applyFill="1" applyBorder="1" applyAlignment="1">
      <alignment horizontal="center" vertical="center"/>
    </xf>
    <xf numFmtId="49" fontId="68" fillId="33" borderId="10" xfId="0" applyNumberFormat="1" applyFont="1" applyFill="1" applyBorder="1" applyAlignment="1">
      <alignment horizontal="center" vertical="center"/>
    </xf>
    <xf numFmtId="49" fontId="68" fillId="33" borderId="11" xfId="0" applyNumberFormat="1" applyFont="1" applyFill="1" applyBorder="1" applyAlignment="1">
      <alignment horizontal="center" vertical="center"/>
    </xf>
    <xf numFmtId="49" fontId="68" fillId="33" borderId="14" xfId="0" applyNumberFormat="1" applyFont="1" applyFill="1" applyBorder="1" applyAlignment="1">
      <alignment horizontal="center" vertical="center"/>
    </xf>
    <xf numFmtId="0" fontId="68" fillId="33" borderId="10" xfId="0" applyFont="1" applyFill="1" applyBorder="1" applyAlignment="1">
      <alignment horizontal="center" vertical="center" wrapText="1"/>
    </xf>
    <xf numFmtId="0" fontId="68" fillId="33" borderId="11" xfId="0" applyFont="1" applyFill="1" applyBorder="1" applyAlignment="1">
      <alignment horizontal="center" vertical="center" wrapText="1"/>
    </xf>
    <xf numFmtId="0" fontId="68" fillId="33" borderId="14" xfId="0" applyFont="1" applyFill="1" applyBorder="1" applyAlignment="1">
      <alignment horizontal="center" vertical="center" wrapText="1"/>
    </xf>
    <xf numFmtId="0" fontId="34" fillId="0" borderId="10" xfId="0" applyFont="1" applyBorder="1" applyAlignment="1">
      <alignment horizontal="center"/>
    </xf>
    <xf numFmtId="0" fontId="34" fillId="0" borderId="11" xfId="0" applyFont="1" applyBorder="1" applyAlignment="1">
      <alignment horizontal="center"/>
    </xf>
    <xf numFmtId="0" fontId="34" fillId="0" borderId="14" xfId="0" applyFont="1" applyBorder="1" applyAlignment="1">
      <alignment horizontal="center"/>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68" fillId="0" borderId="14" xfId="0" applyFont="1" applyBorder="1" applyAlignment="1">
      <alignment horizontal="center" vertical="center" wrapText="1"/>
    </xf>
    <xf numFmtId="0" fontId="34" fillId="34" borderId="20" xfId="0" applyFont="1" applyFill="1" applyBorder="1" applyAlignment="1">
      <alignment vertical="center" wrapText="1"/>
    </xf>
    <xf numFmtId="0" fontId="68" fillId="34" borderId="11" xfId="0" applyFont="1" applyFill="1" applyBorder="1" applyAlignment="1">
      <alignment horizontal="center" vertical="center" wrapText="1"/>
    </xf>
    <xf numFmtId="0" fontId="68" fillId="34" borderId="11" xfId="0" applyFont="1" applyFill="1" applyBorder="1" applyAlignment="1">
      <alignment horizontal="center" vertical="center"/>
    </xf>
    <xf numFmtId="0" fontId="68" fillId="34" borderId="14" xfId="0" applyFont="1" applyFill="1" applyBorder="1" applyAlignment="1">
      <alignment horizontal="center" vertical="center"/>
    </xf>
    <xf numFmtId="0" fontId="68" fillId="33" borderId="19" xfId="0" applyFont="1" applyFill="1" applyBorder="1" applyAlignment="1">
      <alignment horizontal="center" vertical="center" wrapText="1"/>
    </xf>
    <xf numFmtId="0" fontId="68" fillId="33" borderId="18" xfId="0" applyFont="1" applyFill="1" applyBorder="1" applyAlignment="1">
      <alignment horizontal="center" vertical="center" wrapText="1"/>
    </xf>
    <xf numFmtId="0" fontId="68" fillId="33" borderId="17" xfId="0" applyFont="1" applyFill="1" applyBorder="1" applyAlignment="1">
      <alignment horizontal="center" vertical="center" wrapText="1"/>
    </xf>
    <xf numFmtId="0" fontId="68" fillId="33" borderId="16" xfId="0" applyFont="1" applyFill="1" applyBorder="1" applyAlignment="1">
      <alignment horizontal="center" vertical="center" wrapText="1"/>
    </xf>
    <xf numFmtId="0" fontId="68" fillId="33" borderId="17" xfId="0" applyFont="1" applyFill="1" applyBorder="1" applyAlignment="1">
      <alignment vertical="center" wrapText="1"/>
    </xf>
    <xf numFmtId="1" fontId="68" fillId="33" borderId="16" xfId="0" applyNumberFormat="1" applyFont="1" applyFill="1" applyBorder="1" applyAlignment="1">
      <alignment horizontal="center" vertical="center"/>
    </xf>
    <xf numFmtId="0" fontId="34" fillId="34" borderId="17" xfId="0" applyFont="1" applyFill="1" applyBorder="1" applyAlignment="1">
      <alignment vertical="center" wrapText="1"/>
    </xf>
    <xf numFmtId="0" fontId="68" fillId="34" borderId="10" xfId="0" applyFont="1" applyFill="1" applyBorder="1" applyAlignment="1">
      <alignment horizontal="center" vertical="center" wrapText="1"/>
    </xf>
    <xf numFmtId="0" fontId="68" fillId="34" borderId="14" xfId="0" applyFont="1" applyFill="1" applyBorder="1" applyAlignment="1">
      <alignment horizontal="center" vertical="center" wrapText="1"/>
    </xf>
    <xf numFmtId="9" fontId="68" fillId="33" borderId="16" xfId="0" applyNumberFormat="1" applyFont="1" applyFill="1" applyBorder="1" applyAlignment="1">
      <alignment horizontal="center" vertical="center"/>
    </xf>
    <xf numFmtId="0" fontId="34" fillId="34" borderId="10" xfId="0" applyFont="1" applyFill="1" applyBorder="1" applyAlignment="1">
      <alignment horizontal="center" vertical="center"/>
    </xf>
    <xf numFmtId="0" fontId="34" fillId="34" borderId="11" xfId="0" applyFont="1" applyFill="1" applyBorder="1" applyAlignment="1">
      <alignment horizontal="center" vertical="center"/>
    </xf>
    <xf numFmtId="0" fontId="34" fillId="34" borderId="14" xfId="0" applyFont="1" applyFill="1" applyBorder="1" applyAlignment="1">
      <alignment horizontal="center" vertical="center"/>
    </xf>
    <xf numFmtId="0" fontId="69" fillId="34" borderId="17" xfId="0" applyFont="1" applyFill="1" applyBorder="1" applyAlignment="1">
      <alignment horizontal="left" vertical="center" wrapText="1"/>
    </xf>
    <xf numFmtId="0" fontId="68" fillId="34" borderId="10" xfId="0" applyFont="1" applyFill="1" applyBorder="1" applyAlignment="1">
      <alignment horizontal="center" vertical="center"/>
    </xf>
    <xf numFmtId="0" fontId="68" fillId="33" borderId="17" xfId="0" applyFont="1" applyFill="1" applyBorder="1" applyAlignment="1">
      <alignment horizontal="left" vertical="center" wrapText="1"/>
    </xf>
    <xf numFmtId="0" fontId="68" fillId="33" borderId="10" xfId="0" applyFont="1" applyFill="1" applyBorder="1" applyAlignment="1">
      <alignment horizontal="center" vertical="center"/>
    </xf>
    <xf numFmtId="0" fontId="68" fillId="33" borderId="11" xfId="0" applyFont="1" applyFill="1" applyBorder="1" applyAlignment="1">
      <alignment horizontal="center" vertical="center"/>
    </xf>
    <xf numFmtId="0" fontId="68" fillId="33" borderId="14" xfId="0" applyFont="1" applyFill="1" applyBorder="1" applyAlignment="1">
      <alignment horizontal="center" vertical="center"/>
    </xf>
    <xf numFmtId="0" fontId="34" fillId="33" borderId="18" xfId="0" applyFont="1" applyFill="1" applyBorder="1" applyAlignment="1">
      <alignment horizontal="center" vertical="center" wrapText="1"/>
    </xf>
    <xf numFmtId="0" fontId="34" fillId="33" borderId="16" xfId="0" applyFont="1" applyFill="1" applyBorder="1" applyAlignment="1">
      <alignment horizontal="center" vertical="center" wrapText="1"/>
    </xf>
    <xf numFmtId="3" fontId="68" fillId="33" borderId="17" xfId="0" applyNumberFormat="1" applyFont="1" applyFill="1" applyBorder="1" applyAlignment="1">
      <alignment horizontal="center" vertical="center" wrapText="1"/>
    </xf>
    <xf numFmtId="0" fontId="68" fillId="33" borderId="17" xfId="0" applyFont="1" applyFill="1" applyBorder="1" applyAlignment="1">
      <alignment horizontal="center" vertical="center" wrapText="1"/>
    </xf>
    <xf numFmtId="164" fontId="68" fillId="33" borderId="16" xfId="0" applyNumberFormat="1" applyFont="1" applyFill="1" applyBorder="1" applyAlignment="1">
      <alignment horizontal="center" vertical="center"/>
    </xf>
    <xf numFmtId="0" fontId="34" fillId="34" borderId="10" xfId="0" applyFont="1" applyFill="1" applyBorder="1" applyAlignment="1">
      <alignment horizontal="center" vertical="center" wrapText="1"/>
    </xf>
    <xf numFmtId="0" fontId="34" fillId="34" borderId="11" xfId="0" applyFont="1" applyFill="1" applyBorder="1" applyAlignment="1">
      <alignment horizontal="center" vertical="center" wrapText="1"/>
    </xf>
    <xf numFmtId="0" fontId="34" fillId="34" borderId="14" xfId="0" applyFont="1" applyFill="1" applyBorder="1" applyAlignment="1">
      <alignment horizontal="center" vertical="center" wrapText="1"/>
    </xf>
    <xf numFmtId="0" fontId="68" fillId="0" borderId="17" xfId="0" applyFont="1" applyBorder="1" applyAlignment="1">
      <alignment horizontal="left" vertical="center" wrapText="1" indent="1"/>
    </xf>
    <xf numFmtId="3" fontId="68" fillId="0" borderId="16" xfId="0" applyNumberFormat="1" applyFont="1" applyBorder="1" applyAlignment="1">
      <alignment horizontal="center" vertical="center"/>
    </xf>
    <xf numFmtId="0" fontId="74" fillId="0" borderId="21" xfId="0" applyFont="1" applyBorder="1" applyAlignment="1">
      <alignment horizontal="left" vertical="center" wrapText="1" indent="1"/>
    </xf>
    <xf numFmtId="3" fontId="70" fillId="0" borderId="16" xfId="0" applyNumberFormat="1" applyFont="1" applyBorder="1" applyAlignment="1">
      <alignment horizontal="center" vertical="center"/>
    </xf>
    <xf numFmtId="0" fontId="69" fillId="35" borderId="17" xfId="0" applyFont="1" applyFill="1" applyBorder="1" applyAlignment="1">
      <alignment vertical="center" wrapText="1"/>
    </xf>
    <xf numFmtId="3" fontId="34" fillId="35" borderId="16" xfId="0" applyNumberFormat="1" applyFont="1" applyFill="1" applyBorder="1" applyAlignment="1">
      <alignment horizontal="center" vertical="center"/>
    </xf>
    <xf numFmtId="0" fontId="68" fillId="34" borderId="17" xfId="0" applyFont="1" applyFill="1" applyBorder="1" applyAlignment="1">
      <alignment horizontal="left" vertical="center" wrapText="1"/>
    </xf>
    <xf numFmtId="9" fontId="68" fillId="34" borderId="10" xfId="0" applyNumberFormat="1" applyFont="1" applyFill="1" applyBorder="1" applyAlignment="1">
      <alignment horizontal="center" vertical="center"/>
    </xf>
    <xf numFmtId="9" fontId="68" fillId="34" borderId="11" xfId="0" applyNumberFormat="1" applyFont="1" applyFill="1" applyBorder="1" applyAlignment="1">
      <alignment horizontal="center" vertical="center"/>
    </xf>
    <xf numFmtId="9" fontId="68" fillId="34" borderId="14" xfId="0" applyNumberFormat="1" applyFont="1" applyFill="1" applyBorder="1" applyAlignment="1">
      <alignment horizontal="center" vertical="center"/>
    </xf>
    <xf numFmtId="0" fontId="68" fillId="33" borderId="19" xfId="0" applyFont="1" applyFill="1" applyBorder="1" applyAlignment="1">
      <alignment vertical="center" wrapText="1"/>
    </xf>
    <xf numFmtId="0" fontId="68" fillId="33" borderId="21" xfId="0" applyFont="1" applyFill="1" applyBorder="1" applyAlignment="1">
      <alignment vertical="center" wrapText="1"/>
    </xf>
    <xf numFmtId="0" fontId="68" fillId="33" borderId="17" xfId="0" applyFont="1" applyFill="1" applyBorder="1" applyAlignment="1">
      <alignment vertical="center" wrapText="1"/>
    </xf>
    <xf numFmtId="3" fontId="34" fillId="34" borderId="16" xfId="0" applyNumberFormat="1" applyFont="1" applyFill="1" applyBorder="1" applyAlignment="1">
      <alignment horizontal="center" vertical="center"/>
    </xf>
    <xf numFmtId="0" fontId="77" fillId="33" borderId="17" xfId="0" applyFont="1" applyFill="1" applyBorder="1" applyAlignment="1">
      <alignment vertical="center" wrapText="1"/>
    </xf>
    <xf numFmtId="3" fontId="77" fillId="33" borderId="16" xfId="0" applyNumberFormat="1" applyFont="1" applyFill="1" applyBorder="1" applyAlignment="1">
      <alignment horizontal="center" vertical="center"/>
    </xf>
    <xf numFmtId="164" fontId="77" fillId="0" borderId="16" xfId="0" applyNumberFormat="1" applyFont="1" applyBorder="1" applyAlignment="1">
      <alignment horizontal="center" vertical="center"/>
    </xf>
    <xf numFmtId="0" fontId="70" fillId="0" borderId="17" xfId="0" applyFont="1" applyBorder="1" applyAlignment="1">
      <alignment horizontal="left" vertical="center" wrapText="1" indent="1"/>
    </xf>
    <xf numFmtId="164" fontId="70" fillId="0" borderId="16" xfId="0" applyNumberFormat="1" applyFont="1" applyBorder="1" applyAlignment="1">
      <alignment horizontal="center" vertical="center"/>
    </xf>
    <xf numFmtId="0" fontId="34" fillId="0" borderId="17" xfId="0" applyFont="1" applyBorder="1" applyAlignment="1">
      <alignment horizontal="left" vertical="center" wrapText="1" indent="1"/>
    </xf>
    <xf numFmtId="0" fontId="34" fillId="0" borderId="0" xfId="0" applyFont="1" applyBorder="1" applyAlignment="1">
      <alignment horizontal="left" vertical="center" wrapText="1" indent="1"/>
    </xf>
    <xf numFmtId="3" fontId="68" fillId="0" borderId="0" xfId="0" applyNumberFormat="1" applyFont="1" applyBorder="1" applyAlignment="1">
      <alignment horizontal="center" vertical="center"/>
    </xf>
    <xf numFmtId="0" fontId="32" fillId="36" borderId="17" xfId="0" applyFont="1" applyFill="1" applyBorder="1" applyAlignment="1">
      <alignmen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10" xfId="49"/>
    <cellStyle name="Comma 2" xfId="48"/>
    <cellStyle name="Comma 3" xfId="47"/>
    <cellStyle name="Comma 4" xfId="50"/>
    <cellStyle name="Comma 5" xfId="51"/>
    <cellStyle name="Comma 6" xfId="52"/>
    <cellStyle name="Comma 7" xfId="53"/>
    <cellStyle name="Comma 8" xfId="54"/>
    <cellStyle name="Comma 9" xfId="55"/>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rmal 4" xfId="56"/>
    <cellStyle name="Normal 5" xfId="46"/>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BZ-SHARESERVER\sharefinanc~1\FINANCA%20JONE%20NE%20RRJET\FINANCA%20LOLA%202222\DOKUMENTAT%20TONA\Dokumentat%20e%20mia\Financa%202017\Liste_Pagesa_e_Unifikuar%20qb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pagesa"/>
      <sheetName val="Bordero e UNIFIKUAR"/>
      <sheetName val="definicione"/>
      <sheetName val="Skemat e Pagave"/>
      <sheetName val="shpjegime"/>
    </sheetNames>
    <sheetDataSet>
      <sheetData sheetId="0" refreshError="1"/>
      <sheetData sheetId="1" refreshError="1"/>
      <sheetData sheetId="2" refreshError="1">
        <row r="2">
          <cell r="C2">
            <v>0.8</v>
          </cell>
          <cell r="K2" t="str">
            <v>BANKA RAIFFEISEN sh.a.</v>
          </cell>
        </row>
        <row r="3">
          <cell r="C3">
            <v>1.7000000000000001E-2</v>
          </cell>
          <cell r="K3" t="str">
            <v>BANKA E BASHKUAR E SHQIPERISE sh.a.</v>
          </cell>
        </row>
        <row r="4">
          <cell r="C4">
            <v>9.5000000000000001E-2</v>
          </cell>
          <cell r="K4" t="str">
            <v>VENETO BANKA sh.a.</v>
          </cell>
        </row>
        <row r="5">
          <cell r="K5" t="str">
            <v>BANKA KOMBETARE TREGTARE sh.a.</v>
          </cell>
        </row>
        <row r="6">
          <cell r="C6">
            <v>97030</v>
          </cell>
          <cell r="K6" t="str">
            <v>BANKA TIRANA sh.a.</v>
          </cell>
        </row>
        <row r="7">
          <cell r="C7">
            <v>0.13</v>
          </cell>
          <cell r="K7" t="str">
            <v>BANKA NBG ALBANIA sh.a.</v>
          </cell>
        </row>
        <row r="8">
          <cell r="C8">
            <v>0.23</v>
          </cell>
          <cell r="K8" t="str">
            <v>BANKA NDERKOMBETARE TREGTARE sh.a.</v>
          </cell>
        </row>
        <row r="9">
          <cell r="C9">
            <v>30000</v>
          </cell>
          <cell r="K9" t="str">
            <v>BANKA ALPHA ALBANIA sh.a.</v>
          </cell>
        </row>
        <row r="10">
          <cell r="C10">
            <v>130000</v>
          </cell>
          <cell r="K10" t="str">
            <v>BANKA INTESA SANPAOLO ALBANIA sh.a.</v>
          </cell>
        </row>
        <row r="11">
          <cell r="C11">
            <v>13000</v>
          </cell>
          <cell r="K11" t="str">
            <v>BANKA PROCREDIT sh.a.</v>
          </cell>
        </row>
        <row r="12">
          <cell r="K12" t="str">
            <v>BANKA AMERIKANE E INVESTIMEVE sh.a.</v>
          </cell>
        </row>
        <row r="13">
          <cell r="K13" t="str">
            <v>BANKA E KREDITIT TE SHQIPERISE sh.a.</v>
          </cell>
        </row>
        <row r="14">
          <cell r="K14" t="str">
            <v>BANKA CREDINS sh.a.</v>
          </cell>
        </row>
        <row r="15">
          <cell r="K15" t="str">
            <v>BANKA SOCIETE GENERALE ALBANIA sh.a.</v>
          </cell>
        </row>
        <row r="16">
          <cell r="K16" t="str">
            <v>BANKA UNION sh.a.</v>
          </cell>
        </row>
        <row r="17">
          <cell r="K17" t="str">
            <v>BANKA E PARE E INVESTIMEVE, ALBANIA sh.a.</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I48"/>
  <sheetViews>
    <sheetView topLeftCell="B1" zoomScale="112" zoomScaleNormal="112" workbookViewId="0">
      <selection activeCell="L6" sqref="L6"/>
    </sheetView>
  </sheetViews>
  <sheetFormatPr defaultRowHeight="15" x14ac:dyDescent="0.25"/>
  <cols>
    <col min="1" max="1" width="11.7109375" style="42" customWidth="1"/>
    <col min="2" max="2" width="9.140625" style="42"/>
    <col min="3" max="3" width="44.140625" style="42" customWidth="1"/>
    <col min="4" max="4" width="21.5703125" style="42" customWidth="1"/>
    <col min="5" max="5" width="11.42578125" style="42" customWidth="1"/>
    <col min="6" max="6" width="9.140625" style="42"/>
    <col min="7" max="7" width="36.5703125" style="42" customWidth="1"/>
    <col min="8" max="9" width="12.5703125" style="42" customWidth="1"/>
    <col min="10" max="16384" width="9.140625" style="42"/>
  </cols>
  <sheetData>
    <row r="2" spans="3:9" x14ac:dyDescent="0.25">
      <c r="C2" s="253" t="s">
        <v>526</v>
      </c>
      <c r="D2" s="254"/>
      <c r="E2" s="254"/>
      <c r="F2" s="254"/>
    </row>
    <row r="3" spans="3:9" x14ac:dyDescent="0.25">
      <c r="C3" s="255"/>
    </row>
    <row r="4" spans="3:9" ht="15.75" thickBot="1" x14ac:dyDescent="0.3"/>
    <row r="5" spans="3:9" ht="45" customHeight="1" thickBot="1" x14ac:dyDescent="0.3">
      <c r="C5" s="256" t="s">
        <v>527</v>
      </c>
      <c r="D5" s="266" t="s">
        <v>528</v>
      </c>
      <c r="E5" s="267"/>
      <c r="F5" s="267"/>
      <c r="G5" s="267"/>
      <c r="H5" s="267"/>
      <c r="I5" s="268"/>
    </row>
    <row r="6" spans="3:9" ht="38.25" customHeight="1" thickBot="1" x14ac:dyDescent="0.3">
      <c r="C6" s="64" t="s">
        <v>529</v>
      </c>
      <c r="D6" s="269" t="s">
        <v>530</v>
      </c>
      <c r="E6" s="270"/>
      <c r="F6" s="270"/>
      <c r="G6" s="270"/>
      <c r="H6" s="270"/>
      <c r="I6" s="271"/>
    </row>
    <row r="7" spans="3:9" ht="174.75" customHeight="1" thickBot="1" x14ac:dyDescent="0.3">
      <c r="C7" s="257" t="s">
        <v>531</v>
      </c>
      <c r="D7" s="576" t="s">
        <v>532</v>
      </c>
      <c r="E7" s="577"/>
      <c r="F7" s="577"/>
      <c r="G7" s="577"/>
      <c r="H7" s="577"/>
      <c r="I7" s="578"/>
    </row>
    <row r="8" spans="3:9" ht="25.5" customHeight="1" thickBot="1" x14ac:dyDescent="0.3">
      <c r="C8" s="64" t="s">
        <v>533</v>
      </c>
      <c r="D8" s="258" t="s">
        <v>4</v>
      </c>
      <c r="E8" s="272" t="s">
        <v>8</v>
      </c>
      <c r="F8" s="272"/>
      <c r="G8" s="272"/>
      <c r="H8" s="272"/>
      <c r="I8" s="273"/>
    </row>
    <row r="9" spans="3:9" ht="83.25" customHeight="1" thickBot="1" x14ac:dyDescent="0.3">
      <c r="C9" s="64" t="s">
        <v>534</v>
      </c>
      <c r="D9" s="259" t="s">
        <v>93</v>
      </c>
      <c r="E9" s="263" t="s">
        <v>535</v>
      </c>
      <c r="F9" s="264"/>
      <c r="G9" s="264"/>
      <c r="H9" s="264"/>
      <c r="I9" s="265"/>
    </row>
    <row r="10" spans="3:9" ht="44.25" customHeight="1" thickBot="1" x14ac:dyDescent="0.3">
      <c r="C10" s="64" t="s">
        <v>536</v>
      </c>
      <c r="D10" s="259" t="s">
        <v>98</v>
      </c>
      <c r="E10" s="263" t="s">
        <v>537</v>
      </c>
      <c r="F10" s="264"/>
      <c r="G10" s="264"/>
      <c r="H10" s="264"/>
      <c r="I10" s="265"/>
    </row>
    <row r="11" spans="3:9" ht="88.5" customHeight="1" thickBot="1" x14ac:dyDescent="0.3">
      <c r="C11" s="64" t="s">
        <v>538</v>
      </c>
      <c r="D11" s="259" t="s">
        <v>539</v>
      </c>
      <c r="E11" s="263" t="s">
        <v>540</v>
      </c>
      <c r="F11" s="264"/>
      <c r="G11" s="264"/>
      <c r="H11" s="264"/>
      <c r="I11" s="265"/>
    </row>
    <row r="12" spans="3:9" ht="157.5" customHeight="1" thickBot="1" x14ac:dyDescent="0.3">
      <c r="C12" s="64" t="s">
        <v>541</v>
      </c>
      <c r="D12" s="259" t="s">
        <v>542</v>
      </c>
      <c r="E12" s="263" t="s">
        <v>543</v>
      </c>
      <c r="F12" s="264"/>
      <c r="G12" s="264"/>
      <c r="H12" s="264"/>
      <c r="I12" s="265"/>
    </row>
    <row r="13" spans="3:9" ht="63" customHeight="1" thickBot="1" x14ac:dyDescent="0.3">
      <c r="C13" s="64" t="s">
        <v>544</v>
      </c>
      <c r="D13" s="259" t="s">
        <v>99</v>
      </c>
      <c r="E13" s="263" t="s">
        <v>545</v>
      </c>
      <c r="F13" s="264"/>
      <c r="G13" s="264"/>
      <c r="H13" s="264"/>
      <c r="I13" s="265"/>
    </row>
    <row r="14" spans="3:9" ht="48" customHeight="1" thickBot="1" x14ac:dyDescent="0.3">
      <c r="C14" s="64" t="s">
        <v>546</v>
      </c>
      <c r="D14" s="259" t="s">
        <v>100</v>
      </c>
      <c r="E14" s="263" t="s">
        <v>547</v>
      </c>
      <c r="F14" s="264"/>
      <c r="G14" s="264"/>
      <c r="H14" s="264"/>
      <c r="I14" s="265"/>
    </row>
    <row r="15" spans="3:9" ht="54" customHeight="1" thickBot="1" x14ac:dyDescent="0.3">
      <c r="C15" s="64" t="s">
        <v>101</v>
      </c>
      <c r="D15" s="259" t="s">
        <v>102</v>
      </c>
      <c r="E15" s="263" t="s">
        <v>103</v>
      </c>
      <c r="F15" s="264"/>
      <c r="G15" s="264"/>
      <c r="H15" s="264"/>
      <c r="I15" s="265"/>
    </row>
    <row r="16" spans="3:9" ht="67.5" customHeight="1" thickBot="1" x14ac:dyDescent="0.3">
      <c r="C16" s="64" t="s">
        <v>104</v>
      </c>
      <c r="D16" s="259" t="s">
        <v>105</v>
      </c>
      <c r="E16" s="263" t="s">
        <v>548</v>
      </c>
      <c r="F16" s="264"/>
      <c r="G16" s="264"/>
      <c r="H16" s="264"/>
      <c r="I16" s="265"/>
    </row>
    <row r="17" spans="3:9" ht="15.75" x14ac:dyDescent="0.25">
      <c r="C17" s="260"/>
      <c r="D17" s="261"/>
      <c r="E17" s="262"/>
      <c r="F17" s="262"/>
      <c r="G17" s="262"/>
      <c r="H17" s="262"/>
      <c r="I17" s="262"/>
    </row>
    <row r="18" spans="3:9" ht="15.75" x14ac:dyDescent="0.25">
      <c r="C18" s="260"/>
      <c r="D18" s="261"/>
      <c r="E18" s="261"/>
      <c r="F18" s="261"/>
      <c r="G18" s="261"/>
      <c r="H18" s="261"/>
      <c r="I18" s="261"/>
    </row>
    <row r="24" spans="3:9" ht="15" customHeight="1" x14ac:dyDescent="0.25"/>
    <row r="28" spans="3:9" ht="15" customHeight="1" x14ac:dyDescent="0.25"/>
    <row r="32" spans="3:9" ht="15" customHeight="1" x14ac:dyDescent="0.25"/>
    <row r="36" ht="15" customHeight="1" x14ac:dyDescent="0.25"/>
    <row r="40" ht="15" customHeight="1" x14ac:dyDescent="0.25"/>
    <row r="44" ht="15" customHeight="1" x14ac:dyDescent="0.25"/>
    <row r="48" ht="15" customHeight="1" x14ac:dyDescent="0.25"/>
  </sheetData>
  <mergeCells count="12">
    <mergeCell ref="E10:I10"/>
    <mergeCell ref="D5:I5"/>
    <mergeCell ref="D6:I6"/>
    <mergeCell ref="D7:I7"/>
    <mergeCell ref="E8:I8"/>
    <mergeCell ref="E9:I9"/>
    <mergeCell ref="E11:I11"/>
    <mergeCell ref="E12:I12"/>
    <mergeCell ref="E13:I13"/>
    <mergeCell ref="E14:I14"/>
    <mergeCell ref="E15:I15"/>
    <mergeCell ref="E16:I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634"/>
  <sheetViews>
    <sheetView topLeftCell="A646" zoomScale="160" zoomScaleNormal="160" workbookViewId="0">
      <selection activeCell="D28" sqref="D28:G28"/>
    </sheetView>
  </sheetViews>
  <sheetFormatPr defaultRowHeight="15" x14ac:dyDescent="0.25"/>
  <cols>
    <col min="1" max="1" width="11" customWidth="1"/>
    <col min="2" max="2" width="12" customWidth="1"/>
    <col min="3" max="3" width="18.42578125" customWidth="1"/>
    <col min="4" max="4" width="18" customWidth="1"/>
    <col min="5" max="5" width="9.5703125" customWidth="1"/>
    <col min="6" max="6" width="17.5703125" customWidth="1"/>
    <col min="7" max="7" width="17.85546875" customWidth="1"/>
    <col min="8" max="9" width="10" customWidth="1"/>
    <col min="10" max="10" width="11" customWidth="1"/>
    <col min="11" max="11" width="8" customWidth="1"/>
    <col min="12" max="12" width="16.140625" customWidth="1"/>
  </cols>
  <sheetData>
    <row r="2" spans="3:8" ht="18" customHeight="1" x14ac:dyDescent="0.25">
      <c r="C2" s="342" t="s">
        <v>91</v>
      </c>
      <c r="D2" s="342"/>
      <c r="E2" s="342"/>
      <c r="F2" s="342"/>
      <c r="G2" s="342"/>
      <c r="H2" s="1"/>
    </row>
    <row r="3" spans="3:8" ht="15.75" thickBot="1" x14ac:dyDescent="0.3"/>
    <row r="4" spans="3:8" ht="26.25" thickBot="1" x14ac:dyDescent="0.3">
      <c r="C4" s="5" t="s">
        <v>22</v>
      </c>
      <c r="D4" s="352" t="s">
        <v>92</v>
      </c>
      <c r="E4" s="352"/>
      <c r="F4" s="352"/>
      <c r="G4" s="352"/>
    </row>
    <row r="5" spans="3:8" ht="15.75" thickBot="1" x14ac:dyDescent="0.3">
      <c r="C5" s="5" t="s">
        <v>4</v>
      </c>
      <c r="D5" s="343" t="s">
        <v>93</v>
      </c>
      <c r="E5" s="344"/>
      <c r="F5" s="344"/>
      <c r="G5" s="345"/>
    </row>
    <row r="6" spans="3:8" ht="26.25" thickBot="1" x14ac:dyDescent="0.3">
      <c r="C6" s="5" t="s">
        <v>38</v>
      </c>
      <c r="D6" s="346" t="s">
        <v>5</v>
      </c>
      <c r="E6" s="347"/>
      <c r="F6" s="347"/>
      <c r="G6" s="348"/>
    </row>
    <row r="7" spans="3:8" ht="15.75" thickBot="1" x14ac:dyDescent="0.3">
      <c r="C7" s="349" t="s">
        <v>8</v>
      </c>
      <c r="D7" s="350"/>
      <c r="E7" s="350"/>
      <c r="F7" s="350"/>
      <c r="G7" s="351"/>
    </row>
    <row r="8" spans="3:8" ht="15.75" thickBot="1" x14ac:dyDescent="0.3">
      <c r="C8" s="324" t="s">
        <v>123</v>
      </c>
      <c r="D8" s="325"/>
      <c r="E8" s="325"/>
      <c r="F8" s="325"/>
      <c r="G8" s="326"/>
    </row>
    <row r="9" spans="3:8" ht="21" customHeight="1" thickBot="1" x14ac:dyDescent="0.3">
      <c r="C9" s="324"/>
      <c r="D9" s="325"/>
      <c r="E9" s="325"/>
      <c r="F9" s="325"/>
      <c r="G9" s="326"/>
    </row>
    <row r="10" spans="3:8" ht="29.25" customHeight="1" thickBot="1" x14ac:dyDescent="0.3">
      <c r="C10" s="324"/>
      <c r="D10" s="325"/>
      <c r="E10" s="325"/>
      <c r="F10" s="325"/>
      <c r="G10" s="326"/>
    </row>
    <row r="11" spans="3:8" ht="138.75" customHeight="1" thickBot="1" x14ac:dyDescent="0.3">
      <c r="C11" s="6" t="s">
        <v>11</v>
      </c>
      <c r="D11" s="325" t="s">
        <v>94</v>
      </c>
      <c r="E11" s="353"/>
      <c r="F11" s="353"/>
      <c r="G11" s="354"/>
    </row>
    <row r="12" spans="3:8" x14ac:dyDescent="0.25">
      <c r="C12" s="283" t="s">
        <v>12</v>
      </c>
      <c r="D12" s="38">
        <v>2018</v>
      </c>
      <c r="E12" s="38">
        <v>2019</v>
      </c>
      <c r="F12" s="38">
        <v>2020</v>
      </c>
      <c r="G12" s="38">
        <v>2021</v>
      </c>
    </row>
    <row r="13" spans="3:8" ht="15.75" thickBot="1" x14ac:dyDescent="0.3">
      <c r="C13" s="284"/>
      <c r="D13" s="39" t="s">
        <v>6</v>
      </c>
      <c r="E13" s="39" t="s">
        <v>7</v>
      </c>
      <c r="F13" s="39" t="s">
        <v>7</v>
      </c>
      <c r="G13" s="39" t="s">
        <v>7</v>
      </c>
    </row>
    <row r="14" spans="3:8" ht="23.25" thickBot="1" x14ac:dyDescent="0.3">
      <c r="C14" s="8" t="s">
        <v>196</v>
      </c>
      <c r="D14" s="7">
        <v>1</v>
      </c>
      <c r="E14" s="7">
        <v>1</v>
      </c>
      <c r="F14" s="7">
        <v>1</v>
      </c>
      <c r="G14" s="7">
        <v>1</v>
      </c>
    </row>
    <row r="15" spans="3:8" ht="34.5" thickBot="1" x14ac:dyDescent="0.3">
      <c r="C15" s="8" t="s">
        <v>132</v>
      </c>
      <c r="D15" s="7">
        <v>1</v>
      </c>
      <c r="E15" s="7">
        <v>1</v>
      </c>
      <c r="F15" s="7">
        <v>1</v>
      </c>
      <c r="G15" s="7">
        <v>1</v>
      </c>
    </row>
    <row r="16" spans="3:8" ht="15.75" thickBot="1" x14ac:dyDescent="0.3">
      <c r="C16" s="8" t="s">
        <v>126</v>
      </c>
      <c r="D16" s="7">
        <v>1</v>
      </c>
      <c r="E16" s="7">
        <v>1</v>
      </c>
      <c r="F16" s="7">
        <v>1</v>
      </c>
      <c r="G16" s="7">
        <v>1</v>
      </c>
    </row>
    <row r="17" spans="3:7" ht="45.75" thickBot="1" x14ac:dyDescent="0.3">
      <c r="C17" s="8" t="s">
        <v>124</v>
      </c>
      <c r="D17" s="7">
        <v>1</v>
      </c>
      <c r="E17" s="7">
        <v>1</v>
      </c>
      <c r="F17" s="7">
        <v>1</v>
      </c>
      <c r="G17" s="7">
        <v>1</v>
      </c>
    </row>
    <row r="18" spans="3:7" ht="57" thickBot="1" x14ac:dyDescent="0.3">
      <c r="C18" s="8" t="s">
        <v>95</v>
      </c>
      <c r="D18" s="7">
        <v>1</v>
      </c>
      <c r="E18" s="7">
        <v>1</v>
      </c>
      <c r="F18" s="7">
        <v>1</v>
      </c>
      <c r="G18" s="7">
        <v>1</v>
      </c>
    </row>
    <row r="19" spans="3:7" ht="54.75" customHeight="1" thickBot="1" x14ac:dyDescent="0.3">
      <c r="C19" s="9" t="s">
        <v>13</v>
      </c>
      <c r="D19" s="324" t="s">
        <v>129</v>
      </c>
      <c r="E19" s="325"/>
      <c r="F19" s="325"/>
      <c r="G19" s="326"/>
    </row>
    <row r="20" spans="3:7" ht="15.75" thickBot="1" x14ac:dyDescent="0.3">
      <c r="C20" s="277" t="s">
        <v>14</v>
      </c>
      <c r="D20" s="278"/>
      <c r="E20" s="278"/>
      <c r="F20" s="278"/>
      <c r="G20" s="279"/>
    </row>
    <row r="21" spans="3:7" ht="23.25" thickBot="1" x14ac:dyDescent="0.3">
      <c r="C21" s="36" t="s">
        <v>136</v>
      </c>
      <c r="D21" s="7">
        <v>1</v>
      </c>
      <c r="E21" s="7">
        <v>1</v>
      </c>
      <c r="F21" s="7">
        <v>1</v>
      </c>
      <c r="G21" s="7">
        <v>1</v>
      </c>
    </row>
    <row r="22" spans="3:7" ht="15.75" thickBot="1" x14ac:dyDescent="0.3">
      <c r="C22" s="36" t="s">
        <v>137</v>
      </c>
      <c r="D22" s="7">
        <v>1</v>
      </c>
      <c r="E22" s="7">
        <v>1</v>
      </c>
      <c r="F22" s="7">
        <v>1</v>
      </c>
      <c r="G22" s="7">
        <v>1</v>
      </c>
    </row>
    <row r="23" spans="3:7" ht="15.75" thickBot="1" x14ac:dyDescent="0.3">
      <c r="C23" s="8" t="s">
        <v>197</v>
      </c>
      <c r="D23" s="7">
        <v>1</v>
      </c>
      <c r="E23" s="7">
        <v>1</v>
      </c>
      <c r="F23" s="7">
        <v>1</v>
      </c>
      <c r="G23" s="7">
        <v>1</v>
      </c>
    </row>
    <row r="24" spans="3:7" ht="113.25" thickBot="1" x14ac:dyDescent="0.3">
      <c r="C24" s="8" t="s">
        <v>106</v>
      </c>
      <c r="D24" s="7">
        <v>1</v>
      </c>
      <c r="E24" s="7">
        <v>1</v>
      </c>
      <c r="F24" s="7">
        <v>1</v>
      </c>
      <c r="G24" s="7">
        <v>1</v>
      </c>
    </row>
    <row r="25" spans="3:7" ht="15.75" thickBot="1" x14ac:dyDescent="0.3">
      <c r="C25" s="309" t="s">
        <v>59</v>
      </c>
      <c r="D25" s="310"/>
      <c r="E25" s="310"/>
      <c r="F25" s="310"/>
      <c r="G25" s="311"/>
    </row>
    <row r="26" spans="3:7" ht="15.75" thickBot="1" x14ac:dyDescent="0.3">
      <c r="C26" s="274" t="s">
        <v>77</v>
      </c>
      <c r="D26" s="275"/>
      <c r="E26" s="275"/>
      <c r="F26" s="275"/>
      <c r="G26" s="276"/>
    </row>
    <row r="27" spans="3:7" ht="15.75" thickBot="1" x14ac:dyDescent="0.3">
      <c r="C27" s="10" t="s">
        <v>39</v>
      </c>
      <c r="D27" s="280" t="s">
        <v>183</v>
      </c>
      <c r="E27" s="281"/>
      <c r="F27" s="281"/>
      <c r="G27" s="282"/>
    </row>
    <row r="28" spans="3:7" ht="36" customHeight="1" thickBot="1" x14ac:dyDescent="0.3">
      <c r="C28" s="8" t="s">
        <v>10</v>
      </c>
      <c r="D28" s="336" t="s">
        <v>130</v>
      </c>
      <c r="E28" s="337"/>
      <c r="F28" s="337"/>
      <c r="G28" s="338"/>
    </row>
    <row r="29" spans="3:7" ht="15.75" thickBot="1" x14ac:dyDescent="0.3">
      <c r="C29" s="8" t="s">
        <v>15</v>
      </c>
      <c r="D29" s="280" t="s">
        <v>97</v>
      </c>
      <c r="E29" s="281"/>
      <c r="F29" s="281"/>
      <c r="G29" s="282"/>
    </row>
    <row r="30" spans="3:7" x14ac:dyDescent="0.25">
      <c r="C30" s="283"/>
      <c r="D30" s="11">
        <v>2018</v>
      </c>
      <c r="E30" s="11">
        <v>2019</v>
      </c>
      <c r="F30" s="11">
        <v>2020</v>
      </c>
      <c r="G30" s="11">
        <v>2021</v>
      </c>
    </row>
    <row r="31" spans="3:7" ht="15.75" thickBot="1" x14ac:dyDescent="0.3">
      <c r="C31" s="284"/>
      <c r="D31" s="12" t="s">
        <v>6</v>
      </c>
      <c r="E31" s="12" t="s">
        <v>7</v>
      </c>
      <c r="F31" s="12" t="s">
        <v>7</v>
      </c>
      <c r="G31" s="12" t="s">
        <v>7</v>
      </c>
    </row>
    <row r="32" spans="3:7" ht="15.75" thickBot="1" x14ac:dyDescent="0.3">
      <c r="C32" s="8" t="s">
        <v>9</v>
      </c>
      <c r="D32" s="29">
        <v>100</v>
      </c>
      <c r="E32" s="29">
        <v>120</v>
      </c>
      <c r="F32" s="29">
        <v>140</v>
      </c>
      <c r="G32" s="29">
        <v>160</v>
      </c>
    </row>
    <row r="33" spans="3:7" ht="15.75" thickBot="1" x14ac:dyDescent="0.3">
      <c r="C33" s="8" t="s">
        <v>16</v>
      </c>
      <c r="D33" s="13">
        <v>19348</v>
      </c>
      <c r="E33" s="13">
        <v>27959</v>
      </c>
      <c r="F33" s="13">
        <v>28367</v>
      </c>
      <c r="G33" s="13">
        <v>28303</v>
      </c>
    </row>
    <row r="34" spans="3:7" ht="23.25" thickBot="1" x14ac:dyDescent="0.3">
      <c r="C34" s="8" t="s">
        <v>26</v>
      </c>
      <c r="D34" s="13">
        <f>D33/D32</f>
        <v>193.48</v>
      </c>
      <c r="E34" s="13">
        <f t="shared" ref="E34:G34" si="0">E33/E32</f>
        <v>232.99166666666667</v>
      </c>
      <c r="F34" s="13">
        <f t="shared" si="0"/>
        <v>202.62142857142857</v>
      </c>
      <c r="G34" s="13">
        <f t="shared" si="0"/>
        <v>176.89375000000001</v>
      </c>
    </row>
    <row r="35" spans="3:7" ht="15.75" thickBot="1" x14ac:dyDescent="0.3">
      <c r="C35" s="8" t="s">
        <v>17</v>
      </c>
      <c r="D35" s="37" t="s">
        <v>23</v>
      </c>
      <c r="E35" s="14">
        <f>E32/D32-1</f>
        <v>0.19999999999999996</v>
      </c>
      <c r="F35" s="14">
        <f t="shared" ref="F35:G37" si="1">F32/E32-1</f>
        <v>0.16666666666666674</v>
      </c>
      <c r="G35" s="14">
        <f t="shared" si="1"/>
        <v>0.14285714285714279</v>
      </c>
    </row>
    <row r="36" spans="3:7" ht="23.25" thickBot="1" x14ac:dyDescent="0.3">
      <c r="C36" s="8" t="s">
        <v>18</v>
      </c>
      <c r="D36" s="37" t="s">
        <v>23</v>
      </c>
      <c r="E36" s="14">
        <f>E33/D33-1</f>
        <v>0.44505892081868925</v>
      </c>
      <c r="F36" s="14">
        <f t="shared" si="1"/>
        <v>1.4592796595014113E-2</v>
      </c>
      <c r="G36" s="14">
        <f t="shared" si="1"/>
        <v>-2.2561427010258095E-3</v>
      </c>
    </row>
    <row r="37" spans="3:7" ht="23.25" thickBot="1" x14ac:dyDescent="0.3">
      <c r="C37" s="8" t="s">
        <v>19</v>
      </c>
      <c r="D37" s="37" t="s">
        <v>23</v>
      </c>
      <c r="E37" s="14">
        <f>E34/D34-1</f>
        <v>0.20421576734890778</v>
      </c>
      <c r="F37" s="14">
        <f t="shared" si="1"/>
        <v>-0.13034903148998789</v>
      </c>
      <c r="G37" s="14">
        <f t="shared" si="1"/>
        <v>-0.12697412486339754</v>
      </c>
    </row>
    <row r="38" spans="3:7" ht="15.75" thickBot="1" x14ac:dyDescent="0.3">
      <c r="C38" s="285" t="s">
        <v>62</v>
      </c>
      <c r="D38" s="286"/>
      <c r="E38" s="286"/>
      <c r="F38" s="286"/>
      <c r="G38" s="287"/>
    </row>
    <row r="39" spans="3:7" x14ac:dyDescent="0.25">
      <c r="C39" s="283"/>
      <c r="D39" s="11">
        <v>2018</v>
      </c>
      <c r="E39" s="11">
        <v>2019</v>
      </c>
      <c r="F39" s="11">
        <v>2020</v>
      </c>
      <c r="G39" s="11">
        <v>2021</v>
      </c>
    </row>
    <row r="40" spans="3:7" ht="15.75" thickBot="1" x14ac:dyDescent="0.3">
      <c r="C40" s="284"/>
      <c r="D40" s="12" t="s">
        <v>6</v>
      </c>
      <c r="E40" s="12" t="s">
        <v>7</v>
      </c>
      <c r="F40" s="12" t="s">
        <v>7</v>
      </c>
      <c r="G40" s="12" t="s">
        <v>7</v>
      </c>
    </row>
    <row r="41" spans="3:7" ht="15.75" thickBot="1" x14ac:dyDescent="0.3">
      <c r="C41" s="15" t="s">
        <v>0</v>
      </c>
      <c r="D41" s="16">
        <v>13068</v>
      </c>
      <c r="E41" s="16">
        <v>13068</v>
      </c>
      <c r="F41" s="16">
        <v>13068</v>
      </c>
      <c r="G41" s="16">
        <v>13068</v>
      </c>
    </row>
    <row r="42" spans="3:7" ht="36.75" thickBot="1" x14ac:dyDescent="0.3">
      <c r="C42" s="17" t="s">
        <v>43</v>
      </c>
      <c r="D42" s="18"/>
      <c r="E42" s="19"/>
      <c r="F42" s="19"/>
      <c r="G42" s="19"/>
    </row>
    <row r="43" spans="3:7" ht="36.75" thickBot="1" x14ac:dyDescent="0.3">
      <c r="C43" s="17" t="s">
        <v>78</v>
      </c>
      <c r="D43" s="18"/>
      <c r="E43" s="20"/>
      <c r="F43" s="20"/>
      <c r="G43" s="20"/>
    </row>
    <row r="44" spans="3:7" ht="36.75" thickBot="1" x14ac:dyDescent="0.3">
      <c r="C44" s="15" t="s">
        <v>41</v>
      </c>
      <c r="D44" s="16">
        <v>2183</v>
      </c>
      <c r="E44" s="16">
        <v>2182</v>
      </c>
      <c r="F44" s="16">
        <v>2182</v>
      </c>
      <c r="G44" s="16">
        <v>2183</v>
      </c>
    </row>
    <row r="45" spans="3:7" ht="60.75" thickBot="1" x14ac:dyDescent="0.3">
      <c r="C45" s="17" t="s">
        <v>45</v>
      </c>
      <c r="D45" s="18"/>
      <c r="E45" s="16"/>
      <c r="F45" s="16"/>
      <c r="G45" s="16"/>
    </row>
    <row r="46" spans="3:7" ht="60.75" thickBot="1" x14ac:dyDescent="0.3">
      <c r="C46" s="17" t="s">
        <v>79</v>
      </c>
      <c r="D46" s="18"/>
      <c r="E46" s="16"/>
      <c r="F46" s="16"/>
      <c r="G46" s="16"/>
    </row>
    <row r="47" spans="3:7" ht="24.75" thickBot="1" x14ac:dyDescent="0.3">
      <c r="C47" s="15" t="s">
        <v>1</v>
      </c>
      <c r="D47" s="18">
        <v>4097</v>
      </c>
      <c r="E47" s="16">
        <v>12709</v>
      </c>
      <c r="F47" s="16">
        <v>13117</v>
      </c>
      <c r="G47" s="16">
        <v>13052</v>
      </c>
    </row>
    <row r="48" spans="3:7" ht="48.75" thickBot="1" x14ac:dyDescent="0.3">
      <c r="C48" s="17" t="s">
        <v>48</v>
      </c>
      <c r="D48" s="18"/>
      <c r="E48" s="16"/>
      <c r="F48" s="16"/>
      <c r="G48" s="16"/>
    </row>
    <row r="49" spans="3:7" ht="48.75" thickBot="1" x14ac:dyDescent="0.3">
      <c r="C49" s="17" t="s">
        <v>80</v>
      </c>
      <c r="D49" s="18"/>
      <c r="E49" s="16"/>
      <c r="F49" s="16"/>
      <c r="G49" s="16"/>
    </row>
    <row r="50" spans="3:7" ht="15.75" thickBot="1" x14ac:dyDescent="0.3">
      <c r="C50" s="15" t="s">
        <v>2</v>
      </c>
      <c r="D50" s="18"/>
      <c r="E50" s="16"/>
      <c r="F50" s="16"/>
      <c r="G50" s="16"/>
    </row>
    <row r="51" spans="3:7" ht="48.75" thickBot="1" x14ac:dyDescent="0.3">
      <c r="C51" s="17" t="s">
        <v>50</v>
      </c>
      <c r="D51" s="18"/>
      <c r="E51" s="16"/>
      <c r="F51" s="16"/>
      <c r="G51" s="16"/>
    </row>
    <row r="52" spans="3:7" ht="48.75" thickBot="1" x14ac:dyDescent="0.3">
      <c r="C52" s="17" t="s">
        <v>81</v>
      </c>
      <c r="D52" s="18"/>
      <c r="E52" s="16"/>
      <c r="F52" s="16"/>
      <c r="G52" s="16"/>
    </row>
    <row r="53" spans="3:7" ht="24.75" thickBot="1" x14ac:dyDescent="0.3">
      <c r="C53" s="15" t="s">
        <v>31</v>
      </c>
      <c r="D53" s="18"/>
      <c r="E53" s="16"/>
      <c r="F53" s="16"/>
      <c r="G53" s="16"/>
    </row>
    <row r="54" spans="3:7" ht="48.75" thickBot="1" x14ac:dyDescent="0.3">
      <c r="C54" s="17" t="s">
        <v>52</v>
      </c>
      <c r="D54" s="18"/>
      <c r="E54" s="16"/>
      <c r="F54" s="16"/>
      <c r="G54" s="16"/>
    </row>
    <row r="55" spans="3:7" ht="48.75" thickBot="1" x14ac:dyDescent="0.3">
      <c r="C55" s="17" t="s">
        <v>82</v>
      </c>
      <c r="D55" s="18"/>
      <c r="E55" s="16"/>
      <c r="F55" s="16"/>
      <c r="G55" s="16"/>
    </row>
    <row r="56" spans="3:7" ht="24.75" thickBot="1" x14ac:dyDescent="0.3">
      <c r="C56" s="15" t="s">
        <v>33</v>
      </c>
      <c r="D56" s="18"/>
      <c r="E56" s="16"/>
      <c r="F56" s="16"/>
      <c r="G56" s="16"/>
    </row>
    <row r="57" spans="3:7" ht="48.75" thickBot="1" x14ac:dyDescent="0.3">
      <c r="C57" s="17" t="s">
        <v>54</v>
      </c>
      <c r="D57" s="18"/>
      <c r="E57" s="16"/>
      <c r="F57" s="16"/>
      <c r="G57" s="16"/>
    </row>
    <row r="58" spans="3:7" ht="48.75" thickBot="1" x14ac:dyDescent="0.3">
      <c r="C58" s="17" t="s">
        <v>83</v>
      </c>
      <c r="D58" s="18"/>
      <c r="E58" s="16"/>
      <c r="F58" s="16"/>
      <c r="G58" s="16"/>
    </row>
    <row r="59" spans="3:7" ht="24.75" thickBot="1" x14ac:dyDescent="0.3">
      <c r="C59" s="15" t="s">
        <v>3</v>
      </c>
      <c r="D59" s="18"/>
      <c r="E59" s="16"/>
      <c r="F59" s="16"/>
      <c r="G59" s="16"/>
    </row>
    <row r="60" spans="3:7" ht="60.75" thickBot="1" x14ac:dyDescent="0.3">
      <c r="C60" s="17" t="s">
        <v>56</v>
      </c>
      <c r="D60" s="18"/>
      <c r="E60" s="16"/>
      <c r="F60" s="16"/>
      <c r="G60" s="16"/>
    </row>
    <row r="61" spans="3:7" ht="60.75" thickBot="1" x14ac:dyDescent="0.3">
      <c r="C61" s="17" t="s">
        <v>84</v>
      </c>
      <c r="D61" s="18"/>
      <c r="E61" s="16"/>
      <c r="F61" s="16"/>
      <c r="G61" s="16"/>
    </row>
    <row r="62" spans="3:7" ht="24.75" thickBot="1" x14ac:dyDescent="0.3">
      <c r="C62" s="21" t="s">
        <v>61</v>
      </c>
      <c r="D62" s="18">
        <f>D59+D56+D53+D50+D47+D44+D41</f>
        <v>19348</v>
      </c>
      <c r="E62" s="18">
        <f t="shared" ref="E62:G62" si="2">E59+E56+E53+E50+E47+E44+E41</f>
        <v>27959</v>
      </c>
      <c r="F62" s="18">
        <f t="shared" si="2"/>
        <v>28367</v>
      </c>
      <c r="G62" s="18">
        <f t="shared" si="2"/>
        <v>28303</v>
      </c>
    </row>
    <row r="63" spans="3:7" x14ac:dyDescent="0.25">
      <c r="C63" s="288" t="s">
        <v>87</v>
      </c>
      <c r="D63" s="291" t="s">
        <v>131</v>
      </c>
      <c r="E63" s="292"/>
      <c r="F63" s="292"/>
      <c r="G63" s="293"/>
    </row>
    <row r="64" spans="3:7" x14ac:dyDescent="0.25">
      <c r="C64" s="289"/>
      <c r="D64" s="294"/>
      <c r="E64" s="295"/>
      <c r="F64" s="295"/>
      <c r="G64" s="296"/>
    </row>
    <row r="65" spans="3:7" ht="15.75" thickBot="1" x14ac:dyDescent="0.3">
      <c r="C65" s="290"/>
      <c r="D65" s="297"/>
      <c r="E65" s="298"/>
      <c r="F65" s="298"/>
      <c r="G65" s="299"/>
    </row>
    <row r="66" spans="3:7" ht="15.75" thickBot="1" x14ac:dyDescent="0.3">
      <c r="C66" s="22" t="s">
        <v>63</v>
      </c>
      <c r="D66" s="23">
        <f>IF(D62-D33=0,0,"Error")</f>
        <v>0</v>
      </c>
      <c r="E66" s="23">
        <f>IF(E62-E33=0,0,"Error")</f>
        <v>0</v>
      </c>
      <c r="F66" s="23">
        <f>IF(F62-F33=0,0,"Error")</f>
        <v>0</v>
      </c>
      <c r="G66" s="23">
        <f>IF(G62-G33=0,0,"Error")</f>
        <v>0</v>
      </c>
    </row>
    <row r="67" spans="3:7" ht="15.75" thickBot="1" x14ac:dyDescent="0.3">
      <c r="C67" s="10" t="s">
        <v>135</v>
      </c>
      <c r="D67" s="280" t="s">
        <v>134</v>
      </c>
      <c r="E67" s="281"/>
      <c r="F67" s="281"/>
      <c r="G67" s="282"/>
    </row>
    <row r="68" spans="3:7" ht="15.75" thickBot="1" x14ac:dyDescent="0.3">
      <c r="C68" s="8" t="s">
        <v>10</v>
      </c>
      <c r="D68" s="336" t="s">
        <v>133</v>
      </c>
      <c r="E68" s="337"/>
      <c r="F68" s="337"/>
      <c r="G68" s="338"/>
    </row>
    <row r="69" spans="3:7" ht="15.75" thickBot="1" x14ac:dyDescent="0.3">
      <c r="C69" s="8" t="s">
        <v>15</v>
      </c>
      <c r="D69" s="280" t="s">
        <v>97</v>
      </c>
      <c r="E69" s="281"/>
      <c r="F69" s="281"/>
      <c r="G69" s="282"/>
    </row>
    <row r="70" spans="3:7" x14ac:dyDescent="0.25">
      <c r="C70" s="283"/>
      <c r="D70" s="11">
        <v>2018</v>
      </c>
      <c r="E70" s="11">
        <v>2019</v>
      </c>
      <c r="F70" s="11">
        <v>2020</v>
      </c>
      <c r="G70" s="11">
        <v>2021</v>
      </c>
    </row>
    <row r="71" spans="3:7" ht="15.75" thickBot="1" x14ac:dyDescent="0.3">
      <c r="C71" s="284"/>
      <c r="D71" s="12" t="s">
        <v>6</v>
      </c>
      <c r="E71" s="12" t="s">
        <v>7</v>
      </c>
      <c r="F71" s="12" t="s">
        <v>7</v>
      </c>
      <c r="G71" s="12" t="s">
        <v>7</v>
      </c>
    </row>
    <row r="72" spans="3:7" ht="15.75" thickBot="1" x14ac:dyDescent="0.3">
      <c r="C72" s="8" t="s">
        <v>9</v>
      </c>
      <c r="D72" s="29">
        <v>1000</v>
      </c>
      <c r="E72" s="29">
        <v>1100</v>
      </c>
      <c r="F72" s="29">
        <v>1200</v>
      </c>
      <c r="G72" s="29">
        <v>1300</v>
      </c>
    </row>
    <row r="73" spans="3:7" ht="15.75" thickBot="1" x14ac:dyDescent="0.3">
      <c r="C73" s="8" t="s">
        <v>16</v>
      </c>
      <c r="D73" s="13">
        <v>15208</v>
      </c>
      <c r="E73" s="13">
        <v>21977</v>
      </c>
      <c r="F73" s="13">
        <v>22298</v>
      </c>
      <c r="G73" s="13">
        <v>29559</v>
      </c>
    </row>
    <row r="74" spans="3:7" ht="23.25" thickBot="1" x14ac:dyDescent="0.3">
      <c r="C74" s="8" t="s">
        <v>26</v>
      </c>
      <c r="D74" s="13">
        <f>D73/D72</f>
        <v>15.208</v>
      </c>
      <c r="E74" s="13">
        <f t="shared" ref="E74:G74" si="3">E73/E72</f>
        <v>19.97909090909091</v>
      </c>
      <c r="F74" s="13">
        <f t="shared" si="3"/>
        <v>18.581666666666667</v>
      </c>
      <c r="G74" s="13">
        <f t="shared" si="3"/>
        <v>22.737692307692306</v>
      </c>
    </row>
    <row r="75" spans="3:7" ht="15.75" thickBot="1" x14ac:dyDescent="0.3">
      <c r="C75" s="8" t="s">
        <v>17</v>
      </c>
      <c r="D75" s="37" t="s">
        <v>23</v>
      </c>
      <c r="E75" s="14">
        <f>E72/D72-1</f>
        <v>0.10000000000000009</v>
      </c>
      <c r="F75" s="14">
        <f t="shared" ref="F75:G77" si="4">F72/E72-1</f>
        <v>9.0909090909090828E-2</v>
      </c>
      <c r="G75" s="14">
        <f t="shared" si="4"/>
        <v>8.3333333333333259E-2</v>
      </c>
    </row>
    <row r="76" spans="3:7" ht="23.25" thickBot="1" x14ac:dyDescent="0.3">
      <c r="C76" s="8" t="s">
        <v>18</v>
      </c>
      <c r="D76" s="37" t="s">
        <v>23</v>
      </c>
      <c r="E76" s="14">
        <f>E73/D73-1</f>
        <v>0.44509468700683841</v>
      </c>
      <c r="F76" s="14">
        <f t="shared" si="4"/>
        <v>1.4606179187332202E-2</v>
      </c>
      <c r="G76" s="14">
        <f t="shared" si="4"/>
        <v>0.32563458606153017</v>
      </c>
    </row>
    <row r="77" spans="3:7" ht="23.25" thickBot="1" x14ac:dyDescent="0.3">
      <c r="C77" s="8" t="s">
        <v>19</v>
      </c>
      <c r="D77" s="37" t="s">
        <v>23</v>
      </c>
      <c r="E77" s="14">
        <f>E74/D74-1</f>
        <v>0.3137224427334897</v>
      </c>
      <c r="F77" s="14">
        <f t="shared" si="4"/>
        <v>-6.9944335744945518E-2</v>
      </c>
      <c r="G77" s="14">
        <f t="shared" si="4"/>
        <v>0.22366269482602785</v>
      </c>
    </row>
    <row r="78" spans="3:7" ht="15.75" thickBot="1" x14ac:dyDescent="0.3">
      <c r="C78" s="285" t="s">
        <v>62</v>
      </c>
      <c r="D78" s="286"/>
      <c r="E78" s="286"/>
      <c r="F78" s="286"/>
      <c r="G78" s="287"/>
    </row>
    <row r="79" spans="3:7" x14ac:dyDescent="0.25">
      <c r="C79" s="283"/>
      <c r="D79" s="11">
        <v>2018</v>
      </c>
      <c r="E79" s="11">
        <v>2019</v>
      </c>
      <c r="F79" s="11">
        <v>2020</v>
      </c>
      <c r="G79" s="11">
        <v>2021</v>
      </c>
    </row>
    <row r="80" spans="3:7" ht="15.75" thickBot="1" x14ac:dyDescent="0.3">
      <c r="C80" s="284"/>
      <c r="D80" s="12" t="s">
        <v>6</v>
      </c>
      <c r="E80" s="12" t="s">
        <v>7</v>
      </c>
      <c r="F80" s="12" t="s">
        <v>7</v>
      </c>
      <c r="G80" s="12" t="s">
        <v>7</v>
      </c>
    </row>
    <row r="81" spans="3:7" ht="15.75" thickBot="1" x14ac:dyDescent="0.3">
      <c r="C81" s="15" t="s">
        <v>0</v>
      </c>
      <c r="D81" s="16">
        <v>10272</v>
      </c>
      <c r="E81" s="16">
        <v>10272</v>
      </c>
      <c r="F81" s="16">
        <v>10272</v>
      </c>
      <c r="G81" s="16">
        <v>10272</v>
      </c>
    </row>
    <row r="82" spans="3:7" ht="36.75" thickBot="1" x14ac:dyDescent="0.3">
      <c r="C82" s="17" t="s">
        <v>43</v>
      </c>
      <c r="D82" s="18"/>
      <c r="E82" s="19"/>
      <c r="F82" s="19"/>
      <c r="G82" s="19"/>
    </row>
    <row r="83" spans="3:7" ht="36.75" thickBot="1" x14ac:dyDescent="0.3">
      <c r="C83" s="17" t="s">
        <v>78</v>
      </c>
      <c r="D83" s="18"/>
      <c r="E83" s="20"/>
      <c r="F83" s="20"/>
      <c r="G83" s="20"/>
    </row>
    <row r="84" spans="3:7" ht="36.75" thickBot="1" x14ac:dyDescent="0.3">
      <c r="C84" s="15" t="s">
        <v>41</v>
      </c>
      <c r="D84" s="16">
        <v>1715</v>
      </c>
      <c r="E84" s="16">
        <v>1715</v>
      </c>
      <c r="F84" s="16">
        <v>1715</v>
      </c>
      <c r="G84" s="16">
        <v>1715</v>
      </c>
    </row>
    <row r="85" spans="3:7" ht="60.75" thickBot="1" x14ac:dyDescent="0.3">
      <c r="C85" s="17" t="s">
        <v>45</v>
      </c>
      <c r="D85" s="18"/>
      <c r="E85" s="16"/>
      <c r="F85" s="16"/>
      <c r="G85" s="16"/>
    </row>
    <row r="86" spans="3:7" ht="60.75" thickBot="1" x14ac:dyDescent="0.3">
      <c r="C86" s="17" t="s">
        <v>79</v>
      </c>
      <c r="D86" s="18"/>
      <c r="E86" s="16"/>
      <c r="F86" s="16"/>
      <c r="G86" s="16"/>
    </row>
    <row r="87" spans="3:7" ht="24.75" thickBot="1" x14ac:dyDescent="0.3">
      <c r="C87" s="15" t="s">
        <v>1</v>
      </c>
      <c r="D87" s="18">
        <v>3221</v>
      </c>
      <c r="E87" s="16">
        <v>9990</v>
      </c>
      <c r="F87" s="16">
        <v>10311</v>
      </c>
      <c r="G87" s="16">
        <v>17572</v>
      </c>
    </row>
    <row r="88" spans="3:7" ht="48.75" thickBot="1" x14ac:dyDescent="0.3">
      <c r="C88" s="17" t="s">
        <v>48</v>
      </c>
      <c r="D88" s="18"/>
      <c r="E88" s="16"/>
      <c r="F88" s="16"/>
      <c r="G88" s="16"/>
    </row>
    <row r="89" spans="3:7" ht="48.75" thickBot="1" x14ac:dyDescent="0.3">
      <c r="C89" s="17" t="s">
        <v>80</v>
      </c>
      <c r="D89" s="18"/>
      <c r="E89" s="16"/>
      <c r="F89" s="16"/>
      <c r="G89" s="16"/>
    </row>
    <row r="90" spans="3:7" ht="15.75" thickBot="1" x14ac:dyDescent="0.3">
      <c r="C90" s="15" t="s">
        <v>2</v>
      </c>
      <c r="D90" s="18"/>
      <c r="E90" s="16"/>
      <c r="F90" s="16"/>
      <c r="G90" s="16"/>
    </row>
    <row r="91" spans="3:7" ht="48.75" thickBot="1" x14ac:dyDescent="0.3">
      <c r="C91" s="17" t="s">
        <v>50</v>
      </c>
      <c r="D91" s="18"/>
      <c r="E91" s="16"/>
      <c r="F91" s="16"/>
      <c r="G91" s="16"/>
    </row>
    <row r="92" spans="3:7" ht="48.75" thickBot="1" x14ac:dyDescent="0.3">
      <c r="C92" s="17" t="s">
        <v>81</v>
      </c>
      <c r="D92" s="18"/>
      <c r="E92" s="16"/>
      <c r="F92" s="16"/>
      <c r="G92" s="16"/>
    </row>
    <row r="93" spans="3:7" ht="24.75" thickBot="1" x14ac:dyDescent="0.3">
      <c r="C93" s="15" t="s">
        <v>31</v>
      </c>
      <c r="D93" s="18"/>
      <c r="E93" s="16"/>
      <c r="F93" s="16"/>
      <c r="G93" s="16"/>
    </row>
    <row r="94" spans="3:7" ht="48.75" thickBot="1" x14ac:dyDescent="0.3">
      <c r="C94" s="17" t="s">
        <v>52</v>
      </c>
      <c r="D94" s="18"/>
      <c r="E94" s="16"/>
      <c r="F94" s="16"/>
      <c r="G94" s="16"/>
    </row>
    <row r="95" spans="3:7" ht="48.75" thickBot="1" x14ac:dyDescent="0.3">
      <c r="C95" s="17" t="s">
        <v>82</v>
      </c>
      <c r="D95" s="18"/>
      <c r="E95" s="16"/>
      <c r="F95" s="16"/>
      <c r="G95" s="16"/>
    </row>
    <row r="96" spans="3:7" ht="24.75" thickBot="1" x14ac:dyDescent="0.3">
      <c r="C96" s="15" t="s">
        <v>33</v>
      </c>
      <c r="D96" s="18"/>
      <c r="E96" s="16"/>
      <c r="F96" s="16"/>
      <c r="G96" s="16"/>
    </row>
    <row r="97" spans="3:7" ht="48.75" thickBot="1" x14ac:dyDescent="0.3">
      <c r="C97" s="17" t="s">
        <v>54</v>
      </c>
      <c r="D97" s="18"/>
      <c r="E97" s="16"/>
      <c r="F97" s="16"/>
      <c r="G97" s="16"/>
    </row>
    <row r="98" spans="3:7" ht="48.75" thickBot="1" x14ac:dyDescent="0.3">
      <c r="C98" s="17" t="s">
        <v>83</v>
      </c>
      <c r="D98" s="18"/>
      <c r="E98" s="16"/>
      <c r="F98" s="16"/>
      <c r="G98" s="16"/>
    </row>
    <row r="99" spans="3:7" ht="24.75" thickBot="1" x14ac:dyDescent="0.3">
      <c r="C99" s="15" t="s">
        <v>3</v>
      </c>
      <c r="D99" s="18"/>
      <c r="E99" s="16"/>
      <c r="F99" s="16"/>
      <c r="G99" s="16"/>
    </row>
    <row r="100" spans="3:7" ht="60.75" thickBot="1" x14ac:dyDescent="0.3">
      <c r="C100" s="17" t="s">
        <v>56</v>
      </c>
      <c r="D100" s="18"/>
      <c r="E100" s="16"/>
      <c r="F100" s="16"/>
      <c r="G100" s="16"/>
    </row>
    <row r="101" spans="3:7" ht="60.75" thickBot="1" x14ac:dyDescent="0.3">
      <c r="C101" s="17" t="s">
        <v>84</v>
      </c>
      <c r="D101" s="18"/>
      <c r="E101" s="16"/>
      <c r="F101" s="16"/>
      <c r="G101" s="16"/>
    </row>
    <row r="102" spans="3:7" ht="24.75" thickBot="1" x14ac:dyDescent="0.3">
      <c r="C102" s="21" t="s">
        <v>110</v>
      </c>
      <c r="D102" s="18">
        <f>D99+D96+D93+D90+D87+D84+D81</f>
        <v>15208</v>
      </c>
      <c r="E102" s="18">
        <f t="shared" ref="E102:G102" si="5">E99+E96+E93+E90+E87+E84+E81</f>
        <v>21977</v>
      </c>
      <c r="F102" s="18">
        <f t="shared" si="5"/>
        <v>22298</v>
      </c>
      <c r="G102" s="18">
        <f t="shared" si="5"/>
        <v>29559</v>
      </c>
    </row>
    <row r="103" spans="3:7" x14ac:dyDescent="0.25">
      <c r="C103" s="288" t="s">
        <v>87</v>
      </c>
      <c r="D103" s="291" t="s">
        <v>131</v>
      </c>
      <c r="E103" s="292"/>
      <c r="F103" s="292"/>
      <c r="G103" s="293"/>
    </row>
    <row r="104" spans="3:7" x14ac:dyDescent="0.25">
      <c r="C104" s="289"/>
      <c r="D104" s="294"/>
      <c r="E104" s="295"/>
      <c r="F104" s="295"/>
      <c r="G104" s="296"/>
    </row>
    <row r="105" spans="3:7" ht="15.75" thickBot="1" x14ac:dyDescent="0.3">
      <c r="C105" s="290"/>
      <c r="D105" s="297"/>
      <c r="E105" s="298"/>
      <c r="F105" s="298"/>
      <c r="G105" s="299"/>
    </row>
    <row r="106" spans="3:7" ht="15.75" thickBot="1" x14ac:dyDescent="0.3">
      <c r="C106" s="22" t="s">
        <v>63</v>
      </c>
      <c r="D106" s="23">
        <f>IF(D102-D73=0,0,"Error")</f>
        <v>0</v>
      </c>
      <c r="E106" s="23">
        <f>IF(E102-E73=0,0,"Error")</f>
        <v>0</v>
      </c>
      <c r="F106" s="23">
        <f>IF(F102-F73=0,0,"Error")</f>
        <v>0</v>
      </c>
      <c r="G106" s="23">
        <f>IF(G102-G73=0,0,"Error")</f>
        <v>0</v>
      </c>
    </row>
    <row r="107" spans="3:7" ht="15.75" thickBot="1" x14ac:dyDescent="0.3">
      <c r="C107" s="27" t="s">
        <v>128</v>
      </c>
      <c r="D107" s="277" t="s">
        <v>189</v>
      </c>
      <c r="E107" s="278"/>
      <c r="F107" s="278"/>
      <c r="G107" s="279"/>
    </row>
    <row r="108" spans="3:7" ht="15.75" thickBot="1" x14ac:dyDescent="0.3">
      <c r="C108" s="8" t="s">
        <v>10</v>
      </c>
      <c r="D108" s="336" t="s">
        <v>190</v>
      </c>
      <c r="E108" s="337"/>
      <c r="F108" s="337"/>
      <c r="G108" s="338"/>
    </row>
    <row r="109" spans="3:7" ht="15.75" thickBot="1" x14ac:dyDescent="0.3">
      <c r="C109" s="8" t="s">
        <v>15</v>
      </c>
      <c r="D109" s="280" t="s">
        <v>188</v>
      </c>
      <c r="E109" s="281"/>
      <c r="F109" s="281"/>
      <c r="G109" s="282"/>
    </row>
    <row r="110" spans="3:7" ht="15.75" thickBot="1" x14ac:dyDescent="0.3">
      <c r="C110" s="8" t="s">
        <v>9</v>
      </c>
      <c r="D110" s="13">
        <v>43000</v>
      </c>
      <c r="E110" s="13">
        <v>45000</v>
      </c>
      <c r="F110" s="13">
        <v>46000</v>
      </c>
      <c r="G110" s="13">
        <v>47000</v>
      </c>
    </row>
    <row r="111" spans="3:7" x14ac:dyDescent="0.25">
      <c r="C111" s="283"/>
      <c r="D111" s="11">
        <v>2018</v>
      </c>
      <c r="E111" s="11">
        <v>2019</v>
      </c>
      <c r="F111" s="11">
        <v>2020</v>
      </c>
      <c r="G111" s="11">
        <v>2021</v>
      </c>
    </row>
    <row r="112" spans="3:7" ht="15.75" thickBot="1" x14ac:dyDescent="0.3">
      <c r="C112" s="284"/>
      <c r="D112" s="12" t="s">
        <v>6</v>
      </c>
      <c r="E112" s="12" t="s">
        <v>7</v>
      </c>
      <c r="F112" s="12" t="s">
        <v>7</v>
      </c>
      <c r="G112" s="12" t="s">
        <v>7</v>
      </c>
    </row>
    <row r="113" spans="3:7" ht="15.75" thickBot="1" x14ac:dyDescent="0.3">
      <c r="C113" s="8" t="s">
        <v>16</v>
      </c>
      <c r="D113" s="13">
        <v>60654</v>
      </c>
      <c r="E113" s="13">
        <v>87638</v>
      </c>
      <c r="F113" s="13">
        <v>93188</v>
      </c>
      <c r="G113" s="13">
        <v>85530</v>
      </c>
    </row>
    <row r="114" spans="3:7" ht="23.25" thickBot="1" x14ac:dyDescent="0.3">
      <c r="C114" s="8" t="s">
        <v>26</v>
      </c>
      <c r="D114" s="13">
        <f>D113/D110</f>
        <v>1.4105581395348836</v>
      </c>
      <c r="E114" s="13">
        <f>E113/E110</f>
        <v>1.9475111111111112</v>
      </c>
      <c r="F114" s="13">
        <f>F113/F110</f>
        <v>2.0258260869565219</v>
      </c>
      <c r="G114" s="13">
        <f>G113/G110</f>
        <v>1.8197872340425532</v>
      </c>
    </row>
    <row r="115" spans="3:7" ht="15.75" thickBot="1" x14ac:dyDescent="0.3">
      <c r="C115" s="8" t="s">
        <v>17</v>
      </c>
      <c r="D115" s="37"/>
      <c r="E115" s="14">
        <f>E110/D110-1</f>
        <v>4.6511627906976827E-2</v>
      </c>
      <c r="F115" s="14">
        <f>F110/E110-1</f>
        <v>2.2222222222222143E-2</v>
      </c>
      <c r="G115" s="14">
        <f>G110/F110-1</f>
        <v>2.1739130434782705E-2</v>
      </c>
    </row>
    <row r="116" spans="3:7" ht="23.25" thickBot="1" x14ac:dyDescent="0.3">
      <c r="C116" s="8" t="s">
        <v>18</v>
      </c>
      <c r="D116" s="37"/>
      <c r="E116" s="14">
        <f>E113/D113-1</f>
        <v>0.44488409667952644</v>
      </c>
      <c r="F116" s="14">
        <f t="shared" ref="F116:G117" si="6">F113/E113-1</f>
        <v>6.332869303270261E-2</v>
      </c>
      <c r="G116" s="14">
        <f t="shared" si="6"/>
        <v>-8.2177962827831963E-2</v>
      </c>
    </row>
    <row r="117" spans="3:7" ht="23.25" thickBot="1" x14ac:dyDescent="0.3">
      <c r="C117" s="8" t="s">
        <v>19</v>
      </c>
      <c r="D117" s="37"/>
      <c r="E117" s="14">
        <f>E114/D114-1</f>
        <v>0.38066702571599209</v>
      </c>
      <c r="F117" s="14">
        <f t="shared" si="6"/>
        <v>4.0212851879817935E-2</v>
      </c>
      <c r="G117" s="14">
        <f t="shared" si="6"/>
        <v>-0.10170609127830366</v>
      </c>
    </row>
    <row r="118" spans="3:7" ht="15.75" thickBot="1" x14ac:dyDescent="0.3">
      <c r="C118" s="285" t="s">
        <v>138</v>
      </c>
      <c r="D118" s="286"/>
      <c r="E118" s="286"/>
      <c r="F118" s="286"/>
      <c r="G118" s="287"/>
    </row>
    <row r="119" spans="3:7" x14ac:dyDescent="0.25">
      <c r="C119" s="283"/>
      <c r="D119" s="11">
        <v>2018</v>
      </c>
      <c r="E119" s="11">
        <v>2019</v>
      </c>
      <c r="F119" s="11">
        <v>2020</v>
      </c>
      <c r="G119" s="11">
        <v>2021</v>
      </c>
    </row>
    <row r="120" spans="3:7" ht="15.75" thickBot="1" x14ac:dyDescent="0.3">
      <c r="C120" s="284"/>
      <c r="D120" s="12" t="s">
        <v>6</v>
      </c>
      <c r="E120" s="12" t="s">
        <v>7</v>
      </c>
      <c r="F120" s="12" t="s">
        <v>7</v>
      </c>
      <c r="G120" s="12" t="s">
        <v>7</v>
      </c>
    </row>
    <row r="121" spans="3:7" ht="15.75" thickBot="1" x14ac:dyDescent="0.3">
      <c r="C121" s="15" t="s">
        <v>0</v>
      </c>
      <c r="D121" s="16">
        <v>17592</v>
      </c>
      <c r="E121" s="16">
        <v>17592</v>
      </c>
      <c r="F121" s="16">
        <v>17592</v>
      </c>
      <c r="G121" s="16">
        <v>17592</v>
      </c>
    </row>
    <row r="122" spans="3:7" ht="36.75" thickBot="1" x14ac:dyDescent="0.3">
      <c r="C122" s="17" t="s">
        <v>43</v>
      </c>
      <c r="D122" s="18"/>
      <c r="E122" s="20"/>
      <c r="F122" s="20"/>
      <c r="G122" s="20"/>
    </row>
    <row r="123" spans="3:7" ht="36.75" thickBot="1" x14ac:dyDescent="0.3">
      <c r="C123" s="17" t="s">
        <v>44</v>
      </c>
      <c r="D123" s="18"/>
      <c r="E123" s="20"/>
      <c r="F123" s="20"/>
      <c r="G123" s="20"/>
    </row>
    <row r="124" spans="3:7" ht="36.75" thickBot="1" x14ac:dyDescent="0.3">
      <c r="C124" s="15" t="s">
        <v>41</v>
      </c>
      <c r="D124" s="16">
        <v>2938</v>
      </c>
      <c r="E124" s="16">
        <v>2938</v>
      </c>
      <c r="F124" s="16">
        <v>2938</v>
      </c>
      <c r="G124" s="16">
        <v>2938</v>
      </c>
    </row>
    <row r="125" spans="3:7" ht="60.75" thickBot="1" x14ac:dyDescent="0.3">
      <c r="C125" s="17" t="s">
        <v>45</v>
      </c>
      <c r="D125" s="18"/>
      <c r="E125" s="16"/>
      <c r="F125" s="16"/>
      <c r="G125" s="16"/>
    </row>
    <row r="126" spans="3:7" ht="60.75" thickBot="1" x14ac:dyDescent="0.3">
      <c r="C126" s="17" t="s">
        <v>46</v>
      </c>
      <c r="D126" s="18"/>
      <c r="E126" s="16"/>
      <c r="F126" s="16"/>
      <c r="G126" s="16"/>
    </row>
    <row r="127" spans="3:7" ht="24.75" thickBot="1" x14ac:dyDescent="0.3">
      <c r="C127" s="15" t="s">
        <v>1</v>
      </c>
      <c r="D127" s="18">
        <v>40124</v>
      </c>
      <c r="E127" s="16">
        <v>67108</v>
      </c>
      <c r="F127" s="16">
        <v>72658</v>
      </c>
      <c r="G127" s="16">
        <v>65000</v>
      </c>
    </row>
    <row r="128" spans="3:7" ht="48.75" thickBot="1" x14ac:dyDescent="0.3">
      <c r="C128" s="17" t="s">
        <v>48</v>
      </c>
      <c r="D128" s="18"/>
      <c r="E128" s="16"/>
      <c r="F128" s="16"/>
      <c r="G128" s="16"/>
    </row>
    <row r="129" spans="3:7" ht="48.75" thickBot="1" x14ac:dyDescent="0.3">
      <c r="C129" s="17" t="s">
        <v>49</v>
      </c>
      <c r="D129" s="18"/>
      <c r="E129" s="16"/>
      <c r="F129" s="16"/>
      <c r="G129" s="16"/>
    </row>
    <row r="130" spans="3:7" ht="15.75" thickBot="1" x14ac:dyDescent="0.3">
      <c r="C130" s="15" t="s">
        <v>2</v>
      </c>
      <c r="D130" s="18"/>
      <c r="E130" s="16"/>
      <c r="F130" s="16"/>
      <c r="G130" s="16"/>
    </row>
    <row r="131" spans="3:7" ht="48.75" thickBot="1" x14ac:dyDescent="0.3">
      <c r="C131" s="17" t="s">
        <v>50</v>
      </c>
      <c r="D131" s="18"/>
      <c r="E131" s="16"/>
      <c r="F131" s="16"/>
      <c r="G131" s="16"/>
    </row>
    <row r="132" spans="3:7" ht="48.75" thickBot="1" x14ac:dyDescent="0.3">
      <c r="C132" s="17" t="s">
        <v>51</v>
      </c>
      <c r="D132" s="18"/>
      <c r="E132" s="16"/>
      <c r="F132" s="16"/>
      <c r="G132" s="16"/>
    </row>
    <row r="133" spans="3:7" ht="24.75" thickBot="1" x14ac:dyDescent="0.3">
      <c r="C133" s="15" t="s">
        <v>31</v>
      </c>
      <c r="D133" s="18"/>
      <c r="E133" s="16"/>
      <c r="F133" s="16"/>
      <c r="G133" s="16"/>
    </row>
    <row r="134" spans="3:7" ht="48.75" thickBot="1" x14ac:dyDescent="0.3">
      <c r="C134" s="17" t="s">
        <v>52</v>
      </c>
      <c r="D134" s="18"/>
      <c r="E134" s="16"/>
      <c r="F134" s="16"/>
      <c r="G134" s="16"/>
    </row>
    <row r="135" spans="3:7" ht="48.75" thickBot="1" x14ac:dyDescent="0.3">
      <c r="C135" s="17" t="s">
        <v>53</v>
      </c>
      <c r="D135" s="18"/>
      <c r="E135" s="16"/>
      <c r="F135" s="16"/>
      <c r="G135" s="16"/>
    </row>
    <row r="136" spans="3:7" ht="24.75" thickBot="1" x14ac:dyDescent="0.3">
      <c r="C136" s="15" t="s">
        <v>33</v>
      </c>
      <c r="D136" s="18"/>
      <c r="E136" s="16"/>
      <c r="F136" s="16"/>
      <c r="G136" s="16"/>
    </row>
    <row r="137" spans="3:7" ht="48.75" thickBot="1" x14ac:dyDescent="0.3">
      <c r="C137" s="17" t="s">
        <v>54</v>
      </c>
      <c r="D137" s="18"/>
      <c r="E137" s="16"/>
      <c r="F137" s="16"/>
      <c r="G137" s="16"/>
    </row>
    <row r="138" spans="3:7" ht="48.75" thickBot="1" x14ac:dyDescent="0.3">
      <c r="C138" s="17" t="s">
        <v>55</v>
      </c>
      <c r="D138" s="18"/>
      <c r="E138" s="16"/>
      <c r="F138" s="16"/>
      <c r="G138" s="16"/>
    </row>
    <row r="139" spans="3:7" ht="24.75" thickBot="1" x14ac:dyDescent="0.3">
      <c r="C139" s="15" t="s">
        <v>3</v>
      </c>
      <c r="D139" s="18"/>
      <c r="E139" s="16"/>
      <c r="F139" s="16"/>
      <c r="G139" s="16"/>
    </row>
    <row r="140" spans="3:7" ht="60.75" thickBot="1" x14ac:dyDescent="0.3">
      <c r="C140" s="17" t="s">
        <v>56</v>
      </c>
      <c r="D140" s="18"/>
      <c r="E140" s="16"/>
      <c r="F140" s="16"/>
      <c r="G140" s="16"/>
    </row>
    <row r="141" spans="3:7" ht="60.75" thickBot="1" x14ac:dyDescent="0.3">
      <c r="C141" s="17" t="s">
        <v>57</v>
      </c>
      <c r="D141" s="18"/>
      <c r="E141" s="16"/>
      <c r="F141" s="16"/>
      <c r="G141" s="16"/>
    </row>
    <row r="142" spans="3:7" ht="24.75" thickBot="1" x14ac:dyDescent="0.3">
      <c r="C142" s="24" t="s">
        <v>139</v>
      </c>
      <c r="D142" s="18">
        <f>D139+D136+D133+D130+D127+D124+D121</f>
        <v>60654</v>
      </c>
      <c r="E142" s="18">
        <f t="shared" ref="E142:G142" si="7">E139+E136+E133+E130+E127+E124+E121</f>
        <v>87638</v>
      </c>
      <c r="F142" s="18">
        <f t="shared" si="7"/>
        <v>93188</v>
      </c>
      <c r="G142" s="18">
        <f t="shared" si="7"/>
        <v>85530</v>
      </c>
    </row>
    <row r="143" spans="3:7" x14ac:dyDescent="0.25">
      <c r="C143" s="288" t="s">
        <v>122</v>
      </c>
      <c r="D143" s="300"/>
      <c r="E143" s="301"/>
      <c r="F143" s="301"/>
      <c r="G143" s="302"/>
    </row>
    <row r="144" spans="3:7" x14ac:dyDescent="0.25">
      <c r="C144" s="289"/>
      <c r="D144" s="303"/>
      <c r="E144" s="304"/>
      <c r="F144" s="304"/>
      <c r="G144" s="305"/>
    </row>
    <row r="145" spans="3:7" ht="15.75" thickBot="1" x14ac:dyDescent="0.3">
      <c r="C145" s="290"/>
      <c r="D145" s="306"/>
      <c r="E145" s="307"/>
      <c r="F145" s="307"/>
      <c r="G145" s="308"/>
    </row>
    <row r="146" spans="3:7" ht="15.75" thickBot="1" x14ac:dyDescent="0.3">
      <c r="C146" s="22" t="s">
        <v>63</v>
      </c>
      <c r="D146" s="23">
        <f>IF(D142-D113=0,0,"Error")</f>
        <v>0</v>
      </c>
      <c r="E146" s="23">
        <f>IF(E142-E113=0,0,"Error")</f>
        <v>0</v>
      </c>
      <c r="F146" s="23">
        <f>IF(F142-F113=0,0,"Error")</f>
        <v>0</v>
      </c>
      <c r="G146" s="23">
        <f>IF(G142-G113=0,0,"Error")</f>
        <v>0</v>
      </c>
    </row>
    <row r="147" spans="3:7" ht="15.75" thickBot="1" x14ac:dyDescent="0.3">
      <c r="C147" s="27" t="s">
        <v>140</v>
      </c>
      <c r="D147" s="277" t="s">
        <v>125</v>
      </c>
      <c r="E147" s="278"/>
      <c r="F147" s="278"/>
      <c r="G147" s="279"/>
    </row>
    <row r="148" spans="3:7" ht="24.75" customHeight="1" thickBot="1" x14ac:dyDescent="0.3">
      <c r="C148" s="8" t="s">
        <v>10</v>
      </c>
      <c r="D148" s="336" t="s">
        <v>127</v>
      </c>
      <c r="E148" s="337"/>
      <c r="F148" s="337"/>
      <c r="G148" s="338"/>
    </row>
    <row r="149" spans="3:7" ht="15.75" thickBot="1" x14ac:dyDescent="0.3">
      <c r="C149" s="8" t="s">
        <v>15</v>
      </c>
      <c r="D149" s="280" t="s">
        <v>151</v>
      </c>
      <c r="E149" s="281"/>
      <c r="F149" s="281"/>
      <c r="G149" s="282"/>
    </row>
    <row r="150" spans="3:7" ht="15.75" thickBot="1" x14ac:dyDescent="0.3">
      <c r="C150" s="8" t="s">
        <v>9</v>
      </c>
      <c r="D150" s="13">
        <v>116</v>
      </c>
      <c r="E150" s="13">
        <v>116</v>
      </c>
      <c r="F150" s="13">
        <v>116</v>
      </c>
      <c r="G150" s="13">
        <v>116</v>
      </c>
    </row>
    <row r="151" spans="3:7" x14ac:dyDescent="0.25">
      <c r="C151" s="283"/>
      <c r="D151" s="11">
        <v>2018</v>
      </c>
      <c r="E151" s="11">
        <v>2019</v>
      </c>
      <c r="F151" s="11">
        <v>2020</v>
      </c>
      <c r="G151" s="11">
        <v>2021</v>
      </c>
    </row>
    <row r="152" spans="3:7" ht="15.75" thickBot="1" x14ac:dyDescent="0.3">
      <c r="C152" s="284"/>
      <c r="D152" s="12" t="s">
        <v>6</v>
      </c>
      <c r="E152" s="12" t="s">
        <v>7</v>
      </c>
      <c r="F152" s="12" t="s">
        <v>7</v>
      </c>
      <c r="G152" s="12" t="s">
        <v>7</v>
      </c>
    </row>
    <row r="153" spans="3:7" ht="15.75" thickBot="1" x14ac:dyDescent="0.3">
      <c r="C153" s="8" t="s">
        <v>16</v>
      </c>
      <c r="D153" s="13">
        <v>266290</v>
      </c>
      <c r="E153" s="13">
        <v>229426</v>
      </c>
      <c r="F153" s="13">
        <v>230147</v>
      </c>
      <c r="G153" s="13">
        <v>231608</v>
      </c>
    </row>
    <row r="154" spans="3:7" ht="23.25" thickBot="1" x14ac:dyDescent="0.3">
      <c r="C154" s="8" t="s">
        <v>26</v>
      </c>
      <c r="D154" s="13">
        <f>D153/D150</f>
        <v>2295.6034482758619</v>
      </c>
      <c r="E154" s="13">
        <f>E153/E150</f>
        <v>1977.8103448275863</v>
      </c>
      <c r="F154" s="13">
        <f>F153/F150</f>
        <v>1984.0258620689656</v>
      </c>
      <c r="G154" s="13">
        <f>G153/G150</f>
        <v>1996.6206896551723</v>
      </c>
    </row>
    <row r="155" spans="3:7" ht="15.75" thickBot="1" x14ac:dyDescent="0.3">
      <c r="C155" s="8" t="s">
        <v>17</v>
      </c>
      <c r="D155" s="37"/>
      <c r="E155" s="14">
        <f>E150/D150-1</f>
        <v>0</v>
      </c>
      <c r="F155" s="14">
        <f>F150/E150-1</f>
        <v>0</v>
      </c>
      <c r="G155" s="14">
        <f>G150/F150-1</f>
        <v>0</v>
      </c>
    </row>
    <row r="156" spans="3:7" ht="23.25" thickBot="1" x14ac:dyDescent="0.3">
      <c r="C156" s="8" t="s">
        <v>18</v>
      </c>
      <c r="D156" s="37"/>
      <c r="E156" s="14">
        <f>E153/D153-1</f>
        <v>-0.13843554020053328</v>
      </c>
      <c r="F156" s="14">
        <f t="shared" ref="F156:G157" si="8">F153/E153-1</f>
        <v>3.1426255088786714E-3</v>
      </c>
      <c r="G156" s="14">
        <f t="shared" si="8"/>
        <v>6.3481166384962151E-3</v>
      </c>
    </row>
    <row r="157" spans="3:7" ht="23.25" thickBot="1" x14ac:dyDescent="0.3">
      <c r="C157" s="8" t="s">
        <v>19</v>
      </c>
      <c r="D157" s="37"/>
      <c r="E157" s="14">
        <f>E154/D154-1</f>
        <v>-0.13843554020053317</v>
      </c>
      <c r="F157" s="14">
        <f t="shared" si="8"/>
        <v>3.1426255088786714E-3</v>
      </c>
      <c r="G157" s="14">
        <f t="shared" si="8"/>
        <v>6.3481166384962151E-3</v>
      </c>
    </row>
    <row r="158" spans="3:7" ht="15.75" thickBot="1" x14ac:dyDescent="0.3">
      <c r="C158" s="285" t="s">
        <v>141</v>
      </c>
      <c r="D158" s="286"/>
      <c r="E158" s="286"/>
      <c r="F158" s="286"/>
      <c r="G158" s="287"/>
    </row>
    <row r="159" spans="3:7" x14ac:dyDescent="0.25">
      <c r="C159" s="283"/>
      <c r="D159" s="11">
        <v>2018</v>
      </c>
      <c r="E159" s="11">
        <v>2019</v>
      </c>
      <c r="F159" s="11">
        <v>2020</v>
      </c>
      <c r="G159" s="11">
        <v>2021</v>
      </c>
    </row>
    <row r="160" spans="3:7" ht="15.75" thickBot="1" x14ac:dyDescent="0.3">
      <c r="C160" s="284"/>
      <c r="D160" s="12" t="s">
        <v>6</v>
      </c>
      <c r="E160" s="12" t="s">
        <v>7</v>
      </c>
      <c r="F160" s="12" t="s">
        <v>7</v>
      </c>
      <c r="G160" s="12" t="s">
        <v>7</v>
      </c>
    </row>
    <row r="161" spans="3:7" ht="15.75" thickBot="1" x14ac:dyDescent="0.3">
      <c r="C161" s="15" t="s">
        <v>0</v>
      </c>
      <c r="D161" s="16">
        <v>168968</v>
      </c>
      <c r="E161" s="16">
        <v>123592</v>
      </c>
      <c r="F161" s="16">
        <v>124350</v>
      </c>
      <c r="G161" s="16">
        <v>125268</v>
      </c>
    </row>
    <row r="162" spans="3:7" ht="36.75" thickBot="1" x14ac:dyDescent="0.3">
      <c r="C162" s="17" t="s">
        <v>43</v>
      </c>
      <c r="D162" s="18"/>
      <c r="E162" s="20"/>
      <c r="F162" s="20"/>
      <c r="G162" s="20"/>
    </row>
    <row r="163" spans="3:7" ht="36.75" thickBot="1" x14ac:dyDescent="0.3">
      <c r="C163" s="17" t="s">
        <v>44</v>
      </c>
      <c r="D163" s="18"/>
      <c r="E163" s="20"/>
      <c r="F163" s="20"/>
      <c r="G163" s="20"/>
    </row>
    <row r="164" spans="3:7" ht="36.75" thickBot="1" x14ac:dyDescent="0.3">
      <c r="C164" s="15" t="s">
        <v>41</v>
      </c>
      <c r="D164" s="16">
        <v>38764</v>
      </c>
      <c r="E164" s="16">
        <v>20641</v>
      </c>
      <c r="F164" s="16">
        <v>20883</v>
      </c>
      <c r="G164" s="16">
        <v>20964</v>
      </c>
    </row>
    <row r="165" spans="3:7" ht="60.75" thickBot="1" x14ac:dyDescent="0.3">
      <c r="C165" s="17" t="s">
        <v>45</v>
      </c>
      <c r="D165" s="18"/>
      <c r="E165" s="16"/>
      <c r="F165" s="16"/>
      <c r="G165" s="16"/>
    </row>
    <row r="166" spans="3:7" ht="60.75" thickBot="1" x14ac:dyDescent="0.3">
      <c r="C166" s="17" t="s">
        <v>46</v>
      </c>
      <c r="D166" s="18"/>
      <c r="E166" s="16"/>
      <c r="F166" s="16"/>
      <c r="G166" s="16"/>
    </row>
    <row r="167" spans="3:7" ht="24.75" thickBot="1" x14ac:dyDescent="0.3">
      <c r="C167" s="15" t="s">
        <v>1</v>
      </c>
      <c r="D167" s="18">
        <v>45968</v>
      </c>
      <c r="E167" s="16">
        <v>69833</v>
      </c>
      <c r="F167" s="16">
        <f>69555-20001+20000</f>
        <v>69554</v>
      </c>
      <c r="G167" s="16">
        <v>70016</v>
      </c>
    </row>
    <row r="168" spans="3:7" ht="48.75" thickBot="1" x14ac:dyDescent="0.3">
      <c r="C168" s="17" t="s">
        <v>48</v>
      </c>
      <c r="D168" s="18"/>
      <c r="E168" s="16"/>
      <c r="F168" s="16"/>
      <c r="G168" s="16"/>
    </row>
    <row r="169" spans="3:7" ht="48.75" thickBot="1" x14ac:dyDescent="0.3">
      <c r="C169" s="17" t="s">
        <v>49</v>
      </c>
      <c r="D169" s="18"/>
      <c r="E169" s="16"/>
      <c r="F169" s="16"/>
      <c r="G169" s="16"/>
    </row>
    <row r="170" spans="3:7" ht="15.75" thickBot="1" x14ac:dyDescent="0.3">
      <c r="C170" s="15" t="s">
        <v>2</v>
      </c>
      <c r="D170" s="18"/>
      <c r="E170" s="16"/>
      <c r="F170" s="16"/>
      <c r="G170" s="16"/>
    </row>
    <row r="171" spans="3:7" ht="48.75" thickBot="1" x14ac:dyDescent="0.3">
      <c r="C171" s="17" t="s">
        <v>50</v>
      </c>
      <c r="D171" s="18"/>
      <c r="E171" s="16"/>
      <c r="F171" s="16"/>
      <c r="G171" s="16"/>
    </row>
    <row r="172" spans="3:7" ht="48.75" thickBot="1" x14ac:dyDescent="0.3">
      <c r="C172" s="17" t="s">
        <v>51</v>
      </c>
      <c r="D172" s="18"/>
      <c r="E172" s="16"/>
      <c r="F172" s="16"/>
      <c r="G172" s="16"/>
    </row>
    <row r="173" spans="3:7" ht="24.75" thickBot="1" x14ac:dyDescent="0.3">
      <c r="C173" s="15" t="s">
        <v>31</v>
      </c>
      <c r="D173" s="18"/>
      <c r="E173" s="16"/>
      <c r="F173" s="16"/>
      <c r="G173" s="16"/>
    </row>
    <row r="174" spans="3:7" ht="48.75" thickBot="1" x14ac:dyDescent="0.3">
      <c r="C174" s="17" t="s">
        <v>52</v>
      </c>
      <c r="D174" s="18"/>
      <c r="E174" s="16"/>
      <c r="F174" s="16"/>
      <c r="G174" s="16"/>
    </row>
    <row r="175" spans="3:7" ht="48.75" thickBot="1" x14ac:dyDescent="0.3">
      <c r="C175" s="17" t="s">
        <v>53</v>
      </c>
      <c r="D175" s="18"/>
      <c r="E175" s="16"/>
      <c r="F175" s="16"/>
      <c r="G175" s="16"/>
    </row>
    <row r="176" spans="3:7" ht="24.75" thickBot="1" x14ac:dyDescent="0.3">
      <c r="C176" s="15" t="s">
        <v>33</v>
      </c>
      <c r="D176" s="18">
        <v>12230</v>
      </c>
      <c r="E176" s="16">
        <v>15000</v>
      </c>
      <c r="F176" s="16">
        <v>15000</v>
      </c>
      <c r="G176" s="16">
        <v>15000</v>
      </c>
    </row>
    <row r="177" spans="3:7" ht="48.75" thickBot="1" x14ac:dyDescent="0.3">
      <c r="C177" s="17" t="s">
        <v>54</v>
      </c>
      <c r="D177" s="18"/>
      <c r="E177" s="16"/>
      <c r="F177" s="16"/>
      <c r="G177" s="16"/>
    </row>
    <row r="178" spans="3:7" ht="48.75" thickBot="1" x14ac:dyDescent="0.3">
      <c r="C178" s="17" t="s">
        <v>55</v>
      </c>
      <c r="D178" s="18"/>
      <c r="E178" s="16"/>
      <c r="F178" s="16"/>
      <c r="G178" s="16"/>
    </row>
    <row r="179" spans="3:7" ht="24.75" thickBot="1" x14ac:dyDescent="0.3">
      <c r="C179" s="15" t="s">
        <v>3</v>
      </c>
      <c r="D179" s="18">
        <v>360</v>
      </c>
      <c r="E179" s="16">
        <v>360</v>
      </c>
      <c r="F179" s="16">
        <v>360</v>
      </c>
      <c r="G179" s="16">
        <v>360</v>
      </c>
    </row>
    <row r="180" spans="3:7" ht="60.75" thickBot="1" x14ac:dyDescent="0.3">
      <c r="C180" s="17" t="s">
        <v>56</v>
      </c>
      <c r="D180" s="18"/>
      <c r="E180" s="16"/>
      <c r="F180" s="16"/>
      <c r="G180" s="16"/>
    </row>
    <row r="181" spans="3:7" ht="60.75" thickBot="1" x14ac:dyDescent="0.3">
      <c r="C181" s="17" t="s">
        <v>57</v>
      </c>
      <c r="D181" s="18"/>
      <c r="E181" s="16"/>
      <c r="F181" s="16"/>
      <c r="G181" s="16"/>
    </row>
    <row r="182" spans="3:7" ht="24.75" thickBot="1" x14ac:dyDescent="0.3">
      <c r="C182" s="24" t="s">
        <v>142</v>
      </c>
      <c r="D182" s="18">
        <f>D179+D176+D173+D170+D167+D164+D161</f>
        <v>266290</v>
      </c>
      <c r="E182" s="18">
        <f t="shared" ref="E182:G182" si="9">E179+E176+E173+E170+E167+E164+E161</f>
        <v>229426</v>
      </c>
      <c r="F182" s="18">
        <f t="shared" si="9"/>
        <v>230147</v>
      </c>
      <c r="G182" s="18">
        <f t="shared" si="9"/>
        <v>231608</v>
      </c>
    </row>
    <row r="183" spans="3:7" ht="15.75" thickBot="1" x14ac:dyDescent="0.3">
      <c r="C183" s="274" t="s">
        <v>85</v>
      </c>
      <c r="D183" s="275"/>
      <c r="E183" s="275"/>
      <c r="F183" s="275"/>
      <c r="G183" s="276"/>
    </row>
    <row r="184" spans="3:7" ht="15.75" thickBot="1" x14ac:dyDescent="0.3">
      <c r="C184" s="274" t="s">
        <v>71</v>
      </c>
      <c r="D184" s="275"/>
      <c r="E184" s="275"/>
      <c r="F184" s="275"/>
      <c r="G184" s="276"/>
    </row>
    <row r="185" spans="3:7" ht="15.75" thickBot="1" x14ac:dyDescent="0.3">
      <c r="C185" s="8" t="s">
        <v>108</v>
      </c>
      <c r="D185" s="321" t="s">
        <v>161</v>
      </c>
      <c r="E185" s="322"/>
      <c r="F185" s="322"/>
      <c r="G185" s="323"/>
    </row>
    <row r="186" spans="3:7" ht="15.75" thickBot="1" x14ac:dyDescent="0.3">
      <c r="C186" s="10" t="s">
        <v>39</v>
      </c>
      <c r="D186" s="280" t="s">
        <v>112</v>
      </c>
      <c r="E186" s="281"/>
      <c r="F186" s="281"/>
      <c r="G186" s="282"/>
    </row>
    <row r="187" spans="3:7" ht="33.75" customHeight="1" thickBot="1" x14ac:dyDescent="0.3">
      <c r="C187" s="8" t="s">
        <v>10</v>
      </c>
      <c r="D187" s="336" t="s">
        <v>143</v>
      </c>
      <c r="E187" s="337"/>
      <c r="F187" s="337"/>
      <c r="G187" s="338"/>
    </row>
    <row r="188" spans="3:7" ht="15.75" thickBot="1" x14ac:dyDescent="0.3">
      <c r="C188" s="8" t="s">
        <v>15</v>
      </c>
      <c r="D188" s="280" t="s">
        <v>111</v>
      </c>
      <c r="E188" s="281"/>
      <c r="F188" s="281"/>
      <c r="G188" s="282"/>
    </row>
    <row r="189" spans="3:7" x14ac:dyDescent="0.25">
      <c r="C189" s="283"/>
      <c r="D189" s="11">
        <v>2018</v>
      </c>
      <c r="E189" s="11">
        <v>2019</v>
      </c>
      <c r="F189" s="11">
        <v>2020</v>
      </c>
      <c r="G189" s="11">
        <v>2021</v>
      </c>
    </row>
    <row r="190" spans="3:7" ht="15.75" thickBot="1" x14ac:dyDescent="0.3">
      <c r="C190" s="284"/>
      <c r="D190" s="12" t="s">
        <v>6</v>
      </c>
      <c r="E190" s="12" t="s">
        <v>7</v>
      </c>
      <c r="F190" s="12" t="s">
        <v>7</v>
      </c>
      <c r="G190" s="12" t="s">
        <v>7</v>
      </c>
    </row>
    <row r="191" spans="3:7" ht="15.75" thickBot="1" x14ac:dyDescent="0.3">
      <c r="C191" s="8" t="s">
        <v>9</v>
      </c>
      <c r="D191" s="13">
        <v>110</v>
      </c>
      <c r="E191" s="13">
        <v>850</v>
      </c>
      <c r="F191" s="13">
        <v>750</v>
      </c>
      <c r="G191" s="13">
        <v>760</v>
      </c>
    </row>
    <row r="192" spans="3:7" ht="15.75" thickBot="1" x14ac:dyDescent="0.3">
      <c r="C192" s="8" t="s">
        <v>16</v>
      </c>
      <c r="D192" s="13">
        <v>4091</v>
      </c>
      <c r="E192" s="13">
        <v>53000</v>
      </c>
      <c r="F192" s="13">
        <v>20000</v>
      </c>
      <c r="G192" s="13">
        <v>20000</v>
      </c>
    </row>
    <row r="193" spans="3:7" ht="23.25" thickBot="1" x14ac:dyDescent="0.3">
      <c r="C193" s="8" t="s">
        <v>26</v>
      </c>
      <c r="D193" s="13">
        <f>D192/D191</f>
        <v>37.190909090909088</v>
      </c>
      <c r="E193" s="13">
        <f t="shared" ref="E193:G193" si="10">E192/E191</f>
        <v>62.352941176470587</v>
      </c>
      <c r="F193" s="13">
        <f t="shared" si="10"/>
        <v>26.666666666666668</v>
      </c>
      <c r="G193" s="13">
        <f t="shared" si="10"/>
        <v>26.315789473684209</v>
      </c>
    </row>
    <row r="194" spans="3:7" ht="15.75" thickBot="1" x14ac:dyDescent="0.3">
      <c r="C194" s="8" t="s">
        <v>17</v>
      </c>
      <c r="D194" s="37" t="s">
        <v>23</v>
      </c>
      <c r="E194" s="14">
        <f>E191/D191-1</f>
        <v>6.7272727272727275</v>
      </c>
      <c r="F194" s="14">
        <f t="shared" ref="F194:G196" si="11">F191/E191-1</f>
        <v>-0.11764705882352944</v>
      </c>
      <c r="G194" s="14">
        <f t="shared" si="11"/>
        <v>1.3333333333333419E-2</v>
      </c>
    </row>
    <row r="195" spans="3:7" ht="23.25" thickBot="1" x14ac:dyDescent="0.3">
      <c r="C195" s="8" t="s">
        <v>18</v>
      </c>
      <c r="D195" s="37" t="s">
        <v>23</v>
      </c>
      <c r="E195" s="14">
        <f>E192/D192-1</f>
        <v>11.955267660718651</v>
      </c>
      <c r="F195" s="14">
        <f t="shared" si="11"/>
        <v>-0.62264150943396224</v>
      </c>
      <c r="G195" s="14">
        <f t="shared" si="11"/>
        <v>0</v>
      </c>
    </row>
    <row r="196" spans="3:7" ht="23.25" thickBot="1" x14ac:dyDescent="0.3">
      <c r="C196" s="8" t="s">
        <v>19</v>
      </c>
      <c r="D196" s="37" t="s">
        <v>23</v>
      </c>
      <c r="E196" s="14">
        <f>E193/D193-1</f>
        <v>0.67656405021064892</v>
      </c>
      <c r="F196" s="14">
        <f t="shared" si="11"/>
        <v>-0.57232704402515722</v>
      </c>
      <c r="G196" s="14">
        <f t="shared" si="11"/>
        <v>-1.3157894736842257E-2</v>
      </c>
    </row>
    <row r="197" spans="3:7" ht="15.75" thickBot="1" x14ac:dyDescent="0.3">
      <c r="C197" s="285" t="s">
        <v>62</v>
      </c>
      <c r="D197" s="286"/>
      <c r="E197" s="286"/>
      <c r="F197" s="286"/>
      <c r="G197" s="287"/>
    </row>
    <row r="198" spans="3:7" x14ac:dyDescent="0.25">
      <c r="C198" s="283"/>
      <c r="D198" s="11">
        <v>2018</v>
      </c>
      <c r="E198" s="11">
        <v>2019</v>
      </c>
      <c r="F198" s="11">
        <v>2020</v>
      </c>
      <c r="G198" s="11">
        <v>2021</v>
      </c>
    </row>
    <row r="199" spans="3:7" ht="15.75" thickBot="1" x14ac:dyDescent="0.3">
      <c r="C199" s="284"/>
      <c r="D199" s="12" t="s">
        <v>6</v>
      </c>
      <c r="E199" s="12" t="s">
        <v>7</v>
      </c>
      <c r="F199" s="12" t="s">
        <v>7</v>
      </c>
      <c r="G199" s="12" t="s">
        <v>7</v>
      </c>
    </row>
    <row r="200" spans="3:7" ht="24.75" thickBot="1" x14ac:dyDescent="0.3">
      <c r="C200" s="15" t="s">
        <v>74</v>
      </c>
      <c r="D200" s="16"/>
      <c r="E200" s="16"/>
      <c r="F200" s="16"/>
      <c r="G200" s="16"/>
    </row>
    <row r="201" spans="3:7" ht="24.75" thickBot="1" x14ac:dyDescent="0.3">
      <c r="C201" s="15" t="s">
        <v>75</v>
      </c>
      <c r="D201" s="18">
        <v>4091</v>
      </c>
      <c r="E201" s="16">
        <v>53000</v>
      </c>
      <c r="F201" s="16">
        <v>20000</v>
      </c>
      <c r="G201" s="16">
        <v>20000</v>
      </c>
    </row>
    <row r="202" spans="3:7" ht="24.75" thickBot="1" x14ac:dyDescent="0.3">
      <c r="C202" s="21" t="s">
        <v>61</v>
      </c>
      <c r="D202" s="18">
        <f>D201+D200</f>
        <v>4091</v>
      </c>
      <c r="E202" s="18">
        <f>E201+E200</f>
        <v>53000</v>
      </c>
      <c r="F202" s="18">
        <f t="shared" ref="F202:G202" si="12">F201+F200</f>
        <v>20000</v>
      </c>
      <c r="G202" s="18">
        <f t="shared" si="12"/>
        <v>20000</v>
      </c>
    </row>
    <row r="203" spans="3:7" x14ac:dyDescent="0.25">
      <c r="C203" s="288" t="s">
        <v>72</v>
      </c>
      <c r="D203" s="327" t="s">
        <v>120</v>
      </c>
      <c r="E203" s="328"/>
      <c r="F203" s="328"/>
      <c r="G203" s="329"/>
    </row>
    <row r="204" spans="3:7" x14ac:dyDescent="0.25">
      <c r="C204" s="289"/>
      <c r="D204" s="330"/>
      <c r="E204" s="331"/>
      <c r="F204" s="331"/>
      <c r="G204" s="332"/>
    </row>
    <row r="205" spans="3:7" ht="15.75" thickBot="1" x14ac:dyDescent="0.3">
      <c r="C205" s="290"/>
      <c r="D205" s="333"/>
      <c r="E205" s="334"/>
      <c r="F205" s="334"/>
      <c r="G205" s="335"/>
    </row>
    <row r="206" spans="3:7" ht="23.25" thickBot="1" x14ac:dyDescent="0.3">
      <c r="C206" s="8" t="s">
        <v>40</v>
      </c>
      <c r="D206" s="321" t="s">
        <v>113</v>
      </c>
      <c r="E206" s="322"/>
      <c r="F206" s="322"/>
      <c r="G206" s="323"/>
    </row>
    <row r="207" spans="3:7" ht="23.25" thickBot="1" x14ac:dyDescent="0.3">
      <c r="C207" s="10" t="s">
        <v>107</v>
      </c>
      <c r="D207" s="277" t="s">
        <v>114</v>
      </c>
      <c r="E207" s="278"/>
      <c r="F207" s="278"/>
      <c r="G207" s="279"/>
    </row>
    <row r="208" spans="3:7" ht="15.75" thickBot="1" x14ac:dyDescent="0.3">
      <c r="C208" s="8" t="s">
        <v>10</v>
      </c>
      <c r="D208" s="336" t="s">
        <v>115</v>
      </c>
      <c r="E208" s="337"/>
      <c r="F208" s="337"/>
      <c r="G208" s="338"/>
    </row>
    <row r="209" spans="3:7" ht="15.75" thickBot="1" x14ac:dyDescent="0.3">
      <c r="C209" s="8" t="s">
        <v>15</v>
      </c>
      <c r="D209" s="280" t="s">
        <v>121</v>
      </c>
      <c r="E209" s="281"/>
      <c r="F209" s="281"/>
      <c r="G209" s="282"/>
    </row>
    <row r="210" spans="3:7" x14ac:dyDescent="0.25">
      <c r="C210" s="283"/>
      <c r="D210" s="11">
        <v>2018</v>
      </c>
      <c r="E210" s="11">
        <v>2019</v>
      </c>
      <c r="F210" s="11">
        <v>2020</v>
      </c>
      <c r="G210" s="11">
        <v>2021</v>
      </c>
    </row>
    <row r="211" spans="3:7" ht="15.75" thickBot="1" x14ac:dyDescent="0.3">
      <c r="C211" s="284"/>
      <c r="D211" s="12" t="s">
        <v>6</v>
      </c>
      <c r="E211" s="12" t="s">
        <v>7</v>
      </c>
      <c r="F211" s="12" t="s">
        <v>7</v>
      </c>
      <c r="G211" s="12" t="s">
        <v>7</v>
      </c>
    </row>
    <row r="212" spans="3:7" ht="15.75" thickBot="1" x14ac:dyDescent="0.3">
      <c r="C212" s="8" t="s">
        <v>9</v>
      </c>
      <c r="D212" s="29">
        <v>1375</v>
      </c>
      <c r="E212" s="29">
        <v>1173</v>
      </c>
      <c r="F212" s="13">
        <v>1500</v>
      </c>
      <c r="G212" s="13">
        <v>1200</v>
      </c>
    </row>
    <row r="213" spans="3:7" ht="15.75" thickBot="1" x14ac:dyDescent="0.3">
      <c r="C213" s="8" t="s">
        <v>16</v>
      </c>
      <c r="D213" s="13">
        <v>41329</v>
      </c>
      <c r="E213" s="13">
        <v>110000</v>
      </c>
      <c r="F213" s="13">
        <v>277400</v>
      </c>
      <c r="G213" s="13">
        <v>177400</v>
      </c>
    </row>
    <row r="214" spans="3:7" ht="23.25" thickBot="1" x14ac:dyDescent="0.3">
      <c r="C214" s="8" t="s">
        <v>26</v>
      </c>
      <c r="D214" s="13">
        <f>D213/D212</f>
        <v>30.057454545454547</v>
      </c>
      <c r="E214" s="13">
        <f t="shared" ref="E214:G214" si="13">E213/E212</f>
        <v>93.776641091219091</v>
      </c>
      <c r="F214" s="13">
        <f t="shared" si="13"/>
        <v>184.93333333333334</v>
      </c>
      <c r="G214" s="13">
        <f t="shared" si="13"/>
        <v>147.83333333333334</v>
      </c>
    </row>
    <row r="215" spans="3:7" ht="15.75" thickBot="1" x14ac:dyDescent="0.3">
      <c r="C215" s="8" t="s">
        <v>17</v>
      </c>
      <c r="D215" s="37" t="s">
        <v>23</v>
      </c>
      <c r="E215" s="14">
        <f>E212/D212-1</f>
        <v>-0.14690909090909088</v>
      </c>
      <c r="F215" s="14">
        <f t="shared" ref="F215:G217" si="14">F212/E212-1</f>
        <v>0.27877237851662406</v>
      </c>
      <c r="G215" s="14">
        <f t="shared" si="14"/>
        <v>-0.19999999999999996</v>
      </c>
    </row>
    <row r="216" spans="3:7" ht="23.25" thickBot="1" x14ac:dyDescent="0.3">
      <c r="C216" s="8" t="s">
        <v>18</v>
      </c>
      <c r="D216" s="37" t="s">
        <v>23</v>
      </c>
      <c r="E216" s="14">
        <f>E213/D213-1</f>
        <v>1.661569358077863</v>
      </c>
      <c r="F216" s="14">
        <f t="shared" si="14"/>
        <v>1.521818181818182</v>
      </c>
      <c r="G216" s="14">
        <f t="shared" si="14"/>
        <v>-0.36049026676279738</v>
      </c>
    </row>
    <row r="217" spans="3:7" ht="23.25" thickBot="1" x14ac:dyDescent="0.3">
      <c r="C217" s="8" t="s">
        <v>19</v>
      </c>
      <c r="D217" s="37" t="s">
        <v>23</v>
      </c>
      <c r="E217" s="14">
        <f>E214/D214-1</f>
        <v>2.1199129303981765</v>
      </c>
      <c r="F217" s="14">
        <f t="shared" si="14"/>
        <v>0.97206181818181836</v>
      </c>
      <c r="G217" s="14">
        <f t="shared" si="14"/>
        <v>-0.20061283345349668</v>
      </c>
    </row>
    <row r="218" spans="3:7" ht="15.75" thickBot="1" x14ac:dyDescent="0.3">
      <c r="C218" s="285" t="s">
        <v>109</v>
      </c>
      <c r="D218" s="286"/>
      <c r="E218" s="286"/>
      <c r="F218" s="286"/>
      <c r="G218" s="287"/>
    </row>
    <row r="219" spans="3:7" x14ac:dyDescent="0.25">
      <c r="C219" s="283"/>
      <c r="D219" s="11">
        <v>2018</v>
      </c>
      <c r="E219" s="11">
        <v>2019</v>
      </c>
      <c r="F219" s="11">
        <v>2020</v>
      </c>
      <c r="G219" s="11">
        <v>2021</v>
      </c>
    </row>
    <row r="220" spans="3:7" ht="15.75" thickBot="1" x14ac:dyDescent="0.3">
      <c r="C220" s="284"/>
      <c r="D220" s="12" t="s">
        <v>6</v>
      </c>
      <c r="E220" s="12" t="s">
        <v>7</v>
      </c>
      <c r="F220" s="12" t="s">
        <v>7</v>
      </c>
      <c r="G220" s="12" t="s">
        <v>7</v>
      </c>
    </row>
    <row r="221" spans="3:7" ht="24.75" thickBot="1" x14ac:dyDescent="0.3">
      <c r="C221" s="15" t="s">
        <v>74</v>
      </c>
      <c r="D221" s="16"/>
      <c r="E221" s="16"/>
      <c r="F221" s="16"/>
      <c r="G221" s="16"/>
    </row>
    <row r="222" spans="3:7" ht="24.75" thickBot="1" x14ac:dyDescent="0.3">
      <c r="C222" s="15" t="s">
        <v>75</v>
      </c>
      <c r="D222" s="18">
        <v>41329</v>
      </c>
      <c r="E222" s="16">
        <v>110000</v>
      </c>
      <c r="F222" s="16">
        <v>277400</v>
      </c>
      <c r="G222" s="16">
        <v>177400</v>
      </c>
    </row>
    <row r="223" spans="3:7" ht="24.75" thickBot="1" x14ac:dyDescent="0.3">
      <c r="C223" s="21" t="s">
        <v>110</v>
      </c>
      <c r="D223" s="18">
        <f>D222+D221</f>
        <v>41329</v>
      </c>
      <c r="E223" s="18">
        <v>110000</v>
      </c>
      <c r="F223" s="18">
        <f t="shared" ref="F223:G223" si="15">F222+F221</f>
        <v>277400</v>
      </c>
      <c r="G223" s="18">
        <f t="shared" si="15"/>
        <v>177400</v>
      </c>
    </row>
    <row r="224" spans="3:7" x14ac:dyDescent="0.25">
      <c r="C224" s="288" t="s">
        <v>73</v>
      </c>
      <c r="D224" s="300"/>
      <c r="E224" s="301"/>
      <c r="F224" s="301"/>
      <c r="G224" s="302"/>
    </row>
    <row r="225" spans="3:7" x14ac:dyDescent="0.25">
      <c r="C225" s="289"/>
      <c r="D225" s="303"/>
      <c r="E225" s="304"/>
      <c r="F225" s="304"/>
      <c r="G225" s="305"/>
    </row>
    <row r="226" spans="3:7" ht="15.75" thickBot="1" x14ac:dyDescent="0.3">
      <c r="C226" s="290"/>
      <c r="D226" s="306"/>
      <c r="E226" s="307"/>
      <c r="F226" s="307"/>
      <c r="G226" s="308"/>
    </row>
    <row r="227" spans="3:7" ht="15.75" thickBot="1" x14ac:dyDescent="0.3">
      <c r="C227" s="274" t="s">
        <v>70</v>
      </c>
      <c r="D227" s="275"/>
      <c r="E227" s="275"/>
      <c r="F227" s="275"/>
      <c r="G227" s="276"/>
    </row>
    <row r="228" spans="3:7" ht="15.75" thickBot="1" x14ac:dyDescent="0.3">
      <c r="C228" s="274" t="s">
        <v>76</v>
      </c>
      <c r="D228" s="275"/>
      <c r="E228" s="275"/>
      <c r="F228" s="275"/>
      <c r="G228" s="276"/>
    </row>
    <row r="229" spans="3:7" ht="23.25" thickBot="1" x14ac:dyDescent="0.3">
      <c r="C229" s="8" t="s">
        <v>40</v>
      </c>
      <c r="D229" s="339" t="s">
        <v>117</v>
      </c>
      <c r="E229" s="340"/>
      <c r="F229" s="340"/>
      <c r="G229" s="341"/>
    </row>
    <row r="230" spans="3:7" ht="15.75" thickBot="1" x14ac:dyDescent="0.3">
      <c r="C230" s="10" t="s">
        <v>128</v>
      </c>
      <c r="D230" s="280" t="s">
        <v>202</v>
      </c>
      <c r="E230" s="281"/>
      <c r="F230" s="281"/>
      <c r="G230" s="282"/>
    </row>
    <row r="231" spans="3:7" ht="15.75" thickBot="1" x14ac:dyDescent="0.3">
      <c r="C231" s="8" t="s">
        <v>10</v>
      </c>
      <c r="D231" s="277" t="s">
        <v>202</v>
      </c>
      <c r="E231" s="278"/>
      <c r="F231" s="278"/>
      <c r="G231" s="279"/>
    </row>
    <row r="232" spans="3:7" ht="15.75" thickBot="1" x14ac:dyDescent="0.3">
      <c r="C232" s="8" t="s">
        <v>15</v>
      </c>
      <c r="D232" s="280" t="s">
        <v>116</v>
      </c>
      <c r="E232" s="281"/>
      <c r="F232" s="281"/>
      <c r="G232" s="282"/>
    </row>
    <row r="233" spans="3:7" x14ac:dyDescent="0.25">
      <c r="C233" s="283"/>
      <c r="D233" s="11">
        <v>2018</v>
      </c>
      <c r="E233" s="11">
        <v>2019</v>
      </c>
      <c r="F233" s="11">
        <v>2020</v>
      </c>
      <c r="G233" s="11">
        <v>2021</v>
      </c>
    </row>
    <row r="234" spans="3:7" ht="15.75" thickBot="1" x14ac:dyDescent="0.3">
      <c r="C234" s="284"/>
      <c r="D234" s="12" t="s">
        <v>6</v>
      </c>
      <c r="E234" s="12" t="s">
        <v>7</v>
      </c>
      <c r="F234" s="12" t="s">
        <v>7</v>
      </c>
      <c r="G234" s="12" t="s">
        <v>7</v>
      </c>
    </row>
    <row r="235" spans="3:7" ht="15.75" thickBot="1" x14ac:dyDescent="0.3">
      <c r="C235" s="8" t="s">
        <v>9</v>
      </c>
      <c r="D235" s="13">
        <v>2</v>
      </c>
      <c r="E235" s="13">
        <v>1</v>
      </c>
      <c r="F235" s="13"/>
      <c r="G235" s="13"/>
    </row>
    <row r="236" spans="3:7" ht="15.75" thickBot="1" x14ac:dyDescent="0.3">
      <c r="C236" s="8" t="s">
        <v>16</v>
      </c>
      <c r="D236" s="13">
        <v>44580</v>
      </c>
      <c r="E236" s="13">
        <v>27300</v>
      </c>
      <c r="F236" s="13"/>
      <c r="G236" s="13"/>
    </row>
    <row r="237" spans="3:7" ht="23.25" thickBot="1" x14ac:dyDescent="0.3">
      <c r="C237" s="8" t="s">
        <v>26</v>
      </c>
      <c r="D237" s="13">
        <f>D236/D235</f>
        <v>22290</v>
      </c>
      <c r="E237" s="13">
        <f t="shared" ref="E237:G237" si="16">E236/E235</f>
        <v>27300</v>
      </c>
      <c r="F237" s="13" t="e">
        <f t="shared" si="16"/>
        <v>#DIV/0!</v>
      </c>
      <c r="G237" s="13" t="e">
        <f t="shared" si="16"/>
        <v>#DIV/0!</v>
      </c>
    </row>
    <row r="238" spans="3:7" ht="15.75" thickBot="1" x14ac:dyDescent="0.3">
      <c r="C238" s="8" t="s">
        <v>17</v>
      </c>
      <c r="D238" s="37" t="s">
        <v>23</v>
      </c>
      <c r="E238" s="14">
        <f>E235/D235-1</f>
        <v>-0.5</v>
      </c>
      <c r="F238" s="14">
        <f t="shared" ref="F238:G240" si="17">F235/E235-1</f>
        <v>-1</v>
      </c>
      <c r="G238" s="14" t="e">
        <f t="shared" si="17"/>
        <v>#DIV/0!</v>
      </c>
    </row>
    <row r="239" spans="3:7" ht="23.25" thickBot="1" x14ac:dyDescent="0.3">
      <c r="C239" s="8" t="s">
        <v>18</v>
      </c>
      <c r="D239" s="37" t="s">
        <v>23</v>
      </c>
      <c r="E239" s="14">
        <f>E236/D236-1</f>
        <v>-0.38761776581426644</v>
      </c>
      <c r="F239" s="14">
        <f t="shared" si="17"/>
        <v>-1</v>
      </c>
      <c r="G239" s="14" t="e">
        <f t="shared" si="17"/>
        <v>#DIV/0!</v>
      </c>
    </row>
    <row r="240" spans="3:7" ht="23.25" thickBot="1" x14ac:dyDescent="0.3">
      <c r="C240" s="8" t="s">
        <v>19</v>
      </c>
      <c r="D240" s="37" t="s">
        <v>23</v>
      </c>
      <c r="E240" s="14">
        <f>E237/D237-1</f>
        <v>0.22476446837146713</v>
      </c>
      <c r="F240" s="14" t="e">
        <f t="shared" si="17"/>
        <v>#DIV/0!</v>
      </c>
      <c r="G240" s="14" t="e">
        <f t="shared" si="17"/>
        <v>#DIV/0!</v>
      </c>
    </row>
    <row r="241" spans="3:7" ht="15.75" thickBot="1" x14ac:dyDescent="0.3">
      <c r="C241" s="285" t="s">
        <v>144</v>
      </c>
      <c r="D241" s="286"/>
      <c r="E241" s="286"/>
      <c r="F241" s="286"/>
      <c r="G241" s="287"/>
    </row>
    <row r="242" spans="3:7" x14ac:dyDescent="0.25">
      <c r="C242" s="283"/>
      <c r="D242" s="11">
        <v>2018</v>
      </c>
      <c r="E242" s="11">
        <v>2019</v>
      </c>
      <c r="F242" s="11">
        <v>2020</v>
      </c>
      <c r="G242" s="11">
        <v>2021</v>
      </c>
    </row>
    <row r="243" spans="3:7" ht="15.75" thickBot="1" x14ac:dyDescent="0.3">
      <c r="C243" s="284"/>
      <c r="D243" s="12" t="s">
        <v>6</v>
      </c>
      <c r="E243" s="12" t="s">
        <v>7</v>
      </c>
      <c r="F243" s="12" t="s">
        <v>7</v>
      </c>
      <c r="G243" s="12" t="s">
        <v>7</v>
      </c>
    </row>
    <row r="244" spans="3:7" ht="24.75" thickBot="1" x14ac:dyDescent="0.3">
      <c r="C244" s="15" t="s">
        <v>74</v>
      </c>
      <c r="D244" s="16">
        <v>44580</v>
      </c>
      <c r="E244" s="16">
        <v>27300</v>
      </c>
      <c r="F244" s="16"/>
      <c r="G244" s="16"/>
    </row>
    <row r="245" spans="3:7" ht="24.75" thickBot="1" x14ac:dyDescent="0.3">
      <c r="C245" s="15" t="s">
        <v>75</v>
      </c>
      <c r="D245" s="18"/>
      <c r="E245" s="16"/>
      <c r="F245" s="16"/>
      <c r="G245" s="16"/>
    </row>
    <row r="246" spans="3:7" ht="24.75" thickBot="1" x14ac:dyDescent="0.3">
      <c r="C246" s="21" t="s">
        <v>139</v>
      </c>
      <c r="D246" s="18">
        <f>D245+D244</f>
        <v>44580</v>
      </c>
      <c r="E246" s="18">
        <f t="shared" ref="E246:G246" si="18">E245+E244</f>
        <v>27300</v>
      </c>
      <c r="F246" s="18">
        <f t="shared" si="18"/>
        <v>0</v>
      </c>
      <c r="G246" s="18">
        <f t="shared" si="18"/>
        <v>0</v>
      </c>
    </row>
    <row r="247" spans="3:7" x14ac:dyDescent="0.25">
      <c r="C247" s="288" t="s">
        <v>146</v>
      </c>
      <c r="D247" s="300"/>
      <c r="E247" s="301"/>
      <c r="F247" s="301"/>
      <c r="G247" s="302"/>
    </row>
    <row r="248" spans="3:7" x14ac:dyDescent="0.25">
      <c r="C248" s="289"/>
      <c r="D248" s="303"/>
      <c r="E248" s="304"/>
      <c r="F248" s="304"/>
      <c r="G248" s="305"/>
    </row>
    <row r="249" spans="3:7" ht="15.75" thickBot="1" x14ac:dyDescent="0.3">
      <c r="C249" s="290"/>
      <c r="D249" s="306"/>
      <c r="E249" s="307"/>
      <c r="F249" s="307"/>
      <c r="G249" s="308"/>
    </row>
    <row r="250" spans="3:7" ht="23.25" thickBot="1" x14ac:dyDescent="0.3">
      <c r="C250" s="8" t="s">
        <v>40</v>
      </c>
      <c r="D250" s="321" t="s">
        <v>118</v>
      </c>
      <c r="E250" s="322"/>
      <c r="F250" s="322"/>
      <c r="G250" s="323"/>
    </row>
    <row r="251" spans="3:7" ht="23.25" thickBot="1" x14ac:dyDescent="0.3">
      <c r="C251" s="10" t="s">
        <v>145</v>
      </c>
      <c r="D251" s="280" t="s">
        <v>118</v>
      </c>
      <c r="E251" s="281"/>
      <c r="F251" s="281"/>
      <c r="G251" s="282"/>
    </row>
    <row r="252" spans="3:7" ht="15.75" thickBot="1" x14ac:dyDescent="0.3">
      <c r="C252" s="8" t="s">
        <v>10</v>
      </c>
      <c r="D252" s="277" t="s">
        <v>118</v>
      </c>
      <c r="E252" s="278"/>
      <c r="F252" s="278"/>
      <c r="G252" s="279"/>
    </row>
    <row r="253" spans="3:7" ht="15.75" thickBot="1" x14ac:dyDescent="0.3">
      <c r="C253" s="8" t="s">
        <v>15</v>
      </c>
      <c r="D253" s="280" t="s">
        <v>119</v>
      </c>
      <c r="E253" s="281"/>
      <c r="F253" s="281"/>
      <c r="G253" s="282"/>
    </row>
    <row r="254" spans="3:7" x14ac:dyDescent="0.25">
      <c r="C254" s="283"/>
      <c r="D254" s="11">
        <v>2018</v>
      </c>
      <c r="E254" s="11">
        <v>2019</v>
      </c>
      <c r="F254" s="11">
        <v>2020</v>
      </c>
      <c r="G254" s="11">
        <v>2021</v>
      </c>
    </row>
    <row r="255" spans="3:7" ht="15.75" thickBot="1" x14ac:dyDescent="0.3">
      <c r="C255" s="284"/>
      <c r="D255" s="12" t="s">
        <v>6</v>
      </c>
      <c r="E255" s="12" t="s">
        <v>7</v>
      </c>
      <c r="F255" s="12" t="s">
        <v>7</v>
      </c>
      <c r="G255" s="12" t="s">
        <v>7</v>
      </c>
    </row>
    <row r="256" spans="3:7" ht="15.75" thickBot="1" x14ac:dyDescent="0.3">
      <c r="C256" s="8" t="s">
        <v>9</v>
      </c>
      <c r="D256" s="13">
        <v>100</v>
      </c>
      <c r="E256" s="13">
        <v>110</v>
      </c>
      <c r="F256" s="13">
        <v>120</v>
      </c>
      <c r="G256" s="13">
        <v>130</v>
      </c>
    </row>
    <row r="257" spans="3:7" ht="15.75" thickBot="1" x14ac:dyDescent="0.3">
      <c r="C257" s="8" t="s">
        <v>16</v>
      </c>
      <c r="D257" s="13">
        <v>3000</v>
      </c>
      <c r="E257" s="13">
        <v>10800</v>
      </c>
      <c r="F257" s="13">
        <v>10000</v>
      </c>
      <c r="G257" s="13">
        <v>10000</v>
      </c>
    </row>
    <row r="258" spans="3:7" ht="23.25" thickBot="1" x14ac:dyDescent="0.3">
      <c r="C258" s="8" t="s">
        <v>26</v>
      </c>
      <c r="D258" s="13">
        <f>D257/D256</f>
        <v>30</v>
      </c>
      <c r="E258" s="13">
        <f t="shared" ref="E258:G258" si="19">E257/E256</f>
        <v>98.181818181818187</v>
      </c>
      <c r="F258" s="13">
        <f t="shared" si="19"/>
        <v>83.333333333333329</v>
      </c>
      <c r="G258" s="13">
        <f t="shared" si="19"/>
        <v>76.92307692307692</v>
      </c>
    </row>
    <row r="259" spans="3:7" ht="15.75" thickBot="1" x14ac:dyDescent="0.3">
      <c r="C259" s="8" t="s">
        <v>17</v>
      </c>
      <c r="D259" s="37" t="s">
        <v>23</v>
      </c>
      <c r="E259" s="14">
        <f>E256/D256-1</f>
        <v>0.10000000000000009</v>
      </c>
      <c r="F259" s="14">
        <f t="shared" ref="F259:G261" si="20">F256/E256-1</f>
        <v>9.0909090909090828E-2</v>
      </c>
      <c r="G259" s="14">
        <f t="shared" si="20"/>
        <v>8.3333333333333259E-2</v>
      </c>
    </row>
    <row r="260" spans="3:7" ht="23.25" thickBot="1" x14ac:dyDescent="0.3">
      <c r="C260" s="8" t="s">
        <v>18</v>
      </c>
      <c r="D260" s="37" t="s">
        <v>23</v>
      </c>
      <c r="E260" s="14">
        <f>E257/D257-1</f>
        <v>2.6</v>
      </c>
      <c r="F260" s="14">
        <f t="shared" si="20"/>
        <v>-7.407407407407407E-2</v>
      </c>
      <c r="G260" s="14">
        <f t="shared" si="20"/>
        <v>0</v>
      </c>
    </row>
    <row r="261" spans="3:7" ht="23.25" thickBot="1" x14ac:dyDescent="0.3">
      <c r="C261" s="8" t="s">
        <v>19</v>
      </c>
      <c r="D261" s="37" t="s">
        <v>23</v>
      </c>
      <c r="E261" s="14">
        <f>E258/D258-1</f>
        <v>2.2727272727272729</v>
      </c>
      <c r="F261" s="14">
        <f t="shared" si="20"/>
        <v>-0.15123456790123468</v>
      </c>
      <c r="G261" s="14">
        <f t="shared" si="20"/>
        <v>-7.6923076923076872E-2</v>
      </c>
    </row>
    <row r="262" spans="3:7" ht="15.75" thickBot="1" x14ac:dyDescent="0.3">
      <c r="C262" s="285" t="s">
        <v>147</v>
      </c>
      <c r="D262" s="286"/>
      <c r="E262" s="286"/>
      <c r="F262" s="286"/>
      <c r="G262" s="287"/>
    </row>
    <row r="263" spans="3:7" x14ac:dyDescent="0.25">
      <c r="C263" s="283"/>
      <c r="D263" s="11">
        <v>2018</v>
      </c>
      <c r="E263" s="11">
        <v>2019</v>
      </c>
      <c r="F263" s="11">
        <v>2020</v>
      </c>
      <c r="G263" s="11">
        <v>2021</v>
      </c>
    </row>
    <row r="264" spans="3:7" ht="15.75" thickBot="1" x14ac:dyDescent="0.3">
      <c r="C264" s="284"/>
      <c r="D264" s="12" t="s">
        <v>6</v>
      </c>
      <c r="E264" s="12" t="s">
        <v>7</v>
      </c>
      <c r="F264" s="12" t="s">
        <v>7</v>
      </c>
      <c r="G264" s="12" t="s">
        <v>7</v>
      </c>
    </row>
    <row r="265" spans="3:7" ht="24.75" thickBot="1" x14ac:dyDescent="0.3">
      <c r="C265" s="15" t="s">
        <v>74</v>
      </c>
      <c r="D265" s="16">
        <v>3000</v>
      </c>
      <c r="E265" s="16">
        <v>10800</v>
      </c>
      <c r="F265" s="16">
        <v>10000</v>
      </c>
      <c r="G265" s="16">
        <v>10000</v>
      </c>
    </row>
    <row r="266" spans="3:7" ht="24.75" thickBot="1" x14ac:dyDescent="0.3">
      <c r="C266" s="15" t="s">
        <v>75</v>
      </c>
      <c r="D266" s="18"/>
      <c r="E266" s="16"/>
      <c r="F266" s="16"/>
      <c r="G266" s="16"/>
    </row>
    <row r="267" spans="3:7" ht="24.75" thickBot="1" x14ac:dyDescent="0.3">
      <c r="C267" s="21" t="s">
        <v>142</v>
      </c>
      <c r="D267" s="18">
        <f>D266+D265</f>
        <v>3000</v>
      </c>
      <c r="E267" s="18">
        <f t="shared" ref="E267:G267" si="21">E266+E265</f>
        <v>10800</v>
      </c>
      <c r="F267" s="18">
        <f t="shared" si="21"/>
        <v>10000</v>
      </c>
      <c r="G267" s="18">
        <f t="shared" si="21"/>
        <v>10000</v>
      </c>
    </row>
    <row r="268" spans="3:7" x14ac:dyDescent="0.25">
      <c r="C268" s="288" t="s">
        <v>73</v>
      </c>
      <c r="D268" s="300"/>
      <c r="E268" s="301"/>
      <c r="F268" s="301"/>
      <c r="G268" s="302"/>
    </row>
    <row r="269" spans="3:7" x14ac:dyDescent="0.25">
      <c r="C269" s="289"/>
      <c r="D269" s="303"/>
      <c r="E269" s="304"/>
      <c r="F269" s="304"/>
      <c r="G269" s="305"/>
    </row>
    <row r="270" spans="3:7" ht="15.75" thickBot="1" x14ac:dyDescent="0.3">
      <c r="C270" s="290"/>
      <c r="D270" s="306"/>
      <c r="E270" s="307"/>
      <c r="F270" s="307"/>
      <c r="G270" s="308"/>
    </row>
    <row r="271" spans="3:7" ht="24.75" thickBot="1" x14ac:dyDescent="0.3">
      <c r="C271" s="9" t="s">
        <v>24</v>
      </c>
      <c r="D271" s="315" t="s">
        <v>148</v>
      </c>
      <c r="E271" s="316"/>
      <c r="F271" s="316"/>
      <c r="G271" s="317"/>
    </row>
    <row r="272" spans="3:7" ht="15.75" thickBot="1" x14ac:dyDescent="0.3">
      <c r="C272" s="277" t="s">
        <v>25</v>
      </c>
      <c r="D272" s="278"/>
      <c r="E272" s="278"/>
      <c r="F272" s="278"/>
      <c r="G272" s="279"/>
    </row>
    <row r="273" spans="3:7" ht="34.5" thickBot="1" x14ac:dyDescent="0.3">
      <c r="C273" s="36" t="s">
        <v>149</v>
      </c>
      <c r="D273" s="7">
        <v>1</v>
      </c>
      <c r="E273" s="7">
        <v>1</v>
      </c>
      <c r="F273" s="7">
        <v>1</v>
      </c>
      <c r="G273" s="7">
        <v>1</v>
      </c>
    </row>
    <row r="274" spans="3:7" ht="15.75" thickBot="1" x14ac:dyDescent="0.3">
      <c r="C274" s="285" t="s">
        <v>60</v>
      </c>
      <c r="D274" s="286"/>
      <c r="E274" s="286"/>
      <c r="F274" s="286"/>
      <c r="G274" s="287"/>
    </row>
    <row r="275" spans="3:7" ht="15.75" thickBot="1" x14ac:dyDescent="0.3">
      <c r="C275" s="318" t="s">
        <v>69</v>
      </c>
      <c r="D275" s="319"/>
      <c r="E275" s="319"/>
      <c r="F275" s="319"/>
      <c r="G275" s="320"/>
    </row>
    <row r="276" spans="3:7" x14ac:dyDescent="0.25">
      <c r="C276" s="283"/>
      <c r="D276" s="11">
        <v>2018</v>
      </c>
      <c r="E276" s="11">
        <v>2019</v>
      </c>
      <c r="F276" s="11">
        <v>2020</v>
      </c>
      <c r="G276" s="11">
        <v>2021</v>
      </c>
    </row>
    <row r="277" spans="3:7" ht="15.75" thickBot="1" x14ac:dyDescent="0.3">
      <c r="C277" s="284"/>
      <c r="D277" s="12" t="s">
        <v>6</v>
      </c>
      <c r="E277" s="12" t="s">
        <v>7</v>
      </c>
      <c r="F277" s="12" t="s">
        <v>7</v>
      </c>
      <c r="G277" s="12" t="s">
        <v>7</v>
      </c>
    </row>
    <row r="278" spans="3:7" ht="15.75" thickBot="1" x14ac:dyDescent="0.3">
      <c r="C278" s="10" t="s">
        <v>39</v>
      </c>
      <c r="D278" s="280" t="s">
        <v>150</v>
      </c>
      <c r="E278" s="281"/>
      <c r="F278" s="281"/>
      <c r="G278" s="282"/>
    </row>
    <row r="279" spans="3:7" ht="30.75" customHeight="1" thickBot="1" x14ac:dyDescent="0.3">
      <c r="C279" s="8" t="s">
        <v>10</v>
      </c>
      <c r="D279" s="277" t="s">
        <v>152</v>
      </c>
      <c r="E279" s="278"/>
      <c r="F279" s="278"/>
      <c r="G279" s="279"/>
    </row>
    <row r="280" spans="3:7" ht="15.75" thickBot="1" x14ac:dyDescent="0.3">
      <c r="C280" s="8" t="s">
        <v>15</v>
      </c>
      <c r="D280" s="280" t="s">
        <v>116</v>
      </c>
      <c r="E280" s="281"/>
      <c r="F280" s="281"/>
      <c r="G280" s="282"/>
    </row>
    <row r="281" spans="3:7" x14ac:dyDescent="0.25">
      <c r="C281" s="283"/>
      <c r="D281" s="11">
        <v>2018</v>
      </c>
      <c r="E281" s="11">
        <v>2019</v>
      </c>
      <c r="F281" s="11">
        <v>2020</v>
      </c>
      <c r="G281" s="11">
        <v>2021</v>
      </c>
    </row>
    <row r="282" spans="3:7" ht="15.75" thickBot="1" x14ac:dyDescent="0.3">
      <c r="C282" s="284"/>
      <c r="D282" s="12" t="s">
        <v>6</v>
      </c>
      <c r="E282" s="12" t="s">
        <v>7</v>
      </c>
      <c r="F282" s="12" t="s">
        <v>7</v>
      </c>
      <c r="G282" s="12" t="s">
        <v>7</v>
      </c>
    </row>
    <row r="283" spans="3:7" ht="15.75" thickBot="1" x14ac:dyDescent="0.3">
      <c r="C283" s="8" t="s">
        <v>9</v>
      </c>
      <c r="D283" s="13">
        <v>12000</v>
      </c>
      <c r="E283" s="16">
        <v>13000</v>
      </c>
      <c r="F283" s="16">
        <v>13500</v>
      </c>
      <c r="G283" s="16">
        <v>13500</v>
      </c>
    </row>
    <row r="284" spans="3:7" ht="15.75" thickBot="1" x14ac:dyDescent="0.3">
      <c r="C284" s="8" t="s">
        <v>16</v>
      </c>
      <c r="D284" s="13">
        <v>145500</v>
      </c>
      <c r="E284" s="13">
        <v>145500</v>
      </c>
      <c r="F284" s="13">
        <v>145500</v>
      </c>
      <c r="G284" s="13">
        <v>145500</v>
      </c>
    </row>
    <row r="285" spans="3:7" ht="23.25" thickBot="1" x14ac:dyDescent="0.3">
      <c r="C285" s="8" t="s">
        <v>26</v>
      </c>
      <c r="D285" s="13">
        <f>D284/D283</f>
        <v>12.125</v>
      </c>
      <c r="E285" s="13">
        <f t="shared" ref="E285:G285" si="22">E284/E283</f>
        <v>11.192307692307692</v>
      </c>
      <c r="F285" s="13">
        <f t="shared" si="22"/>
        <v>10.777777777777779</v>
      </c>
      <c r="G285" s="13">
        <f t="shared" si="22"/>
        <v>10.777777777777779</v>
      </c>
    </row>
    <row r="286" spans="3:7" ht="15.75" thickBot="1" x14ac:dyDescent="0.3">
      <c r="C286" s="8" t="s">
        <v>17</v>
      </c>
      <c r="D286" s="37"/>
      <c r="E286" s="14">
        <f>E283/D283-1</f>
        <v>8.3333333333333259E-2</v>
      </c>
      <c r="F286" s="14">
        <f t="shared" ref="F286:G288" si="23">F283/E283-1</f>
        <v>3.8461538461538547E-2</v>
      </c>
      <c r="G286" s="14">
        <f t="shared" si="23"/>
        <v>0</v>
      </c>
    </row>
    <row r="287" spans="3:7" ht="23.25" thickBot="1" x14ac:dyDescent="0.3">
      <c r="C287" s="8" t="s">
        <v>18</v>
      </c>
      <c r="D287" s="37"/>
      <c r="E287" s="14">
        <f>E284/D284-1</f>
        <v>0</v>
      </c>
      <c r="F287" s="14">
        <f t="shared" si="23"/>
        <v>0</v>
      </c>
      <c r="G287" s="14">
        <f t="shared" si="23"/>
        <v>0</v>
      </c>
    </row>
    <row r="288" spans="3:7" ht="23.25" thickBot="1" x14ac:dyDescent="0.3">
      <c r="C288" s="8" t="s">
        <v>19</v>
      </c>
      <c r="D288" s="37"/>
      <c r="E288" s="14">
        <f>E285/D285-1</f>
        <v>-7.6923076923076983E-2</v>
      </c>
      <c r="F288" s="14">
        <f t="shared" si="23"/>
        <v>-3.7037037037036868E-2</v>
      </c>
      <c r="G288" s="14">
        <f t="shared" si="23"/>
        <v>0</v>
      </c>
    </row>
    <row r="289" spans="3:7" x14ac:dyDescent="0.25">
      <c r="C289" s="283"/>
      <c r="D289" s="11">
        <v>2018</v>
      </c>
      <c r="E289" s="11">
        <v>2019</v>
      </c>
      <c r="F289" s="11">
        <v>2020</v>
      </c>
      <c r="G289" s="11">
        <v>2021</v>
      </c>
    </row>
    <row r="290" spans="3:7" ht="15.75" thickBot="1" x14ac:dyDescent="0.3">
      <c r="C290" s="284"/>
      <c r="D290" s="12" t="s">
        <v>6</v>
      </c>
      <c r="E290" s="12" t="s">
        <v>7</v>
      </c>
      <c r="F290" s="12" t="s">
        <v>7</v>
      </c>
      <c r="G290" s="12" t="s">
        <v>7</v>
      </c>
    </row>
    <row r="291" spans="3:7" ht="15.75" thickBot="1" x14ac:dyDescent="0.3">
      <c r="C291" s="285" t="s">
        <v>66</v>
      </c>
      <c r="D291" s="286"/>
      <c r="E291" s="286"/>
      <c r="F291" s="286"/>
      <c r="G291" s="287"/>
    </row>
    <row r="292" spans="3:7" x14ac:dyDescent="0.25">
      <c r="C292" s="283"/>
      <c r="D292" s="11">
        <v>2018</v>
      </c>
      <c r="E292" s="11">
        <v>2019</v>
      </c>
      <c r="F292" s="11">
        <v>2020</v>
      </c>
      <c r="G292" s="11">
        <v>2021</v>
      </c>
    </row>
    <row r="293" spans="3:7" ht="15.75" thickBot="1" x14ac:dyDescent="0.3">
      <c r="C293" s="284"/>
      <c r="D293" s="12" t="s">
        <v>6</v>
      </c>
      <c r="E293" s="12" t="s">
        <v>7</v>
      </c>
      <c r="F293" s="12" t="s">
        <v>7</v>
      </c>
      <c r="G293" s="12" t="s">
        <v>7</v>
      </c>
    </row>
    <row r="294" spans="3:7" ht="15.75" thickBot="1" x14ac:dyDescent="0.3">
      <c r="C294" s="15" t="s">
        <v>0</v>
      </c>
      <c r="D294" s="16">
        <v>107500</v>
      </c>
      <c r="E294" s="16">
        <v>107500</v>
      </c>
      <c r="F294" s="16">
        <v>107500</v>
      </c>
      <c r="G294" s="16">
        <v>107500</v>
      </c>
    </row>
    <row r="295" spans="3:7" ht="36.75" thickBot="1" x14ac:dyDescent="0.3">
      <c r="C295" s="17" t="s">
        <v>43</v>
      </c>
      <c r="D295" s="18"/>
      <c r="E295" s="20"/>
      <c r="F295" s="20"/>
      <c r="G295" s="20"/>
    </row>
    <row r="296" spans="3:7" ht="36.75" thickBot="1" x14ac:dyDescent="0.3">
      <c r="C296" s="17" t="s">
        <v>44</v>
      </c>
      <c r="D296" s="18"/>
      <c r="E296" s="20"/>
      <c r="F296" s="20"/>
      <c r="G296" s="20"/>
    </row>
    <row r="297" spans="3:7" ht="36.75" thickBot="1" x14ac:dyDescent="0.3">
      <c r="C297" s="15" t="s">
        <v>41</v>
      </c>
      <c r="D297" s="16">
        <v>17500</v>
      </c>
      <c r="E297" s="16">
        <v>17500</v>
      </c>
      <c r="F297" s="16">
        <v>17500</v>
      </c>
      <c r="G297" s="16">
        <v>17500</v>
      </c>
    </row>
    <row r="298" spans="3:7" ht="60.75" thickBot="1" x14ac:dyDescent="0.3">
      <c r="C298" s="17" t="s">
        <v>45</v>
      </c>
      <c r="D298" s="18"/>
      <c r="E298" s="16"/>
      <c r="F298" s="16"/>
      <c r="G298" s="16"/>
    </row>
    <row r="299" spans="3:7" ht="60.75" thickBot="1" x14ac:dyDescent="0.3">
      <c r="C299" s="17" t="s">
        <v>46</v>
      </c>
      <c r="D299" s="18"/>
      <c r="E299" s="16"/>
      <c r="F299" s="16"/>
      <c r="G299" s="16"/>
    </row>
    <row r="300" spans="3:7" ht="24.75" thickBot="1" x14ac:dyDescent="0.3">
      <c r="C300" s="15" t="s">
        <v>1</v>
      </c>
      <c r="D300" s="18">
        <v>20500</v>
      </c>
      <c r="E300" s="16">
        <v>20500</v>
      </c>
      <c r="F300" s="16">
        <v>20500</v>
      </c>
      <c r="G300" s="16">
        <v>20500</v>
      </c>
    </row>
    <row r="301" spans="3:7" ht="48.75" thickBot="1" x14ac:dyDescent="0.3">
      <c r="C301" s="17" t="s">
        <v>48</v>
      </c>
      <c r="D301" s="18"/>
      <c r="E301" s="16"/>
      <c r="F301" s="16"/>
      <c r="G301" s="16"/>
    </row>
    <row r="302" spans="3:7" ht="48.75" thickBot="1" x14ac:dyDescent="0.3">
      <c r="C302" s="17" t="s">
        <v>49</v>
      </c>
      <c r="D302" s="18"/>
      <c r="E302" s="16"/>
      <c r="F302" s="16"/>
      <c r="G302" s="16"/>
    </row>
    <row r="303" spans="3:7" ht="15.75" thickBot="1" x14ac:dyDescent="0.3">
      <c r="C303" s="15" t="s">
        <v>2</v>
      </c>
      <c r="D303" s="18"/>
      <c r="E303" s="16"/>
      <c r="F303" s="16"/>
      <c r="G303" s="16"/>
    </row>
    <row r="304" spans="3:7" ht="48.75" thickBot="1" x14ac:dyDescent="0.3">
      <c r="C304" s="17" t="s">
        <v>50</v>
      </c>
      <c r="D304" s="18"/>
      <c r="E304" s="16"/>
      <c r="F304" s="16"/>
      <c r="G304" s="16"/>
    </row>
    <row r="305" spans="3:7" ht="48.75" thickBot="1" x14ac:dyDescent="0.3">
      <c r="C305" s="17" t="s">
        <v>51</v>
      </c>
      <c r="D305" s="18"/>
      <c r="E305" s="16"/>
      <c r="F305" s="16"/>
      <c r="G305" s="16"/>
    </row>
    <row r="306" spans="3:7" ht="24.75" thickBot="1" x14ac:dyDescent="0.3">
      <c r="C306" s="15" t="s">
        <v>31</v>
      </c>
      <c r="D306" s="18"/>
      <c r="E306" s="16"/>
      <c r="F306" s="16"/>
      <c r="G306" s="16"/>
    </row>
    <row r="307" spans="3:7" ht="48.75" thickBot="1" x14ac:dyDescent="0.3">
      <c r="C307" s="17" t="s">
        <v>52</v>
      </c>
      <c r="D307" s="18"/>
      <c r="E307" s="16"/>
      <c r="F307" s="16"/>
      <c r="G307" s="16"/>
    </row>
    <row r="308" spans="3:7" ht="48.75" thickBot="1" x14ac:dyDescent="0.3">
      <c r="C308" s="17" t="s">
        <v>53</v>
      </c>
      <c r="D308" s="18"/>
      <c r="E308" s="16"/>
      <c r="F308" s="16"/>
      <c r="G308" s="16"/>
    </row>
    <row r="309" spans="3:7" ht="24.75" thickBot="1" x14ac:dyDescent="0.3">
      <c r="C309" s="15" t="s">
        <v>33</v>
      </c>
      <c r="D309" s="18"/>
      <c r="E309" s="16"/>
      <c r="F309" s="16"/>
      <c r="G309" s="16"/>
    </row>
    <row r="310" spans="3:7" ht="48.75" thickBot="1" x14ac:dyDescent="0.3">
      <c r="C310" s="17" t="s">
        <v>54</v>
      </c>
      <c r="D310" s="18"/>
      <c r="E310" s="16"/>
      <c r="F310" s="16"/>
      <c r="G310" s="16"/>
    </row>
    <row r="311" spans="3:7" ht="48.75" thickBot="1" x14ac:dyDescent="0.3">
      <c r="C311" s="17" t="s">
        <v>55</v>
      </c>
      <c r="D311" s="18"/>
      <c r="E311" s="16"/>
      <c r="F311" s="16"/>
      <c r="G311" s="16"/>
    </row>
    <row r="312" spans="3:7" ht="24.75" thickBot="1" x14ac:dyDescent="0.3">
      <c r="C312" s="15" t="s">
        <v>3</v>
      </c>
      <c r="D312" s="18"/>
      <c r="E312" s="16"/>
      <c r="F312" s="16"/>
      <c r="G312" s="16"/>
    </row>
    <row r="313" spans="3:7" ht="60.75" thickBot="1" x14ac:dyDescent="0.3">
      <c r="C313" s="17" t="s">
        <v>56</v>
      </c>
      <c r="D313" s="18"/>
      <c r="E313" s="16"/>
      <c r="F313" s="16"/>
      <c r="G313" s="16"/>
    </row>
    <row r="314" spans="3:7" ht="60.75" thickBot="1" x14ac:dyDescent="0.3">
      <c r="C314" s="17" t="s">
        <v>57</v>
      </c>
      <c r="D314" s="18"/>
      <c r="E314" s="16"/>
      <c r="F314" s="16"/>
      <c r="G314" s="16"/>
    </row>
    <row r="315" spans="3:7" ht="36.75" thickBot="1" x14ac:dyDescent="0.3">
      <c r="C315" s="25" t="s">
        <v>65</v>
      </c>
      <c r="D315" s="23">
        <f>D312+D309+D306+D303+D300+D297+D294</f>
        <v>145500</v>
      </c>
      <c r="E315" s="23">
        <f t="shared" ref="E315:G315" si="24">E312+E309+E306+E303+E300+E297+E294</f>
        <v>145500</v>
      </c>
      <c r="F315" s="23">
        <f t="shared" si="24"/>
        <v>145500</v>
      </c>
      <c r="G315" s="23">
        <f t="shared" si="24"/>
        <v>145500</v>
      </c>
    </row>
    <row r="316" spans="3:7" x14ac:dyDescent="0.25">
      <c r="C316" s="288" t="s">
        <v>153</v>
      </c>
      <c r="D316" s="300" t="s">
        <v>154</v>
      </c>
      <c r="E316" s="301"/>
      <c r="F316" s="301"/>
      <c r="G316" s="302"/>
    </row>
    <row r="317" spans="3:7" x14ac:dyDescent="0.25">
      <c r="C317" s="289"/>
      <c r="D317" s="303"/>
      <c r="E317" s="304"/>
      <c r="F317" s="304"/>
      <c r="G317" s="305"/>
    </row>
    <row r="318" spans="3:7" ht="15.75" thickBot="1" x14ac:dyDescent="0.3">
      <c r="C318" s="290"/>
      <c r="D318" s="306"/>
      <c r="E318" s="307"/>
      <c r="F318" s="307"/>
      <c r="G318" s="308"/>
    </row>
    <row r="319" spans="3:7" ht="15.75" thickBot="1" x14ac:dyDescent="0.3">
      <c r="C319" s="22" t="s">
        <v>63</v>
      </c>
      <c r="D319" s="23">
        <f>IF(D315-D284=0,0,"Error")</f>
        <v>0</v>
      </c>
      <c r="E319" s="23">
        <f>IF(E315-E284=0,0,"Error")</f>
        <v>0</v>
      </c>
      <c r="F319" s="23">
        <f>IF(F315-F284=0,0,"Error")</f>
        <v>0</v>
      </c>
      <c r="G319" s="23">
        <f>IF(G315-G284=0,0,"Error")</f>
        <v>0</v>
      </c>
    </row>
    <row r="320" spans="3:7" ht="15.75" thickBot="1" x14ac:dyDescent="0.3">
      <c r="C320" s="274" t="s">
        <v>70</v>
      </c>
      <c r="D320" s="275"/>
      <c r="E320" s="275"/>
      <c r="F320" s="275"/>
      <c r="G320" s="276"/>
    </row>
    <row r="321" spans="3:7" ht="15.75" thickBot="1" x14ac:dyDescent="0.3">
      <c r="C321" s="274" t="s">
        <v>71</v>
      </c>
      <c r="D321" s="275"/>
      <c r="E321" s="275"/>
      <c r="F321" s="275"/>
      <c r="G321" s="276"/>
    </row>
    <row r="322" spans="3:7" ht="23.25" thickBot="1" x14ac:dyDescent="0.3">
      <c r="C322" s="8" t="s">
        <v>40</v>
      </c>
      <c r="D322" s="321" t="s">
        <v>155</v>
      </c>
      <c r="E322" s="322"/>
      <c r="F322" s="322"/>
      <c r="G322" s="323"/>
    </row>
    <row r="323" spans="3:7" ht="15.75" thickBot="1" x14ac:dyDescent="0.3">
      <c r="C323" s="10" t="s">
        <v>39</v>
      </c>
      <c r="D323" s="280" t="s">
        <v>156</v>
      </c>
      <c r="E323" s="281"/>
      <c r="F323" s="281"/>
      <c r="G323" s="282"/>
    </row>
    <row r="324" spans="3:7" ht="15.75" thickBot="1" x14ac:dyDescent="0.3">
      <c r="C324" s="8" t="s">
        <v>10</v>
      </c>
      <c r="D324" s="277" t="s">
        <v>157</v>
      </c>
      <c r="E324" s="278"/>
      <c r="F324" s="278"/>
      <c r="G324" s="279"/>
    </row>
    <row r="325" spans="3:7" ht="15.75" thickBot="1" x14ac:dyDescent="0.3">
      <c r="C325" s="8" t="s">
        <v>15</v>
      </c>
      <c r="D325" s="280" t="s">
        <v>121</v>
      </c>
      <c r="E325" s="281"/>
      <c r="F325" s="281"/>
      <c r="G325" s="282"/>
    </row>
    <row r="326" spans="3:7" x14ac:dyDescent="0.25">
      <c r="C326" s="283"/>
      <c r="D326" s="11">
        <v>2018</v>
      </c>
      <c r="E326" s="11">
        <v>2019</v>
      </c>
      <c r="F326" s="11">
        <v>2020</v>
      </c>
      <c r="G326" s="11">
        <v>2021</v>
      </c>
    </row>
    <row r="327" spans="3:7" ht="15.75" thickBot="1" x14ac:dyDescent="0.3">
      <c r="C327" s="284"/>
      <c r="D327" s="12" t="s">
        <v>6</v>
      </c>
      <c r="E327" s="12" t="s">
        <v>7</v>
      </c>
      <c r="F327" s="12" t="s">
        <v>7</v>
      </c>
      <c r="G327" s="12" t="s">
        <v>7</v>
      </c>
    </row>
    <row r="328" spans="3:7" ht="15.75" thickBot="1" x14ac:dyDescent="0.3">
      <c r="C328" s="8" t="s">
        <v>9</v>
      </c>
      <c r="D328" s="13">
        <v>649</v>
      </c>
      <c r="E328" s="13"/>
      <c r="F328" s="13"/>
      <c r="G328" s="13"/>
    </row>
    <row r="329" spans="3:7" ht="15.75" thickBot="1" x14ac:dyDescent="0.3">
      <c r="C329" s="8" t="s">
        <v>16</v>
      </c>
      <c r="D329" s="13">
        <v>20000</v>
      </c>
      <c r="E329" s="13"/>
      <c r="F329" s="13"/>
      <c r="G329" s="13"/>
    </row>
    <row r="330" spans="3:7" ht="23.25" thickBot="1" x14ac:dyDescent="0.3">
      <c r="C330" s="8" t="s">
        <v>26</v>
      </c>
      <c r="D330" s="13">
        <f>D329/D328</f>
        <v>30.816640986132512</v>
      </c>
      <c r="E330" s="13" t="e">
        <f t="shared" ref="E330:G330" si="25">E329/E328</f>
        <v>#DIV/0!</v>
      </c>
      <c r="F330" s="13" t="e">
        <f t="shared" si="25"/>
        <v>#DIV/0!</v>
      </c>
      <c r="G330" s="13" t="e">
        <f t="shared" si="25"/>
        <v>#DIV/0!</v>
      </c>
    </row>
    <row r="331" spans="3:7" ht="15.75" thickBot="1" x14ac:dyDescent="0.3">
      <c r="C331" s="8" t="s">
        <v>17</v>
      </c>
      <c r="D331" s="37" t="s">
        <v>23</v>
      </c>
      <c r="E331" s="14">
        <f>E328/D328-1</f>
        <v>-1</v>
      </c>
      <c r="F331" s="14" t="e">
        <f t="shared" ref="F331:G333" si="26">F328/E328-1</f>
        <v>#DIV/0!</v>
      </c>
      <c r="G331" s="14" t="e">
        <f t="shared" si="26"/>
        <v>#DIV/0!</v>
      </c>
    </row>
    <row r="332" spans="3:7" ht="23.25" thickBot="1" x14ac:dyDescent="0.3">
      <c r="C332" s="8" t="s">
        <v>18</v>
      </c>
      <c r="D332" s="37" t="s">
        <v>23</v>
      </c>
      <c r="E332" s="14">
        <f>E329/D329-1</f>
        <v>-1</v>
      </c>
      <c r="F332" s="14" t="e">
        <f t="shared" si="26"/>
        <v>#DIV/0!</v>
      </c>
      <c r="G332" s="14" t="e">
        <f t="shared" si="26"/>
        <v>#DIV/0!</v>
      </c>
    </row>
    <row r="333" spans="3:7" ht="23.25" thickBot="1" x14ac:dyDescent="0.3">
      <c r="C333" s="8" t="s">
        <v>19</v>
      </c>
      <c r="D333" s="37" t="s">
        <v>23</v>
      </c>
      <c r="E333" s="14" t="e">
        <f>E330/D330-1</f>
        <v>#DIV/0!</v>
      </c>
      <c r="F333" s="14" t="e">
        <f t="shared" si="26"/>
        <v>#DIV/0!</v>
      </c>
      <c r="G333" s="14" t="e">
        <f t="shared" si="26"/>
        <v>#DIV/0!</v>
      </c>
    </row>
    <row r="334" spans="3:7" ht="15.75" thickBot="1" x14ac:dyDescent="0.3">
      <c r="C334" s="285" t="s">
        <v>62</v>
      </c>
      <c r="D334" s="286"/>
      <c r="E334" s="286"/>
      <c r="F334" s="286"/>
      <c r="G334" s="287"/>
    </row>
    <row r="335" spans="3:7" x14ac:dyDescent="0.25">
      <c r="C335" s="283"/>
      <c r="D335" s="11">
        <v>2018</v>
      </c>
      <c r="E335" s="11">
        <v>2019</v>
      </c>
      <c r="F335" s="11">
        <v>2020</v>
      </c>
      <c r="G335" s="11">
        <v>2021</v>
      </c>
    </row>
    <row r="336" spans="3:7" ht="15.75" thickBot="1" x14ac:dyDescent="0.3">
      <c r="C336" s="284"/>
      <c r="D336" s="12" t="s">
        <v>6</v>
      </c>
      <c r="E336" s="12" t="s">
        <v>7</v>
      </c>
      <c r="F336" s="12" t="s">
        <v>7</v>
      </c>
      <c r="G336" s="12" t="s">
        <v>7</v>
      </c>
    </row>
    <row r="337" spans="3:7" ht="24.75" thickBot="1" x14ac:dyDescent="0.3">
      <c r="C337" s="15" t="s">
        <v>74</v>
      </c>
      <c r="D337" s="16"/>
      <c r="E337" s="16"/>
      <c r="F337" s="16"/>
      <c r="G337" s="16"/>
    </row>
    <row r="338" spans="3:7" ht="24.75" thickBot="1" x14ac:dyDescent="0.3">
      <c r="C338" s="15" t="s">
        <v>75</v>
      </c>
      <c r="D338" s="18">
        <v>20000</v>
      </c>
      <c r="E338" s="16"/>
      <c r="F338" s="16"/>
      <c r="G338" s="16"/>
    </row>
    <row r="339" spans="3:7" ht="24.75" thickBot="1" x14ac:dyDescent="0.3">
      <c r="C339" s="21" t="s">
        <v>61</v>
      </c>
      <c r="D339" s="18">
        <f>D338+D337</f>
        <v>20000</v>
      </c>
      <c r="E339" s="18">
        <f t="shared" ref="E339:G339" si="27">E338+E337</f>
        <v>0</v>
      </c>
      <c r="F339" s="18">
        <f t="shared" si="27"/>
        <v>0</v>
      </c>
      <c r="G339" s="18">
        <f t="shared" si="27"/>
        <v>0</v>
      </c>
    </row>
    <row r="340" spans="3:7" x14ac:dyDescent="0.25">
      <c r="C340" s="288" t="s">
        <v>72</v>
      </c>
      <c r="D340" s="300"/>
      <c r="E340" s="301"/>
      <c r="F340" s="301"/>
      <c r="G340" s="302"/>
    </row>
    <row r="341" spans="3:7" x14ac:dyDescent="0.25">
      <c r="C341" s="289"/>
      <c r="D341" s="303"/>
      <c r="E341" s="304"/>
      <c r="F341" s="304"/>
      <c r="G341" s="305"/>
    </row>
    <row r="342" spans="3:7" ht="15.75" thickBot="1" x14ac:dyDescent="0.3">
      <c r="C342" s="290"/>
      <c r="D342" s="306"/>
      <c r="E342" s="307"/>
      <c r="F342" s="307"/>
      <c r="G342" s="308"/>
    </row>
    <row r="343" spans="3:7" ht="23.25" thickBot="1" x14ac:dyDescent="0.3">
      <c r="C343" s="8" t="s">
        <v>40</v>
      </c>
      <c r="D343" s="321" t="s">
        <v>159</v>
      </c>
      <c r="E343" s="322"/>
      <c r="F343" s="322"/>
      <c r="G343" s="323"/>
    </row>
    <row r="344" spans="3:7" ht="23.25" thickBot="1" x14ac:dyDescent="0.3">
      <c r="C344" s="10" t="s">
        <v>107</v>
      </c>
      <c r="D344" s="280" t="s">
        <v>158</v>
      </c>
      <c r="E344" s="281"/>
      <c r="F344" s="281"/>
      <c r="G344" s="282"/>
    </row>
    <row r="345" spans="3:7" ht="15.75" thickBot="1" x14ac:dyDescent="0.3">
      <c r="C345" s="8" t="s">
        <v>10</v>
      </c>
      <c r="D345" s="277" t="s">
        <v>159</v>
      </c>
      <c r="E345" s="278"/>
      <c r="F345" s="278"/>
      <c r="G345" s="279"/>
    </row>
    <row r="346" spans="3:7" ht="15.75" thickBot="1" x14ac:dyDescent="0.3">
      <c r="C346" s="8" t="s">
        <v>15</v>
      </c>
      <c r="D346" s="280" t="s">
        <v>160</v>
      </c>
      <c r="E346" s="281"/>
      <c r="F346" s="281"/>
      <c r="G346" s="282"/>
    </row>
    <row r="347" spans="3:7" x14ac:dyDescent="0.25">
      <c r="C347" s="283"/>
      <c r="D347" s="11">
        <v>2018</v>
      </c>
      <c r="E347" s="11">
        <v>2019</v>
      </c>
      <c r="F347" s="11">
        <v>2020</v>
      </c>
      <c r="G347" s="11">
        <v>2021</v>
      </c>
    </row>
    <row r="348" spans="3:7" ht="15.75" thickBot="1" x14ac:dyDescent="0.3">
      <c r="C348" s="284"/>
      <c r="D348" s="12" t="s">
        <v>6</v>
      </c>
      <c r="E348" s="12" t="s">
        <v>7</v>
      </c>
      <c r="F348" s="12" t="s">
        <v>7</v>
      </c>
      <c r="G348" s="12" t="s">
        <v>7</v>
      </c>
    </row>
    <row r="349" spans="3:7" ht="15.75" thickBot="1" x14ac:dyDescent="0.3">
      <c r="C349" s="8" t="s">
        <v>9</v>
      </c>
      <c r="D349" s="13">
        <v>111</v>
      </c>
      <c r="E349" s="13">
        <v>205</v>
      </c>
      <c r="F349" s="13">
        <v>15</v>
      </c>
      <c r="G349" s="13">
        <v>15</v>
      </c>
    </row>
    <row r="350" spans="3:7" ht="15.75" thickBot="1" x14ac:dyDescent="0.3">
      <c r="C350" s="8" t="s">
        <v>16</v>
      </c>
      <c r="D350" s="13">
        <v>10000</v>
      </c>
      <c r="E350" s="13">
        <v>10000</v>
      </c>
      <c r="F350" s="13">
        <v>1000</v>
      </c>
      <c r="G350" s="13">
        <v>1000</v>
      </c>
    </row>
    <row r="351" spans="3:7" ht="23.25" thickBot="1" x14ac:dyDescent="0.3">
      <c r="C351" s="8" t="s">
        <v>26</v>
      </c>
      <c r="D351" s="13">
        <f>D350/D349</f>
        <v>90.090090090090087</v>
      </c>
      <c r="E351" s="13">
        <f t="shared" ref="E351:G351" si="28">E350/E349</f>
        <v>48.780487804878049</v>
      </c>
      <c r="F351" s="13">
        <f t="shared" si="28"/>
        <v>66.666666666666671</v>
      </c>
      <c r="G351" s="13">
        <f t="shared" si="28"/>
        <v>66.666666666666671</v>
      </c>
    </row>
    <row r="352" spans="3:7" ht="15.75" thickBot="1" x14ac:dyDescent="0.3">
      <c r="C352" s="8" t="s">
        <v>17</v>
      </c>
      <c r="D352" s="37" t="s">
        <v>23</v>
      </c>
      <c r="E352" s="14">
        <f>E349/D349-1</f>
        <v>0.84684684684684686</v>
      </c>
      <c r="F352" s="14">
        <f t="shared" ref="F352:G354" si="29">F349/E349-1</f>
        <v>-0.92682926829268297</v>
      </c>
      <c r="G352" s="14">
        <f t="shared" si="29"/>
        <v>0</v>
      </c>
    </row>
    <row r="353" spans="3:7" ht="23.25" thickBot="1" x14ac:dyDescent="0.3">
      <c r="C353" s="8" t="s">
        <v>18</v>
      </c>
      <c r="D353" s="37" t="s">
        <v>23</v>
      </c>
      <c r="E353" s="14">
        <f>E350/D350-1</f>
        <v>0</v>
      </c>
      <c r="F353" s="14">
        <f t="shared" si="29"/>
        <v>-0.9</v>
      </c>
      <c r="G353" s="14">
        <f t="shared" si="29"/>
        <v>0</v>
      </c>
    </row>
    <row r="354" spans="3:7" ht="23.25" thickBot="1" x14ac:dyDescent="0.3">
      <c r="C354" s="8" t="s">
        <v>19</v>
      </c>
      <c r="D354" s="37" t="s">
        <v>23</v>
      </c>
      <c r="E354" s="14">
        <f>E351/D351-1</f>
        <v>-0.45853658536585362</v>
      </c>
      <c r="F354" s="14">
        <f t="shared" si="29"/>
        <v>0.3666666666666667</v>
      </c>
      <c r="G354" s="14">
        <f t="shared" si="29"/>
        <v>0</v>
      </c>
    </row>
    <row r="355" spans="3:7" ht="15.75" thickBot="1" x14ac:dyDescent="0.3">
      <c r="C355" s="285" t="s">
        <v>67</v>
      </c>
      <c r="D355" s="286"/>
      <c r="E355" s="286"/>
      <c r="F355" s="286"/>
      <c r="G355" s="287"/>
    </row>
    <row r="356" spans="3:7" x14ac:dyDescent="0.25">
      <c r="C356" s="283"/>
      <c r="D356" s="11">
        <v>2018</v>
      </c>
      <c r="E356" s="11">
        <v>2019</v>
      </c>
      <c r="F356" s="11">
        <v>2020</v>
      </c>
      <c r="G356" s="11">
        <v>2021</v>
      </c>
    </row>
    <row r="357" spans="3:7" ht="15.75" thickBot="1" x14ac:dyDescent="0.3">
      <c r="C357" s="284"/>
      <c r="D357" s="12" t="s">
        <v>6</v>
      </c>
      <c r="E357" s="12" t="s">
        <v>7</v>
      </c>
      <c r="F357" s="12" t="s">
        <v>7</v>
      </c>
      <c r="G357" s="12" t="s">
        <v>7</v>
      </c>
    </row>
    <row r="358" spans="3:7" ht="24.75" thickBot="1" x14ac:dyDescent="0.3">
      <c r="C358" s="15" t="s">
        <v>74</v>
      </c>
      <c r="D358" s="16"/>
      <c r="E358" s="16"/>
      <c r="F358" s="16"/>
      <c r="G358" s="16"/>
    </row>
    <row r="359" spans="3:7" ht="24.75" thickBot="1" x14ac:dyDescent="0.3">
      <c r="C359" s="15" t="s">
        <v>75</v>
      </c>
      <c r="D359" s="18">
        <v>10000</v>
      </c>
      <c r="E359" s="16">
        <v>10000</v>
      </c>
      <c r="F359" s="16">
        <v>1000</v>
      </c>
      <c r="G359" s="16">
        <v>1000</v>
      </c>
    </row>
    <row r="360" spans="3:7" ht="24.75" thickBot="1" x14ac:dyDescent="0.3">
      <c r="C360" s="21" t="s">
        <v>64</v>
      </c>
      <c r="D360" s="18">
        <f>D359+D358</f>
        <v>10000</v>
      </c>
      <c r="E360" s="18">
        <f t="shared" ref="E360:G360" si="30">E359+E358</f>
        <v>10000</v>
      </c>
      <c r="F360" s="18">
        <f t="shared" si="30"/>
        <v>1000</v>
      </c>
      <c r="G360" s="18">
        <f t="shared" si="30"/>
        <v>1000</v>
      </c>
    </row>
    <row r="361" spans="3:7" x14ac:dyDescent="0.25">
      <c r="C361" s="288" t="s">
        <v>73</v>
      </c>
      <c r="D361" s="300"/>
      <c r="E361" s="301"/>
      <c r="F361" s="301"/>
      <c r="G361" s="302"/>
    </row>
    <row r="362" spans="3:7" x14ac:dyDescent="0.25">
      <c r="C362" s="289"/>
      <c r="D362" s="303"/>
      <c r="E362" s="304"/>
      <c r="F362" s="304"/>
      <c r="G362" s="305"/>
    </row>
    <row r="363" spans="3:7" ht="15.75" thickBot="1" x14ac:dyDescent="0.3">
      <c r="C363" s="289"/>
      <c r="D363" s="306"/>
      <c r="E363" s="307"/>
      <c r="F363" s="307"/>
      <c r="G363" s="308"/>
    </row>
    <row r="364" spans="3:7" ht="24.75" thickBot="1" x14ac:dyDescent="0.3">
      <c r="C364" s="9" t="s">
        <v>176</v>
      </c>
      <c r="D364" s="315" t="s">
        <v>184</v>
      </c>
      <c r="E364" s="316"/>
      <c r="F364" s="316"/>
      <c r="G364" s="317"/>
    </row>
    <row r="365" spans="3:7" ht="15.75" thickBot="1" x14ac:dyDescent="0.3">
      <c r="C365" s="277" t="s">
        <v>178</v>
      </c>
      <c r="D365" s="278"/>
      <c r="E365" s="278"/>
      <c r="F365" s="278"/>
      <c r="G365" s="279"/>
    </row>
    <row r="366" spans="3:7" ht="15.75" thickBot="1" x14ac:dyDescent="0.3">
      <c r="C366" s="36" t="s">
        <v>96</v>
      </c>
      <c r="D366" s="7">
        <v>0.6</v>
      </c>
      <c r="E366" s="7">
        <v>0.7</v>
      </c>
      <c r="F366" s="7">
        <v>0.8</v>
      </c>
      <c r="G366" s="7">
        <v>0.9</v>
      </c>
    </row>
    <row r="367" spans="3:7" ht="15.75" thickBot="1" x14ac:dyDescent="0.3">
      <c r="C367" s="309" t="s">
        <v>177</v>
      </c>
      <c r="D367" s="310"/>
      <c r="E367" s="310"/>
      <c r="F367" s="310"/>
      <c r="G367" s="311"/>
    </row>
    <row r="368" spans="3:7" ht="15.75" thickBot="1" x14ac:dyDescent="0.3">
      <c r="C368" s="274" t="s">
        <v>77</v>
      </c>
      <c r="D368" s="275"/>
      <c r="E368" s="275"/>
      <c r="F368" s="275"/>
      <c r="G368" s="276"/>
    </row>
    <row r="369" spans="3:7" ht="15.75" thickBot="1" x14ac:dyDescent="0.3">
      <c r="C369" s="10" t="s">
        <v>39</v>
      </c>
      <c r="D369" s="280" t="s">
        <v>164</v>
      </c>
      <c r="E369" s="281"/>
      <c r="F369" s="281"/>
      <c r="G369" s="282"/>
    </row>
    <row r="370" spans="3:7" ht="15.75" thickBot="1" x14ac:dyDescent="0.3">
      <c r="C370" s="8" t="s">
        <v>10</v>
      </c>
      <c r="D370" s="312" t="s">
        <v>201</v>
      </c>
      <c r="E370" s="313"/>
      <c r="F370" s="313"/>
      <c r="G370" s="314"/>
    </row>
    <row r="371" spans="3:7" ht="15.75" thickBot="1" x14ac:dyDescent="0.3">
      <c r="C371" s="8" t="s">
        <v>15</v>
      </c>
      <c r="D371" s="280" t="s">
        <v>163</v>
      </c>
      <c r="E371" s="281"/>
      <c r="F371" s="281"/>
      <c r="G371" s="282"/>
    </row>
    <row r="372" spans="3:7" x14ac:dyDescent="0.25">
      <c r="C372" s="283"/>
      <c r="D372" s="11">
        <v>2018</v>
      </c>
      <c r="E372" s="31">
        <v>2019</v>
      </c>
      <c r="F372" s="11">
        <v>2020</v>
      </c>
      <c r="G372" s="11">
        <v>2021</v>
      </c>
    </row>
    <row r="373" spans="3:7" ht="15.75" thickBot="1" x14ac:dyDescent="0.3">
      <c r="C373" s="284"/>
      <c r="D373" s="12" t="s">
        <v>6</v>
      </c>
      <c r="E373" s="12" t="s">
        <v>7</v>
      </c>
      <c r="F373" s="12" t="s">
        <v>7</v>
      </c>
      <c r="G373" s="12" t="s">
        <v>7</v>
      </c>
    </row>
    <row r="374" spans="3:7" ht="15.75" thickBot="1" x14ac:dyDescent="0.3">
      <c r="C374" s="8" t="s">
        <v>9</v>
      </c>
      <c r="D374" s="29">
        <v>16</v>
      </c>
      <c r="E374" s="29">
        <v>21</v>
      </c>
      <c r="F374" s="29">
        <v>26</v>
      </c>
      <c r="G374" s="29">
        <v>31</v>
      </c>
    </row>
    <row r="375" spans="3:7" ht="15.75" thickBot="1" x14ac:dyDescent="0.3">
      <c r="C375" s="8" t="s">
        <v>16</v>
      </c>
      <c r="D375" s="13">
        <v>9500</v>
      </c>
      <c r="E375" s="13">
        <v>9500</v>
      </c>
      <c r="F375" s="13">
        <v>9500</v>
      </c>
      <c r="G375" s="13">
        <v>9500</v>
      </c>
    </row>
    <row r="376" spans="3:7" ht="23.25" thickBot="1" x14ac:dyDescent="0.3">
      <c r="C376" s="8" t="s">
        <v>26</v>
      </c>
      <c r="D376" s="13">
        <f>D375/D374</f>
        <v>593.75</v>
      </c>
      <c r="E376" s="13">
        <f t="shared" ref="E376:G376" si="31">E375/E374</f>
        <v>452.38095238095241</v>
      </c>
      <c r="F376" s="13">
        <f t="shared" si="31"/>
        <v>365.38461538461536</v>
      </c>
      <c r="G376" s="13">
        <f t="shared" si="31"/>
        <v>306.45161290322579</v>
      </c>
    </row>
    <row r="377" spans="3:7" ht="15.75" thickBot="1" x14ac:dyDescent="0.3">
      <c r="C377" s="8" t="s">
        <v>17</v>
      </c>
      <c r="D377" s="37" t="s">
        <v>23</v>
      </c>
      <c r="E377" s="14">
        <f>E374/D374-1</f>
        <v>0.3125</v>
      </c>
      <c r="F377" s="14">
        <f t="shared" ref="F377:G379" si="32">F374/E374-1</f>
        <v>0.23809523809523814</v>
      </c>
      <c r="G377" s="14">
        <f t="shared" si="32"/>
        <v>0.19230769230769229</v>
      </c>
    </row>
    <row r="378" spans="3:7" ht="23.25" thickBot="1" x14ac:dyDescent="0.3">
      <c r="C378" s="8" t="s">
        <v>18</v>
      </c>
      <c r="D378" s="37" t="s">
        <v>23</v>
      </c>
      <c r="E378" s="14">
        <f>E375/D375-1</f>
        <v>0</v>
      </c>
      <c r="F378" s="14">
        <f t="shared" si="32"/>
        <v>0</v>
      </c>
      <c r="G378" s="14">
        <f t="shared" si="32"/>
        <v>0</v>
      </c>
    </row>
    <row r="379" spans="3:7" ht="23.25" thickBot="1" x14ac:dyDescent="0.3">
      <c r="C379" s="8" t="s">
        <v>19</v>
      </c>
      <c r="D379" s="37" t="s">
        <v>23</v>
      </c>
      <c r="E379" s="14">
        <f>E376/D376-1</f>
        <v>-0.23809523809523803</v>
      </c>
      <c r="F379" s="14">
        <f t="shared" si="32"/>
        <v>-0.1923076923076924</v>
      </c>
      <c r="G379" s="14">
        <f t="shared" si="32"/>
        <v>-0.16129032258064513</v>
      </c>
    </row>
    <row r="380" spans="3:7" ht="15.75" thickBot="1" x14ac:dyDescent="0.3">
      <c r="C380" s="285" t="s">
        <v>62</v>
      </c>
      <c r="D380" s="286"/>
      <c r="E380" s="286"/>
      <c r="F380" s="286"/>
      <c r="G380" s="287"/>
    </row>
    <row r="381" spans="3:7" x14ac:dyDescent="0.25">
      <c r="C381" s="283"/>
      <c r="D381" s="11">
        <v>2018</v>
      </c>
      <c r="E381" s="11">
        <v>2019</v>
      </c>
      <c r="F381" s="11">
        <v>2020</v>
      </c>
      <c r="G381" s="11">
        <v>2021</v>
      </c>
    </row>
    <row r="382" spans="3:7" ht="15.75" thickBot="1" x14ac:dyDescent="0.3">
      <c r="C382" s="284"/>
      <c r="D382" s="12" t="s">
        <v>6</v>
      </c>
      <c r="E382" s="12" t="s">
        <v>7</v>
      </c>
      <c r="F382" s="12" t="s">
        <v>7</v>
      </c>
      <c r="G382" s="12" t="s">
        <v>7</v>
      </c>
    </row>
    <row r="383" spans="3:7" ht="15.75" thickBot="1" x14ac:dyDescent="0.3">
      <c r="C383" s="15" t="s">
        <v>0</v>
      </c>
      <c r="D383" s="16">
        <v>6300</v>
      </c>
      <c r="E383" s="16">
        <v>6300</v>
      </c>
      <c r="F383" s="16">
        <v>6300</v>
      </c>
      <c r="G383" s="16">
        <v>6300</v>
      </c>
    </row>
    <row r="384" spans="3:7" ht="36.75" thickBot="1" x14ac:dyDescent="0.3">
      <c r="C384" s="17" t="s">
        <v>43</v>
      </c>
      <c r="D384" s="18"/>
      <c r="E384" s="19"/>
      <c r="F384" s="19"/>
      <c r="G384" s="19"/>
    </row>
    <row r="385" spans="3:7" ht="36.75" thickBot="1" x14ac:dyDescent="0.3">
      <c r="C385" s="17" t="s">
        <v>78</v>
      </c>
      <c r="D385" s="18"/>
      <c r="E385" s="20"/>
      <c r="F385" s="20"/>
      <c r="G385" s="20"/>
    </row>
    <row r="386" spans="3:7" ht="36.75" thickBot="1" x14ac:dyDescent="0.3">
      <c r="C386" s="15" t="s">
        <v>41</v>
      </c>
      <c r="D386" s="16">
        <v>1200</v>
      </c>
      <c r="E386" s="16">
        <v>1200</v>
      </c>
      <c r="F386" s="16">
        <v>1200</v>
      </c>
      <c r="G386" s="16">
        <v>1200</v>
      </c>
    </row>
    <row r="387" spans="3:7" ht="60.75" thickBot="1" x14ac:dyDescent="0.3">
      <c r="C387" s="17" t="s">
        <v>45</v>
      </c>
      <c r="D387" s="18"/>
      <c r="E387" s="16"/>
      <c r="F387" s="16"/>
      <c r="G387" s="16"/>
    </row>
    <row r="388" spans="3:7" ht="60.75" thickBot="1" x14ac:dyDescent="0.3">
      <c r="C388" s="17" t="s">
        <v>79</v>
      </c>
      <c r="D388" s="18"/>
      <c r="E388" s="16"/>
      <c r="F388" s="16"/>
      <c r="G388" s="16"/>
    </row>
    <row r="389" spans="3:7" ht="24.75" thickBot="1" x14ac:dyDescent="0.3">
      <c r="C389" s="15" t="s">
        <v>1</v>
      </c>
      <c r="D389" s="18">
        <v>2000</v>
      </c>
      <c r="E389" s="16">
        <v>2000</v>
      </c>
      <c r="F389" s="16">
        <v>2000</v>
      </c>
      <c r="G389" s="16">
        <v>2000</v>
      </c>
    </row>
    <row r="390" spans="3:7" ht="48.75" thickBot="1" x14ac:dyDescent="0.3">
      <c r="C390" s="17" t="s">
        <v>48</v>
      </c>
      <c r="D390" s="18"/>
      <c r="E390" s="16"/>
      <c r="F390" s="16"/>
      <c r="G390" s="16"/>
    </row>
    <row r="391" spans="3:7" ht="48.75" thickBot="1" x14ac:dyDescent="0.3">
      <c r="C391" s="17" t="s">
        <v>80</v>
      </c>
      <c r="D391" s="18"/>
      <c r="E391" s="16"/>
      <c r="F391" s="16"/>
      <c r="G391" s="16"/>
    </row>
    <row r="392" spans="3:7" ht="15.75" thickBot="1" x14ac:dyDescent="0.3">
      <c r="C392" s="15" t="s">
        <v>2</v>
      </c>
      <c r="D392" s="18"/>
      <c r="E392" s="16"/>
      <c r="F392" s="16"/>
      <c r="G392" s="16"/>
    </row>
    <row r="393" spans="3:7" ht="48.75" thickBot="1" x14ac:dyDescent="0.3">
      <c r="C393" s="17" t="s">
        <v>50</v>
      </c>
      <c r="D393" s="18"/>
      <c r="E393" s="16"/>
      <c r="F393" s="16"/>
      <c r="G393" s="16"/>
    </row>
    <row r="394" spans="3:7" ht="48.75" thickBot="1" x14ac:dyDescent="0.3">
      <c r="C394" s="17" t="s">
        <v>81</v>
      </c>
      <c r="D394" s="18"/>
      <c r="E394" s="16"/>
      <c r="F394" s="16"/>
      <c r="G394" s="16"/>
    </row>
    <row r="395" spans="3:7" ht="24.75" thickBot="1" x14ac:dyDescent="0.3">
      <c r="C395" s="15" t="s">
        <v>31</v>
      </c>
      <c r="D395" s="18"/>
      <c r="E395" s="16"/>
      <c r="F395" s="16"/>
      <c r="G395" s="16"/>
    </row>
    <row r="396" spans="3:7" ht="48.75" thickBot="1" x14ac:dyDescent="0.3">
      <c r="C396" s="17" t="s">
        <v>52</v>
      </c>
      <c r="D396" s="18"/>
      <c r="E396" s="16"/>
      <c r="F396" s="16"/>
      <c r="G396" s="16"/>
    </row>
    <row r="397" spans="3:7" ht="48.75" thickBot="1" x14ac:dyDescent="0.3">
      <c r="C397" s="17" t="s">
        <v>82</v>
      </c>
      <c r="D397" s="18"/>
      <c r="E397" s="16"/>
      <c r="F397" s="16"/>
      <c r="G397" s="16"/>
    </row>
    <row r="398" spans="3:7" ht="24.75" thickBot="1" x14ac:dyDescent="0.3">
      <c r="C398" s="15" t="s">
        <v>33</v>
      </c>
      <c r="D398" s="18"/>
      <c r="E398" s="16"/>
      <c r="F398" s="16"/>
      <c r="G398" s="16"/>
    </row>
    <row r="399" spans="3:7" ht="48.75" thickBot="1" x14ac:dyDescent="0.3">
      <c r="C399" s="17" t="s">
        <v>54</v>
      </c>
      <c r="D399" s="18"/>
      <c r="E399" s="16"/>
      <c r="F399" s="16"/>
      <c r="G399" s="16"/>
    </row>
    <row r="400" spans="3:7" ht="48.75" thickBot="1" x14ac:dyDescent="0.3">
      <c r="C400" s="17" t="s">
        <v>83</v>
      </c>
      <c r="D400" s="18"/>
      <c r="E400" s="16"/>
      <c r="F400" s="16"/>
      <c r="G400" s="16"/>
    </row>
    <row r="401" spans="3:7" ht="24.75" thickBot="1" x14ac:dyDescent="0.3">
      <c r="C401" s="15" t="s">
        <v>3</v>
      </c>
      <c r="D401" s="18"/>
      <c r="E401" s="16"/>
      <c r="F401" s="16"/>
      <c r="G401" s="16"/>
    </row>
    <row r="402" spans="3:7" ht="60.75" thickBot="1" x14ac:dyDescent="0.3">
      <c r="C402" s="17" t="s">
        <v>56</v>
      </c>
      <c r="D402" s="18"/>
      <c r="E402" s="16"/>
      <c r="F402" s="16"/>
      <c r="G402" s="16"/>
    </row>
    <row r="403" spans="3:7" ht="60.75" thickBot="1" x14ac:dyDescent="0.3">
      <c r="C403" s="17" t="s">
        <v>84</v>
      </c>
      <c r="D403" s="18"/>
      <c r="E403" s="16"/>
      <c r="F403" s="16"/>
      <c r="G403" s="16"/>
    </row>
    <row r="404" spans="3:7" ht="24.75" thickBot="1" x14ac:dyDescent="0.3">
      <c r="C404" s="21" t="s">
        <v>61</v>
      </c>
      <c r="D404" s="18">
        <f>D401+D398+D395+D392+D389+D386+D383</f>
        <v>9500</v>
      </c>
      <c r="E404" s="18">
        <f t="shared" ref="E404:G404" si="33">E401+E398+E395+E392+E389+E386+E383</f>
        <v>9500</v>
      </c>
      <c r="F404" s="18">
        <f t="shared" si="33"/>
        <v>9500</v>
      </c>
      <c r="G404" s="18">
        <f t="shared" si="33"/>
        <v>9500</v>
      </c>
    </row>
    <row r="405" spans="3:7" x14ac:dyDescent="0.25">
      <c r="C405" s="288" t="s">
        <v>87</v>
      </c>
      <c r="D405" s="291"/>
      <c r="E405" s="292"/>
      <c r="F405" s="292"/>
      <c r="G405" s="293"/>
    </row>
    <row r="406" spans="3:7" x14ac:dyDescent="0.25">
      <c r="C406" s="289"/>
      <c r="D406" s="294"/>
      <c r="E406" s="295"/>
      <c r="F406" s="295"/>
      <c r="G406" s="296"/>
    </row>
    <row r="407" spans="3:7" ht="15.75" thickBot="1" x14ac:dyDescent="0.3">
      <c r="C407" s="290"/>
      <c r="D407" s="297"/>
      <c r="E407" s="298"/>
      <c r="F407" s="298"/>
      <c r="G407" s="299"/>
    </row>
    <row r="408" spans="3:7" ht="15.75" thickBot="1" x14ac:dyDescent="0.3">
      <c r="C408" s="22" t="s">
        <v>63</v>
      </c>
      <c r="D408" s="23">
        <f>IF(D404-D375=0,0,"Error")</f>
        <v>0</v>
      </c>
      <c r="E408" s="23">
        <f>IF(E404-E375=0,0,"Error")</f>
        <v>0</v>
      </c>
      <c r="F408" s="23">
        <f>IF(F404-F375=0,0,"Error")</f>
        <v>0</v>
      </c>
      <c r="G408" s="23">
        <f>IF(G404-G375=0,0,"Error")</f>
        <v>0</v>
      </c>
    </row>
    <row r="409" spans="3:7" ht="15.75" thickBot="1" x14ac:dyDescent="0.3">
      <c r="C409" s="274" t="s">
        <v>70</v>
      </c>
      <c r="D409" s="275"/>
      <c r="E409" s="275"/>
      <c r="F409" s="275"/>
      <c r="G409" s="276"/>
    </row>
    <row r="410" spans="3:7" ht="15.75" thickBot="1" x14ac:dyDescent="0.3">
      <c r="C410" s="274" t="s">
        <v>71</v>
      </c>
      <c r="D410" s="275"/>
      <c r="E410" s="275"/>
      <c r="F410" s="275"/>
      <c r="G410" s="276"/>
    </row>
    <row r="411" spans="3:7" ht="23.25" thickBot="1" x14ac:dyDescent="0.3">
      <c r="C411" s="8" t="s">
        <v>40</v>
      </c>
      <c r="D411" s="321" t="s">
        <v>162</v>
      </c>
      <c r="E411" s="322"/>
      <c r="F411" s="322"/>
      <c r="G411" s="323"/>
    </row>
    <row r="412" spans="3:7" ht="15.75" thickBot="1" x14ac:dyDescent="0.3">
      <c r="C412" s="10" t="s">
        <v>39</v>
      </c>
      <c r="D412" s="280" t="s">
        <v>158</v>
      </c>
      <c r="E412" s="281"/>
      <c r="F412" s="281"/>
      <c r="G412" s="282"/>
    </row>
    <row r="413" spans="3:7" ht="15.75" thickBot="1" x14ac:dyDescent="0.3">
      <c r="C413" s="8" t="s">
        <v>10</v>
      </c>
      <c r="D413" s="277" t="s">
        <v>162</v>
      </c>
      <c r="E413" s="278"/>
      <c r="F413" s="278"/>
      <c r="G413" s="279"/>
    </row>
    <row r="414" spans="3:7" ht="15.75" thickBot="1" x14ac:dyDescent="0.3">
      <c r="C414" s="8" t="s">
        <v>15</v>
      </c>
      <c r="D414" s="280" t="s">
        <v>160</v>
      </c>
      <c r="E414" s="281"/>
      <c r="F414" s="281"/>
      <c r="G414" s="282"/>
    </row>
    <row r="415" spans="3:7" x14ac:dyDescent="0.25">
      <c r="C415" s="283"/>
      <c r="D415" s="11">
        <v>2018</v>
      </c>
      <c r="E415" s="11">
        <v>2019</v>
      </c>
      <c r="F415" s="11">
        <v>2020</v>
      </c>
      <c r="G415" s="11">
        <v>2021</v>
      </c>
    </row>
    <row r="416" spans="3:7" ht="15.75" thickBot="1" x14ac:dyDescent="0.3">
      <c r="C416" s="284"/>
      <c r="D416" s="12" t="s">
        <v>6</v>
      </c>
      <c r="E416" s="12" t="s">
        <v>7</v>
      </c>
      <c r="F416" s="12" t="s">
        <v>7</v>
      </c>
      <c r="G416" s="12" t="s">
        <v>7</v>
      </c>
    </row>
    <row r="417" spans="3:7" ht="15.75" thickBot="1" x14ac:dyDescent="0.3">
      <c r="C417" s="8" t="s">
        <v>9</v>
      </c>
      <c r="D417" s="13">
        <v>15</v>
      </c>
      <c r="E417" s="13">
        <v>3</v>
      </c>
      <c r="F417" s="13">
        <v>3</v>
      </c>
      <c r="G417" s="13">
        <v>3</v>
      </c>
    </row>
    <row r="418" spans="3:7" ht="15.75" thickBot="1" x14ac:dyDescent="0.3">
      <c r="C418" s="8" t="s">
        <v>16</v>
      </c>
      <c r="D418" s="13">
        <v>1000</v>
      </c>
      <c r="E418" s="13">
        <v>10200</v>
      </c>
      <c r="F418" s="13">
        <v>10200</v>
      </c>
      <c r="G418" s="13">
        <v>10200</v>
      </c>
    </row>
    <row r="419" spans="3:7" ht="23.25" thickBot="1" x14ac:dyDescent="0.3">
      <c r="C419" s="8" t="s">
        <v>26</v>
      </c>
      <c r="D419" s="13">
        <f>D418/D417</f>
        <v>66.666666666666671</v>
      </c>
      <c r="E419" s="13">
        <f t="shared" ref="E419:G419" si="34">E418/E417</f>
        <v>3400</v>
      </c>
      <c r="F419" s="13">
        <f t="shared" si="34"/>
        <v>3400</v>
      </c>
      <c r="G419" s="13">
        <f t="shared" si="34"/>
        <v>3400</v>
      </c>
    </row>
    <row r="420" spans="3:7" ht="15.75" thickBot="1" x14ac:dyDescent="0.3">
      <c r="C420" s="8" t="s">
        <v>17</v>
      </c>
      <c r="D420" s="37" t="s">
        <v>23</v>
      </c>
      <c r="E420" s="14">
        <f>E417/D417-1</f>
        <v>-0.8</v>
      </c>
      <c r="F420" s="14">
        <f t="shared" ref="F420:G422" si="35">F417/E417-1</f>
        <v>0</v>
      </c>
      <c r="G420" s="14">
        <f t="shared" si="35"/>
        <v>0</v>
      </c>
    </row>
    <row r="421" spans="3:7" ht="23.25" thickBot="1" x14ac:dyDescent="0.3">
      <c r="C421" s="8" t="s">
        <v>18</v>
      </c>
      <c r="D421" s="37" t="s">
        <v>23</v>
      </c>
      <c r="E421" s="14">
        <f>E418/D418-1</f>
        <v>9.1999999999999993</v>
      </c>
      <c r="F421" s="14">
        <f t="shared" si="35"/>
        <v>0</v>
      </c>
      <c r="G421" s="14">
        <f t="shared" si="35"/>
        <v>0</v>
      </c>
    </row>
    <row r="422" spans="3:7" ht="23.25" thickBot="1" x14ac:dyDescent="0.3">
      <c r="C422" s="8" t="s">
        <v>19</v>
      </c>
      <c r="D422" s="37" t="s">
        <v>23</v>
      </c>
      <c r="E422" s="14">
        <f>E419/D419-1</f>
        <v>49.999999999999993</v>
      </c>
      <c r="F422" s="14">
        <f t="shared" si="35"/>
        <v>0</v>
      </c>
      <c r="G422" s="14">
        <f t="shared" si="35"/>
        <v>0</v>
      </c>
    </row>
    <row r="423" spans="3:7" ht="15.75" thickBot="1" x14ac:dyDescent="0.3">
      <c r="C423" s="285" t="s">
        <v>62</v>
      </c>
      <c r="D423" s="286"/>
      <c r="E423" s="286"/>
      <c r="F423" s="286"/>
      <c r="G423" s="287"/>
    </row>
    <row r="424" spans="3:7" x14ac:dyDescent="0.25">
      <c r="C424" s="283"/>
      <c r="D424" s="11">
        <v>2018</v>
      </c>
      <c r="E424" s="11">
        <v>2019</v>
      </c>
      <c r="F424" s="11">
        <v>2020</v>
      </c>
      <c r="G424" s="11">
        <v>2021</v>
      </c>
    </row>
    <row r="425" spans="3:7" ht="15.75" thickBot="1" x14ac:dyDescent="0.3">
      <c r="C425" s="284"/>
      <c r="D425" s="12" t="s">
        <v>6</v>
      </c>
      <c r="E425" s="12" t="s">
        <v>7</v>
      </c>
      <c r="F425" s="12" t="s">
        <v>7</v>
      </c>
      <c r="G425" s="12" t="s">
        <v>7</v>
      </c>
    </row>
    <row r="426" spans="3:7" ht="24.75" thickBot="1" x14ac:dyDescent="0.3">
      <c r="C426" s="15" t="s">
        <v>74</v>
      </c>
      <c r="D426" s="16"/>
      <c r="E426" s="16"/>
      <c r="F426" s="16"/>
      <c r="G426" s="16"/>
    </row>
    <row r="427" spans="3:7" ht="24.75" thickBot="1" x14ac:dyDescent="0.3">
      <c r="C427" s="15" t="s">
        <v>75</v>
      </c>
      <c r="D427" s="18">
        <v>1000</v>
      </c>
      <c r="E427" s="16">
        <v>10200</v>
      </c>
      <c r="F427" s="16">
        <v>10200</v>
      </c>
      <c r="G427" s="16">
        <v>10200</v>
      </c>
    </row>
    <row r="428" spans="3:7" ht="24.75" thickBot="1" x14ac:dyDescent="0.3">
      <c r="C428" s="21" t="s">
        <v>61</v>
      </c>
      <c r="D428" s="18">
        <f>D427+D426</f>
        <v>1000</v>
      </c>
      <c r="E428" s="18">
        <f t="shared" ref="E428:G428" si="36">E427+E426</f>
        <v>10200</v>
      </c>
      <c r="F428" s="18">
        <f t="shared" si="36"/>
        <v>10200</v>
      </c>
      <c r="G428" s="18">
        <f t="shared" si="36"/>
        <v>10200</v>
      </c>
    </row>
    <row r="429" spans="3:7" x14ac:dyDescent="0.25">
      <c r="C429" s="288" t="s">
        <v>72</v>
      </c>
      <c r="D429" s="300"/>
      <c r="E429" s="301"/>
      <c r="F429" s="301"/>
      <c r="G429" s="302"/>
    </row>
    <row r="430" spans="3:7" x14ac:dyDescent="0.25">
      <c r="C430" s="289"/>
      <c r="D430" s="303"/>
      <c r="E430" s="304"/>
      <c r="F430" s="304"/>
      <c r="G430" s="305"/>
    </row>
    <row r="431" spans="3:7" ht="15.75" thickBot="1" x14ac:dyDescent="0.3">
      <c r="C431" s="290"/>
      <c r="D431" s="306"/>
      <c r="E431" s="307"/>
      <c r="F431" s="307"/>
      <c r="G431" s="308"/>
    </row>
    <row r="432" spans="3:7" ht="24.75" thickBot="1" x14ac:dyDescent="0.3">
      <c r="C432" s="9" t="s">
        <v>175</v>
      </c>
      <c r="D432" s="315" t="s">
        <v>165</v>
      </c>
      <c r="E432" s="316"/>
      <c r="F432" s="316"/>
      <c r="G432" s="317"/>
    </row>
    <row r="433" spans="3:7" ht="15.75" thickBot="1" x14ac:dyDescent="0.3">
      <c r="C433" s="277" t="s">
        <v>14</v>
      </c>
      <c r="D433" s="278"/>
      <c r="E433" s="278"/>
      <c r="F433" s="278"/>
      <c r="G433" s="279"/>
    </row>
    <row r="434" spans="3:7" ht="34.5" thickBot="1" x14ac:dyDescent="0.3">
      <c r="C434" s="36" t="s">
        <v>166</v>
      </c>
      <c r="D434" s="7">
        <v>0.6</v>
      </c>
      <c r="E434" s="7">
        <v>0.7</v>
      </c>
      <c r="F434" s="7">
        <v>0.8</v>
      </c>
      <c r="G434" s="7">
        <v>0.85</v>
      </c>
    </row>
    <row r="435" spans="3:7" ht="15.75" thickBot="1" x14ac:dyDescent="0.3">
      <c r="C435" s="309" t="s">
        <v>59</v>
      </c>
      <c r="D435" s="310"/>
      <c r="E435" s="310"/>
      <c r="F435" s="310"/>
      <c r="G435" s="311"/>
    </row>
    <row r="436" spans="3:7" ht="15.75" thickBot="1" x14ac:dyDescent="0.3">
      <c r="C436" s="274" t="s">
        <v>77</v>
      </c>
      <c r="D436" s="275"/>
      <c r="E436" s="275"/>
      <c r="F436" s="275"/>
      <c r="G436" s="276"/>
    </row>
    <row r="437" spans="3:7" ht="15.75" thickBot="1" x14ac:dyDescent="0.3">
      <c r="C437" s="10" t="s">
        <v>39</v>
      </c>
      <c r="D437" s="280" t="s">
        <v>167</v>
      </c>
      <c r="E437" s="281"/>
      <c r="F437" s="281"/>
      <c r="G437" s="282"/>
    </row>
    <row r="438" spans="3:7" ht="26.25" customHeight="1" thickBot="1" x14ac:dyDescent="0.3">
      <c r="C438" s="8" t="s">
        <v>10</v>
      </c>
      <c r="D438" s="277" t="s">
        <v>168</v>
      </c>
      <c r="E438" s="278"/>
      <c r="F438" s="278"/>
      <c r="G438" s="279"/>
    </row>
    <row r="439" spans="3:7" ht="15.75" thickBot="1" x14ac:dyDescent="0.3">
      <c r="C439" s="8" t="s">
        <v>15</v>
      </c>
      <c r="D439" s="280" t="s">
        <v>169</v>
      </c>
      <c r="E439" s="281"/>
      <c r="F439" s="281"/>
      <c r="G439" s="282"/>
    </row>
    <row r="440" spans="3:7" x14ac:dyDescent="0.25">
      <c r="C440" s="283"/>
      <c r="D440" s="11">
        <v>2018</v>
      </c>
      <c r="E440" s="11">
        <v>2019</v>
      </c>
      <c r="F440" s="11">
        <v>2020</v>
      </c>
      <c r="G440" s="11">
        <v>2021</v>
      </c>
    </row>
    <row r="441" spans="3:7" ht="15.75" thickBot="1" x14ac:dyDescent="0.3">
      <c r="C441" s="284"/>
      <c r="D441" s="12" t="s">
        <v>6</v>
      </c>
      <c r="E441" s="12" t="s">
        <v>7</v>
      </c>
      <c r="F441" s="12" t="s">
        <v>7</v>
      </c>
      <c r="G441" s="12" t="s">
        <v>7</v>
      </c>
    </row>
    <row r="442" spans="3:7" ht="15.75" thickBot="1" x14ac:dyDescent="0.3">
      <c r="C442" s="8" t="s">
        <v>9</v>
      </c>
      <c r="D442" s="13">
        <v>8</v>
      </c>
      <c r="E442" s="13">
        <v>9</v>
      </c>
      <c r="F442" s="13">
        <v>10</v>
      </c>
      <c r="G442" s="13">
        <v>10</v>
      </c>
    </row>
    <row r="443" spans="3:7" ht="15.75" thickBot="1" x14ac:dyDescent="0.3">
      <c r="C443" s="8" t="s">
        <v>16</v>
      </c>
      <c r="D443" s="13">
        <v>9500</v>
      </c>
      <c r="E443" s="13">
        <v>10000</v>
      </c>
      <c r="F443" s="13">
        <v>13000</v>
      </c>
      <c r="G443" s="13">
        <v>13000</v>
      </c>
    </row>
    <row r="444" spans="3:7" ht="23.25" thickBot="1" x14ac:dyDescent="0.3">
      <c r="C444" s="8" t="s">
        <v>26</v>
      </c>
      <c r="D444" s="13">
        <f>D443/D442</f>
        <v>1187.5</v>
      </c>
      <c r="E444" s="13">
        <f t="shared" ref="E444:G444" si="37">E443/E442</f>
        <v>1111.1111111111111</v>
      </c>
      <c r="F444" s="13">
        <f t="shared" si="37"/>
        <v>1300</v>
      </c>
      <c r="G444" s="13">
        <f t="shared" si="37"/>
        <v>1300</v>
      </c>
    </row>
    <row r="445" spans="3:7" ht="15.75" thickBot="1" x14ac:dyDescent="0.3">
      <c r="C445" s="8" t="s">
        <v>17</v>
      </c>
      <c r="D445" s="37" t="s">
        <v>23</v>
      </c>
      <c r="E445" s="14">
        <f>E442/D442-1</f>
        <v>0.125</v>
      </c>
      <c r="F445" s="14">
        <f t="shared" ref="F445:G447" si="38">F442/E442-1</f>
        <v>0.11111111111111116</v>
      </c>
      <c r="G445" s="14">
        <f t="shared" si="38"/>
        <v>0</v>
      </c>
    </row>
    <row r="446" spans="3:7" ht="23.25" thickBot="1" x14ac:dyDescent="0.3">
      <c r="C446" s="8" t="s">
        <v>18</v>
      </c>
      <c r="D446" s="37" t="s">
        <v>23</v>
      </c>
      <c r="E446" s="14">
        <f>E443/D443-1</f>
        <v>5.2631578947368363E-2</v>
      </c>
      <c r="F446" s="14">
        <f t="shared" si="38"/>
        <v>0.30000000000000004</v>
      </c>
      <c r="G446" s="14">
        <f t="shared" si="38"/>
        <v>0</v>
      </c>
    </row>
    <row r="447" spans="3:7" ht="23.25" thickBot="1" x14ac:dyDescent="0.3">
      <c r="C447" s="8" t="s">
        <v>19</v>
      </c>
      <c r="D447" s="37" t="s">
        <v>23</v>
      </c>
      <c r="E447" s="14">
        <f>E444/D444-1</f>
        <v>-6.4327485380117011E-2</v>
      </c>
      <c r="F447" s="14">
        <f t="shared" si="38"/>
        <v>0.16999999999999993</v>
      </c>
      <c r="G447" s="14">
        <f t="shared" si="38"/>
        <v>0</v>
      </c>
    </row>
    <row r="448" spans="3:7" ht="15.75" thickBot="1" x14ac:dyDescent="0.3">
      <c r="C448" s="285" t="s">
        <v>62</v>
      </c>
      <c r="D448" s="286"/>
      <c r="E448" s="286"/>
      <c r="F448" s="286"/>
      <c r="G448" s="287"/>
    </row>
    <row r="449" spans="3:7" x14ac:dyDescent="0.25">
      <c r="C449" s="283"/>
      <c r="D449" s="11">
        <v>2018</v>
      </c>
      <c r="E449" s="11">
        <v>2019</v>
      </c>
      <c r="F449" s="11">
        <v>2020</v>
      </c>
      <c r="G449" s="11">
        <v>2021</v>
      </c>
    </row>
    <row r="450" spans="3:7" ht="15.75" thickBot="1" x14ac:dyDescent="0.3">
      <c r="C450" s="284"/>
      <c r="D450" s="12" t="s">
        <v>6</v>
      </c>
      <c r="E450" s="12" t="s">
        <v>7</v>
      </c>
      <c r="F450" s="12" t="s">
        <v>7</v>
      </c>
      <c r="G450" s="12" t="s">
        <v>7</v>
      </c>
    </row>
    <row r="451" spans="3:7" ht="15.75" thickBot="1" x14ac:dyDescent="0.3">
      <c r="C451" s="15" t="s">
        <v>0</v>
      </c>
      <c r="D451" s="16">
        <v>6800</v>
      </c>
      <c r="E451" s="16">
        <v>6800</v>
      </c>
      <c r="F451" s="16">
        <v>6800</v>
      </c>
      <c r="G451" s="16">
        <v>6800</v>
      </c>
    </row>
    <row r="452" spans="3:7" ht="36.75" thickBot="1" x14ac:dyDescent="0.3">
      <c r="C452" s="17" t="s">
        <v>43</v>
      </c>
      <c r="D452" s="18" t="s">
        <v>23</v>
      </c>
      <c r="E452" s="19">
        <v>0</v>
      </c>
      <c r="F452" s="19">
        <v>0</v>
      </c>
      <c r="G452" s="19">
        <v>0</v>
      </c>
    </row>
    <row r="453" spans="3:7" ht="36.75" thickBot="1" x14ac:dyDescent="0.3">
      <c r="C453" s="17" t="s">
        <v>78</v>
      </c>
      <c r="D453" s="18" t="s">
        <v>23</v>
      </c>
      <c r="E453" s="20" t="s">
        <v>23</v>
      </c>
      <c r="F453" s="20" t="s">
        <v>23</v>
      </c>
      <c r="G453" s="20" t="s">
        <v>23</v>
      </c>
    </row>
    <row r="454" spans="3:7" ht="36.75" thickBot="1" x14ac:dyDescent="0.3">
      <c r="C454" s="15" t="s">
        <v>41</v>
      </c>
      <c r="D454" s="16">
        <v>1200</v>
      </c>
      <c r="E454" s="16">
        <v>1200</v>
      </c>
      <c r="F454" s="16">
        <v>1200</v>
      </c>
      <c r="G454" s="16">
        <v>1200</v>
      </c>
    </row>
    <row r="455" spans="3:7" ht="60.75" thickBot="1" x14ac:dyDescent="0.3">
      <c r="C455" s="17" t="s">
        <v>45</v>
      </c>
      <c r="D455" s="18" t="s">
        <v>23</v>
      </c>
      <c r="E455" s="28">
        <v>0</v>
      </c>
      <c r="F455" s="28">
        <v>0</v>
      </c>
      <c r="G455" s="28">
        <v>0</v>
      </c>
    </row>
    <row r="456" spans="3:7" ht="60.75" thickBot="1" x14ac:dyDescent="0.3">
      <c r="C456" s="17" t="s">
        <v>79</v>
      </c>
      <c r="D456" s="18" t="s">
        <v>23</v>
      </c>
      <c r="E456" s="16" t="s">
        <v>23</v>
      </c>
      <c r="F456" s="16" t="s">
        <v>23</v>
      </c>
      <c r="G456" s="16" t="s">
        <v>23</v>
      </c>
    </row>
    <row r="457" spans="3:7" ht="24.75" thickBot="1" x14ac:dyDescent="0.3">
      <c r="C457" s="15" t="s">
        <v>1</v>
      </c>
      <c r="D457" s="16">
        <v>1500</v>
      </c>
      <c r="E457" s="16">
        <v>2000</v>
      </c>
      <c r="F457" s="16">
        <v>5000</v>
      </c>
      <c r="G457" s="16">
        <v>5000</v>
      </c>
    </row>
    <row r="458" spans="3:7" ht="48.75" thickBot="1" x14ac:dyDescent="0.3">
      <c r="C458" s="17" t="s">
        <v>48</v>
      </c>
      <c r="D458" s="18" t="s">
        <v>23</v>
      </c>
      <c r="E458" s="32">
        <f>E457/D457-1</f>
        <v>0.33333333333333326</v>
      </c>
      <c r="F458" s="32">
        <f>F457/E457-1</f>
        <v>1.5</v>
      </c>
      <c r="G458" s="32">
        <f>G457/F457-1</f>
        <v>0</v>
      </c>
    </row>
    <row r="459" spans="3:7" ht="48.75" thickBot="1" x14ac:dyDescent="0.3">
      <c r="C459" s="17" t="s">
        <v>80</v>
      </c>
      <c r="D459" s="18" t="s">
        <v>23</v>
      </c>
      <c r="E459" s="16" t="s">
        <v>23</v>
      </c>
      <c r="F459" s="16" t="s">
        <v>23</v>
      </c>
      <c r="G459" s="16" t="s">
        <v>23</v>
      </c>
    </row>
    <row r="460" spans="3:7" ht="15.75" thickBot="1" x14ac:dyDescent="0.3">
      <c r="C460" s="15" t="s">
        <v>2</v>
      </c>
      <c r="D460" s="18">
        <v>0</v>
      </c>
      <c r="E460" s="16">
        <v>0</v>
      </c>
      <c r="F460" s="16">
        <v>0</v>
      </c>
      <c r="G460" s="16">
        <v>0</v>
      </c>
    </row>
    <row r="461" spans="3:7" ht="48.75" thickBot="1" x14ac:dyDescent="0.3">
      <c r="C461" s="17" t="s">
        <v>50</v>
      </c>
      <c r="D461" s="18" t="s">
        <v>23</v>
      </c>
      <c r="E461" s="16" t="s">
        <v>23</v>
      </c>
      <c r="F461" s="16" t="s">
        <v>23</v>
      </c>
      <c r="G461" s="16" t="s">
        <v>23</v>
      </c>
    </row>
    <row r="462" spans="3:7" ht="48.75" thickBot="1" x14ac:dyDescent="0.3">
      <c r="C462" s="17" t="s">
        <v>81</v>
      </c>
      <c r="D462" s="18" t="s">
        <v>23</v>
      </c>
      <c r="E462" s="16" t="s">
        <v>23</v>
      </c>
      <c r="F462" s="16" t="s">
        <v>23</v>
      </c>
      <c r="G462" s="16" t="s">
        <v>23</v>
      </c>
    </row>
    <row r="463" spans="3:7" ht="24.75" thickBot="1" x14ac:dyDescent="0.3">
      <c r="C463" s="15" t="s">
        <v>31</v>
      </c>
      <c r="D463" s="18">
        <v>0</v>
      </c>
      <c r="E463" s="16">
        <v>0</v>
      </c>
      <c r="F463" s="16">
        <v>0</v>
      </c>
      <c r="G463" s="16">
        <v>0</v>
      </c>
    </row>
    <row r="464" spans="3:7" ht="48.75" thickBot="1" x14ac:dyDescent="0.3">
      <c r="C464" s="17" t="s">
        <v>52</v>
      </c>
      <c r="D464" s="18" t="s">
        <v>23</v>
      </c>
      <c r="E464" s="16" t="s">
        <v>23</v>
      </c>
      <c r="F464" s="16" t="s">
        <v>23</v>
      </c>
      <c r="G464" s="16" t="s">
        <v>23</v>
      </c>
    </row>
    <row r="465" spans="3:7" ht="48.75" thickBot="1" x14ac:dyDescent="0.3">
      <c r="C465" s="17" t="s">
        <v>82</v>
      </c>
      <c r="D465" s="18" t="s">
        <v>23</v>
      </c>
      <c r="E465" s="16" t="s">
        <v>23</v>
      </c>
      <c r="F465" s="16" t="s">
        <v>23</v>
      </c>
      <c r="G465" s="16" t="s">
        <v>23</v>
      </c>
    </row>
    <row r="466" spans="3:7" ht="24.75" thickBot="1" x14ac:dyDescent="0.3">
      <c r="C466" s="15" t="s">
        <v>33</v>
      </c>
      <c r="D466" s="18">
        <v>0</v>
      </c>
      <c r="E466" s="16">
        <v>0</v>
      </c>
      <c r="F466" s="16">
        <v>0</v>
      </c>
      <c r="G466" s="16">
        <v>0</v>
      </c>
    </row>
    <row r="467" spans="3:7" ht="48.75" thickBot="1" x14ac:dyDescent="0.3">
      <c r="C467" s="17" t="s">
        <v>54</v>
      </c>
      <c r="D467" s="18" t="s">
        <v>23</v>
      </c>
      <c r="E467" s="16" t="s">
        <v>23</v>
      </c>
      <c r="F467" s="16" t="s">
        <v>23</v>
      </c>
      <c r="G467" s="16" t="s">
        <v>23</v>
      </c>
    </row>
    <row r="468" spans="3:7" ht="48.75" thickBot="1" x14ac:dyDescent="0.3">
      <c r="C468" s="17" t="s">
        <v>83</v>
      </c>
      <c r="D468" s="18" t="s">
        <v>23</v>
      </c>
      <c r="E468" s="16" t="s">
        <v>23</v>
      </c>
      <c r="F468" s="16" t="s">
        <v>23</v>
      </c>
      <c r="G468" s="16" t="s">
        <v>23</v>
      </c>
    </row>
    <row r="469" spans="3:7" ht="24.75" thickBot="1" x14ac:dyDescent="0.3">
      <c r="C469" s="15" t="s">
        <v>3</v>
      </c>
      <c r="D469" s="18">
        <v>0</v>
      </c>
      <c r="E469" s="16">
        <v>0</v>
      </c>
      <c r="F469" s="16">
        <v>0</v>
      </c>
      <c r="G469" s="16">
        <v>0</v>
      </c>
    </row>
    <row r="470" spans="3:7" ht="60.75" thickBot="1" x14ac:dyDescent="0.3">
      <c r="C470" s="17" t="s">
        <v>56</v>
      </c>
      <c r="D470" s="18" t="s">
        <v>23</v>
      </c>
      <c r="E470" s="16" t="s">
        <v>23</v>
      </c>
      <c r="F470" s="16" t="s">
        <v>23</v>
      </c>
      <c r="G470" s="16" t="s">
        <v>23</v>
      </c>
    </row>
    <row r="471" spans="3:7" ht="60.75" thickBot="1" x14ac:dyDescent="0.3">
      <c r="C471" s="17" t="s">
        <v>84</v>
      </c>
      <c r="D471" s="18" t="s">
        <v>23</v>
      </c>
      <c r="E471" s="16" t="s">
        <v>23</v>
      </c>
      <c r="F471" s="16" t="s">
        <v>23</v>
      </c>
      <c r="G471" s="16" t="s">
        <v>23</v>
      </c>
    </row>
    <row r="472" spans="3:7" ht="24.75" thickBot="1" x14ac:dyDescent="0.3">
      <c r="C472" s="21" t="s">
        <v>61</v>
      </c>
      <c r="D472" s="18">
        <f>D469+D466+D463+D460+D457+D454+D451</f>
        <v>9500</v>
      </c>
      <c r="E472" s="18">
        <f t="shared" ref="E472:G472" si="39">E469+E466+E463+E460+E457+E454+E451</f>
        <v>10000</v>
      </c>
      <c r="F472" s="18">
        <f t="shared" si="39"/>
        <v>13000</v>
      </c>
      <c r="G472" s="18">
        <f t="shared" si="39"/>
        <v>13000</v>
      </c>
    </row>
    <row r="473" spans="3:7" x14ac:dyDescent="0.25">
      <c r="C473" s="288" t="s">
        <v>87</v>
      </c>
      <c r="D473" s="291" t="s">
        <v>170</v>
      </c>
      <c r="E473" s="292"/>
      <c r="F473" s="292"/>
      <c r="G473" s="293"/>
    </row>
    <row r="474" spans="3:7" x14ac:dyDescent="0.25">
      <c r="C474" s="289"/>
      <c r="D474" s="294"/>
      <c r="E474" s="295"/>
      <c r="F474" s="295"/>
      <c r="G474" s="296"/>
    </row>
    <row r="475" spans="3:7" ht="35.25" customHeight="1" thickBot="1" x14ac:dyDescent="0.3">
      <c r="C475" s="290"/>
      <c r="D475" s="297"/>
      <c r="E475" s="298"/>
      <c r="F475" s="298"/>
      <c r="G475" s="299"/>
    </row>
    <row r="476" spans="3:7" ht="15.75" thickBot="1" x14ac:dyDescent="0.3">
      <c r="C476" s="22" t="s">
        <v>63</v>
      </c>
      <c r="D476" s="23">
        <f>IF(D472-D443=0,0,"Error")</f>
        <v>0</v>
      </c>
      <c r="E476" s="23">
        <f>IF(E472-E443=0,0,"Error")</f>
        <v>0</v>
      </c>
      <c r="F476" s="23">
        <f>IF(F472-F443=0,0,"Error")</f>
        <v>0</v>
      </c>
      <c r="G476" s="23">
        <f>IF(G472-G443=0,0,"Error")</f>
        <v>0</v>
      </c>
    </row>
    <row r="477" spans="3:7" ht="15.75" thickBot="1" x14ac:dyDescent="0.3">
      <c r="C477" s="274" t="s">
        <v>85</v>
      </c>
      <c r="D477" s="275"/>
      <c r="E477" s="275"/>
      <c r="F477" s="275"/>
      <c r="G477" s="276"/>
    </row>
    <row r="478" spans="3:7" ht="15.75" thickBot="1" x14ac:dyDescent="0.3">
      <c r="C478" s="274" t="s">
        <v>71</v>
      </c>
      <c r="D478" s="275"/>
      <c r="E478" s="275"/>
      <c r="F478" s="275"/>
      <c r="G478" s="276"/>
    </row>
    <row r="479" spans="3:7" ht="23.25" thickBot="1" x14ac:dyDescent="0.3">
      <c r="C479" s="8" t="s">
        <v>86</v>
      </c>
      <c r="D479" s="339" t="s">
        <v>182</v>
      </c>
      <c r="E479" s="340"/>
      <c r="F479" s="340"/>
      <c r="G479" s="341"/>
    </row>
    <row r="480" spans="3:7" ht="15.75" thickBot="1" x14ac:dyDescent="0.3">
      <c r="C480" s="10" t="s">
        <v>39</v>
      </c>
      <c r="D480" s="280" t="s">
        <v>181</v>
      </c>
      <c r="E480" s="281"/>
      <c r="F480" s="281"/>
      <c r="G480" s="282"/>
    </row>
    <row r="481" spans="3:7" ht="15.75" thickBot="1" x14ac:dyDescent="0.3">
      <c r="C481" s="8" t="s">
        <v>10</v>
      </c>
      <c r="D481" s="277" t="s">
        <v>172</v>
      </c>
      <c r="E481" s="278"/>
      <c r="F481" s="278"/>
      <c r="G481" s="279"/>
    </row>
    <row r="482" spans="3:7" ht="15.75" thickBot="1" x14ac:dyDescent="0.3">
      <c r="C482" s="8" t="s">
        <v>15</v>
      </c>
      <c r="D482" s="280" t="s">
        <v>173</v>
      </c>
      <c r="E482" s="281"/>
      <c r="F482" s="281"/>
      <c r="G482" s="282"/>
    </row>
    <row r="483" spans="3:7" x14ac:dyDescent="0.25">
      <c r="C483" s="283"/>
      <c r="D483" s="11">
        <v>2018</v>
      </c>
      <c r="E483" s="11">
        <v>2019</v>
      </c>
      <c r="F483" s="11">
        <v>2020</v>
      </c>
      <c r="G483" s="11">
        <v>2021</v>
      </c>
    </row>
    <row r="484" spans="3:7" ht="15.75" thickBot="1" x14ac:dyDescent="0.3">
      <c r="C484" s="284"/>
      <c r="D484" s="12" t="s">
        <v>6</v>
      </c>
      <c r="E484" s="12" t="s">
        <v>7</v>
      </c>
      <c r="F484" s="12" t="s">
        <v>7</v>
      </c>
      <c r="G484" s="12" t="s">
        <v>7</v>
      </c>
    </row>
    <row r="485" spans="3:7" ht="15.75" thickBot="1" x14ac:dyDescent="0.3">
      <c r="C485" s="8" t="s">
        <v>9</v>
      </c>
      <c r="D485" s="13">
        <v>10</v>
      </c>
      <c r="E485" s="13">
        <v>140</v>
      </c>
      <c r="F485" s="13">
        <v>150</v>
      </c>
      <c r="G485" s="13">
        <v>150</v>
      </c>
    </row>
    <row r="486" spans="3:7" ht="15.75" thickBot="1" x14ac:dyDescent="0.3">
      <c r="C486" s="8" t="s">
        <v>16</v>
      </c>
      <c r="D486" s="13">
        <v>500</v>
      </c>
      <c r="E486" s="13">
        <v>15200</v>
      </c>
      <c r="F486" s="13">
        <v>15200</v>
      </c>
      <c r="G486" s="13">
        <v>15200</v>
      </c>
    </row>
    <row r="487" spans="3:7" ht="23.25" thickBot="1" x14ac:dyDescent="0.3">
      <c r="C487" s="8" t="s">
        <v>26</v>
      </c>
      <c r="D487" s="13">
        <f>D486/D485</f>
        <v>50</v>
      </c>
      <c r="E487" s="13">
        <f t="shared" ref="E487:G487" si="40">E486/E485</f>
        <v>108.57142857142857</v>
      </c>
      <c r="F487" s="13">
        <f t="shared" si="40"/>
        <v>101.33333333333333</v>
      </c>
      <c r="G487" s="13">
        <f t="shared" si="40"/>
        <v>101.33333333333333</v>
      </c>
    </row>
    <row r="488" spans="3:7" ht="15.75" thickBot="1" x14ac:dyDescent="0.3">
      <c r="C488" s="8" t="s">
        <v>17</v>
      </c>
      <c r="D488" s="37" t="s">
        <v>23</v>
      </c>
      <c r="E488" s="14">
        <f>E485/D485-1</f>
        <v>13</v>
      </c>
      <c r="F488" s="14">
        <f t="shared" ref="F488:G490" si="41">F485/E485-1</f>
        <v>7.1428571428571397E-2</v>
      </c>
      <c r="G488" s="14">
        <f t="shared" si="41"/>
        <v>0</v>
      </c>
    </row>
    <row r="489" spans="3:7" ht="23.25" thickBot="1" x14ac:dyDescent="0.3">
      <c r="C489" s="8" t="s">
        <v>18</v>
      </c>
      <c r="D489" s="37" t="s">
        <v>23</v>
      </c>
      <c r="E489" s="14">
        <f>E486/D486-1</f>
        <v>29.4</v>
      </c>
      <c r="F489" s="14">
        <f t="shared" si="41"/>
        <v>0</v>
      </c>
      <c r="G489" s="14">
        <f t="shared" si="41"/>
        <v>0</v>
      </c>
    </row>
    <row r="490" spans="3:7" ht="23.25" thickBot="1" x14ac:dyDescent="0.3">
      <c r="C490" s="8" t="s">
        <v>19</v>
      </c>
      <c r="D490" s="37" t="s">
        <v>23</v>
      </c>
      <c r="E490" s="14">
        <f>E487/D487-1</f>
        <v>1.1714285714285713</v>
      </c>
      <c r="F490" s="14">
        <f t="shared" si="41"/>
        <v>-6.6666666666666652E-2</v>
      </c>
      <c r="G490" s="14">
        <f t="shared" si="41"/>
        <v>0</v>
      </c>
    </row>
    <row r="491" spans="3:7" ht="15.75" thickBot="1" x14ac:dyDescent="0.3">
      <c r="C491" s="285" t="s">
        <v>62</v>
      </c>
      <c r="D491" s="286"/>
      <c r="E491" s="286"/>
      <c r="F491" s="286"/>
      <c r="G491" s="287"/>
    </row>
    <row r="492" spans="3:7" x14ac:dyDescent="0.25">
      <c r="C492" s="283"/>
      <c r="D492" s="11">
        <v>2018</v>
      </c>
      <c r="E492" s="11">
        <v>2019</v>
      </c>
      <c r="F492" s="11">
        <v>2020</v>
      </c>
      <c r="G492" s="11">
        <v>2021</v>
      </c>
    </row>
    <row r="493" spans="3:7" ht="15.75" thickBot="1" x14ac:dyDescent="0.3">
      <c r="C493" s="284"/>
      <c r="D493" s="12" t="s">
        <v>6</v>
      </c>
      <c r="E493" s="12" t="s">
        <v>7</v>
      </c>
      <c r="F493" s="12" t="s">
        <v>7</v>
      </c>
      <c r="G493" s="12" t="s">
        <v>7</v>
      </c>
    </row>
    <row r="494" spans="3:7" ht="24.75" thickBot="1" x14ac:dyDescent="0.3">
      <c r="C494" s="15" t="s">
        <v>74</v>
      </c>
      <c r="D494" s="16">
        <v>0</v>
      </c>
      <c r="E494" s="16">
        <v>0</v>
      </c>
      <c r="F494" s="16">
        <v>0</v>
      </c>
      <c r="G494" s="16">
        <v>0</v>
      </c>
    </row>
    <row r="495" spans="3:7" ht="24.75" thickBot="1" x14ac:dyDescent="0.3">
      <c r="C495" s="15" t="s">
        <v>75</v>
      </c>
      <c r="D495" s="16">
        <v>500</v>
      </c>
      <c r="E495" s="16">
        <v>15200</v>
      </c>
      <c r="F495" s="16">
        <v>15200</v>
      </c>
      <c r="G495" s="16">
        <v>15200</v>
      </c>
    </row>
    <row r="496" spans="3:7" ht="24.75" thickBot="1" x14ac:dyDescent="0.3">
      <c r="C496" s="21" t="s">
        <v>61</v>
      </c>
      <c r="D496" s="18">
        <f>D495+D494</f>
        <v>500</v>
      </c>
      <c r="E496" s="18">
        <f t="shared" ref="E496:G496" si="42">E495+E494</f>
        <v>15200</v>
      </c>
      <c r="F496" s="18">
        <f t="shared" si="42"/>
        <v>15200</v>
      </c>
      <c r="G496" s="18">
        <f t="shared" si="42"/>
        <v>15200</v>
      </c>
    </row>
    <row r="497" spans="3:7" x14ac:dyDescent="0.25">
      <c r="C497" s="288" t="s">
        <v>72</v>
      </c>
      <c r="D497" s="291" t="s">
        <v>174</v>
      </c>
      <c r="E497" s="292"/>
      <c r="F497" s="292"/>
      <c r="G497" s="293"/>
    </row>
    <row r="498" spans="3:7" x14ac:dyDescent="0.25">
      <c r="C498" s="289"/>
      <c r="D498" s="294"/>
      <c r="E498" s="295"/>
      <c r="F498" s="295"/>
      <c r="G498" s="296"/>
    </row>
    <row r="499" spans="3:7" ht="15.75" thickBot="1" x14ac:dyDescent="0.3">
      <c r="C499" s="290"/>
      <c r="D499" s="297"/>
      <c r="E499" s="298"/>
      <c r="F499" s="298"/>
      <c r="G499" s="299"/>
    </row>
    <row r="500" spans="3:7" ht="24.75" thickBot="1" x14ac:dyDescent="0.3">
      <c r="C500" s="9" t="s">
        <v>179</v>
      </c>
      <c r="D500" s="324" t="s">
        <v>124</v>
      </c>
      <c r="E500" s="325"/>
      <c r="F500" s="325"/>
      <c r="G500" s="326"/>
    </row>
    <row r="501" spans="3:7" ht="15.75" thickBot="1" x14ac:dyDescent="0.3">
      <c r="C501" s="277" t="s">
        <v>180</v>
      </c>
      <c r="D501" s="278"/>
      <c r="E501" s="278"/>
      <c r="F501" s="278"/>
      <c r="G501" s="279"/>
    </row>
    <row r="502" spans="3:7" ht="15.75" thickBot="1" x14ac:dyDescent="0.3">
      <c r="C502" s="36" t="s">
        <v>191</v>
      </c>
      <c r="D502" s="7">
        <v>1</v>
      </c>
      <c r="E502" s="7">
        <v>1</v>
      </c>
      <c r="F502" s="7">
        <v>1</v>
      </c>
      <c r="G502" s="7">
        <v>1</v>
      </c>
    </row>
    <row r="503" spans="3:7" ht="15.75" thickBot="1" x14ac:dyDescent="0.3">
      <c r="C503" s="309" t="s">
        <v>59</v>
      </c>
      <c r="D503" s="310"/>
      <c r="E503" s="310"/>
      <c r="F503" s="310"/>
      <c r="G503" s="311"/>
    </row>
    <row r="504" spans="3:7" ht="15.75" thickBot="1" x14ac:dyDescent="0.3">
      <c r="C504" s="274" t="s">
        <v>77</v>
      </c>
      <c r="D504" s="275"/>
      <c r="E504" s="275"/>
      <c r="F504" s="275"/>
      <c r="G504" s="276"/>
    </row>
    <row r="505" spans="3:7" ht="15.75" thickBot="1" x14ac:dyDescent="0.3">
      <c r="C505" s="10" t="s">
        <v>39</v>
      </c>
      <c r="D505" s="280" t="s">
        <v>185</v>
      </c>
      <c r="E505" s="281"/>
      <c r="F505" s="281"/>
      <c r="G505" s="282"/>
    </row>
    <row r="506" spans="3:7" ht="15.75" thickBot="1" x14ac:dyDescent="0.3">
      <c r="C506" s="8" t="s">
        <v>10</v>
      </c>
      <c r="D506" s="277" t="s">
        <v>124</v>
      </c>
      <c r="E506" s="278"/>
      <c r="F506" s="278"/>
      <c r="G506" s="279"/>
    </row>
    <row r="507" spans="3:7" ht="15.75" thickBot="1" x14ac:dyDescent="0.3">
      <c r="C507" s="8" t="s">
        <v>15</v>
      </c>
      <c r="D507" s="280" t="s">
        <v>186</v>
      </c>
      <c r="E507" s="281"/>
      <c r="F507" s="281"/>
      <c r="G507" s="282"/>
    </row>
    <row r="508" spans="3:7" x14ac:dyDescent="0.25">
      <c r="C508" s="283"/>
      <c r="D508" s="11">
        <v>2018</v>
      </c>
      <c r="E508" s="11">
        <v>2019</v>
      </c>
      <c r="F508" s="11">
        <v>2020</v>
      </c>
      <c r="G508" s="11">
        <v>2021</v>
      </c>
    </row>
    <row r="509" spans="3:7" ht="15.75" thickBot="1" x14ac:dyDescent="0.3">
      <c r="C509" s="284"/>
      <c r="D509" s="12" t="s">
        <v>6</v>
      </c>
      <c r="E509" s="12" t="s">
        <v>7</v>
      </c>
      <c r="F509" s="12" t="s">
        <v>7</v>
      </c>
      <c r="G509" s="12" t="s">
        <v>7</v>
      </c>
    </row>
    <row r="510" spans="3:7" ht="15.75" thickBot="1" x14ac:dyDescent="0.3">
      <c r="C510" s="8" t="s">
        <v>9</v>
      </c>
      <c r="D510" s="13">
        <v>850</v>
      </c>
      <c r="E510" s="13">
        <v>900</v>
      </c>
      <c r="F510" s="13">
        <v>950</v>
      </c>
      <c r="G510" s="13">
        <v>1000</v>
      </c>
    </row>
    <row r="511" spans="3:7" ht="15.75" thickBot="1" x14ac:dyDescent="0.3">
      <c r="C511" s="8" t="s">
        <v>16</v>
      </c>
      <c r="D511" s="13">
        <v>15300</v>
      </c>
      <c r="E511" s="13">
        <v>15300</v>
      </c>
      <c r="F511" s="13">
        <v>15300</v>
      </c>
      <c r="G511" s="13">
        <v>15300</v>
      </c>
    </row>
    <row r="512" spans="3:7" ht="23.25" thickBot="1" x14ac:dyDescent="0.3">
      <c r="C512" s="8" t="s">
        <v>26</v>
      </c>
      <c r="D512" s="13">
        <f>D511/D510</f>
        <v>18</v>
      </c>
      <c r="E512" s="13">
        <f t="shared" ref="E512:G512" si="43">E511/E510</f>
        <v>17</v>
      </c>
      <c r="F512" s="13">
        <f t="shared" si="43"/>
        <v>16.105263157894736</v>
      </c>
      <c r="G512" s="13">
        <f t="shared" si="43"/>
        <v>15.3</v>
      </c>
    </row>
    <row r="513" spans="3:7" ht="15.75" thickBot="1" x14ac:dyDescent="0.3">
      <c r="C513" s="8" t="s">
        <v>17</v>
      </c>
      <c r="D513" s="37" t="s">
        <v>23</v>
      </c>
      <c r="E513" s="14">
        <f>E510/D510-1</f>
        <v>5.8823529411764719E-2</v>
      </c>
      <c r="F513" s="14">
        <f t="shared" ref="F513:G515" si="44">F510/E510-1</f>
        <v>5.555555555555558E-2</v>
      </c>
      <c r="G513" s="14">
        <f t="shared" si="44"/>
        <v>5.2631578947368363E-2</v>
      </c>
    </row>
    <row r="514" spans="3:7" ht="23.25" thickBot="1" x14ac:dyDescent="0.3">
      <c r="C514" s="8" t="s">
        <v>18</v>
      </c>
      <c r="D514" s="37" t="s">
        <v>23</v>
      </c>
      <c r="E514" s="14">
        <f>E511/D511-1</f>
        <v>0</v>
      </c>
      <c r="F514" s="14">
        <f t="shared" si="44"/>
        <v>0</v>
      </c>
      <c r="G514" s="14">
        <f t="shared" si="44"/>
        <v>0</v>
      </c>
    </row>
    <row r="515" spans="3:7" ht="23.25" thickBot="1" x14ac:dyDescent="0.3">
      <c r="C515" s="8" t="s">
        <v>19</v>
      </c>
      <c r="D515" s="37" t="s">
        <v>23</v>
      </c>
      <c r="E515" s="14">
        <f>E512/D512-1</f>
        <v>-5.555555555555558E-2</v>
      </c>
      <c r="F515" s="14">
        <f t="shared" si="44"/>
        <v>-5.2631578947368474E-2</v>
      </c>
      <c r="G515" s="14">
        <f t="shared" si="44"/>
        <v>-4.9999999999999933E-2</v>
      </c>
    </row>
    <row r="516" spans="3:7" ht="15.75" thickBot="1" x14ac:dyDescent="0.3">
      <c r="C516" s="285" t="s">
        <v>62</v>
      </c>
      <c r="D516" s="286"/>
      <c r="E516" s="286"/>
      <c r="F516" s="286"/>
      <c r="G516" s="287"/>
    </row>
    <row r="517" spans="3:7" x14ac:dyDescent="0.25">
      <c r="C517" s="283"/>
      <c r="D517" s="11">
        <v>2018</v>
      </c>
      <c r="E517" s="11">
        <v>2019</v>
      </c>
      <c r="F517" s="11">
        <v>2020</v>
      </c>
      <c r="G517" s="11">
        <v>2021</v>
      </c>
    </row>
    <row r="518" spans="3:7" ht="15.75" thickBot="1" x14ac:dyDescent="0.3">
      <c r="C518" s="284"/>
      <c r="D518" s="12" t="s">
        <v>6</v>
      </c>
      <c r="E518" s="12" t="s">
        <v>7</v>
      </c>
      <c r="F518" s="12" t="s">
        <v>7</v>
      </c>
      <c r="G518" s="12" t="s">
        <v>7</v>
      </c>
    </row>
    <row r="519" spans="3:7" ht="15.75" thickBot="1" x14ac:dyDescent="0.3">
      <c r="C519" s="15" t="s">
        <v>0</v>
      </c>
      <c r="D519" s="16">
        <v>3500</v>
      </c>
      <c r="E519" s="16">
        <v>3500</v>
      </c>
      <c r="F519" s="16">
        <v>3500</v>
      </c>
      <c r="G519" s="16">
        <v>3500</v>
      </c>
    </row>
    <row r="520" spans="3:7" ht="36.75" thickBot="1" x14ac:dyDescent="0.3">
      <c r="C520" s="17" t="s">
        <v>43</v>
      </c>
      <c r="D520" s="18" t="s">
        <v>23</v>
      </c>
      <c r="E520" s="19">
        <v>0</v>
      </c>
      <c r="F520" s="19">
        <v>0</v>
      </c>
      <c r="G520" s="19">
        <v>0</v>
      </c>
    </row>
    <row r="521" spans="3:7" ht="36.75" thickBot="1" x14ac:dyDescent="0.3">
      <c r="C521" s="17" t="s">
        <v>78</v>
      </c>
      <c r="D521" s="18" t="s">
        <v>23</v>
      </c>
      <c r="E521" s="20" t="s">
        <v>23</v>
      </c>
      <c r="F521" s="20" t="s">
        <v>23</v>
      </c>
      <c r="G521" s="20" t="s">
        <v>23</v>
      </c>
    </row>
    <row r="522" spans="3:7" ht="36.75" thickBot="1" x14ac:dyDescent="0.3">
      <c r="C522" s="15" t="s">
        <v>41</v>
      </c>
      <c r="D522" s="16">
        <v>800</v>
      </c>
      <c r="E522" s="16">
        <v>800</v>
      </c>
      <c r="F522" s="16">
        <v>800</v>
      </c>
      <c r="G522" s="16">
        <v>800</v>
      </c>
    </row>
    <row r="523" spans="3:7" ht="60.75" thickBot="1" x14ac:dyDescent="0.3">
      <c r="C523" s="17" t="s">
        <v>45</v>
      </c>
      <c r="D523" s="18" t="s">
        <v>23</v>
      </c>
      <c r="E523" s="28">
        <v>0</v>
      </c>
      <c r="F523" s="28">
        <v>0</v>
      </c>
      <c r="G523" s="28">
        <v>0</v>
      </c>
    </row>
    <row r="524" spans="3:7" ht="60.75" thickBot="1" x14ac:dyDescent="0.3">
      <c r="C524" s="17" t="s">
        <v>79</v>
      </c>
      <c r="D524" s="18" t="s">
        <v>23</v>
      </c>
      <c r="E524" s="16" t="s">
        <v>23</v>
      </c>
      <c r="F524" s="16" t="s">
        <v>23</v>
      </c>
      <c r="G524" s="16" t="s">
        <v>23</v>
      </c>
    </row>
    <row r="525" spans="3:7" ht="24.75" thickBot="1" x14ac:dyDescent="0.3">
      <c r="C525" s="15" t="s">
        <v>1</v>
      </c>
      <c r="D525" s="16">
        <v>11000</v>
      </c>
      <c r="E525" s="16">
        <v>11000</v>
      </c>
      <c r="F525" s="16">
        <v>11000</v>
      </c>
      <c r="G525" s="16">
        <v>11000</v>
      </c>
    </row>
    <row r="526" spans="3:7" ht="48.75" thickBot="1" x14ac:dyDescent="0.3">
      <c r="C526" s="17" t="s">
        <v>48</v>
      </c>
      <c r="D526" s="18" t="s">
        <v>23</v>
      </c>
      <c r="E526" s="32">
        <f>E525/D525-1</f>
        <v>0</v>
      </c>
      <c r="F526" s="32">
        <f>F525/E525-1</f>
        <v>0</v>
      </c>
      <c r="G526" s="32">
        <f>G525/F525-1</f>
        <v>0</v>
      </c>
    </row>
    <row r="527" spans="3:7" ht="48.75" thickBot="1" x14ac:dyDescent="0.3">
      <c r="C527" s="17" t="s">
        <v>80</v>
      </c>
      <c r="D527" s="18" t="s">
        <v>23</v>
      </c>
      <c r="E527" s="16" t="s">
        <v>23</v>
      </c>
      <c r="F527" s="16" t="s">
        <v>23</v>
      </c>
      <c r="G527" s="16" t="s">
        <v>23</v>
      </c>
    </row>
    <row r="528" spans="3:7" ht="15.75" thickBot="1" x14ac:dyDescent="0.3">
      <c r="C528" s="15" t="s">
        <v>2</v>
      </c>
      <c r="D528" s="18">
        <v>0</v>
      </c>
      <c r="E528" s="16">
        <v>0</v>
      </c>
      <c r="F528" s="16">
        <v>0</v>
      </c>
      <c r="G528" s="16">
        <v>0</v>
      </c>
    </row>
    <row r="529" spans="3:7" ht="48.75" thickBot="1" x14ac:dyDescent="0.3">
      <c r="C529" s="17" t="s">
        <v>50</v>
      </c>
      <c r="D529" s="18" t="s">
        <v>23</v>
      </c>
      <c r="E529" s="16" t="s">
        <v>23</v>
      </c>
      <c r="F529" s="16" t="s">
        <v>23</v>
      </c>
      <c r="G529" s="16" t="s">
        <v>23</v>
      </c>
    </row>
    <row r="530" spans="3:7" ht="48.75" thickBot="1" x14ac:dyDescent="0.3">
      <c r="C530" s="17" t="s">
        <v>81</v>
      </c>
      <c r="D530" s="18" t="s">
        <v>23</v>
      </c>
      <c r="E530" s="16" t="s">
        <v>23</v>
      </c>
      <c r="F530" s="16" t="s">
        <v>23</v>
      </c>
      <c r="G530" s="16" t="s">
        <v>23</v>
      </c>
    </row>
    <row r="531" spans="3:7" ht="24.75" thickBot="1" x14ac:dyDescent="0.3">
      <c r="C531" s="15" t="s">
        <v>31</v>
      </c>
      <c r="D531" s="18">
        <v>0</v>
      </c>
      <c r="E531" s="16">
        <v>0</v>
      </c>
      <c r="F531" s="16">
        <v>0</v>
      </c>
      <c r="G531" s="16">
        <v>0</v>
      </c>
    </row>
    <row r="532" spans="3:7" ht="48.75" thickBot="1" x14ac:dyDescent="0.3">
      <c r="C532" s="17" t="s">
        <v>52</v>
      </c>
      <c r="D532" s="18" t="s">
        <v>23</v>
      </c>
      <c r="E532" s="16" t="s">
        <v>23</v>
      </c>
      <c r="F532" s="16" t="s">
        <v>23</v>
      </c>
      <c r="G532" s="16" t="s">
        <v>23</v>
      </c>
    </row>
    <row r="533" spans="3:7" ht="48.75" thickBot="1" x14ac:dyDescent="0.3">
      <c r="C533" s="17" t="s">
        <v>82</v>
      </c>
      <c r="D533" s="18" t="s">
        <v>23</v>
      </c>
      <c r="E533" s="16" t="s">
        <v>23</v>
      </c>
      <c r="F533" s="16" t="s">
        <v>23</v>
      </c>
      <c r="G533" s="16" t="s">
        <v>23</v>
      </c>
    </row>
    <row r="534" spans="3:7" ht="24.75" thickBot="1" x14ac:dyDescent="0.3">
      <c r="C534" s="15" t="s">
        <v>33</v>
      </c>
      <c r="D534" s="18">
        <v>0</v>
      </c>
      <c r="E534" s="16">
        <v>0</v>
      </c>
      <c r="F534" s="16">
        <v>0</v>
      </c>
      <c r="G534" s="16">
        <v>0</v>
      </c>
    </row>
    <row r="535" spans="3:7" ht="48.75" thickBot="1" x14ac:dyDescent="0.3">
      <c r="C535" s="17" t="s">
        <v>54</v>
      </c>
      <c r="D535" s="18" t="s">
        <v>23</v>
      </c>
      <c r="E535" s="16" t="s">
        <v>23</v>
      </c>
      <c r="F535" s="16" t="s">
        <v>23</v>
      </c>
      <c r="G535" s="16" t="s">
        <v>23</v>
      </c>
    </row>
    <row r="536" spans="3:7" ht="48.75" thickBot="1" x14ac:dyDescent="0.3">
      <c r="C536" s="17" t="s">
        <v>83</v>
      </c>
      <c r="D536" s="18" t="s">
        <v>23</v>
      </c>
      <c r="E536" s="16" t="s">
        <v>23</v>
      </c>
      <c r="F536" s="16" t="s">
        <v>23</v>
      </c>
      <c r="G536" s="16" t="s">
        <v>23</v>
      </c>
    </row>
    <row r="537" spans="3:7" ht="24.75" thickBot="1" x14ac:dyDescent="0.3">
      <c r="C537" s="15" t="s">
        <v>3</v>
      </c>
      <c r="D537" s="18">
        <v>0</v>
      </c>
      <c r="E537" s="16">
        <v>0</v>
      </c>
      <c r="F537" s="16">
        <v>0</v>
      </c>
      <c r="G537" s="16">
        <v>0</v>
      </c>
    </row>
    <row r="538" spans="3:7" ht="60.75" thickBot="1" x14ac:dyDescent="0.3">
      <c r="C538" s="17" t="s">
        <v>56</v>
      </c>
      <c r="D538" s="18" t="s">
        <v>23</v>
      </c>
      <c r="E538" s="16" t="s">
        <v>23</v>
      </c>
      <c r="F538" s="16" t="s">
        <v>23</v>
      </c>
      <c r="G538" s="16" t="s">
        <v>23</v>
      </c>
    </row>
    <row r="539" spans="3:7" ht="60.75" thickBot="1" x14ac:dyDescent="0.3">
      <c r="C539" s="17" t="s">
        <v>84</v>
      </c>
      <c r="D539" s="18" t="s">
        <v>23</v>
      </c>
      <c r="E539" s="16" t="s">
        <v>23</v>
      </c>
      <c r="F539" s="16" t="s">
        <v>23</v>
      </c>
      <c r="G539" s="16" t="s">
        <v>23</v>
      </c>
    </row>
    <row r="540" spans="3:7" ht="24.75" thickBot="1" x14ac:dyDescent="0.3">
      <c r="C540" s="21" t="s">
        <v>61</v>
      </c>
      <c r="D540" s="18">
        <f>D537+D534+D531+D528+D525+D522+D519</f>
        <v>15300</v>
      </c>
      <c r="E540" s="18">
        <f t="shared" ref="E540:G540" si="45">E537+E534+E531+E528+E525+E522+E519</f>
        <v>15300</v>
      </c>
      <c r="F540" s="18">
        <f t="shared" si="45"/>
        <v>15300</v>
      </c>
      <c r="G540" s="18">
        <f t="shared" si="45"/>
        <v>15300</v>
      </c>
    </row>
    <row r="541" spans="3:7" x14ac:dyDescent="0.25">
      <c r="C541" s="288" t="s">
        <v>87</v>
      </c>
      <c r="D541" s="291" t="s">
        <v>170</v>
      </c>
      <c r="E541" s="292"/>
      <c r="F541" s="292"/>
      <c r="G541" s="293"/>
    </row>
    <row r="542" spans="3:7" x14ac:dyDescent="0.25">
      <c r="C542" s="289"/>
      <c r="D542" s="294"/>
      <c r="E542" s="295"/>
      <c r="F542" s="295"/>
      <c r="G542" s="296"/>
    </row>
    <row r="543" spans="3:7" ht="32.25" customHeight="1" thickBot="1" x14ac:dyDescent="0.3">
      <c r="C543" s="290"/>
      <c r="D543" s="297"/>
      <c r="E543" s="298"/>
      <c r="F543" s="298"/>
      <c r="G543" s="299"/>
    </row>
    <row r="544" spans="3:7" ht="15.75" thickBot="1" x14ac:dyDescent="0.3">
      <c r="C544" s="22" t="s">
        <v>63</v>
      </c>
      <c r="D544" s="23">
        <f>IF(D540-D511=0,0,"Error")</f>
        <v>0</v>
      </c>
      <c r="E544" s="23">
        <f>IF(E540-E511=0,0,"Error")</f>
        <v>0</v>
      </c>
      <c r="F544" s="23">
        <f>IF(F540-F511=0,0,"Error")</f>
        <v>0</v>
      </c>
      <c r="G544" s="23">
        <f>IF(G540-G511=0,0,"Error")</f>
        <v>0</v>
      </c>
    </row>
    <row r="545" spans="3:7" ht="15.75" thickBot="1" x14ac:dyDescent="0.3">
      <c r="C545" s="10" t="s">
        <v>39</v>
      </c>
      <c r="D545" s="280" t="s">
        <v>200</v>
      </c>
      <c r="E545" s="281"/>
      <c r="F545" s="281"/>
      <c r="G545" s="282"/>
    </row>
    <row r="546" spans="3:7" ht="15.75" thickBot="1" x14ac:dyDescent="0.3">
      <c r="C546" s="8" t="s">
        <v>10</v>
      </c>
      <c r="D546" s="277" t="s">
        <v>187</v>
      </c>
      <c r="E546" s="278"/>
      <c r="F546" s="278"/>
      <c r="G546" s="279"/>
    </row>
    <row r="547" spans="3:7" ht="15.75" thickBot="1" x14ac:dyDescent="0.3">
      <c r="C547" s="8" t="s">
        <v>15</v>
      </c>
      <c r="D547" s="280" t="s">
        <v>186</v>
      </c>
      <c r="E547" s="281"/>
      <c r="F547" s="281"/>
      <c r="G547" s="282"/>
    </row>
    <row r="548" spans="3:7" x14ac:dyDescent="0.25">
      <c r="C548" s="283"/>
      <c r="D548" s="11">
        <v>2018</v>
      </c>
      <c r="E548" s="11">
        <v>2019</v>
      </c>
      <c r="F548" s="11">
        <v>2020</v>
      </c>
      <c r="G548" s="11">
        <v>2021</v>
      </c>
    </row>
    <row r="549" spans="3:7" ht="15.75" thickBot="1" x14ac:dyDescent="0.3">
      <c r="C549" s="284"/>
      <c r="D549" s="12" t="s">
        <v>6</v>
      </c>
      <c r="E549" s="12" t="s">
        <v>7</v>
      </c>
      <c r="F549" s="12" t="s">
        <v>7</v>
      </c>
      <c r="G549" s="12" t="s">
        <v>7</v>
      </c>
    </row>
    <row r="550" spans="3:7" ht="15.75" thickBot="1" x14ac:dyDescent="0.3">
      <c r="C550" s="8" t="s">
        <v>9</v>
      </c>
      <c r="D550" s="13">
        <v>300</v>
      </c>
      <c r="E550" s="13">
        <v>350</v>
      </c>
      <c r="F550" s="13">
        <v>400</v>
      </c>
      <c r="G550" s="13">
        <v>450</v>
      </c>
    </row>
    <row r="551" spans="3:7" ht="15.75" thickBot="1" x14ac:dyDescent="0.3">
      <c r="C551" s="8" t="s">
        <v>16</v>
      </c>
      <c r="D551" s="13">
        <v>11000</v>
      </c>
      <c r="E551" s="13">
        <v>11000</v>
      </c>
      <c r="F551" s="13">
        <v>11000</v>
      </c>
      <c r="G551" s="13">
        <v>11000</v>
      </c>
    </row>
    <row r="552" spans="3:7" ht="23.25" thickBot="1" x14ac:dyDescent="0.3">
      <c r="C552" s="8" t="s">
        <v>26</v>
      </c>
      <c r="D552" s="13">
        <f>D551/D550</f>
        <v>36.666666666666664</v>
      </c>
      <c r="E552" s="13">
        <f t="shared" ref="E552:G552" si="46">E551/E550</f>
        <v>31.428571428571427</v>
      </c>
      <c r="F552" s="13">
        <f t="shared" si="46"/>
        <v>27.5</v>
      </c>
      <c r="G552" s="13">
        <f t="shared" si="46"/>
        <v>24.444444444444443</v>
      </c>
    </row>
    <row r="553" spans="3:7" ht="15.75" thickBot="1" x14ac:dyDescent="0.3">
      <c r="C553" s="8" t="s">
        <v>17</v>
      </c>
      <c r="D553" s="37" t="s">
        <v>23</v>
      </c>
      <c r="E553" s="14">
        <f>E550/D550-1</f>
        <v>0.16666666666666674</v>
      </c>
      <c r="F553" s="14">
        <f t="shared" ref="F553:G555" si="47">F550/E550-1</f>
        <v>0.14285714285714279</v>
      </c>
      <c r="G553" s="14">
        <f t="shared" si="47"/>
        <v>0.125</v>
      </c>
    </row>
    <row r="554" spans="3:7" ht="23.25" thickBot="1" x14ac:dyDescent="0.3">
      <c r="C554" s="8" t="s">
        <v>18</v>
      </c>
      <c r="D554" s="37" t="s">
        <v>23</v>
      </c>
      <c r="E554" s="14">
        <f>E551/D551-1</f>
        <v>0</v>
      </c>
      <c r="F554" s="14">
        <f t="shared" si="47"/>
        <v>0</v>
      </c>
      <c r="G554" s="14">
        <f t="shared" si="47"/>
        <v>0</v>
      </c>
    </row>
    <row r="555" spans="3:7" ht="23.25" thickBot="1" x14ac:dyDescent="0.3">
      <c r="C555" s="8" t="s">
        <v>19</v>
      </c>
      <c r="D555" s="37" t="s">
        <v>23</v>
      </c>
      <c r="E555" s="14">
        <f>E552/D552-1</f>
        <v>-0.14285714285714279</v>
      </c>
      <c r="F555" s="14">
        <f t="shared" si="47"/>
        <v>-0.125</v>
      </c>
      <c r="G555" s="14">
        <f t="shared" si="47"/>
        <v>-0.11111111111111116</v>
      </c>
    </row>
    <row r="556" spans="3:7" ht="15.75" thickBot="1" x14ac:dyDescent="0.3">
      <c r="C556" s="285" t="s">
        <v>62</v>
      </c>
      <c r="D556" s="286"/>
      <c r="E556" s="286"/>
      <c r="F556" s="286"/>
      <c r="G556" s="287"/>
    </row>
    <row r="557" spans="3:7" x14ac:dyDescent="0.25">
      <c r="C557" s="283"/>
      <c r="D557" s="11">
        <v>2018</v>
      </c>
      <c r="E557" s="11">
        <v>2019</v>
      </c>
      <c r="F557" s="11">
        <v>2020</v>
      </c>
      <c r="G557" s="11">
        <v>2021</v>
      </c>
    </row>
    <row r="558" spans="3:7" ht="15.75" thickBot="1" x14ac:dyDescent="0.3">
      <c r="C558" s="284"/>
      <c r="D558" s="12" t="s">
        <v>6</v>
      </c>
      <c r="E558" s="12" t="s">
        <v>7</v>
      </c>
      <c r="F558" s="12" t="s">
        <v>7</v>
      </c>
      <c r="G558" s="12" t="s">
        <v>7</v>
      </c>
    </row>
    <row r="559" spans="3:7" ht="15.75" thickBot="1" x14ac:dyDescent="0.3">
      <c r="C559" s="15" t="s">
        <v>0</v>
      </c>
      <c r="D559" s="16">
        <v>3000</v>
      </c>
      <c r="E559" s="16">
        <v>3000</v>
      </c>
      <c r="F559" s="16">
        <v>3000</v>
      </c>
      <c r="G559" s="16">
        <v>3000</v>
      </c>
    </row>
    <row r="560" spans="3:7" ht="36.75" thickBot="1" x14ac:dyDescent="0.3">
      <c r="C560" s="17" t="s">
        <v>43</v>
      </c>
      <c r="D560" s="18" t="s">
        <v>23</v>
      </c>
      <c r="E560" s="19">
        <v>0</v>
      </c>
      <c r="F560" s="19">
        <v>0</v>
      </c>
      <c r="G560" s="19">
        <v>0</v>
      </c>
    </row>
    <row r="561" spans="3:7" ht="36.75" thickBot="1" x14ac:dyDescent="0.3">
      <c r="C561" s="17" t="s">
        <v>78</v>
      </c>
      <c r="D561" s="18" t="s">
        <v>23</v>
      </c>
      <c r="E561" s="20" t="s">
        <v>23</v>
      </c>
      <c r="F561" s="20" t="s">
        <v>23</v>
      </c>
      <c r="G561" s="20" t="s">
        <v>23</v>
      </c>
    </row>
    <row r="562" spans="3:7" ht="36.75" thickBot="1" x14ac:dyDescent="0.3">
      <c r="C562" s="15" t="s">
        <v>41</v>
      </c>
      <c r="D562" s="16">
        <v>700</v>
      </c>
      <c r="E562" s="16">
        <v>700</v>
      </c>
      <c r="F562" s="16">
        <v>700</v>
      </c>
      <c r="G562" s="16">
        <v>700</v>
      </c>
    </row>
    <row r="563" spans="3:7" ht="60.75" thickBot="1" x14ac:dyDescent="0.3">
      <c r="C563" s="17" t="s">
        <v>45</v>
      </c>
      <c r="D563" s="18" t="s">
        <v>23</v>
      </c>
      <c r="E563" s="28">
        <v>0</v>
      </c>
      <c r="F563" s="28">
        <v>0</v>
      </c>
      <c r="G563" s="28">
        <v>0</v>
      </c>
    </row>
    <row r="564" spans="3:7" ht="60.75" thickBot="1" x14ac:dyDescent="0.3">
      <c r="C564" s="17" t="s">
        <v>79</v>
      </c>
      <c r="D564" s="18" t="s">
        <v>23</v>
      </c>
      <c r="E564" s="16" t="s">
        <v>23</v>
      </c>
      <c r="F564" s="16" t="s">
        <v>23</v>
      </c>
      <c r="G564" s="16" t="s">
        <v>23</v>
      </c>
    </row>
    <row r="565" spans="3:7" ht="24.75" thickBot="1" x14ac:dyDescent="0.3">
      <c r="C565" s="15" t="s">
        <v>1</v>
      </c>
      <c r="D565" s="16">
        <v>9000</v>
      </c>
      <c r="E565" s="16">
        <v>9000</v>
      </c>
      <c r="F565" s="16">
        <v>9000</v>
      </c>
      <c r="G565" s="16">
        <v>9000</v>
      </c>
    </row>
    <row r="566" spans="3:7" ht="48.75" thickBot="1" x14ac:dyDescent="0.3">
      <c r="C566" s="17" t="s">
        <v>48</v>
      </c>
      <c r="D566" s="18" t="s">
        <v>23</v>
      </c>
      <c r="E566" s="32">
        <f>E565/D565-1</f>
        <v>0</v>
      </c>
      <c r="F566" s="32">
        <f>F565/E565-1</f>
        <v>0</v>
      </c>
      <c r="G566" s="32">
        <f>G565/F565-1</f>
        <v>0</v>
      </c>
    </row>
    <row r="567" spans="3:7" ht="48.75" thickBot="1" x14ac:dyDescent="0.3">
      <c r="C567" s="17" t="s">
        <v>80</v>
      </c>
      <c r="D567" s="18" t="s">
        <v>23</v>
      </c>
      <c r="E567" s="16" t="s">
        <v>23</v>
      </c>
      <c r="F567" s="16" t="s">
        <v>23</v>
      </c>
      <c r="G567" s="16" t="s">
        <v>23</v>
      </c>
    </row>
    <row r="568" spans="3:7" ht="15.75" thickBot="1" x14ac:dyDescent="0.3">
      <c r="C568" s="15" t="s">
        <v>2</v>
      </c>
      <c r="D568" s="18">
        <v>0</v>
      </c>
      <c r="E568" s="16">
        <v>0</v>
      </c>
      <c r="F568" s="16">
        <v>0</v>
      </c>
      <c r="G568" s="16">
        <v>0</v>
      </c>
    </row>
    <row r="569" spans="3:7" ht="48.75" thickBot="1" x14ac:dyDescent="0.3">
      <c r="C569" s="17" t="s">
        <v>50</v>
      </c>
      <c r="D569" s="18" t="s">
        <v>23</v>
      </c>
      <c r="E569" s="16" t="s">
        <v>23</v>
      </c>
      <c r="F569" s="16" t="s">
        <v>23</v>
      </c>
      <c r="G569" s="16" t="s">
        <v>23</v>
      </c>
    </row>
    <row r="570" spans="3:7" ht="48.75" thickBot="1" x14ac:dyDescent="0.3">
      <c r="C570" s="17" t="s">
        <v>81</v>
      </c>
      <c r="D570" s="18" t="s">
        <v>23</v>
      </c>
      <c r="E570" s="16" t="s">
        <v>23</v>
      </c>
      <c r="F570" s="16" t="s">
        <v>23</v>
      </c>
      <c r="G570" s="16" t="s">
        <v>23</v>
      </c>
    </row>
    <row r="571" spans="3:7" ht="24.75" thickBot="1" x14ac:dyDescent="0.3">
      <c r="C571" s="15" t="s">
        <v>31</v>
      </c>
      <c r="D571" s="18">
        <v>0</v>
      </c>
      <c r="E571" s="16">
        <v>0</v>
      </c>
      <c r="F571" s="16">
        <v>0</v>
      </c>
      <c r="G571" s="16">
        <v>0</v>
      </c>
    </row>
    <row r="572" spans="3:7" ht="48.75" thickBot="1" x14ac:dyDescent="0.3">
      <c r="C572" s="17" t="s">
        <v>52</v>
      </c>
      <c r="D572" s="18" t="s">
        <v>23</v>
      </c>
      <c r="E572" s="16" t="s">
        <v>23</v>
      </c>
      <c r="F572" s="16" t="s">
        <v>23</v>
      </c>
      <c r="G572" s="16" t="s">
        <v>23</v>
      </c>
    </row>
    <row r="573" spans="3:7" ht="48.75" thickBot="1" x14ac:dyDescent="0.3">
      <c r="C573" s="17" t="s">
        <v>82</v>
      </c>
      <c r="D573" s="18" t="s">
        <v>23</v>
      </c>
      <c r="E573" s="16" t="s">
        <v>23</v>
      </c>
      <c r="F573" s="16" t="s">
        <v>23</v>
      </c>
      <c r="G573" s="16" t="s">
        <v>23</v>
      </c>
    </row>
    <row r="574" spans="3:7" ht="24.75" thickBot="1" x14ac:dyDescent="0.3">
      <c r="C574" s="15" t="s">
        <v>33</v>
      </c>
      <c r="D574" s="18">
        <v>0</v>
      </c>
      <c r="E574" s="16">
        <v>0</v>
      </c>
      <c r="F574" s="16">
        <v>0</v>
      </c>
      <c r="G574" s="16">
        <v>0</v>
      </c>
    </row>
    <row r="575" spans="3:7" ht="48.75" thickBot="1" x14ac:dyDescent="0.3">
      <c r="C575" s="17" t="s">
        <v>54</v>
      </c>
      <c r="D575" s="18" t="s">
        <v>23</v>
      </c>
      <c r="E575" s="16" t="s">
        <v>23</v>
      </c>
      <c r="F575" s="16" t="s">
        <v>23</v>
      </c>
      <c r="G575" s="16" t="s">
        <v>23</v>
      </c>
    </row>
    <row r="576" spans="3:7" ht="48.75" thickBot="1" x14ac:dyDescent="0.3">
      <c r="C576" s="17" t="s">
        <v>83</v>
      </c>
      <c r="D576" s="18" t="s">
        <v>23</v>
      </c>
      <c r="E576" s="16" t="s">
        <v>23</v>
      </c>
      <c r="F576" s="16" t="s">
        <v>23</v>
      </c>
      <c r="G576" s="16" t="s">
        <v>23</v>
      </c>
    </row>
    <row r="577" spans="3:7" ht="24.75" thickBot="1" x14ac:dyDescent="0.3">
      <c r="C577" s="15" t="s">
        <v>3</v>
      </c>
      <c r="D577" s="18">
        <v>0</v>
      </c>
      <c r="E577" s="16">
        <v>0</v>
      </c>
      <c r="F577" s="16">
        <v>0</v>
      </c>
      <c r="G577" s="16">
        <v>0</v>
      </c>
    </row>
    <row r="578" spans="3:7" ht="60.75" thickBot="1" x14ac:dyDescent="0.3">
      <c r="C578" s="17" t="s">
        <v>56</v>
      </c>
      <c r="D578" s="18" t="s">
        <v>23</v>
      </c>
      <c r="E578" s="16" t="s">
        <v>23</v>
      </c>
      <c r="F578" s="16" t="s">
        <v>23</v>
      </c>
      <c r="G578" s="16" t="s">
        <v>23</v>
      </c>
    </row>
    <row r="579" spans="3:7" ht="60.75" thickBot="1" x14ac:dyDescent="0.3">
      <c r="C579" s="17" t="s">
        <v>84</v>
      </c>
      <c r="D579" s="18" t="s">
        <v>23</v>
      </c>
      <c r="E579" s="16" t="s">
        <v>23</v>
      </c>
      <c r="F579" s="16" t="s">
        <v>23</v>
      </c>
      <c r="G579" s="16" t="s">
        <v>23</v>
      </c>
    </row>
    <row r="580" spans="3:7" ht="24.75" thickBot="1" x14ac:dyDescent="0.3">
      <c r="C580" s="21" t="s">
        <v>61</v>
      </c>
      <c r="D580" s="18">
        <f>D577+D574+D571+D568+D565+D562+D559</f>
        <v>12700</v>
      </c>
      <c r="E580" s="18">
        <f t="shared" ref="E580:G580" si="48">E577+E574+E571+E568+E565+E562+E559</f>
        <v>12700</v>
      </c>
      <c r="F580" s="18">
        <f t="shared" si="48"/>
        <v>12700</v>
      </c>
      <c r="G580" s="18">
        <f t="shared" si="48"/>
        <v>12700</v>
      </c>
    </row>
    <row r="581" spans="3:7" x14ac:dyDescent="0.25">
      <c r="C581" s="288" t="s">
        <v>87</v>
      </c>
      <c r="D581" s="291" t="s">
        <v>170</v>
      </c>
      <c r="E581" s="292"/>
      <c r="F581" s="292"/>
      <c r="G581" s="293"/>
    </row>
    <row r="582" spans="3:7" x14ac:dyDescent="0.25">
      <c r="C582" s="289"/>
      <c r="D582" s="294"/>
      <c r="E582" s="295"/>
      <c r="F582" s="295"/>
      <c r="G582" s="296"/>
    </row>
    <row r="583" spans="3:7" ht="15.75" thickBot="1" x14ac:dyDescent="0.3">
      <c r="C583" s="290"/>
      <c r="D583" s="297"/>
      <c r="E583" s="298"/>
      <c r="F583" s="298"/>
      <c r="G583" s="299"/>
    </row>
    <row r="584" spans="3:7" ht="15.75" thickBot="1" x14ac:dyDescent="0.3">
      <c r="C584" s="274" t="s">
        <v>85</v>
      </c>
      <c r="D584" s="275"/>
      <c r="E584" s="275"/>
      <c r="F584" s="275"/>
      <c r="G584" s="276"/>
    </row>
    <row r="585" spans="3:7" ht="15.75" thickBot="1" x14ac:dyDescent="0.3">
      <c r="C585" s="274" t="s">
        <v>71</v>
      </c>
      <c r="D585" s="275"/>
      <c r="E585" s="275"/>
      <c r="F585" s="275"/>
      <c r="G585" s="276"/>
    </row>
    <row r="586" spans="3:7" ht="23.25" thickBot="1" x14ac:dyDescent="0.3">
      <c r="C586" s="8" t="s">
        <v>86</v>
      </c>
      <c r="D586" s="321" t="s">
        <v>192</v>
      </c>
      <c r="E586" s="322"/>
      <c r="F586" s="322"/>
      <c r="G586" s="323"/>
    </row>
    <row r="587" spans="3:7" ht="15.75" thickBot="1" x14ac:dyDescent="0.3">
      <c r="C587" s="10" t="s">
        <v>39</v>
      </c>
      <c r="D587" s="280" t="s">
        <v>171</v>
      </c>
      <c r="E587" s="281"/>
      <c r="F587" s="281"/>
      <c r="G587" s="282"/>
    </row>
    <row r="588" spans="3:7" ht="15.75" thickBot="1" x14ac:dyDescent="0.3">
      <c r="C588" s="8" t="s">
        <v>10</v>
      </c>
      <c r="D588" s="277" t="s">
        <v>172</v>
      </c>
      <c r="E588" s="278"/>
      <c r="F588" s="278"/>
      <c r="G588" s="279"/>
    </row>
    <row r="589" spans="3:7" ht="15.75" thickBot="1" x14ac:dyDescent="0.3">
      <c r="C589" s="8" t="s">
        <v>15</v>
      </c>
      <c r="D589" s="280" t="s">
        <v>173</v>
      </c>
      <c r="E589" s="281"/>
      <c r="F589" s="281"/>
      <c r="G589" s="282"/>
    </row>
    <row r="590" spans="3:7" x14ac:dyDescent="0.25">
      <c r="C590" s="283"/>
      <c r="D590" s="11">
        <v>2018</v>
      </c>
      <c r="E590" s="11">
        <v>2019</v>
      </c>
      <c r="F590" s="11">
        <v>2020</v>
      </c>
      <c r="G590" s="11">
        <v>2021</v>
      </c>
    </row>
    <row r="591" spans="3:7" ht="15.75" thickBot="1" x14ac:dyDescent="0.3">
      <c r="C591" s="284"/>
      <c r="D591" s="12" t="s">
        <v>6</v>
      </c>
      <c r="E591" s="12" t="s">
        <v>7</v>
      </c>
      <c r="F591" s="12" t="s">
        <v>7</v>
      </c>
      <c r="G591" s="12" t="s">
        <v>7</v>
      </c>
    </row>
    <row r="592" spans="3:7" ht="15.75" thickBot="1" x14ac:dyDescent="0.3">
      <c r="C592" s="8" t="s">
        <v>9</v>
      </c>
      <c r="D592" s="13">
        <v>12</v>
      </c>
      <c r="E592" s="13">
        <v>100</v>
      </c>
      <c r="F592" s="13">
        <v>100</v>
      </c>
      <c r="G592" s="13">
        <v>100</v>
      </c>
    </row>
    <row r="593" spans="3:7" ht="15.75" thickBot="1" x14ac:dyDescent="0.3">
      <c r="C593" s="8" t="s">
        <v>16</v>
      </c>
      <c r="D593" s="13">
        <v>1000</v>
      </c>
      <c r="E593" s="13">
        <v>12300</v>
      </c>
      <c r="F593" s="13">
        <v>12000</v>
      </c>
      <c r="G593" s="13">
        <v>12000</v>
      </c>
    </row>
    <row r="594" spans="3:7" ht="23.25" thickBot="1" x14ac:dyDescent="0.3">
      <c r="C594" s="8" t="s">
        <v>26</v>
      </c>
      <c r="D594" s="13">
        <f>D593/D592</f>
        <v>83.333333333333329</v>
      </c>
      <c r="E594" s="13">
        <f t="shared" ref="E594:G594" si="49">E593/E592</f>
        <v>123</v>
      </c>
      <c r="F594" s="13">
        <f t="shared" si="49"/>
        <v>120</v>
      </c>
      <c r="G594" s="13">
        <f t="shared" si="49"/>
        <v>120</v>
      </c>
    </row>
    <row r="595" spans="3:7" ht="15.75" thickBot="1" x14ac:dyDescent="0.3">
      <c r="C595" s="8" t="s">
        <v>17</v>
      </c>
      <c r="D595" s="37" t="s">
        <v>23</v>
      </c>
      <c r="E595" s="14">
        <f>E592/D592-1</f>
        <v>7.3333333333333339</v>
      </c>
      <c r="F595" s="14">
        <f t="shared" ref="F595:G597" si="50">F592/E592-1</f>
        <v>0</v>
      </c>
      <c r="G595" s="14">
        <f t="shared" si="50"/>
        <v>0</v>
      </c>
    </row>
    <row r="596" spans="3:7" ht="23.25" thickBot="1" x14ac:dyDescent="0.3">
      <c r="C596" s="8" t="s">
        <v>18</v>
      </c>
      <c r="D596" s="37" t="s">
        <v>23</v>
      </c>
      <c r="E596" s="14">
        <f>E593/D593-1</f>
        <v>11.3</v>
      </c>
      <c r="F596" s="14">
        <f t="shared" si="50"/>
        <v>-2.4390243902439046E-2</v>
      </c>
      <c r="G596" s="14">
        <f t="shared" si="50"/>
        <v>0</v>
      </c>
    </row>
    <row r="597" spans="3:7" ht="23.25" thickBot="1" x14ac:dyDescent="0.3">
      <c r="C597" s="8" t="s">
        <v>19</v>
      </c>
      <c r="D597" s="37" t="s">
        <v>23</v>
      </c>
      <c r="E597" s="14">
        <f>E594/D594-1</f>
        <v>0.47599999999999998</v>
      </c>
      <c r="F597" s="14">
        <f t="shared" si="50"/>
        <v>-2.4390243902439046E-2</v>
      </c>
      <c r="G597" s="14">
        <f t="shared" si="50"/>
        <v>0</v>
      </c>
    </row>
    <row r="598" spans="3:7" ht="15.75" thickBot="1" x14ac:dyDescent="0.3">
      <c r="C598" s="285" t="s">
        <v>62</v>
      </c>
      <c r="D598" s="286"/>
      <c r="E598" s="286"/>
      <c r="F598" s="286"/>
      <c r="G598" s="287"/>
    </row>
    <row r="599" spans="3:7" x14ac:dyDescent="0.25">
      <c r="C599" s="283"/>
      <c r="D599" s="11">
        <v>2018</v>
      </c>
      <c r="E599" s="11">
        <v>2019</v>
      </c>
      <c r="F599" s="11">
        <v>2020</v>
      </c>
      <c r="G599" s="11">
        <v>2021</v>
      </c>
    </row>
    <row r="600" spans="3:7" ht="15.75" thickBot="1" x14ac:dyDescent="0.3">
      <c r="C600" s="284"/>
      <c r="D600" s="12" t="s">
        <v>6</v>
      </c>
      <c r="E600" s="12" t="s">
        <v>7</v>
      </c>
      <c r="F600" s="12" t="s">
        <v>7</v>
      </c>
      <c r="G600" s="12" t="s">
        <v>7</v>
      </c>
    </row>
    <row r="601" spans="3:7" ht="24.75" thickBot="1" x14ac:dyDescent="0.3">
      <c r="C601" s="15" t="s">
        <v>74</v>
      </c>
      <c r="D601" s="16">
        <v>0</v>
      </c>
      <c r="E601" s="16">
        <v>0</v>
      </c>
      <c r="F601" s="16">
        <v>0</v>
      </c>
      <c r="G601" s="16">
        <v>0</v>
      </c>
    </row>
    <row r="602" spans="3:7" ht="24.75" thickBot="1" x14ac:dyDescent="0.3">
      <c r="C602" s="15" t="s">
        <v>75</v>
      </c>
      <c r="D602" s="16">
        <v>1000</v>
      </c>
      <c r="E602" s="16">
        <v>12300</v>
      </c>
      <c r="F602" s="16">
        <v>12000</v>
      </c>
      <c r="G602" s="16">
        <v>12000</v>
      </c>
    </row>
    <row r="603" spans="3:7" ht="24.75" thickBot="1" x14ac:dyDescent="0.3">
      <c r="C603" s="21" t="s">
        <v>61</v>
      </c>
      <c r="D603" s="18">
        <f>D602+D601</f>
        <v>1000</v>
      </c>
      <c r="E603" s="18">
        <f t="shared" ref="E603:G603" si="51">E602+E601</f>
        <v>12300</v>
      </c>
      <c r="F603" s="18">
        <f t="shared" si="51"/>
        <v>12000</v>
      </c>
      <c r="G603" s="18">
        <f t="shared" si="51"/>
        <v>12000</v>
      </c>
    </row>
    <row r="604" spans="3:7" x14ac:dyDescent="0.25">
      <c r="C604" s="288" t="s">
        <v>72</v>
      </c>
      <c r="D604" s="291" t="s">
        <v>174</v>
      </c>
      <c r="E604" s="292"/>
      <c r="F604" s="292"/>
      <c r="G604" s="293"/>
    </row>
    <row r="605" spans="3:7" x14ac:dyDescent="0.25">
      <c r="C605" s="289"/>
      <c r="D605" s="294"/>
      <c r="E605" s="295"/>
      <c r="F605" s="295"/>
      <c r="G605" s="296"/>
    </row>
    <row r="606" spans="3:7" ht="15.75" thickBot="1" x14ac:dyDescent="0.3">
      <c r="C606" s="290"/>
      <c r="D606" s="297"/>
      <c r="E606" s="298"/>
      <c r="F606" s="298"/>
      <c r="G606" s="299"/>
    </row>
    <row r="607" spans="3:7" ht="15.75" thickBot="1" x14ac:dyDescent="0.3">
      <c r="C607" s="22"/>
      <c r="D607" s="23"/>
      <c r="E607" s="23"/>
      <c r="F607" s="23"/>
      <c r="G607" s="23"/>
    </row>
    <row r="608" spans="3:7" ht="36.75" thickBot="1" x14ac:dyDescent="0.3">
      <c r="C608" s="9" t="s">
        <v>89</v>
      </c>
      <c r="D608" s="23">
        <f>D603+D580+D540+D496+D472+D428+D404+D360+D339+D315+D267+D246+D223+D202+D182+D142+D102+D62</f>
        <v>679500</v>
      </c>
      <c r="E608" s="23">
        <f>E603+E580+E540+E496+E472+E428+E404+E360+E339+E315+E267+E246+E223+E202+E182+E142+E102+E62</f>
        <v>808800</v>
      </c>
      <c r="F608" s="23">
        <f>F603+F580+F540+F496+F472+F428+F404+F360+F339+F315+F267+F246+F223+F202+F182+F142+F102+F62</f>
        <v>915800</v>
      </c>
      <c r="G608" s="23">
        <f>G603+G580+G540+G496+G472+G428+G404+G360+G339+G315+G267+G246+G223+G202+G182+G142+G102+G62</f>
        <v>816800</v>
      </c>
    </row>
    <row r="609" spans="3:7" ht="36.75" thickBot="1" x14ac:dyDescent="0.3">
      <c r="C609" s="9" t="s">
        <v>90</v>
      </c>
      <c r="D609" s="23">
        <f>D611+D613+D615+D621+D623+D625+D627</f>
        <v>679500</v>
      </c>
      <c r="E609" s="23">
        <f t="shared" ref="E609:G609" si="52">E611+E613+E615+E621+E623+E625+E627</f>
        <v>808800</v>
      </c>
      <c r="F609" s="23">
        <f t="shared" si="52"/>
        <v>915800</v>
      </c>
      <c r="G609" s="23">
        <f t="shared" si="52"/>
        <v>816800</v>
      </c>
    </row>
    <row r="610" spans="3:7" ht="36.75" thickBot="1" x14ac:dyDescent="0.3">
      <c r="C610" s="33" t="s">
        <v>27</v>
      </c>
      <c r="D610" s="26"/>
      <c r="E610" s="34">
        <f>E609/D609-1</f>
        <v>0.19028697571743924</v>
      </c>
      <c r="F610" s="34">
        <f t="shared" ref="F610:G610" si="53">F609/E609-1</f>
        <v>0.13229475766567744</v>
      </c>
      <c r="G610" s="34">
        <f t="shared" si="53"/>
        <v>-0.10810220572177331</v>
      </c>
    </row>
    <row r="611" spans="3:7" ht="15.75" thickBot="1" x14ac:dyDescent="0.3">
      <c r="C611" s="15" t="s">
        <v>0</v>
      </c>
      <c r="D611" s="16">
        <f>D559+D519+D451+D383+D294+D161+D121+D81+D41</f>
        <v>337000</v>
      </c>
      <c r="E611" s="16">
        <f t="shared" ref="E611:G611" si="54">E559+E519+E451+E383+E294+E161+E121+E81+E41</f>
        <v>291624</v>
      </c>
      <c r="F611" s="16">
        <f t="shared" si="54"/>
        <v>292382</v>
      </c>
      <c r="G611" s="16">
        <f t="shared" si="54"/>
        <v>293300</v>
      </c>
    </row>
    <row r="612" spans="3:7" ht="15.75" thickBot="1" x14ac:dyDescent="0.3">
      <c r="C612" s="17" t="s">
        <v>28</v>
      </c>
      <c r="D612" s="18"/>
      <c r="E612" s="20">
        <f>E611/D611-1</f>
        <v>-0.13464688427299698</v>
      </c>
      <c r="F612" s="20">
        <f t="shared" ref="F612:G612" si="55">F611/E611-1</f>
        <v>2.5992373741530184E-3</v>
      </c>
      <c r="G612" s="20">
        <f t="shared" si="55"/>
        <v>3.1397281638405605E-3</v>
      </c>
    </row>
    <row r="613" spans="3:7" ht="36.75" thickBot="1" x14ac:dyDescent="0.3">
      <c r="C613" s="15" t="s">
        <v>41</v>
      </c>
      <c r="D613" s="16">
        <f>D562+D522+D454+D386+D297+D164+D124+D84+D44</f>
        <v>67000</v>
      </c>
      <c r="E613" s="16">
        <f t="shared" ref="E613:G613" si="56">E562+E522+E454+E386+E297+E164+E124+E84+E44</f>
        <v>48876</v>
      </c>
      <c r="F613" s="16">
        <f t="shared" si="56"/>
        <v>49118</v>
      </c>
      <c r="G613" s="16">
        <f t="shared" si="56"/>
        <v>49200</v>
      </c>
    </row>
    <row r="614" spans="3:7" ht="36.75" thickBot="1" x14ac:dyDescent="0.3">
      <c r="C614" s="17" t="s">
        <v>42</v>
      </c>
      <c r="D614" s="18"/>
      <c r="E614" s="20">
        <f>E613/D613-1</f>
        <v>-0.27050746268656711</v>
      </c>
      <c r="F614" s="20">
        <f t="shared" ref="F614:G614" si="57">F613/E613-1</f>
        <v>4.9513053441361254E-3</v>
      </c>
      <c r="G614" s="20">
        <f t="shared" si="57"/>
        <v>1.6694490818029983E-3</v>
      </c>
    </row>
    <row r="615" spans="3:7" ht="24.75" thickBot="1" x14ac:dyDescent="0.3">
      <c r="C615" s="15" t="s">
        <v>1</v>
      </c>
      <c r="D615" s="16">
        <f t="shared" ref="D615:G615" si="58">D565+D525+D457+D389+D300+D167+D127+D87+D47</f>
        <v>137410</v>
      </c>
      <c r="E615" s="16">
        <f t="shared" si="58"/>
        <v>204140</v>
      </c>
      <c r="F615" s="16">
        <f t="shared" si="58"/>
        <v>213140</v>
      </c>
      <c r="G615" s="16">
        <f t="shared" si="58"/>
        <v>213140</v>
      </c>
    </row>
    <row r="616" spans="3:7" ht="24.75" thickBot="1" x14ac:dyDescent="0.3">
      <c r="C616" s="17" t="s">
        <v>29</v>
      </c>
      <c r="D616" s="18"/>
      <c r="E616" s="20"/>
      <c r="F616" s="20"/>
      <c r="G616" s="20"/>
    </row>
    <row r="617" spans="3:7" ht="15.75" thickBot="1" x14ac:dyDescent="0.3">
      <c r="C617" s="15" t="s">
        <v>2</v>
      </c>
      <c r="D617" s="16"/>
      <c r="E617" s="16"/>
      <c r="F617" s="16"/>
      <c r="G617" s="16"/>
    </row>
    <row r="618" spans="3:7" ht="24.75" thickBot="1" x14ac:dyDescent="0.3">
      <c r="C618" s="17" t="s">
        <v>30</v>
      </c>
      <c r="D618" s="18"/>
      <c r="E618" s="20"/>
      <c r="F618" s="20"/>
      <c r="G618" s="20"/>
    </row>
    <row r="619" spans="3:7" ht="24.75" thickBot="1" x14ac:dyDescent="0.3">
      <c r="C619" s="15" t="s">
        <v>31</v>
      </c>
      <c r="D619" s="16"/>
      <c r="E619" s="16"/>
      <c r="F619" s="16"/>
      <c r="G619" s="16"/>
    </row>
    <row r="620" spans="3:7" ht="24.75" thickBot="1" x14ac:dyDescent="0.3">
      <c r="C620" s="17" t="s">
        <v>32</v>
      </c>
      <c r="D620" s="18"/>
      <c r="E620" s="20"/>
      <c r="F620" s="20"/>
      <c r="G620" s="20"/>
    </row>
    <row r="621" spans="3:7" ht="24.75" thickBot="1" x14ac:dyDescent="0.3">
      <c r="C621" s="15" t="s">
        <v>33</v>
      </c>
      <c r="D621" s="18">
        <v>12230</v>
      </c>
      <c r="E621" s="16">
        <v>15000</v>
      </c>
      <c r="F621" s="16">
        <v>15000</v>
      </c>
      <c r="G621" s="16">
        <v>15000</v>
      </c>
    </row>
    <row r="622" spans="3:7" ht="24.75" thickBot="1" x14ac:dyDescent="0.3">
      <c r="C622" s="17" t="s">
        <v>34</v>
      </c>
      <c r="D622" s="18"/>
      <c r="E622" s="20">
        <f>E621/D621-1</f>
        <v>0.22649223221586268</v>
      </c>
      <c r="F622" s="20"/>
      <c r="G622" s="20"/>
    </row>
    <row r="623" spans="3:7" ht="24.75" thickBot="1" x14ac:dyDescent="0.3">
      <c r="C623" s="15" t="s">
        <v>3</v>
      </c>
      <c r="D623" s="16">
        <v>360</v>
      </c>
      <c r="E623" s="16">
        <v>360</v>
      </c>
      <c r="F623" s="16">
        <v>360</v>
      </c>
      <c r="G623" s="16">
        <v>360</v>
      </c>
    </row>
    <row r="624" spans="3:7" ht="36.75" thickBot="1" x14ac:dyDescent="0.3">
      <c r="C624" s="17" t="s">
        <v>35</v>
      </c>
      <c r="D624" s="18"/>
      <c r="E624" s="20">
        <f>E623/D623-1</f>
        <v>0</v>
      </c>
      <c r="F624" s="20">
        <f t="shared" ref="F624:G624" si="59">F623/E623-1</f>
        <v>0</v>
      </c>
      <c r="G624" s="20">
        <f t="shared" si="59"/>
        <v>0</v>
      </c>
    </row>
    <row r="625" spans="3:7" ht="24.75" thickBot="1" x14ac:dyDescent="0.3">
      <c r="C625" s="15" t="s">
        <v>20</v>
      </c>
      <c r="D625" s="16">
        <f>D601+D494+D426+D358+D337+D265+D244+D221+D200</f>
        <v>47580</v>
      </c>
      <c r="E625" s="16">
        <f t="shared" ref="E625:G625" si="60">E601+E494+E426+E358+E337+E265+E244+E221+E200</f>
        <v>38100</v>
      </c>
      <c r="F625" s="16">
        <f t="shared" si="60"/>
        <v>10000</v>
      </c>
      <c r="G625" s="16">
        <f t="shared" si="60"/>
        <v>10000</v>
      </c>
    </row>
    <row r="626" spans="3:7" ht="24.75" thickBot="1" x14ac:dyDescent="0.3">
      <c r="C626" s="17" t="s">
        <v>36</v>
      </c>
      <c r="D626" s="18"/>
      <c r="E626" s="20"/>
      <c r="F626" s="20"/>
      <c r="G626" s="20"/>
    </row>
    <row r="627" spans="3:7" ht="24.75" thickBot="1" x14ac:dyDescent="0.3">
      <c r="C627" s="15" t="s">
        <v>21</v>
      </c>
      <c r="D627" s="16">
        <f>D602+D495+D427+D359+D338+D266+D245+D222+D201</f>
        <v>77920</v>
      </c>
      <c r="E627" s="16">
        <f t="shared" ref="E627:G627" si="61">E602+E495+E427+E359+E338+E266+E245+E222+E201</f>
        <v>210700</v>
      </c>
      <c r="F627" s="16">
        <f t="shared" si="61"/>
        <v>335800</v>
      </c>
      <c r="G627" s="16">
        <f t="shared" si="61"/>
        <v>235800</v>
      </c>
    </row>
    <row r="628" spans="3:7" ht="24.75" thickBot="1" x14ac:dyDescent="0.3">
      <c r="C628" s="17" t="s">
        <v>37</v>
      </c>
      <c r="D628" s="18"/>
      <c r="E628" s="20"/>
      <c r="F628" s="20"/>
      <c r="G628" s="20"/>
    </row>
    <row r="629" spans="3:7" x14ac:dyDescent="0.25">
      <c r="C629" s="288" t="s">
        <v>88</v>
      </c>
      <c r="D629" s="300"/>
      <c r="E629" s="301"/>
      <c r="F629" s="301"/>
      <c r="G629" s="302"/>
    </row>
    <row r="630" spans="3:7" x14ac:dyDescent="0.25">
      <c r="C630" s="289"/>
      <c r="D630" s="303"/>
      <c r="E630" s="304"/>
      <c r="F630" s="304"/>
      <c r="G630" s="305"/>
    </row>
    <row r="631" spans="3:7" ht="15.75" thickBot="1" x14ac:dyDescent="0.3">
      <c r="C631" s="290"/>
      <c r="D631" s="306"/>
      <c r="E631" s="307"/>
      <c r="F631" s="307"/>
      <c r="G631" s="308"/>
    </row>
    <row r="632" spans="3:7" ht="15.75" thickBot="1" x14ac:dyDescent="0.3">
      <c r="C632" s="22" t="s">
        <v>63</v>
      </c>
      <c r="D632" s="23">
        <f>IF(D609-D608=0,0,"Error")</f>
        <v>0</v>
      </c>
      <c r="E632" s="23">
        <f t="shared" ref="E632:G632" si="62">IF(E609-E608=0,0,"Error")</f>
        <v>0</v>
      </c>
      <c r="F632" s="23">
        <f t="shared" si="62"/>
        <v>0</v>
      </c>
      <c r="G632" s="23">
        <f t="shared" si="62"/>
        <v>0</v>
      </c>
    </row>
    <row r="633" spans="3:7" ht="36.75" thickBot="1" x14ac:dyDescent="0.3">
      <c r="C633" s="35" t="s">
        <v>47</v>
      </c>
      <c r="D633" s="16">
        <v>281</v>
      </c>
      <c r="E633" s="16">
        <v>281</v>
      </c>
      <c r="F633" s="16">
        <v>281</v>
      </c>
      <c r="G633" s="16">
        <v>281</v>
      </c>
    </row>
    <row r="634" spans="3:7" ht="36.75" thickBot="1" x14ac:dyDescent="0.3">
      <c r="C634" s="35" t="s">
        <v>58</v>
      </c>
      <c r="D634" s="16">
        <v>21</v>
      </c>
      <c r="E634" s="16">
        <v>21</v>
      </c>
      <c r="F634" s="16">
        <v>21</v>
      </c>
      <c r="G634" s="16">
        <v>21</v>
      </c>
    </row>
  </sheetData>
  <mergeCells count="195">
    <mergeCell ref="C2:G2"/>
    <mergeCell ref="D185:G185"/>
    <mergeCell ref="D186:G186"/>
    <mergeCell ref="C183:G183"/>
    <mergeCell ref="D107:G107"/>
    <mergeCell ref="D108:G108"/>
    <mergeCell ref="D5:G5"/>
    <mergeCell ref="D6:G6"/>
    <mergeCell ref="C7:G7"/>
    <mergeCell ref="D147:G147"/>
    <mergeCell ref="D148:G148"/>
    <mergeCell ref="D143:G145"/>
    <mergeCell ref="D149:G149"/>
    <mergeCell ref="C151:C152"/>
    <mergeCell ref="D67:G67"/>
    <mergeCell ref="D68:G68"/>
    <mergeCell ref="C158:G158"/>
    <mergeCell ref="C159:C160"/>
    <mergeCell ref="C184:G184"/>
    <mergeCell ref="D4:G4"/>
    <mergeCell ref="C8:G10"/>
    <mergeCell ref="D11:G11"/>
    <mergeCell ref="C12:C13"/>
    <mergeCell ref="C219:C220"/>
    <mergeCell ref="C224:C226"/>
    <mergeCell ref="D224:G226"/>
    <mergeCell ref="C228:G228"/>
    <mergeCell ref="D232:G232"/>
    <mergeCell ref="C233:C234"/>
    <mergeCell ref="C241:G241"/>
    <mergeCell ref="C242:C243"/>
    <mergeCell ref="D209:G209"/>
    <mergeCell ref="C210:C211"/>
    <mergeCell ref="C227:G227"/>
    <mergeCell ref="D229:G229"/>
    <mergeCell ref="D230:G230"/>
    <mergeCell ref="D231:G231"/>
    <mergeCell ref="C320:G320"/>
    <mergeCell ref="D322:G322"/>
    <mergeCell ref="C281:C282"/>
    <mergeCell ref="C289:C290"/>
    <mergeCell ref="C291:G291"/>
    <mergeCell ref="C292:C293"/>
    <mergeCell ref="C316:C318"/>
    <mergeCell ref="D316:G318"/>
    <mergeCell ref="C321:G321"/>
    <mergeCell ref="D323:G323"/>
    <mergeCell ref="D324:G324"/>
    <mergeCell ref="D343:G343"/>
    <mergeCell ref="D325:G325"/>
    <mergeCell ref="C326:C327"/>
    <mergeCell ref="C334:G334"/>
    <mergeCell ref="C335:C336"/>
    <mergeCell ref="C340:C342"/>
    <mergeCell ref="D340:G342"/>
    <mergeCell ref="D344:G344"/>
    <mergeCell ref="D345:G345"/>
    <mergeCell ref="D346:G346"/>
    <mergeCell ref="C347:C348"/>
    <mergeCell ref="C355:G355"/>
    <mergeCell ref="C356:C357"/>
    <mergeCell ref="C361:C363"/>
    <mergeCell ref="D361:G363"/>
    <mergeCell ref="D364:G364"/>
    <mergeCell ref="C435:G435"/>
    <mergeCell ref="D437:G437"/>
    <mergeCell ref="D438:G438"/>
    <mergeCell ref="C429:C431"/>
    <mergeCell ref="D429:G431"/>
    <mergeCell ref="D432:G432"/>
    <mergeCell ref="C433:G433"/>
    <mergeCell ref="C436:G436"/>
    <mergeCell ref="C409:G409"/>
    <mergeCell ref="D411:G411"/>
    <mergeCell ref="D412:G412"/>
    <mergeCell ref="D413:G413"/>
    <mergeCell ref="D414:G414"/>
    <mergeCell ref="C415:C416"/>
    <mergeCell ref="C423:G423"/>
    <mergeCell ref="C424:C425"/>
    <mergeCell ref="C477:G477"/>
    <mergeCell ref="D479:G479"/>
    <mergeCell ref="D439:G439"/>
    <mergeCell ref="C440:C441"/>
    <mergeCell ref="C448:G448"/>
    <mergeCell ref="C449:C450"/>
    <mergeCell ref="C473:C475"/>
    <mergeCell ref="D473:G475"/>
    <mergeCell ref="C478:G478"/>
    <mergeCell ref="D581:G583"/>
    <mergeCell ref="C503:G503"/>
    <mergeCell ref="D505:G505"/>
    <mergeCell ref="D506:G506"/>
    <mergeCell ref="D480:G480"/>
    <mergeCell ref="D481:G481"/>
    <mergeCell ref="D482:G482"/>
    <mergeCell ref="C483:C484"/>
    <mergeCell ref="C491:G491"/>
    <mergeCell ref="C492:C493"/>
    <mergeCell ref="C497:C499"/>
    <mergeCell ref="D497:G499"/>
    <mergeCell ref="D500:G500"/>
    <mergeCell ref="C501:G501"/>
    <mergeCell ref="C504:G504"/>
    <mergeCell ref="D507:G507"/>
    <mergeCell ref="C508:C509"/>
    <mergeCell ref="C516:G516"/>
    <mergeCell ref="C517:C518"/>
    <mergeCell ref="C541:C543"/>
    <mergeCell ref="D541:G543"/>
    <mergeCell ref="D547:G547"/>
    <mergeCell ref="C584:G584"/>
    <mergeCell ref="D586:G586"/>
    <mergeCell ref="D587:G587"/>
    <mergeCell ref="C38:G38"/>
    <mergeCell ref="C39:C40"/>
    <mergeCell ref="C63:C65"/>
    <mergeCell ref="D63:G65"/>
    <mergeCell ref="D69:G69"/>
    <mergeCell ref="C70:C71"/>
    <mergeCell ref="C78:G78"/>
    <mergeCell ref="C79:C80"/>
    <mergeCell ref="C103:C105"/>
    <mergeCell ref="D103:G105"/>
    <mergeCell ref="D109:G109"/>
    <mergeCell ref="C111:C112"/>
    <mergeCell ref="C118:G118"/>
    <mergeCell ref="C119:C120"/>
    <mergeCell ref="C143:C145"/>
    <mergeCell ref="D545:G545"/>
    <mergeCell ref="D546:G546"/>
    <mergeCell ref="C548:C549"/>
    <mergeCell ref="C556:G556"/>
    <mergeCell ref="C557:C558"/>
    <mergeCell ref="C581:C583"/>
    <mergeCell ref="D19:G19"/>
    <mergeCell ref="C20:G20"/>
    <mergeCell ref="C26:G26"/>
    <mergeCell ref="D29:G29"/>
    <mergeCell ref="C30:C31"/>
    <mergeCell ref="C25:G25"/>
    <mergeCell ref="D27:G27"/>
    <mergeCell ref="D28:G28"/>
    <mergeCell ref="C218:G218"/>
    <mergeCell ref="D188:G188"/>
    <mergeCell ref="C189:C190"/>
    <mergeCell ref="C197:G197"/>
    <mergeCell ref="C198:C199"/>
    <mergeCell ref="C203:C205"/>
    <mergeCell ref="D203:G205"/>
    <mergeCell ref="D187:G187"/>
    <mergeCell ref="D206:G206"/>
    <mergeCell ref="D207:G207"/>
    <mergeCell ref="D208:G208"/>
    <mergeCell ref="C247:C249"/>
    <mergeCell ref="D247:G249"/>
    <mergeCell ref="D250:G250"/>
    <mergeCell ref="D251:G251"/>
    <mergeCell ref="D252:G252"/>
    <mergeCell ref="D253:G253"/>
    <mergeCell ref="C254:C255"/>
    <mergeCell ref="C262:G262"/>
    <mergeCell ref="C263:C264"/>
    <mergeCell ref="C268:C270"/>
    <mergeCell ref="D268:G270"/>
    <mergeCell ref="D271:G271"/>
    <mergeCell ref="C272:G272"/>
    <mergeCell ref="C275:G275"/>
    <mergeCell ref="C276:C277"/>
    <mergeCell ref="D280:G280"/>
    <mergeCell ref="C274:G274"/>
    <mergeCell ref="D278:G278"/>
    <mergeCell ref="D279:G279"/>
    <mergeCell ref="C365:G365"/>
    <mergeCell ref="C368:G368"/>
    <mergeCell ref="D371:G371"/>
    <mergeCell ref="C372:C373"/>
    <mergeCell ref="C380:G380"/>
    <mergeCell ref="C381:C382"/>
    <mergeCell ref="C405:C407"/>
    <mergeCell ref="D405:G407"/>
    <mergeCell ref="C410:G410"/>
    <mergeCell ref="C367:G367"/>
    <mergeCell ref="D369:G369"/>
    <mergeCell ref="D370:G370"/>
    <mergeCell ref="C585:G585"/>
    <mergeCell ref="D588:G588"/>
    <mergeCell ref="D589:G589"/>
    <mergeCell ref="C590:C591"/>
    <mergeCell ref="C598:G598"/>
    <mergeCell ref="C599:C600"/>
    <mergeCell ref="C604:C606"/>
    <mergeCell ref="D604:G606"/>
    <mergeCell ref="C629:C631"/>
    <mergeCell ref="D629:G631"/>
  </mergeCells>
  <printOptions horizontalCentered="1" verticalCentered="1"/>
  <pageMargins left="0.7" right="0.7"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94"/>
  <sheetViews>
    <sheetView topLeftCell="A282" zoomScale="170" zoomScaleNormal="170" workbookViewId="0">
      <selection activeCell="C225" sqref="C225:F225"/>
    </sheetView>
  </sheetViews>
  <sheetFormatPr defaultRowHeight="11.25" x14ac:dyDescent="0.2"/>
  <cols>
    <col min="1" max="1" width="10" style="176" customWidth="1"/>
    <col min="2" max="2" width="18.5703125" style="176" customWidth="1"/>
    <col min="3" max="3" width="15.28515625" style="176" customWidth="1"/>
    <col min="4" max="4" width="11.7109375" style="176" customWidth="1"/>
    <col min="5" max="5" width="13.42578125" style="176" customWidth="1"/>
    <col min="6" max="16384" width="9.140625" style="176"/>
  </cols>
  <sheetData>
    <row r="2" spans="2:7" ht="20.100000000000001" customHeight="1" x14ac:dyDescent="0.2">
      <c r="B2" s="361" t="s">
        <v>91</v>
      </c>
      <c r="C2" s="361"/>
      <c r="D2" s="361"/>
      <c r="E2" s="361"/>
      <c r="F2" s="361"/>
      <c r="G2" s="177"/>
    </row>
    <row r="3" spans="2:7" ht="20.100000000000001" customHeight="1" thickBot="1" x14ac:dyDescent="0.25"/>
    <row r="4" spans="2:7" ht="20.100000000000001" customHeight="1" thickBot="1" x14ac:dyDescent="0.25">
      <c r="B4" s="178" t="s">
        <v>22</v>
      </c>
      <c r="C4" s="364" t="s">
        <v>203</v>
      </c>
      <c r="D4" s="364"/>
      <c r="E4" s="364"/>
      <c r="F4" s="364"/>
    </row>
    <row r="5" spans="2:7" ht="20.100000000000001" customHeight="1" thickBot="1" x14ac:dyDescent="0.25">
      <c r="B5" s="178" t="s">
        <v>4</v>
      </c>
      <c r="C5" s="358" t="s">
        <v>98</v>
      </c>
      <c r="D5" s="359"/>
      <c r="E5" s="359"/>
      <c r="F5" s="360"/>
    </row>
    <row r="6" spans="2:7" ht="20.100000000000001" customHeight="1" thickBot="1" x14ac:dyDescent="0.25">
      <c r="B6" s="178" t="s">
        <v>38</v>
      </c>
      <c r="C6" s="365" t="s">
        <v>5</v>
      </c>
      <c r="D6" s="366"/>
      <c r="E6" s="366"/>
      <c r="F6" s="367"/>
    </row>
    <row r="7" spans="2:7" ht="20.100000000000001" customHeight="1" thickBot="1" x14ac:dyDescent="0.25">
      <c r="B7" s="377" t="s">
        <v>8</v>
      </c>
      <c r="C7" s="378"/>
      <c r="D7" s="378"/>
      <c r="E7" s="378"/>
      <c r="F7" s="379"/>
    </row>
    <row r="8" spans="2:7" ht="20.100000000000001" customHeight="1" thickBot="1" x14ac:dyDescent="0.25">
      <c r="B8" s="365" t="s">
        <v>522</v>
      </c>
      <c r="C8" s="366"/>
      <c r="D8" s="366"/>
      <c r="E8" s="366"/>
      <c r="F8" s="367"/>
    </row>
    <row r="9" spans="2:7" ht="11.25" customHeight="1" thickBot="1" x14ac:dyDescent="0.25">
      <c r="B9" s="365"/>
      <c r="C9" s="366"/>
      <c r="D9" s="366"/>
      <c r="E9" s="366"/>
      <c r="F9" s="367"/>
    </row>
    <row r="10" spans="2:7" ht="9" customHeight="1" thickBot="1" x14ac:dyDescent="0.25">
      <c r="B10" s="365"/>
      <c r="C10" s="366"/>
      <c r="D10" s="366"/>
      <c r="E10" s="366"/>
      <c r="F10" s="367"/>
    </row>
    <row r="11" spans="2:7" ht="52.5" customHeight="1" thickBot="1" x14ac:dyDescent="0.25">
      <c r="B11" s="179" t="s">
        <v>11</v>
      </c>
      <c r="C11" s="579" t="s">
        <v>204</v>
      </c>
      <c r="D11" s="580"/>
      <c r="E11" s="580"/>
      <c r="F11" s="581"/>
    </row>
    <row r="12" spans="2:7" ht="20.100000000000001" customHeight="1" x14ac:dyDescent="0.2">
      <c r="B12" s="371" t="s">
        <v>205</v>
      </c>
      <c r="C12" s="43">
        <v>2018</v>
      </c>
      <c r="D12" s="43">
        <v>2019</v>
      </c>
      <c r="E12" s="43">
        <v>2020</v>
      </c>
      <c r="F12" s="43">
        <v>2021</v>
      </c>
    </row>
    <row r="13" spans="2:7" ht="20.100000000000001" customHeight="1" thickBot="1" x14ac:dyDescent="0.25">
      <c r="B13" s="372"/>
      <c r="C13" s="44" t="s">
        <v>6</v>
      </c>
      <c r="D13" s="44" t="s">
        <v>7</v>
      </c>
      <c r="E13" s="44" t="s">
        <v>7</v>
      </c>
      <c r="F13" s="44" t="s">
        <v>7</v>
      </c>
    </row>
    <row r="14" spans="2:7" ht="35.25" customHeight="1" thickBot="1" x14ac:dyDescent="0.25">
      <c r="B14" s="66" t="s">
        <v>206</v>
      </c>
      <c r="C14" s="49">
        <v>1</v>
      </c>
      <c r="D14" s="49">
        <v>1</v>
      </c>
      <c r="E14" s="49">
        <v>1</v>
      </c>
      <c r="F14" s="49">
        <v>1</v>
      </c>
    </row>
    <row r="15" spans="2:7" ht="51" customHeight="1" thickBot="1" x14ac:dyDescent="0.25">
      <c r="B15" s="66" t="s">
        <v>207</v>
      </c>
      <c r="C15" s="49">
        <v>1</v>
      </c>
      <c r="D15" s="49">
        <v>1</v>
      </c>
      <c r="E15" s="49">
        <v>1</v>
      </c>
      <c r="F15" s="49">
        <v>1</v>
      </c>
    </row>
    <row r="16" spans="2:7" ht="48.75" customHeight="1" thickBot="1" x14ac:dyDescent="0.25">
      <c r="B16" s="66" t="s">
        <v>208</v>
      </c>
      <c r="C16" s="49">
        <v>1</v>
      </c>
      <c r="D16" s="49">
        <v>1</v>
      </c>
      <c r="E16" s="49">
        <v>1</v>
      </c>
      <c r="F16" s="49">
        <v>1</v>
      </c>
    </row>
    <row r="17" spans="2:8" ht="33.75" customHeight="1" thickBot="1" x14ac:dyDescent="0.25">
      <c r="B17" s="45" t="s">
        <v>209</v>
      </c>
      <c r="C17" s="49">
        <v>1</v>
      </c>
      <c r="D17" s="49">
        <v>1</v>
      </c>
      <c r="E17" s="49">
        <v>1</v>
      </c>
      <c r="F17" s="49">
        <v>1</v>
      </c>
    </row>
    <row r="18" spans="2:8" ht="20.100000000000001" customHeight="1" thickBot="1" x14ac:dyDescent="0.25">
      <c r="B18" s="180" t="s">
        <v>13</v>
      </c>
      <c r="C18" s="368" t="s">
        <v>250</v>
      </c>
      <c r="D18" s="369"/>
      <c r="E18" s="369"/>
      <c r="F18" s="370"/>
    </row>
    <row r="19" spans="2:8" ht="20.100000000000001" customHeight="1" thickBot="1" x14ac:dyDescent="0.25">
      <c r="B19" s="365" t="s">
        <v>210</v>
      </c>
      <c r="C19" s="366"/>
      <c r="D19" s="366"/>
      <c r="E19" s="366"/>
      <c r="F19" s="367"/>
    </row>
    <row r="20" spans="2:8" ht="20.100000000000001" customHeight="1" thickBot="1" x14ac:dyDescent="0.25">
      <c r="B20" s="66" t="s">
        <v>206</v>
      </c>
      <c r="C20" s="49">
        <v>1</v>
      </c>
      <c r="D20" s="49">
        <v>1</v>
      </c>
      <c r="E20" s="49">
        <v>1</v>
      </c>
      <c r="F20" s="49">
        <v>1</v>
      </c>
    </row>
    <row r="21" spans="2:8" ht="20.100000000000001" customHeight="1" thickBot="1" x14ac:dyDescent="0.25">
      <c r="B21" s="355" t="s">
        <v>59</v>
      </c>
      <c r="C21" s="356"/>
      <c r="D21" s="356"/>
      <c r="E21" s="356"/>
      <c r="F21" s="357"/>
    </row>
    <row r="22" spans="2:8" ht="20.100000000000001" customHeight="1" thickBot="1" x14ac:dyDescent="0.25">
      <c r="B22" s="355" t="s">
        <v>211</v>
      </c>
      <c r="C22" s="356"/>
      <c r="D22" s="356"/>
      <c r="E22" s="356"/>
      <c r="F22" s="357"/>
    </row>
    <row r="23" spans="2:8" ht="20.100000000000001" customHeight="1" thickBot="1" x14ac:dyDescent="0.25">
      <c r="B23" s="61" t="s">
        <v>212</v>
      </c>
      <c r="C23" s="355" t="s">
        <v>213</v>
      </c>
      <c r="D23" s="356"/>
      <c r="E23" s="356"/>
      <c r="F23" s="357"/>
    </row>
    <row r="24" spans="2:8" ht="20.100000000000001" customHeight="1" thickBot="1" x14ac:dyDescent="0.25">
      <c r="B24" s="45" t="s">
        <v>10</v>
      </c>
      <c r="C24" s="365" t="s">
        <v>214</v>
      </c>
      <c r="D24" s="366"/>
      <c r="E24" s="366"/>
      <c r="F24" s="367"/>
    </row>
    <row r="25" spans="2:8" ht="20.100000000000001" customHeight="1" thickBot="1" x14ac:dyDescent="0.25">
      <c r="B25" s="45" t="s">
        <v>15</v>
      </c>
      <c r="C25" s="374" t="s">
        <v>160</v>
      </c>
      <c r="D25" s="375"/>
      <c r="E25" s="375"/>
      <c r="F25" s="376"/>
    </row>
    <row r="26" spans="2:8" ht="20.100000000000001" customHeight="1" x14ac:dyDescent="0.2">
      <c r="B26" s="371"/>
      <c r="C26" s="59">
        <v>2018</v>
      </c>
      <c r="D26" s="59">
        <v>2019</v>
      </c>
      <c r="E26" s="59">
        <v>2020</v>
      </c>
      <c r="F26" s="59">
        <v>2021</v>
      </c>
    </row>
    <row r="27" spans="2:8" ht="20.100000000000001" customHeight="1" thickBot="1" x14ac:dyDescent="0.25">
      <c r="B27" s="372"/>
      <c r="C27" s="60" t="s">
        <v>6</v>
      </c>
      <c r="D27" s="60" t="s">
        <v>7</v>
      </c>
      <c r="E27" s="60" t="s">
        <v>7</v>
      </c>
      <c r="F27" s="60" t="s">
        <v>7</v>
      </c>
    </row>
    <row r="28" spans="2:8" ht="20.100000000000001" customHeight="1" thickBot="1" x14ac:dyDescent="0.25">
      <c r="B28" s="45" t="s">
        <v>9</v>
      </c>
      <c r="C28" s="46">
        <v>230</v>
      </c>
      <c r="D28" s="46">
        <v>230</v>
      </c>
      <c r="E28" s="46">
        <v>230</v>
      </c>
      <c r="F28" s="46">
        <v>230</v>
      </c>
    </row>
    <row r="29" spans="2:8" ht="20.100000000000001" customHeight="1" thickBot="1" x14ac:dyDescent="0.25">
      <c r="B29" s="45" t="s">
        <v>16</v>
      </c>
      <c r="C29" s="46">
        <v>21791</v>
      </c>
      <c r="D29" s="46">
        <v>21791</v>
      </c>
      <c r="E29" s="46">
        <v>21791</v>
      </c>
      <c r="F29" s="46">
        <v>21850</v>
      </c>
    </row>
    <row r="30" spans="2:8" ht="20.100000000000001" customHeight="1" thickBot="1" x14ac:dyDescent="0.25">
      <c r="B30" s="45" t="s">
        <v>26</v>
      </c>
      <c r="C30" s="46">
        <f>C29/C28</f>
        <v>94.743478260869566</v>
      </c>
      <c r="D30" s="46">
        <f t="shared" ref="D30:F30" si="0">D29/D28</f>
        <v>94.743478260869566</v>
      </c>
      <c r="E30" s="46">
        <f t="shared" si="0"/>
        <v>94.743478260869566</v>
      </c>
      <c r="F30" s="46">
        <f t="shared" si="0"/>
        <v>95</v>
      </c>
    </row>
    <row r="31" spans="2:8" ht="20.100000000000001" customHeight="1" thickBot="1" x14ac:dyDescent="0.25">
      <c r="B31" s="45" t="s">
        <v>17</v>
      </c>
      <c r="C31" s="48" t="s">
        <v>23</v>
      </c>
      <c r="D31" s="47">
        <f>D28/C28-1</f>
        <v>0</v>
      </c>
      <c r="E31" s="47">
        <f t="shared" ref="E31:F33" si="1">E28/D28-1</f>
        <v>0</v>
      </c>
      <c r="F31" s="47">
        <f t="shared" si="1"/>
        <v>0</v>
      </c>
      <c r="H31" s="181"/>
    </row>
    <row r="32" spans="2:8" ht="20.100000000000001" customHeight="1" thickBot="1" x14ac:dyDescent="0.25">
      <c r="B32" s="45" t="s">
        <v>18</v>
      </c>
      <c r="C32" s="48" t="s">
        <v>23</v>
      </c>
      <c r="D32" s="47">
        <f>D29/C29-1</f>
        <v>0</v>
      </c>
      <c r="E32" s="47">
        <f t="shared" si="1"/>
        <v>0</v>
      </c>
      <c r="F32" s="47">
        <f t="shared" si="1"/>
        <v>2.7075398100133707E-3</v>
      </c>
    </row>
    <row r="33" spans="2:6" ht="20.100000000000001" customHeight="1" thickBot="1" x14ac:dyDescent="0.25">
      <c r="B33" s="45" t="s">
        <v>19</v>
      </c>
      <c r="C33" s="48" t="s">
        <v>23</v>
      </c>
      <c r="D33" s="47">
        <f>D30/C30-1</f>
        <v>0</v>
      </c>
      <c r="E33" s="47">
        <f t="shared" si="1"/>
        <v>0</v>
      </c>
      <c r="F33" s="47">
        <f t="shared" si="1"/>
        <v>2.7075398100133707E-3</v>
      </c>
    </row>
    <row r="34" spans="2:6" ht="20.100000000000001" customHeight="1" thickBot="1" x14ac:dyDescent="0.25">
      <c r="B34" s="368" t="s">
        <v>62</v>
      </c>
      <c r="C34" s="369"/>
      <c r="D34" s="369"/>
      <c r="E34" s="369"/>
      <c r="F34" s="370"/>
    </row>
    <row r="35" spans="2:6" ht="20.100000000000001" customHeight="1" x14ac:dyDescent="0.2">
      <c r="B35" s="371"/>
      <c r="C35" s="59">
        <v>2018</v>
      </c>
      <c r="D35" s="59">
        <v>2019</v>
      </c>
      <c r="E35" s="59">
        <v>2020</v>
      </c>
      <c r="F35" s="59">
        <v>2021</v>
      </c>
    </row>
    <row r="36" spans="2:6" ht="20.100000000000001" customHeight="1" thickBot="1" x14ac:dyDescent="0.25">
      <c r="B36" s="372"/>
      <c r="C36" s="60" t="s">
        <v>6</v>
      </c>
      <c r="D36" s="60" t="s">
        <v>7</v>
      </c>
      <c r="E36" s="60" t="s">
        <v>7</v>
      </c>
      <c r="F36" s="60" t="s">
        <v>7</v>
      </c>
    </row>
    <row r="37" spans="2:6" ht="20.100000000000001" customHeight="1" thickBot="1" x14ac:dyDescent="0.25">
      <c r="B37" s="182" t="s">
        <v>0</v>
      </c>
      <c r="C37" s="50">
        <v>8590</v>
      </c>
      <c r="D37" s="50">
        <v>8590</v>
      </c>
      <c r="E37" s="50">
        <v>8590</v>
      </c>
      <c r="F37" s="50">
        <v>8640</v>
      </c>
    </row>
    <row r="38" spans="2:6" ht="20.100000000000001" customHeight="1" thickBot="1" x14ac:dyDescent="0.25">
      <c r="B38" s="182" t="s">
        <v>41</v>
      </c>
      <c r="C38" s="50">
        <v>1518</v>
      </c>
      <c r="D38" s="50">
        <v>1518</v>
      </c>
      <c r="E38" s="50">
        <v>1518</v>
      </c>
      <c r="F38" s="50">
        <v>1527</v>
      </c>
    </row>
    <row r="39" spans="2:6" ht="20.100000000000001" customHeight="1" thickBot="1" x14ac:dyDescent="0.25">
      <c r="B39" s="182" t="s">
        <v>1</v>
      </c>
      <c r="C39" s="52">
        <v>11683</v>
      </c>
      <c r="D39" s="50">
        <v>11683</v>
      </c>
      <c r="E39" s="50">
        <v>11683</v>
      </c>
      <c r="F39" s="50">
        <v>11683</v>
      </c>
    </row>
    <row r="40" spans="2:6" ht="20.100000000000001" customHeight="1" thickBot="1" x14ac:dyDescent="0.25">
      <c r="B40" s="182" t="s">
        <v>2</v>
      </c>
      <c r="C40" s="52"/>
      <c r="D40" s="50"/>
      <c r="E40" s="50"/>
      <c r="F40" s="50"/>
    </row>
    <row r="41" spans="2:6" ht="20.100000000000001" customHeight="1" thickBot="1" x14ac:dyDescent="0.25">
      <c r="B41" s="182" t="s">
        <v>31</v>
      </c>
      <c r="C41" s="52"/>
      <c r="D41" s="50"/>
      <c r="E41" s="50"/>
      <c r="F41" s="50"/>
    </row>
    <row r="42" spans="2:6" ht="20.100000000000001" customHeight="1" thickBot="1" x14ac:dyDescent="0.25">
      <c r="B42" s="182" t="s">
        <v>33</v>
      </c>
      <c r="C42" s="52"/>
      <c r="D42" s="50"/>
      <c r="E42" s="50"/>
      <c r="F42" s="50"/>
    </row>
    <row r="43" spans="2:6" ht="20.100000000000001" customHeight="1" thickBot="1" x14ac:dyDescent="0.25">
      <c r="B43" s="182" t="s">
        <v>3</v>
      </c>
      <c r="C43" s="52"/>
      <c r="D43" s="50"/>
      <c r="E43" s="50"/>
      <c r="F43" s="50"/>
    </row>
    <row r="44" spans="2:6" ht="20.100000000000001" customHeight="1" thickBot="1" x14ac:dyDescent="0.25">
      <c r="B44" s="183" t="s">
        <v>61</v>
      </c>
      <c r="C44" s="52">
        <f>C43+C42+C41+C40+C39+C38+C37</f>
        <v>21791</v>
      </c>
      <c r="D44" s="52">
        <f>D43+D42+D41+D40+D39+D38+D37</f>
        <v>21791</v>
      </c>
      <c r="E44" s="52">
        <f>E43+E42+E41+E40+E39+E38+E37</f>
        <v>21791</v>
      </c>
      <c r="F44" s="52">
        <f>F43+F42+F41+F40+F39+F38+F37</f>
        <v>21850</v>
      </c>
    </row>
    <row r="45" spans="2:6" ht="20.100000000000001" customHeight="1" thickBot="1" x14ac:dyDescent="0.25">
      <c r="B45" s="184" t="s">
        <v>63</v>
      </c>
      <c r="C45" s="62">
        <f>IF(C44-C29=0,0,"Error")</f>
        <v>0</v>
      </c>
      <c r="D45" s="62">
        <f>IF(D44-D29=0,0,"Error")</f>
        <v>0</v>
      </c>
      <c r="E45" s="62">
        <f>IF(E44-E29=0,0,"Error")</f>
        <v>0</v>
      </c>
      <c r="F45" s="62">
        <f>IF(F44-F29=0,0,"Error")</f>
        <v>0</v>
      </c>
    </row>
    <row r="46" spans="2:6" ht="20.100000000000001" hidden="1" customHeight="1" thickBot="1" x14ac:dyDescent="0.25">
      <c r="B46" s="40" t="s">
        <v>215</v>
      </c>
      <c r="C46" s="373" t="s">
        <v>216</v>
      </c>
      <c r="D46" s="362"/>
      <c r="E46" s="362"/>
      <c r="F46" s="363"/>
    </row>
    <row r="47" spans="2:6" ht="20.100000000000001" hidden="1" customHeight="1" thickBot="1" x14ac:dyDescent="0.25">
      <c r="B47" s="45" t="s">
        <v>10</v>
      </c>
      <c r="C47" s="365" t="s">
        <v>216</v>
      </c>
      <c r="D47" s="366"/>
      <c r="E47" s="366"/>
      <c r="F47" s="367"/>
    </row>
    <row r="48" spans="2:6" ht="20.100000000000001" hidden="1" customHeight="1" thickBot="1" x14ac:dyDescent="0.25">
      <c r="B48" s="45" t="s">
        <v>15</v>
      </c>
      <c r="C48" s="374" t="s">
        <v>216</v>
      </c>
      <c r="D48" s="375"/>
      <c r="E48" s="375"/>
      <c r="F48" s="376"/>
    </row>
    <row r="49" spans="2:6" ht="20.100000000000001" hidden="1" customHeight="1" thickBot="1" x14ac:dyDescent="0.25">
      <c r="B49" s="45" t="s">
        <v>9</v>
      </c>
      <c r="C49" s="46"/>
      <c r="D49" s="46"/>
      <c r="E49" s="46"/>
      <c r="F49" s="46"/>
    </row>
    <row r="50" spans="2:6" ht="20.100000000000001" hidden="1" customHeight="1" x14ac:dyDescent="0.2">
      <c r="B50" s="371"/>
      <c r="C50" s="59">
        <v>2018</v>
      </c>
      <c r="D50" s="59">
        <v>2019</v>
      </c>
      <c r="E50" s="59">
        <v>2020</v>
      </c>
      <c r="F50" s="59">
        <v>2021</v>
      </c>
    </row>
    <row r="51" spans="2:6" ht="20.100000000000001" hidden="1" customHeight="1" thickBot="1" x14ac:dyDescent="0.25">
      <c r="B51" s="372"/>
      <c r="C51" s="60" t="s">
        <v>6</v>
      </c>
      <c r="D51" s="60" t="s">
        <v>7</v>
      </c>
      <c r="E51" s="60" t="s">
        <v>7</v>
      </c>
      <c r="F51" s="60" t="s">
        <v>7</v>
      </c>
    </row>
    <row r="52" spans="2:6" ht="20.100000000000001" hidden="1" customHeight="1" thickBot="1" x14ac:dyDescent="0.25">
      <c r="B52" s="45" t="s">
        <v>16</v>
      </c>
      <c r="C52" s="46"/>
      <c r="D52" s="46"/>
      <c r="E52" s="46"/>
      <c r="F52" s="46"/>
    </row>
    <row r="53" spans="2:6" ht="20.100000000000001" hidden="1" customHeight="1" thickBot="1" x14ac:dyDescent="0.25">
      <c r="B53" s="45" t="s">
        <v>26</v>
      </c>
      <c r="C53" s="46" t="e">
        <f>C52/C49</f>
        <v>#DIV/0!</v>
      </c>
      <c r="D53" s="46" t="e">
        <f>D52/D49</f>
        <v>#DIV/0!</v>
      </c>
      <c r="E53" s="46" t="e">
        <f>E52/E49</f>
        <v>#DIV/0!</v>
      </c>
      <c r="F53" s="46" t="e">
        <f>F52/F49</f>
        <v>#DIV/0!</v>
      </c>
    </row>
    <row r="54" spans="2:6" ht="20.100000000000001" hidden="1" customHeight="1" thickBot="1" x14ac:dyDescent="0.25">
      <c r="B54" s="45" t="s">
        <v>17</v>
      </c>
      <c r="C54" s="48"/>
      <c r="D54" s="47" t="e">
        <f>D49/C49-1</f>
        <v>#DIV/0!</v>
      </c>
      <c r="E54" s="47" t="e">
        <f>E49/D49-1</f>
        <v>#DIV/0!</v>
      </c>
      <c r="F54" s="47" t="e">
        <f>F49/E49-1</f>
        <v>#DIV/0!</v>
      </c>
    </row>
    <row r="55" spans="2:6" ht="20.100000000000001" hidden="1" customHeight="1" thickBot="1" x14ac:dyDescent="0.25">
      <c r="B55" s="45" t="s">
        <v>18</v>
      </c>
      <c r="C55" s="48"/>
      <c r="D55" s="47" t="e">
        <f>D52/C52-1</f>
        <v>#DIV/0!</v>
      </c>
      <c r="E55" s="47" t="e">
        <f t="shared" ref="E55:F56" si="2">E52/D52-1</f>
        <v>#DIV/0!</v>
      </c>
      <c r="F55" s="47" t="e">
        <f t="shared" si="2"/>
        <v>#DIV/0!</v>
      </c>
    </row>
    <row r="56" spans="2:6" ht="20.100000000000001" hidden="1" customHeight="1" thickBot="1" x14ac:dyDescent="0.25">
      <c r="B56" s="45" t="s">
        <v>19</v>
      </c>
      <c r="C56" s="48"/>
      <c r="D56" s="47" t="e">
        <f>D53/C53-1</f>
        <v>#DIV/0!</v>
      </c>
      <c r="E56" s="47" t="e">
        <f t="shared" si="2"/>
        <v>#DIV/0!</v>
      </c>
      <c r="F56" s="47" t="e">
        <f t="shared" si="2"/>
        <v>#DIV/0!</v>
      </c>
    </row>
    <row r="57" spans="2:6" ht="20.100000000000001" hidden="1" customHeight="1" thickBot="1" x14ac:dyDescent="0.25">
      <c r="B57" s="368" t="s">
        <v>217</v>
      </c>
      <c r="C57" s="369"/>
      <c r="D57" s="369"/>
      <c r="E57" s="369"/>
      <c r="F57" s="370"/>
    </row>
    <row r="58" spans="2:6" ht="20.100000000000001" hidden="1" customHeight="1" x14ac:dyDescent="0.2">
      <c r="B58" s="371"/>
      <c r="C58" s="59">
        <v>2018</v>
      </c>
      <c r="D58" s="59">
        <v>2019</v>
      </c>
      <c r="E58" s="59">
        <v>2020</v>
      </c>
      <c r="F58" s="59">
        <v>2021</v>
      </c>
    </row>
    <row r="59" spans="2:6" ht="20.100000000000001" hidden="1" customHeight="1" thickBot="1" x14ac:dyDescent="0.25">
      <c r="B59" s="372"/>
      <c r="C59" s="60" t="s">
        <v>6</v>
      </c>
      <c r="D59" s="60" t="s">
        <v>7</v>
      </c>
      <c r="E59" s="60" t="s">
        <v>7</v>
      </c>
      <c r="F59" s="60" t="s">
        <v>7</v>
      </c>
    </row>
    <row r="60" spans="2:6" ht="20.100000000000001" hidden="1" customHeight="1" thickBot="1" x14ac:dyDescent="0.25">
      <c r="B60" s="182" t="s">
        <v>0</v>
      </c>
      <c r="C60" s="50"/>
      <c r="D60" s="50"/>
      <c r="E60" s="50"/>
      <c r="F60" s="50"/>
    </row>
    <row r="61" spans="2:6" ht="20.100000000000001" hidden="1" customHeight="1" thickBot="1" x14ac:dyDescent="0.25">
      <c r="B61" s="182" t="s">
        <v>41</v>
      </c>
      <c r="C61" s="50"/>
      <c r="D61" s="50"/>
      <c r="E61" s="50"/>
      <c r="F61" s="50"/>
    </row>
    <row r="62" spans="2:6" ht="20.100000000000001" hidden="1" customHeight="1" thickBot="1" x14ac:dyDescent="0.25">
      <c r="B62" s="182" t="s">
        <v>1</v>
      </c>
      <c r="C62" s="52"/>
      <c r="D62" s="50"/>
      <c r="E62" s="50"/>
      <c r="F62" s="50"/>
    </row>
    <row r="63" spans="2:6" ht="20.100000000000001" hidden="1" customHeight="1" thickBot="1" x14ac:dyDescent="0.25">
      <c r="B63" s="182" t="s">
        <v>2</v>
      </c>
      <c r="C63" s="52"/>
      <c r="D63" s="50"/>
      <c r="E63" s="50"/>
      <c r="F63" s="50"/>
    </row>
    <row r="64" spans="2:6" ht="20.100000000000001" hidden="1" customHeight="1" thickBot="1" x14ac:dyDescent="0.25">
      <c r="B64" s="182" t="s">
        <v>31</v>
      </c>
      <c r="C64" s="52"/>
      <c r="D64" s="50"/>
      <c r="E64" s="50"/>
      <c r="F64" s="50"/>
    </row>
    <row r="65" spans="1:8" ht="20.100000000000001" hidden="1" customHeight="1" thickBot="1" x14ac:dyDescent="0.25">
      <c r="B65" s="182" t="s">
        <v>33</v>
      </c>
      <c r="C65" s="52"/>
      <c r="D65" s="50"/>
      <c r="E65" s="50"/>
      <c r="F65" s="50"/>
    </row>
    <row r="66" spans="1:8" ht="20.100000000000001" hidden="1" customHeight="1" thickBot="1" x14ac:dyDescent="0.25">
      <c r="B66" s="182" t="s">
        <v>3</v>
      </c>
      <c r="C66" s="52"/>
      <c r="D66" s="50"/>
      <c r="E66" s="50"/>
      <c r="F66" s="50"/>
    </row>
    <row r="67" spans="1:8" ht="20.100000000000001" hidden="1" customHeight="1" thickBot="1" x14ac:dyDescent="0.25">
      <c r="B67" s="185" t="s">
        <v>64</v>
      </c>
      <c r="C67" s="52">
        <f>C66+C65+C64+C63+C62+C61+C60</f>
        <v>0</v>
      </c>
      <c r="D67" s="52">
        <f>D66+D65+D64+D63+D62+D61+D60</f>
        <v>0</v>
      </c>
      <c r="E67" s="52">
        <f>E66+E65+E64+E63+E62+E61+E60</f>
        <v>0</v>
      </c>
      <c r="F67" s="52">
        <f>F66+F65+F64+F63+F62+F61+F60</f>
        <v>0</v>
      </c>
    </row>
    <row r="68" spans="1:8" ht="20.100000000000001" hidden="1" customHeight="1" thickBot="1" x14ac:dyDescent="0.25">
      <c r="B68" s="184" t="s">
        <v>63</v>
      </c>
      <c r="C68" s="62">
        <f>IF(C67-C52=0,0,"Error")</f>
        <v>0</v>
      </c>
      <c r="D68" s="62">
        <f>IF(D67-D52=0,0,"Error")</f>
        <v>0</v>
      </c>
      <c r="E68" s="62">
        <f>IF(E67-E52=0,0,"Error")</f>
        <v>0</v>
      </c>
      <c r="F68" s="62">
        <f>IF(F67-F52=0,0,"Error")</f>
        <v>0</v>
      </c>
    </row>
    <row r="69" spans="1:8" ht="20.100000000000001" customHeight="1" thickBot="1" x14ac:dyDescent="0.25">
      <c r="B69" s="355" t="s">
        <v>70</v>
      </c>
      <c r="C69" s="356"/>
      <c r="D69" s="356"/>
      <c r="E69" s="356"/>
      <c r="F69" s="357"/>
    </row>
    <row r="70" spans="1:8" ht="20.100000000000001" customHeight="1" thickBot="1" x14ac:dyDescent="0.25">
      <c r="B70" s="355" t="s">
        <v>71</v>
      </c>
      <c r="C70" s="356"/>
      <c r="D70" s="356"/>
      <c r="E70" s="356"/>
      <c r="F70" s="357"/>
    </row>
    <row r="71" spans="1:8" ht="20.100000000000001" customHeight="1" thickBot="1" x14ac:dyDescent="0.25">
      <c r="A71" s="186"/>
      <c r="B71" s="58" t="s">
        <v>86</v>
      </c>
      <c r="C71" s="392" t="s">
        <v>199</v>
      </c>
      <c r="D71" s="393"/>
      <c r="E71" s="393"/>
      <c r="F71" s="394"/>
    </row>
    <row r="72" spans="1:8" ht="20.100000000000001" customHeight="1" thickBot="1" x14ac:dyDescent="0.25">
      <c r="A72" s="186"/>
      <c r="B72" s="61" t="s">
        <v>135</v>
      </c>
      <c r="C72" s="373" t="s">
        <v>218</v>
      </c>
      <c r="D72" s="362"/>
      <c r="E72" s="362"/>
      <c r="F72" s="363"/>
    </row>
    <row r="73" spans="1:8" ht="20.100000000000001" customHeight="1" thickBot="1" x14ac:dyDescent="0.25">
      <c r="B73" s="45" t="s">
        <v>10</v>
      </c>
      <c r="C73" s="280" t="s">
        <v>219</v>
      </c>
      <c r="D73" s="281"/>
      <c r="E73" s="281"/>
      <c r="F73" s="282"/>
    </row>
    <row r="74" spans="1:8" ht="20.100000000000001" customHeight="1" thickBot="1" x14ac:dyDescent="0.25">
      <c r="B74" s="45" t="s">
        <v>15</v>
      </c>
      <c r="C74" s="374" t="s">
        <v>220</v>
      </c>
      <c r="D74" s="375"/>
      <c r="E74" s="375"/>
      <c r="F74" s="376"/>
    </row>
    <row r="75" spans="1:8" ht="20.100000000000001" customHeight="1" x14ac:dyDescent="0.2">
      <c r="B75" s="371"/>
      <c r="C75" s="59">
        <v>2018</v>
      </c>
      <c r="D75" s="59">
        <v>2019</v>
      </c>
      <c r="E75" s="59">
        <v>2020</v>
      </c>
      <c r="F75" s="59">
        <v>2021</v>
      </c>
    </row>
    <row r="76" spans="1:8" ht="20.100000000000001" customHeight="1" thickBot="1" x14ac:dyDescent="0.25">
      <c r="B76" s="372"/>
      <c r="C76" s="60" t="s">
        <v>6</v>
      </c>
      <c r="D76" s="60" t="s">
        <v>7</v>
      </c>
      <c r="E76" s="60" t="s">
        <v>7</v>
      </c>
      <c r="F76" s="60" t="s">
        <v>7</v>
      </c>
    </row>
    <row r="77" spans="1:8" ht="20.100000000000001" customHeight="1" thickBot="1" x14ac:dyDescent="0.25">
      <c r="B77" s="45" t="s">
        <v>9</v>
      </c>
      <c r="C77" s="46">
        <v>3</v>
      </c>
      <c r="D77" s="46">
        <v>0</v>
      </c>
      <c r="E77" s="46">
        <v>0</v>
      </c>
      <c r="F77" s="46">
        <v>0</v>
      </c>
    </row>
    <row r="78" spans="1:8" ht="20.100000000000001" customHeight="1" thickBot="1" x14ac:dyDescent="0.25">
      <c r="B78" s="45" t="s">
        <v>16</v>
      </c>
      <c r="C78" s="46">
        <v>700</v>
      </c>
      <c r="D78" s="46">
        <v>0</v>
      </c>
      <c r="E78" s="46">
        <v>0</v>
      </c>
      <c r="F78" s="46">
        <v>0</v>
      </c>
    </row>
    <row r="79" spans="1:8" ht="20.100000000000001" customHeight="1" thickBot="1" x14ac:dyDescent="0.25">
      <c r="B79" s="45" t="s">
        <v>26</v>
      </c>
      <c r="C79" s="46">
        <f>C78/C77</f>
        <v>233.33333333333334</v>
      </c>
      <c r="D79" s="46" t="e">
        <f t="shared" ref="D79:F79" si="3">D78/D77</f>
        <v>#DIV/0!</v>
      </c>
      <c r="E79" s="46" t="e">
        <f t="shared" si="3"/>
        <v>#DIV/0!</v>
      </c>
      <c r="F79" s="46" t="e">
        <f t="shared" si="3"/>
        <v>#DIV/0!</v>
      </c>
    </row>
    <row r="80" spans="1:8" ht="20.100000000000001" customHeight="1" thickBot="1" x14ac:dyDescent="0.25">
      <c r="B80" s="45" t="s">
        <v>17</v>
      </c>
      <c r="C80" s="48" t="s">
        <v>23</v>
      </c>
      <c r="D80" s="47">
        <f>D77/C77-1</f>
        <v>-1</v>
      </c>
      <c r="E80" s="47" t="e">
        <f t="shared" ref="E80:F82" si="4">E77/D77-1</f>
        <v>#DIV/0!</v>
      </c>
      <c r="F80" s="47" t="e">
        <f t="shared" si="4"/>
        <v>#DIV/0!</v>
      </c>
      <c r="H80" s="181"/>
    </row>
    <row r="81" spans="2:6" ht="20.100000000000001" customHeight="1" thickBot="1" x14ac:dyDescent="0.25">
      <c r="B81" s="45" t="s">
        <v>18</v>
      </c>
      <c r="C81" s="48" t="s">
        <v>23</v>
      </c>
      <c r="D81" s="47">
        <f>D78/C78-1</f>
        <v>-1</v>
      </c>
      <c r="E81" s="47" t="e">
        <f t="shared" si="4"/>
        <v>#DIV/0!</v>
      </c>
      <c r="F81" s="47" t="e">
        <f t="shared" si="4"/>
        <v>#DIV/0!</v>
      </c>
    </row>
    <row r="82" spans="2:6" ht="20.100000000000001" customHeight="1" thickBot="1" x14ac:dyDescent="0.25">
      <c r="B82" s="45" t="s">
        <v>19</v>
      </c>
      <c r="C82" s="48" t="s">
        <v>23</v>
      </c>
      <c r="D82" s="47" t="e">
        <f>D79/C79-1</f>
        <v>#DIV/0!</v>
      </c>
      <c r="E82" s="47" t="e">
        <f t="shared" si="4"/>
        <v>#DIV/0!</v>
      </c>
      <c r="F82" s="47" t="e">
        <f t="shared" si="4"/>
        <v>#DIV/0!</v>
      </c>
    </row>
    <row r="83" spans="2:6" ht="20.100000000000001" customHeight="1" thickBot="1" x14ac:dyDescent="0.25">
      <c r="B83" s="368" t="s">
        <v>109</v>
      </c>
      <c r="C83" s="369"/>
      <c r="D83" s="369"/>
      <c r="E83" s="369"/>
      <c r="F83" s="370"/>
    </row>
    <row r="84" spans="2:6" ht="20.100000000000001" customHeight="1" x14ac:dyDescent="0.2">
      <c r="B84" s="371"/>
      <c r="C84" s="59">
        <v>2018</v>
      </c>
      <c r="D84" s="59">
        <v>2019</v>
      </c>
      <c r="E84" s="59">
        <v>2020</v>
      </c>
      <c r="F84" s="59">
        <v>2021</v>
      </c>
    </row>
    <row r="85" spans="2:6" ht="20.100000000000001" customHeight="1" thickBot="1" x14ac:dyDescent="0.25">
      <c r="B85" s="372"/>
      <c r="C85" s="60" t="s">
        <v>6</v>
      </c>
      <c r="D85" s="60" t="s">
        <v>7</v>
      </c>
      <c r="E85" s="60" t="s">
        <v>7</v>
      </c>
      <c r="F85" s="60" t="s">
        <v>7</v>
      </c>
    </row>
    <row r="86" spans="2:6" ht="20.100000000000001" customHeight="1" thickBot="1" x14ac:dyDescent="0.25">
      <c r="B86" s="182" t="s">
        <v>74</v>
      </c>
      <c r="C86" s="50"/>
      <c r="D86" s="50"/>
      <c r="E86" s="50"/>
      <c r="F86" s="50"/>
    </row>
    <row r="87" spans="2:6" ht="20.100000000000001" customHeight="1" thickBot="1" x14ac:dyDescent="0.25">
      <c r="B87" s="182" t="s">
        <v>75</v>
      </c>
      <c r="C87" s="52">
        <v>700</v>
      </c>
      <c r="D87" s="50">
        <v>0</v>
      </c>
      <c r="E87" s="50">
        <v>0</v>
      </c>
      <c r="F87" s="50">
        <v>0</v>
      </c>
    </row>
    <row r="88" spans="2:6" ht="20.100000000000001" customHeight="1" thickBot="1" x14ac:dyDescent="0.25">
      <c r="B88" s="183" t="s">
        <v>110</v>
      </c>
      <c r="C88" s="52">
        <f>C87+C86</f>
        <v>700</v>
      </c>
      <c r="D88" s="52">
        <f t="shared" ref="D88:F88" si="5">D87+D86</f>
        <v>0</v>
      </c>
      <c r="E88" s="52">
        <f t="shared" si="5"/>
        <v>0</v>
      </c>
      <c r="F88" s="52">
        <f t="shared" si="5"/>
        <v>0</v>
      </c>
    </row>
    <row r="89" spans="2:6" ht="20.100000000000001" customHeight="1" x14ac:dyDescent="0.2">
      <c r="B89" s="380" t="s">
        <v>72</v>
      </c>
      <c r="C89" s="383"/>
      <c r="D89" s="384"/>
      <c r="E89" s="384"/>
      <c r="F89" s="385"/>
    </row>
    <row r="90" spans="2:6" ht="20.100000000000001" customHeight="1" x14ac:dyDescent="0.2">
      <c r="B90" s="381"/>
      <c r="C90" s="386"/>
      <c r="D90" s="387"/>
      <c r="E90" s="387"/>
      <c r="F90" s="388"/>
    </row>
    <row r="91" spans="2:6" ht="20.100000000000001" customHeight="1" thickBot="1" x14ac:dyDescent="0.25">
      <c r="B91" s="382"/>
      <c r="C91" s="389"/>
      <c r="D91" s="390"/>
      <c r="E91" s="390"/>
      <c r="F91" s="391"/>
    </row>
    <row r="92" spans="2:6" ht="20.100000000000001" customHeight="1" thickBot="1" x14ac:dyDescent="0.25">
      <c r="B92" s="58" t="s">
        <v>86</v>
      </c>
      <c r="C92" s="392" t="s">
        <v>198</v>
      </c>
      <c r="D92" s="393"/>
      <c r="E92" s="393"/>
      <c r="F92" s="394"/>
    </row>
    <row r="93" spans="2:6" ht="20.100000000000001" customHeight="1" thickBot="1" x14ac:dyDescent="0.25">
      <c r="B93" s="61" t="s">
        <v>128</v>
      </c>
      <c r="C93" s="373" t="s">
        <v>193</v>
      </c>
      <c r="D93" s="362"/>
      <c r="E93" s="362"/>
      <c r="F93" s="363"/>
    </row>
    <row r="94" spans="2:6" ht="20.100000000000001" customHeight="1" thickBot="1" x14ac:dyDescent="0.25">
      <c r="B94" s="45" t="s">
        <v>10</v>
      </c>
      <c r="C94" s="365" t="s">
        <v>221</v>
      </c>
      <c r="D94" s="366"/>
      <c r="E94" s="366"/>
      <c r="F94" s="367"/>
    </row>
    <row r="95" spans="2:6" ht="20.100000000000001" customHeight="1" thickBot="1" x14ac:dyDescent="0.25">
      <c r="B95" s="45" t="s">
        <v>15</v>
      </c>
      <c r="C95" s="374" t="s">
        <v>160</v>
      </c>
      <c r="D95" s="375"/>
      <c r="E95" s="375"/>
      <c r="F95" s="376"/>
    </row>
    <row r="96" spans="2:6" ht="20.100000000000001" customHeight="1" x14ac:dyDescent="0.2">
      <c r="B96" s="371"/>
      <c r="C96" s="59">
        <v>2018</v>
      </c>
      <c r="D96" s="59">
        <v>2019</v>
      </c>
      <c r="E96" s="59">
        <v>2020</v>
      </c>
      <c r="F96" s="59">
        <v>2021</v>
      </c>
    </row>
    <row r="97" spans="2:8" ht="20.100000000000001" customHeight="1" thickBot="1" x14ac:dyDescent="0.25">
      <c r="B97" s="372"/>
      <c r="C97" s="60" t="s">
        <v>6</v>
      </c>
      <c r="D97" s="60" t="s">
        <v>7</v>
      </c>
      <c r="E97" s="60" t="s">
        <v>7</v>
      </c>
      <c r="F97" s="60" t="s">
        <v>7</v>
      </c>
    </row>
    <row r="98" spans="2:8" ht="20.100000000000001" customHeight="1" thickBot="1" x14ac:dyDescent="0.25">
      <c r="B98" s="45" t="s">
        <v>9</v>
      </c>
      <c r="C98" s="46">
        <v>10</v>
      </c>
      <c r="D98" s="46">
        <v>0</v>
      </c>
      <c r="E98" s="46">
        <v>0</v>
      </c>
      <c r="F98" s="46">
        <v>0</v>
      </c>
    </row>
    <row r="99" spans="2:8" ht="20.100000000000001" customHeight="1" thickBot="1" x14ac:dyDescent="0.25">
      <c r="B99" s="45" t="s">
        <v>16</v>
      </c>
      <c r="C99" s="46">
        <v>300</v>
      </c>
      <c r="D99" s="46">
        <v>0</v>
      </c>
      <c r="E99" s="46">
        <v>0</v>
      </c>
      <c r="F99" s="46">
        <v>0</v>
      </c>
    </row>
    <row r="100" spans="2:8" ht="20.100000000000001" customHeight="1" thickBot="1" x14ac:dyDescent="0.25">
      <c r="B100" s="45" t="s">
        <v>26</v>
      </c>
      <c r="C100" s="46">
        <f>C99/C98</f>
        <v>30</v>
      </c>
      <c r="D100" s="46" t="e">
        <f t="shared" ref="D100:F100" si="6">D99/D98</f>
        <v>#DIV/0!</v>
      </c>
      <c r="E100" s="46" t="e">
        <f t="shared" si="6"/>
        <v>#DIV/0!</v>
      </c>
      <c r="F100" s="46" t="e">
        <f t="shared" si="6"/>
        <v>#DIV/0!</v>
      </c>
    </row>
    <row r="101" spans="2:8" ht="20.100000000000001" customHeight="1" thickBot="1" x14ac:dyDescent="0.25">
      <c r="B101" s="45" t="s">
        <v>17</v>
      </c>
      <c r="C101" s="48" t="s">
        <v>23</v>
      </c>
      <c r="D101" s="47">
        <f>D98/C98-1</f>
        <v>-1</v>
      </c>
      <c r="E101" s="47" t="e">
        <f t="shared" ref="E101:F103" si="7">E98/D98-1</f>
        <v>#DIV/0!</v>
      </c>
      <c r="F101" s="47" t="e">
        <f t="shared" si="7"/>
        <v>#DIV/0!</v>
      </c>
      <c r="H101" s="181"/>
    </row>
    <row r="102" spans="2:8" ht="20.100000000000001" customHeight="1" thickBot="1" x14ac:dyDescent="0.25">
      <c r="B102" s="45" t="s">
        <v>18</v>
      </c>
      <c r="C102" s="48" t="s">
        <v>23</v>
      </c>
      <c r="D102" s="47">
        <f>D99/C99-1</f>
        <v>-1</v>
      </c>
      <c r="E102" s="47" t="e">
        <f t="shared" si="7"/>
        <v>#DIV/0!</v>
      </c>
      <c r="F102" s="47" t="e">
        <f t="shared" si="7"/>
        <v>#DIV/0!</v>
      </c>
    </row>
    <row r="103" spans="2:8" ht="20.100000000000001" customHeight="1" thickBot="1" x14ac:dyDescent="0.25">
      <c r="B103" s="45" t="s">
        <v>19</v>
      </c>
      <c r="C103" s="48" t="s">
        <v>23</v>
      </c>
      <c r="D103" s="47" t="e">
        <f>D100/C100-1</f>
        <v>#DIV/0!</v>
      </c>
      <c r="E103" s="47" t="e">
        <f t="shared" si="7"/>
        <v>#DIV/0!</v>
      </c>
      <c r="F103" s="47" t="e">
        <f t="shared" si="7"/>
        <v>#DIV/0!</v>
      </c>
    </row>
    <row r="104" spans="2:8" ht="20.100000000000001" customHeight="1" thickBot="1" x14ac:dyDescent="0.25">
      <c r="B104" s="368" t="s">
        <v>144</v>
      </c>
      <c r="C104" s="369"/>
      <c r="D104" s="369"/>
      <c r="E104" s="369"/>
      <c r="F104" s="370"/>
    </row>
    <row r="105" spans="2:8" ht="20.100000000000001" customHeight="1" x14ac:dyDescent="0.2">
      <c r="B105" s="371"/>
      <c r="C105" s="59">
        <v>2018</v>
      </c>
      <c r="D105" s="59">
        <v>2019</v>
      </c>
      <c r="E105" s="59">
        <v>2020</v>
      </c>
      <c r="F105" s="59">
        <v>2021</v>
      </c>
    </row>
    <row r="106" spans="2:8" ht="20.100000000000001" customHeight="1" thickBot="1" x14ac:dyDescent="0.25">
      <c r="B106" s="372"/>
      <c r="C106" s="60" t="s">
        <v>6</v>
      </c>
      <c r="D106" s="60" t="s">
        <v>7</v>
      </c>
      <c r="E106" s="60" t="s">
        <v>7</v>
      </c>
      <c r="F106" s="60" t="s">
        <v>7</v>
      </c>
    </row>
    <row r="107" spans="2:8" ht="20.100000000000001" customHeight="1" thickBot="1" x14ac:dyDescent="0.25">
      <c r="B107" s="182" t="s">
        <v>74</v>
      </c>
      <c r="C107" s="50"/>
      <c r="D107" s="50"/>
      <c r="E107" s="50"/>
      <c r="F107" s="50"/>
    </row>
    <row r="108" spans="2:8" ht="20.100000000000001" customHeight="1" thickBot="1" x14ac:dyDescent="0.25">
      <c r="B108" s="182" t="s">
        <v>75</v>
      </c>
      <c r="C108" s="52">
        <v>300</v>
      </c>
      <c r="D108" s="50">
        <v>0</v>
      </c>
      <c r="E108" s="50">
        <v>0</v>
      </c>
      <c r="F108" s="50">
        <v>0</v>
      </c>
    </row>
    <row r="109" spans="2:8" ht="20.100000000000001" customHeight="1" thickBot="1" x14ac:dyDescent="0.25">
      <c r="B109" s="183" t="s">
        <v>139</v>
      </c>
      <c r="C109" s="52">
        <f>C108+C107</f>
        <v>300</v>
      </c>
      <c r="D109" s="52">
        <f t="shared" ref="D109:F109" si="8">D108+D107</f>
        <v>0</v>
      </c>
      <c r="E109" s="52">
        <f t="shared" si="8"/>
        <v>0</v>
      </c>
      <c r="F109" s="52">
        <f t="shared" si="8"/>
        <v>0</v>
      </c>
    </row>
    <row r="110" spans="2:8" ht="20.100000000000001" customHeight="1" x14ac:dyDescent="0.2">
      <c r="B110" s="380" t="s">
        <v>72</v>
      </c>
      <c r="C110" s="383"/>
      <c r="D110" s="384"/>
      <c r="E110" s="384"/>
      <c r="F110" s="385"/>
    </row>
    <row r="111" spans="2:8" ht="20.100000000000001" customHeight="1" x14ac:dyDescent="0.2">
      <c r="B111" s="381"/>
      <c r="C111" s="386"/>
      <c r="D111" s="387"/>
      <c r="E111" s="387"/>
      <c r="F111" s="388"/>
    </row>
    <row r="112" spans="2:8" ht="20.100000000000001" customHeight="1" thickBot="1" x14ac:dyDescent="0.25">
      <c r="B112" s="382"/>
      <c r="C112" s="389"/>
      <c r="D112" s="390"/>
      <c r="E112" s="390"/>
      <c r="F112" s="391"/>
    </row>
    <row r="113" spans="2:8" ht="20.100000000000001" customHeight="1" thickBot="1" x14ac:dyDescent="0.25">
      <c r="B113" s="58" t="s">
        <v>86</v>
      </c>
      <c r="C113" s="392" t="s">
        <v>199</v>
      </c>
      <c r="D113" s="393"/>
      <c r="E113" s="393"/>
      <c r="F113" s="394"/>
    </row>
    <row r="114" spans="2:8" ht="20.100000000000001" customHeight="1" thickBot="1" x14ac:dyDescent="0.25">
      <c r="B114" s="61" t="s">
        <v>140</v>
      </c>
      <c r="C114" s="373" t="s">
        <v>222</v>
      </c>
      <c r="D114" s="362"/>
      <c r="E114" s="362"/>
      <c r="F114" s="363"/>
    </row>
    <row r="115" spans="2:8" ht="20.100000000000001" customHeight="1" thickBot="1" x14ac:dyDescent="0.25">
      <c r="B115" s="45" t="s">
        <v>10</v>
      </c>
      <c r="C115" s="365" t="s">
        <v>223</v>
      </c>
      <c r="D115" s="366"/>
      <c r="E115" s="366"/>
      <c r="F115" s="367"/>
    </row>
    <row r="116" spans="2:8" ht="20.100000000000001" customHeight="1" thickBot="1" x14ac:dyDescent="0.25">
      <c r="B116" s="45" t="s">
        <v>15</v>
      </c>
      <c r="C116" s="374" t="s">
        <v>160</v>
      </c>
      <c r="D116" s="375"/>
      <c r="E116" s="375"/>
      <c r="F116" s="376"/>
    </row>
    <row r="117" spans="2:8" ht="20.100000000000001" customHeight="1" x14ac:dyDescent="0.2">
      <c r="B117" s="371"/>
      <c r="C117" s="59">
        <v>2018</v>
      </c>
      <c r="D117" s="59">
        <v>2019</v>
      </c>
      <c r="E117" s="59">
        <v>2020</v>
      </c>
      <c r="F117" s="59">
        <v>2021</v>
      </c>
    </row>
    <row r="118" spans="2:8" ht="20.100000000000001" customHeight="1" thickBot="1" x14ac:dyDescent="0.25">
      <c r="B118" s="372"/>
      <c r="C118" s="60" t="s">
        <v>6</v>
      </c>
      <c r="D118" s="60" t="s">
        <v>7</v>
      </c>
      <c r="E118" s="60" t="s">
        <v>7</v>
      </c>
      <c r="F118" s="60" t="s">
        <v>7</v>
      </c>
    </row>
    <row r="119" spans="2:8" ht="20.100000000000001" customHeight="1" thickBot="1" x14ac:dyDescent="0.25">
      <c r="B119" s="45" t="s">
        <v>9</v>
      </c>
      <c r="C119" s="46">
        <v>0</v>
      </c>
      <c r="D119" s="46">
        <v>0</v>
      </c>
      <c r="E119" s="46">
        <v>0</v>
      </c>
      <c r="F119" s="46">
        <v>1</v>
      </c>
    </row>
    <row r="120" spans="2:8" ht="20.100000000000001" customHeight="1" thickBot="1" x14ac:dyDescent="0.25">
      <c r="B120" s="45" t="s">
        <v>16</v>
      </c>
      <c r="C120" s="46">
        <v>0</v>
      </c>
      <c r="D120" s="46">
        <v>0</v>
      </c>
      <c r="E120" s="46">
        <v>0</v>
      </c>
      <c r="F120" s="46">
        <v>13000</v>
      </c>
    </row>
    <row r="121" spans="2:8" ht="20.100000000000001" customHeight="1" thickBot="1" x14ac:dyDescent="0.25">
      <c r="B121" s="45" t="s">
        <v>26</v>
      </c>
      <c r="C121" s="46" t="e">
        <f>C120/C119</f>
        <v>#DIV/0!</v>
      </c>
      <c r="D121" s="46" t="e">
        <f t="shared" ref="D121:F121" si="9">D120/D119</f>
        <v>#DIV/0!</v>
      </c>
      <c r="E121" s="46" t="e">
        <f t="shared" si="9"/>
        <v>#DIV/0!</v>
      </c>
      <c r="F121" s="46">
        <f t="shared" si="9"/>
        <v>13000</v>
      </c>
    </row>
    <row r="122" spans="2:8" ht="20.100000000000001" customHeight="1" thickBot="1" x14ac:dyDescent="0.25">
      <c r="B122" s="45" t="s">
        <v>17</v>
      </c>
      <c r="C122" s="48" t="s">
        <v>23</v>
      </c>
      <c r="D122" s="47" t="e">
        <f>D119/C119-1</f>
        <v>#DIV/0!</v>
      </c>
      <c r="E122" s="47" t="e">
        <f t="shared" ref="E122:F124" si="10">E119/D119-1</f>
        <v>#DIV/0!</v>
      </c>
      <c r="F122" s="47" t="e">
        <f t="shared" si="10"/>
        <v>#DIV/0!</v>
      </c>
      <c r="H122" s="181"/>
    </row>
    <row r="123" spans="2:8" ht="20.100000000000001" customHeight="1" thickBot="1" x14ac:dyDescent="0.25">
      <c r="B123" s="45" t="s">
        <v>18</v>
      </c>
      <c r="C123" s="48" t="s">
        <v>23</v>
      </c>
      <c r="D123" s="47" t="e">
        <f>D120/C120-1</f>
        <v>#DIV/0!</v>
      </c>
      <c r="E123" s="47" t="e">
        <f t="shared" si="10"/>
        <v>#DIV/0!</v>
      </c>
      <c r="F123" s="47" t="e">
        <f t="shared" si="10"/>
        <v>#DIV/0!</v>
      </c>
    </row>
    <row r="124" spans="2:8" ht="20.100000000000001" customHeight="1" thickBot="1" x14ac:dyDescent="0.25">
      <c r="B124" s="45" t="s">
        <v>19</v>
      </c>
      <c r="C124" s="48" t="s">
        <v>23</v>
      </c>
      <c r="D124" s="47" t="e">
        <f>D121/C121-1</f>
        <v>#DIV/0!</v>
      </c>
      <c r="E124" s="47" t="e">
        <f t="shared" si="10"/>
        <v>#DIV/0!</v>
      </c>
      <c r="F124" s="47" t="e">
        <f t="shared" si="10"/>
        <v>#DIV/0!</v>
      </c>
    </row>
    <row r="125" spans="2:8" ht="20.100000000000001" customHeight="1" thickBot="1" x14ac:dyDescent="0.25">
      <c r="B125" s="368" t="s">
        <v>147</v>
      </c>
      <c r="C125" s="369"/>
      <c r="D125" s="369"/>
      <c r="E125" s="369"/>
      <c r="F125" s="370"/>
    </row>
    <row r="126" spans="2:8" ht="20.100000000000001" customHeight="1" x14ac:dyDescent="0.2">
      <c r="B126" s="371"/>
      <c r="C126" s="59">
        <v>2018</v>
      </c>
      <c r="D126" s="59">
        <v>2019</v>
      </c>
      <c r="E126" s="59">
        <v>2020</v>
      </c>
      <c r="F126" s="59">
        <v>2021</v>
      </c>
    </row>
    <row r="127" spans="2:8" ht="20.100000000000001" customHeight="1" thickBot="1" x14ac:dyDescent="0.25">
      <c r="B127" s="372"/>
      <c r="C127" s="60" t="s">
        <v>6</v>
      </c>
      <c r="D127" s="60" t="s">
        <v>7</v>
      </c>
      <c r="E127" s="60" t="s">
        <v>7</v>
      </c>
      <c r="F127" s="60" t="s">
        <v>7</v>
      </c>
    </row>
    <row r="128" spans="2:8" ht="20.100000000000001" customHeight="1" thickBot="1" x14ac:dyDescent="0.25">
      <c r="B128" s="182" t="s">
        <v>74</v>
      </c>
      <c r="C128" s="50"/>
      <c r="D128" s="50"/>
      <c r="E128" s="50"/>
      <c r="F128" s="50"/>
    </row>
    <row r="129" spans="2:6" ht="20.100000000000001" customHeight="1" thickBot="1" x14ac:dyDescent="0.25">
      <c r="B129" s="182" t="s">
        <v>75</v>
      </c>
      <c r="C129" s="52">
        <v>0</v>
      </c>
      <c r="D129" s="50">
        <v>0</v>
      </c>
      <c r="E129" s="50">
        <v>0</v>
      </c>
      <c r="F129" s="50">
        <v>13000</v>
      </c>
    </row>
    <row r="130" spans="2:6" ht="20.100000000000001" customHeight="1" thickBot="1" x14ac:dyDescent="0.25">
      <c r="B130" s="183" t="s">
        <v>142</v>
      </c>
      <c r="C130" s="52">
        <f>C129+C128</f>
        <v>0</v>
      </c>
      <c r="D130" s="52">
        <f t="shared" ref="D130:F130" si="11">D129+D128</f>
        <v>0</v>
      </c>
      <c r="E130" s="52">
        <f t="shared" si="11"/>
        <v>0</v>
      </c>
      <c r="F130" s="52">
        <f t="shared" si="11"/>
        <v>13000</v>
      </c>
    </row>
    <row r="131" spans="2:6" ht="20.100000000000001" customHeight="1" x14ac:dyDescent="0.2">
      <c r="B131" s="380" t="s">
        <v>72</v>
      </c>
      <c r="C131" s="383"/>
      <c r="D131" s="384"/>
      <c r="E131" s="384"/>
      <c r="F131" s="385"/>
    </row>
    <row r="132" spans="2:6" ht="20.100000000000001" customHeight="1" x14ac:dyDescent="0.2">
      <c r="B132" s="381"/>
      <c r="C132" s="386"/>
      <c r="D132" s="387"/>
      <c r="E132" s="387"/>
      <c r="F132" s="388"/>
    </row>
    <row r="133" spans="2:6" ht="20.100000000000001" customHeight="1" thickBot="1" x14ac:dyDescent="0.25">
      <c r="B133" s="382"/>
      <c r="C133" s="389"/>
      <c r="D133" s="390"/>
      <c r="E133" s="390"/>
      <c r="F133" s="391"/>
    </row>
    <row r="134" spans="2:6" ht="20.100000000000001" customHeight="1" thickBot="1" x14ac:dyDescent="0.25">
      <c r="B134" s="179" t="s">
        <v>24</v>
      </c>
      <c r="C134" s="368" t="s">
        <v>224</v>
      </c>
      <c r="D134" s="369"/>
      <c r="E134" s="369"/>
      <c r="F134" s="370"/>
    </row>
    <row r="135" spans="2:6" ht="20.100000000000001" customHeight="1" thickBot="1" x14ac:dyDescent="0.25">
      <c r="B135" s="365" t="s">
        <v>25</v>
      </c>
      <c r="C135" s="366"/>
      <c r="D135" s="366"/>
      <c r="E135" s="366"/>
      <c r="F135" s="367"/>
    </row>
    <row r="136" spans="2:6" ht="20.100000000000001" customHeight="1" thickBot="1" x14ac:dyDescent="0.25">
      <c r="B136" s="66" t="s">
        <v>225</v>
      </c>
      <c r="C136" s="49">
        <v>1</v>
      </c>
      <c r="D136" s="49">
        <v>1</v>
      </c>
      <c r="E136" s="49">
        <v>1</v>
      </c>
      <c r="F136" s="49">
        <v>1</v>
      </c>
    </row>
    <row r="137" spans="2:6" ht="20.100000000000001" customHeight="1" thickBot="1" x14ac:dyDescent="0.25">
      <c r="B137" s="395" t="s">
        <v>60</v>
      </c>
      <c r="C137" s="396"/>
      <c r="D137" s="396"/>
      <c r="E137" s="396"/>
      <c r="F137" s="397"/>
    </row>
    <row r="138" spans="2:6" ht="20.100000000000001" customHeight="1" thickBot="1" x14ac:dyDescent="0.25">
      <c r="B138" s="398" t="s">
        <v>69</v>
      </c>
      <c r="C138" s="399"/>
      <c r="D138" s="399"/>
      <c r="E138" s="399"/>
      <c r="F138" s="400"/>
    </row>
    <row r="139" spans="2:6" ht="20.100000000000001" customHeight="1" x14ac:dyDescent="0.2">
      <c r="B139" s="371"/>
      <c r="C139" s="59">
        <v>2018</v>
      </c>
      <c r="D139" s="59">
        <v>2019</v>
      </c>
      <c r="E139" s="59">
        <v>2020</v>
      </c>
      <c r="F139" s="59">
        <v>2021</v>
      </c>
    </row>
    <row r="140" spans="2:6" ht="20.100000000000001" customHeight="1" thickBot="1" x14ac:dyDescent="0.25">
      <c r="B140" s="372"/>
      <c r="C140" s="60" t="s">
        <v>6</v>
      </c>
      <c r="D140" s="60" t="s">
        <v>7</v>
      </c>
      <c r="E140" s="60" t="s">
        <v>7</v>
      </c>
      <c r="F140" s="60" t="s">
        <v>7</v>
      </c>
    </row>
    <row r="141" spans="2:6" ht="20.100000000000001" customHeight="1" thickBot="1" x14ac:dyDescent="0.25">
      <c r="B141" s="61" t="s">
        <v>226</v>
      </c>
      <c r="C141" s="355" t="s">
        <v>227</v>
      </c>
      <c r="D141" s="356"/>
      <c r="E141" s="356"/>
      <c r="F141" s="357"/>
    </row>
    <row r="142" spans="2:6" ht="20.100000000000001" customHeight="1" thickBot="1" x14ac:dyDescent="0.25">
      <c r="B142" s="45" t="s">
        <v>10</v>
      </c>
      <c r="C142" s="365" t="s">
        <v>228</v>
      </c>
      <c r="D142" s="366"/>
      <c r="E142" s="366"/>
      <c r="F142" s="367"/>
    </row>
    <row r="143" spans="2:6" ht="20.100000000000001" customHeight="1" thickBot="1" x14ac:dyDescent="0.25">
      <c r="B143" s="45" t="s">
        <v>15</v>
      </c>
      <c r="C143" s="374" t="s">
        <v>160</v>
      </c>
      <c r="D143" s="375"/>
      <c r="E143" s="375"/>
      <c r="F143" s="376"/>
    </row>
    <row r="144" spans="2:6" ht="20.100000000000001" customHeight="1" x14ac:dyDescent="0.2">
      <c r="B144" s="371"/>
      <c r="C144" s="59">
        <v>2018</v>
      </c>
      <c r="D144" s="59">
        <v>2019</v>
      </c>
      <c r="E144" s="59">
        <v>2020</v>
      </c>
      <c r="F144" s="59">
        <v>2021</v>
      </c>
    </row>
    <row r="145" spans="2:6" ht="20.100000000000001" customHeight="1" thickBot="1" x14ac:dyDescent="0.25">
      <c r="B145" s="372"/>
      <c r="C145" s="60" t="s">
        <v>6</v>
      </c>
      <c r="D145" s="60" t="s">
        <v>7</v>
      </c>
      <c r="E145" s="60" t="s">
        <v>7</v>
      </c>
      <c r="F145" s="60" t="s">
        <v>7</v>
      </c>
    </row>
    <row r="146" spans="2:6" ht="20.100000000000001" customHeight="1" thickBot="1" x14ac:dyDescent="0.25">
      <c r="B146" s="45" t="s">
        <v>9</v>
      </c>
      <c r="C146" s="46">
        <v>48</v>
      </c>
      <c r="D146" s="46">
        <v>48</v>
      </c>
      <c r="E146" s="46">
        <v>48</v>
      </c>
      <c r="F146" s="46">
        <v>48</v>
      </c>
    </row>
    <row r="147" spans="2:6" ht="20.100000000000001" customHeight="1" thickBot="1" x14ac:dyDescent="0.25">
      <c r="B147" s="45" t="s">
        <v>16</v>
      </c>
      <c r="C147" s="46">
        <v>9484</v>
      </c>
      <c r="D147" s="46">
        <v>9484</v>
      </c>
      <c r="E147" s="46">
        <v>9484</v>
      </c>
      <c r="F147" s="46">
        <v>9523</v>
      </c>
    </row>
    <row r="148" spans="2:6" ht="20.100000000000001" customHeight="1" thickBot="1" x14ac:dyDescent="0.25">
      <c r="B148" s="45" t="s">
        <v>26</v>
      </c>
      <c r="C148" s="46">
        <f>C147/C146</f>
        <v>197.58333333333334</v>
      </c>
      <c r="D148" s="46">
        <f t="shared" ref="D148:F148" si="12">D147/D146</f>
        <v>197.58333333333334</v>
      </c>
      <c r="E148" s="46">
        <f t="shared" si="12"/>
        <v>197.58333333333334</v>
      </c>
      <c r="F148" s="46">
        <f t="shared" si="12"/>
        <v>198.39583333333334</v>
      </c>
    </row>
    <row r="149" spans="2:6" ht="20.100000000000001" customHeight="1" thickBot="1" x14ac:dyDescent="0.25">
      <c r="B149" s="45" t="s">
        <v>17</v>
      </c>
      <c r="C149" s="48"/>
      <c r="D149" s="47">
        <f>D146/C146-1</f>
        <v>0</v>
      </c>
      <c r="E149" s="47">
        <f t="shared" ref="E149:F151" si="13">E146/D146-1</f>
        <v>0</v>
      </c>
      <c r="F149" s="47">
        <f t="shared" si="13"/>
        <v>0</v>
      </c>
    </row>
    <row r="150" spans="2:6" ht="20.100000000000001" customHeight="1" thickBot="1" x14ac:dyDescent="0.25">
      <c r="B150" s="45" t="s">
        <v>18</v>
      </c>
      <c r="C150" s="48"/>
      <c r="D150" s="47">
        <f>D147/C147-1</f>
        <v>0</v>
      </c>
      <c r="E150" s="47">
        <f t="shared" si="13"/>
        <v>0</v>
      </c>
      <c r="F150" s="47">
        <f t="shared" si="13"/>
        <v>4.1121889498101361E-3</v>
      </c>
    </row>
    <row r="151" spans="2:6" ht="20.100000000000001" customHeight="1" thickBot="1" x14ac:dyDescent="0.25">
      <c r="B151" s="45" t="s">
        <v>19</v>
      </c>
      <c r="C151" s="48"/>
      <c r="D151" s="47">
        <f>D148/C148-1</f>
        <v>0</v>
      </c>
      <c r="E151" s="47">
        <f t="shared" si="13"/>
        <v>0</v>
      </c>
      <c r="F151" s="47">
        <f t="shared" si="13"/>
        <v>4.1121889498101361E-3</v>
      </c>
    </row>
    <row r="152" spans="2:6" ht="20.100000000000001" customHeight="1" x14ac:dyDescent="0.2">
      <c r="B152" s="371"/>
      <c r="C152" s="59">
        <v>2018</v>
      </c>
      <c r="D152" s="59">
        <v>2019</v>
      </c>
      <c r="E152" s="59">
        <v>2020</v>
      </c>
      <c r="F152" s="59">
        <v>2021</v>
      </c>
    </row>
    <row r="153" spans="2:6" ht="20.100000000000001" customHeight="1" thickBot="1" x14ac:dyDescent="0.25">
      <c r="B153" s="372"/>
      <c r="C153" s="60" t="s">
        <v>6</v>
      </c>
      <c r="D153" s="60" t="s">
        <v>7</v>
      </c>
      <c r="E153" s="60" t="s">
        <v>7</v>
      </c>
      <c r="F153" s="60" t="s">
        <v>7</v>
      </c>
    </row>
    <row r="154" spans="2:6" ht="20.100000000000001" customHeight="1" thickBot="1" x14ac:dyDescent="0.25">
      <c r="B154" s="368" t="s">
        <v>229</v>
      </c>
      <c r="C154" s="369"/>
      <c r="D154" s="369"/>
      <c r="E154" s="369"/>
      <c r="F154" s="370"/>
    </row>
    <row r="155" spans="2:6" ht="20.100000000000001" customHeight="1" x14ac:dyDescent="0.2">
      <c r="B155" s="371"/>
      <c r="C155" s="59">
        <v>2018</v>
      </c>
      <c r="D155" s="59">
        <v>2019</v>
      </c>
      <c r="E155" s="59">
        <v>2020</v>
      </c>
      <c r="F155" s="59">
        <v>2021</v>
      </c>
    </row>
    <row r="156" spans="2:6" ht="20.100000000000001" customHeight="1" thickBot="1" x14ac:dyDescent="0.25">
      <c r="B156" s="372"/>
      <c r="C156" s="60" t="s">
        <v>6</v>
      </c>
      <c r="D156" s="60" t="s">
        <v>7</v>
      </c>
      <c r="E156" s="60" t="s">
        <v>7</v>
      </c>
      <c r="F156" s="60" t="s">
        <v>7</v>
      </c>
    </row>
    <row r="157" spans="2:6" ht="20.100000000000001" customHeight="1" thickBot="1" x14ac:dyDescent="0.25">
      <c r="B157" s="182" t="s">
        <v>0</v>
      </c>
      <c r="C157" s="16">
        <v>5635</v>
      </c>
      <c r="D157" s="16">
        <v>5635</v>
      </c>
      <c r="E157" s="16">
        <v>5635</v>
      </c>
      <c r="F157" s="16">
        <v>5669</v>
      </c>
    </row>
    <row r="158" spans="2:6" ht="20.100000000000001" customHeight="1" thickBot="1" x14ac:dyDescent="0.25">
      <c r="B158" s="182" t="s">
        <v>41</v>
      </c>
      <c r="C158" s="16">
        <v>989</v>
      </c>
      <c r="D158" s="16">
        <v>989</v>
      </c>
      <c r="E158" s="16">
        <v>989</v>
      </c>
      <c r="F158" s="16">
        <v>994</v>
      </c>
    </row>
    <row r="159" spans="2:6" ht="20.100000000000001" customHeight="1" thickBot="1" x14ac:dyDescent="0.25">
      <c r="B159" s="182" t="s">
        <v>1</v>
      </c>
      <c r="C159" s="18">
        <v>2860</v>
      </c>
      <c r="D159" s="18">
        <v>2860</v>
      </c>
      <c r="E159" s="18">
        <v>2860</v>
      </c>
      <c r="F159" s="18">
        <v>2860</v>
      </c>
    </row>
    <row r="160" spans="2:6" ht="20.100000000000001" customHeight="1" thickBot="1" x14ac:dyDescent="0.25">
      <c r="B160" s="182" t="s">
        <v>2</v>
      </c>
      <c r="C160" s="52"/>
      <c r="D160" s="50"/>
      <c r="E160" s="50"/>
      <c r="F160" s="50"/>
    </row>
    <row r="161" spans="2:6" ht="20.100000000000001" customHeight="1" thickBot="1" x14ac:dyDescent="0.25">
      <c r="B161" s="182" t="s">
        <v>31</v>
      </c>
      <c r="C161" s="52"/>
      <c r="D161" s="50"/>
      <c r="E161" s="50"/>
      <c r="F161" s="50"/>
    </row>
    <row r="162" spans="2:6" ht="20.100000000000001" customHeight="1" thickBot="1" x14ac:dyDescent="0.25">
      <c r="B162" s="182" t="s">
        <v>33</v>
      </c>
      <c r="C162" s="52"/>
      <c r="D162" s="50"/>
      <c r="E162" s="50"/>
      <c r="F162" s="50"/>
    </row>
    <row r="163" spans="2:6" ht="20.100000000000001" customHeight="1" thickBot="1" x14ac:dyDescent="0.25">
      <c r="B163" s="182" t="s">
        <v>3</v>
      </c>
      <c r="C163" s="52"/>
      <c r="D163" s="50"/>
      <c r="E163" s="50"/>
      <c r="F163" s="50"/>
    </row>
    <row r="164" spans="2:6" ht="20.100000000000001" customHeight="1" thickBot="1" x14ac:dyDescent="0.25">
      <c r="B164" s="187" t="s">
        <v>65</v>
      </c>
      <c r="C164" s="2">
        <f>C163+C162+C161+C160+C159+C158+C157</f>
        <v>9484</v>
      </c>
      <c r="D164" s="2">
        <f>D163+D162+D161+D160+D159+D158+D157</f>
        <v>9484</v>
      </c>
      <c r="E164" s="2">
        <f>E163+E162+E161+E160+E159+E158+E157</f>
        <v>9484</v>
      </c>
      <c r="F164" s="2">
        <f>F163+F162+F161+F160+F159+F158+F157</f>
        <v>9523</v>
      </c>
    </row>
    <row r="165" spans="2:6" ht="20.100000000000001" customHeight="1" thickBot="1" x14ac:dyDescent="0.25">
      <c r="B165" s="184" t="s">
        <v>63</v>
      </c>
      <c r="C165" s="62">
        <f>IF(C164-C147=0,0,"Error")</f>
        <v>0</v>
      </c>
      <c r="D165" s="62">
        <f>IF(D164-D147=0,0,"Error")</f>
        <v>0</v>
      </c>
      <c r="E165" s="62">
        <f>IF(E164-E147=0,0,"Error")</f>
        <v>0</v>
      </c>
      <c r="F165" s="62">
        <f>IF(F164-F147=0,0,"Error")</f>
        <v>0</v>
      </c>
    </row>
    <row r="166" spans="2:6" ht="20.100000000000001" customHeight="1" thickBot="1" x14ac:dyDescent="0.25">
      <c r="B166" s="179" t="s">
        <v>176</v>
      </c>
      <c r="C166" s="398" t="s">
        <v>230</v>
      </c>
      <c r="D166" s="399"/>
      <c r="E166" s="399"/>
      <c r="F166" s="400"/>
    </row>
    <row r="167" spans="2:6" ht="20.100000000000001" customHeight="1" thickBot="1" x14ac:dyDescent="0.25">
      <c r="B167" s="365" t="s">
        <v>178</v>
      </c>
      <c r="C167" s="366"/>
      <c r="D167" s="366"/>
      <c r="E167" s="366"/>
      <c r="F167" s="367"/>
    </row>
    <row r="168" spans="2:6" ht="20.100000000000001" customHeight="1" thickBot="1" x14ac:dyDescent="0.25">
      <c r="B168" s="66" t="s">
        <v>230</v>
      </c>
      <c r="C168" s="49">
        <v>1</v>
      </c>
      <c r="D168" s="49">
        <v>1</v>
      </c>
      <c r="E168" s="49">
        <v>1</v>
      </c>
      <c r="F168" s="49">
        <v>1</v>
      </c>
    </row>
    <row r="169" spans="2:6" ht="20.100000000000001" customHeight="1" thickBot="1" x14ac:dyDescent="0.25">
      <c r="B169" s="395" t="s">
        <v>177</v>
      </c>
      <c r="C169" s="396"/>
      <c r="D169" s="396"/>
      <c r="E169" s="396"/>
      <c r="F169" s="397"/>
    </row>
    <row r="170" spans="2:6" ht="20.100000000000001" customHeight="1" thickBot="1" x14ac:dyDescent="0.25">
      <c r="B170" s="398" t="s">
        <v>69</v>
      </c>
      <c r="C170" s="399"/>
      <c r="D170" s="399"/>
      <c r="E170" s="399"/>
      <c r="F170" s="400"/>
    </row>
    <row r="171" spans="2:6" ht="20.100000000000001" customHeight="1" x14ac:dyDescent="0.2">
      <c r="B171" s="371"/>
      <c r="C171" s="59">
        <v>2018</v>
      </c>
      <c r="D171" s="59">
        <v>2019</v>
      </c>
      <c r="E171" s="59">
        <v>2020</v>
      </c>
      <c r="F171" s="59">
        <v>2021</v>
      </c>
    </row>
    <row r="172" spans="2:6" ht="20.100000000000001" customHeight="1" thickBot="1" x14ac:dyDescent="0.25">
      <c r="B172" s="372"/>
      <c r="C172" s="60" t="s">
        <v>6</v>
      </c>
      <c r="D172" s="60" t="s">
        <v>7</v>
      </c>
      <c r="E172" s="60" t="s">
        <v>7</v>
      </c>
      <c r="F172" s="60" t="s">
        <v>7</v>
      </c>
    </row>
    <row r="173" spans="2:6" ht="20.100000000000001" customHeight="1" thickBot="1" x14ac:dyDescent="0.25">
      <c r="B173" s="61" t="s">
        <v>231</v>
      </c>
      <c r="C173" s="355" t="s">
        <v>232</v>
      </c>
      <c r="D173" s="356"/>
      <c r="E173" s="356"/>
      <c r="F173" s="357"/>
    </row>
    <row r="174" spans="2:6" ht="20.100000000000001" customHeight="1" thickBot="1" x14ac:dyDescent="0.25">
      <c r="B174" s="45" t="s">
        <v>10</v>
      </c>
      <c r="C174" s="365" t="s">
        <v>233</v>
      </c>
      <c r="D174" s="366"/>
      <c r="E174" s="366"/>
      <c r="F174" s="367"/>
    </row>
    <row r="175" spans="2:6" ht="20.100000000000001" customHeight="1" thickBot="1" x14ac:dyDescent="0.25">
      <c r="B175" s="45" t="s">
        <v>15</v>
      </c>
      <c r="C175" s="401" t="s">
        <v>234</v>
      </c>
      <c r="D175" s="402"/>
      <c r="E175" s="402"/>
      <c r="F175" s="403"/>
    </row>
    <row r="176" spans="2:6" ht="20.100000000000001" customHeight="1" x14ac:dyDescent="0.2">
      <c r="B176" s="371"/>
      <c r="C176" s="59">
        <v>2018</v>
      </c>
      <c r="D176" s="59">
        <v>2019</v>
      </c>
      <c r="E176" s="59">
        <v>2020</v>
      </c>
      <c r="F176" s="59">
        <v>2021</v>
      </c>
    </row>
    <row r="177" spans="2:6" ht="20.100000000000001" customHeight="1" thickBot="1" x14ac:dyDescent="0.25">
      <c r="B177" s="372"/>
      <c r="C177" s="60" t="s">
        <v>6</v>
      </c>
      <c r="D177" s="60" t="s">
        <v>7</v>
      </c>
      <c r="E177" s="60" t="s">
        <v>7</v>
      </c>
      <c r="F177" s="60" t="s">
        <v>7</v>
      </c>
    </row>
    <row r="178" spans="2:6" ht="20.100000000000001" customHeight="1" thickBot="1" x14ac:dyDescent="0.25">
      <c r="B178" s="45" t="s">
        <v>9</v>
      </c>
      <c r="C178" s="46">
        <v>12</v>
      </c>
      <c r="D178" s="46">
        <v>12</v>
      </c>
      <c r="E178" s="46">
        <v>13</v>
      </c>
      <c r="F178" s="46">
        <v>13</v>
      </c>
    </row>
    <row r="179" spans="2:6" ht="20.100000000000001" customHeight="1" thickBot="1" x14ac:dyDescent="0.25">
      <c r="B179" s="45" t="s">
        <v>16</v>
      </c>
      <c r="C179" s="46">
        <v>15182</v>
      </c>
      <c r="D179" s="46">
        <v>15182</v>
      </c>
      <c r="E179" s="46">
        <v>15682</v>
      </c>
      <c r="F179" s="46">
        <v>15933</v>
      </c>
    </row>
    <row r="180" spans="2:6" ht="20.100000000000001" customHeight="1" thickBot="1" x14ac:dyDescent="0.25">
      <c r="B180" s="45" t="s">
        <v>26</v>
      </c>
      <c r="C180" s="46">
        <f>C179/C178</f>
        <v>1265.1666666666667</v>
      </c>
      <c r="D180" s="46">
        <f t="shared" ref="D180:F180" si="14">D179/D178</f>
        <v>1265.1666666666667</v>
      </c>
      <c r="E180" s="46">
        <f t="shared" si="14"/>
        <v>1206.3076923076924</v>
      </c>
      <c r="F180" s="46">
        <f t="shared" si="14"/>
        <v>1225.6153846153845</v>
      </c>
    </row>
    <row r="181" spans="2:6" ht="20.100000000000001" customHeight="1" thickBot="1" x14ac:dyDescent="0.25">
      <c r="B181" s="45" t="s">
        <v>17</v>
      </c>
      <c r="C181" s="48"/>
      <c r="D181" s="47">
        <f>D178/C178-1</f>
        <v>0</v>
      </c>
      <c r="E181" s="47">
        <f t="shared" ref="E181:F183" si="15">E178/D178-1</f>
        <v>8.3333333333333259E-2</v>
      </c>
      <c r="F181" s="47">
        <f t="shared" si="15"/>
        <v>0</v>
      </c>
    </row>
    <row r="182" spans="2:6" ht="20.100000000000001" customHeight="1" thickBot="1" x14ac:dyDescent="0.25">
      <c r="B182" s="45" t="s">
        <v>18</v>
      </c>
      <c r="C182" s="48"/>
      <c r="D182" s="47">
        <f>D179/C179-1</f>
        <v>0</v>
      </c>
      <c r="E182" s="47">
        <f t="shared" si="15"/>
        <v>3.2933737320511192E-2</v>
      </c>
      <c r="F182" s="47">
        <f t="shared" si="15"/>
        <v>1.6005611529141595E-2</v>
      </c>
    </row>
    <row r="183" spans="2:6" ht="20.100000000000001" customHeight="1" thickBot="1" x14ac:dyDescent="0.25">
      <c r="B183" s="45" t="s">
        <v>19</v>
      </c>
      <c r="C183" s="48"/>
      <c r="D183" s="47">
        <f>D180/C180-1</f>
        <v>0</v>
      </c>
      <c r="E183" s="47">
        <f t="shared" si="15"/>
        <v>-4.6522704011835891E-2</v>
      </c>
      <c r="F183" s="47">
        <f t="shared" si="15"/>
        <v>1.6005611529141595E-2</v>
      </c>
    </row>
    <row r="184" spans="2:6" ht="20.100000000000001" customHeight="1" x14ac:dyDescent="0.2">
      <c r="B184" s="371"/>
      <c r="C184" s="59">
        <v>2018</v>
      </c>
      <c r="D184" s="59">
        <v>2019</v>
      </c>
      <c r="E184" s="59">
        <v>2020</v>
      </c>
      <c r="F184" s="59">
        <v>2021</v>
      </c>
    </row>
    <row r="185" spans="2:6" ht="20.100000000000001" customHeight="1" thickBot="1" x14ac:dyDescent="0.25">
      <c r="B185" s="372"/>
      <c r="C185" s="60" t="s">
        <v>6</v>
      </c>
      <c r="D185" s="60" t="s">
        <v>7</v>
      </c>
      <c r="E185" s="60" t="s">
        <v>7</v>
      </c>
      <c r="F185" s="60" t="s">
        <v>7</v>
      </c>
    </row>
    <row r="186" spans="2:6" ht="20.100000000000001" customHeight="1" thickBot="1" x14ac:dyDescent="0.25">
      <c r="B186" s="368" t="s">
        <v>235</v>
      </c>
      <c r="C186" s="369"/>
      <c r="D186" s="369"/>
      <c r="E186" s="369"/>
      <c r="F186" s="370"/>
    </row>
    <row r="187" spans="2:6" ht="20.100000000000001" customHeight="1" x14ac:dyDescent="0.2">
      <c r="B187" s="371"/>
      <c r="C187" s="59">
        <v>2018</v>
      </c>
      <c r="D187" s="59">
        <v>2019</v>
      </c>
      <c r="E187" s="59">
        <v>2020</v>
      </c>
      <c r="F187" s="59">
        <v>2021</v>
      </c>
    </row>
    <row r="188" spans="2:6" ht="20.100000000000001" customHeight="1" thickBot="1" x14ac:dyDescent="0.25">
      <c r="B188" s="372"/>
      <c r="C188" s="60" t="s">
        <v>6</v>
      </c>
      <c r="D188" s="60" t="s">
        <v>7</v>
      </c>
      <c r="E188" s="60" t="s">
        <v>7</v>
      </c>
      <c r="F188" s="60" t="s">
        <v>7</v>
      </c>
    </row>
    <row r="189" spans="2:6" ht="20.100000000000001" customHeight="1" thickBot="1" x14ac:dyDescent="0.25">
      <c r="B189" s="182" t="s">
        <v>0</v>
      </c>
      <c r="C189" s="16">
        <v>7467</v>
      </c>
      <c r="D189" s="16">
        <v>7467</v>
      </c>
      <c r="E189" s="16">
        <v>7467</v>
      </c>
      <c r="F189" s="16">
        <v>7510</v>
      </c>
    </row>
    <row r="190" spans="2:6" ht="20.100000000000001" customHeight="1" thickBot="1" x14ac:dyDescent="0.25">
      <c r="B190" s="182" t="s">
        <v>41</v>
      </c>
      <c r="C190" s="16">
        <v>1317</v>
      </c>
      <c r="D190" s="16">
        <v>1317</v>
      </c>
      <c r="E190" s="16">
        <v>1317</v>
      </c>
      <c r="F190" s="16">
        <v>1325</v>
      </c>
    </row>
    <row r="191" spans="2:6" ht="20.100000000000001" customHeight="1" thickBot="1" x14ac:dyDescent="0.25">
      <c r="B191" s="182" t="s">
        <v>1</v>
      </c>
      <c r="C191" s="18">
        <v>6398</v>
      </c>
      <c r="D191" s="18">
        <v>6398</v>
      </c>
      <c r="E191" s="18">
        <v>6898</v>
      </c>
      <c r="F191" s="18">
        <v>7098</v>
      </c>
    </row>
    <row r="192" spans="2:6" ht="20.100000000000001" customHeight="1" thickBot="1" x14ac:dyDescent="0.25">
      <c r="B192" s="182" t="s">
        <v>2</v>
      </c>
      <c r="C192" s="52"/>
      <c r="D192" s="50"/>
      <c r="E192" s="50"/>
      <c r="F192" s="50"/>
    </row>
    <row r="193" spans="2:6" ht="20.100000000000001" customHeight="1" thickBot="1" x14ac:dyDescent="0.25">
      <c r="B193" s="182" t="s">
        <v>31</v>
      </c>
      <c r="C193" s="52"/>
      <c r="D193" s="50"/>
      <c r="E193" s="50"/>
      <c r="F193" s="50"/>
    </row>
    <row r="194" spans="2:6" ht="20.100000000000001" customHeight="1" thickBot="1" x14ac:dyDescent="0.25">
      <c r="B194" s="182" t="s">
        <v>33</v>
      </c>
      <c r="C194" s="52"/>
      <c r="D194" s="50"/>
      <c r="E194" s="50"/>
      <c r="F194" s="50"/>
    </row>
    <row r="195" spans="2:6" ht="20.100000000000001" customHeight="1" thickBot="1" x14ac:dyDescent="0.25">
      <c r="B195" s="182" t="s">
        <v>3</v>
      </c>
      <c r="C195" s="52"/>
      <c r="D195" s="50"/>
      <c r="E195" s="50"/>
      <c r="F195" s="50"/>
    </row>
    <row r="196" spans="2:6" ht="20.100000000000001" customHeight="1" thickBot="1" x14ac:dyDescent="0.25">
      <c r="B196" s="187" t="s">
        <v>65</v>
      </c>
      <c r="C196" s="2">
        <f>C195+C194+C193+C192+C191+C190+C189</f>
        <v>15182</v>
      </c>
      <c r="D196" s="2">
        <f>D195+D194+D193+D192+D191+D190+D189</f>
        <v>15182</v>
      </c>
      <c r="E196" s="2">
        <f>E195+E194+E193+E192+E191+E190+E189</f>
        <v>15682</v>
      </c>
      <c r="F196" s="2">
        <f>F195+F194+F193+F192+F191+F190+F189</f>
        <v>15933</v>
      </c>
    </row>
    <row r="197" spans="2:6" ht="20.100000000000001" customHeight="1" thickBot="1" x14ac:dyDescent="0.25">
      <c r="B197" s="184" t="s">
        <v>63</v>
      </c>
      <c r="C197" s="62">
        <f>IF(C196-C179=0,0,"Error")</f>
        <v>0</v>
      </c>
      <c r="D197" s="62">
        <f>IF(D196-D179=0,0,"Error")</f>
        <v>0</v>
      </c>
      <c r="E197" s="62">
        <f>IF(E196-E179=0,0,"Error")</f>
        <v>0</v>
      </c>
      <c r="F197" s="62">
        <f>IF(F196-F179=0,0,"Error")</f>
        <v>0</v>
      </c>
    </row>
    <row r="198" spans="2:6" ht="20.100000000000001" customHeight="1" thickBot="1" x14ac:dyDescent="0.25">
      <c r="B198" s="355" t="s">
        <v>70</v>
      </c>
      <c r="C198" s="356"/>
      <c r="D198" s="356"/>
      <c r="E198" s="356"/>
      <c r="F198" s="357"/>
    </row>
    <row r="199" spans="2:6" ht="20.100000000000001" customHeight="1" thickBot="1" x14ac:dyDescent="0.25">
      <c r="B199" s="355" t="s">
        <v>71</v>
      </c>
      <c r="C199" s="356"/>
      <c r="D199" s="356"/>
      <c r="E199" s="356"/>
      <c r="F199" s="357"/>
    </row>
    <row r="200" spans="2:6" ht="20.100000000000001" customHeight="1" thickBot="1" x14ac:dyDescent="0.25">
      <c r="B200" s="58" t="s">
        <v>40</v>
      </c>
      <c r="C200" s="404" t="s">
        <v>199</v>
      </c>
      <c r="D200" s="405"/>
      <c r="E200" s="405"/>
      <c r="F200" s="406"/>
    </row>
    <row r="201" spans="2:6" ht="20.100000000000001" customHeight="1" thickBot="1" x14ac:dyDescent="0.25">
      <c r="B201" s="61" t="s">
        <v>236</v>
      </c>
      <c r="C201" s="373" t="s">
        <v>222</v>
      </c>
      <c r="D201" s="362"/>
      <c r="E201" s="362"/>
      <c r="F201" s="363"/>
    </row>
    <row r="202" spans="2:6" ht="20.100000000000001" customHeight="1" thickBot="1" x14ac:dyDescent="0.25">
      <c r="B202" s="45" t="s">
        <v>10</v>
      </c>
      <c r="C202" s="365" t="s">
        <v>237</v>
      </c>
      <c r="D202" s="366"/>
      <c r="E202" s="366"/>
      <c r="F202" s="367"/>
    </row>
    <row r="203" spans="2:6" ht="20.100000000000001" customHeight="1" thickBot="1" x14ac:dyDescent="0.25">
      <c r="B203" s="45" t="s">
        <v>15</v>
      </c>
      <c r="C203" s="374" t="s">
        <v>160</v>
      </c>
      <c r="D203" s="375"/>
      <c r="E203" s="375"/>
      <c r="F203" s="376"/>
    </row>
    <row r="204" spans="2:6" ht="20.100000000000001" customHeight="1" x14ac:dyDescent="0.2">
      <c r="B204" s="371"/>
      <c r="C204" s="59">
        <v>2018</v>
      </c>
      <c r="D204" s="59">
        <v>2019</v>
      </c>
      <c r="E204" s="59">
        <v>2020</v>
      </c>
      <c r="F204" s="59">
        <v>2021</v>
      </c>
    </row>
    <row r="205" spans="2:6" ht="20.100000000000001" customHeight="1" thickBot="1" x14ac:dyDescent="0.25">
      <c r="B205" s="372"/>
      <c r="C205" s="60" t="s">
        <v>6</v>
      </c>
      <c r="D205" s="60" t="s">
        <v>7</v>
      </c>
      <c r="E205" s="60" t="s">
        <v>7</v>
      </c>
      <c r="F205" s="60" t="s">
        <v>7</v>
      </c>
    </row>
    <row r="206" spans="2:6" ht="20.100000000000001" customHeight="1" thickBot="1" x14ac:dyDescent="0.25">
      <c r="B206" s="45" t="s">
        <v>9</v>
      </c>
      <c r="C206" s="46">
        <v>0</v>
      </c>
      <c r="D206" s="46">
        <v>0</v>
      </c>
      <c r="E206" s="46">
        <v>1</v>
      </c>
      <c r="F206" s="46">
        <v>0</v>
      </c>
    </row>
    <row r="207" spans="2:6" ht="20.100000000000001" customHeight="1" thickBot="1" x14ac:dyDescent="0.25">
      <c r="B207" s="45" t="s">
        <v>16</v>
      </c>
      <c r="C207" s="46"/>
      <c r="D207" s="46"/>
      <c r="E207" s="46">
        <v>13000</v>
      </c>
      <c r="F207" s="46"/>
    </row>
    <row r="208" spans="2:6" ht="20.100000000000001" customHeight="1" thickBot="1" x14ac:dyDescent="0.25">
      <c r="B208" s="45" t="s">
        <v>26</v>
      </c>
      <c r="C208" s="46" t="e">
        <f>C207/C206</f>
        <v>#DIV/0!</v>
      </c>
      <c r="D208" s="46" t="e">
        <f t="shared" ref="D208:F208" si="16">D207/D206</f>
        <v>#DIV/0!</v>
      </c>
      <c r="E208" s="46">
        <f t="shared" si="16"/>
        <v>13000</v>
      </c>
      <c r="F208" s="46" t="e">
        <f t="shared" si="16"/>
        <v>#DIV/0!</v>
      </c>
    </row>
    <row r="209" spans="2:8" ht="20.100000000000001" customHeight="1" thickBot="1" x14ac:dyDescent="0.25">
      <c r="B209" s="45" t="s">
        <v>17</v>
      </c>
      <c r="C209" s="48" t="s">
        <v>23</v>
      </c>
      <c r="D209" s="47" t="e">
        <f>D206/C206-1</f>
        <v>#DIV/0!</v>
      </c>
      <c r="E209" s="47" t="e">
        <f t="shared" ref="E209:F211" si="17">E206/D206-1</f>
        <v>#DIV/0!</v>
      </c>
      <c r="F209" s="47">
        <f t="shared" si="17"/>
        <v>-1</v>
      </c>
      <c r="H209" s="181"/>
    </row>
    <row r="210" spans="2:8" ht="20.100000000000001" customHeight="1" thickBot="1" x14ac:dyDescent="0.25">
      <c r="B210" s="45" t="s">
        <v>18</v>
      </c>
      <c r="C210" s="48" t="s">
        <v>23</v>
      </c>
      <c r="D210" s="47" t="e">
        <f>D207/C207-1</f>
        <v>#DIV/0!</v>
      </c>
      <c r="E210" s="47" t="e">
        <f t="shared" si="17"/>
        <v>#DIV/0!</v>
      </c>
      <c r="F210" s="47">
        <f t="shared" si="17"/>
        <v>-1</v>
      </c>
    </row>
    <row r="211" spans="2:8" ht="20.100000000000001" customHeight="1" thickBot="1" x14ac:dyDescent="0.25">
      <c r="B211" s="45" t="s">
        <v>19</v>
      </c>
      <c r="C211" s="48" t="s">
        <v>23</v>
      </c>
      <c r="D211" s="47" t="e">
        <f>D208/C208-1</f>
        <v>#DIV/0!</v>
      </c>
      <c r="E211" s="47" t="e">
        <f t="shared" si="17"/>
        <v>#DIV/0!</v>
      </c>
      <c r="F211" s="47" t="e">
        <f t="shared" si="17"/>
        <v>#DIV/0!</v>
      </c>
    </row>
    <row r="212" spans="2:8" ht="20.100000000000001" customHeight="1" thickBot="1" x14ac:dyDescent="0.25">
      <c r="B212" s="368" t="s">
        <v>238</v>
      </c>
      <c r="C212" s="369"/>
      <c r="D212" s="369"/>
      <c r="E212" s="369"/>
      <c r="F212" s="370"/>
    </row>
    <row r="213" spans="2:8" ht="20.100000000000001" customHeight="1" x14ac:dyDescent="0.2">
      <c r="B213" s="371"/>
      <c r="C213" s="59">
        <v>2018</v>
      </c>
      <c r="D213" s="59">
        <v>2019</v>
      </c>
      <c r="E213" s="59">
        <v>2020</v>
      </c>
      <c r="F213" s="59">
        <v>2021</v>
      </c>
    </row>
    <row r="214" spans="2:8" ht="20.100000000000001" customHeight="1" thickBot="1" x14ac:dyDescent="0.25">
      <c r="B214" s="372"/>
      <c r="C214" s="60" t="s">
        <v>6</v>
      </c>
      <c r="D214" s="60" t="s">
        <v>7</v>
      </c>
      <c r="E214" s="60" t="s">
        <v>7</v>
      </c>
      <c r="F214" s="60" t="s">
        <v>7</v>
      </c>
    </row>
    <row r="215" spans="2:8" ht="20.100000000000001" customHeight="1" thickBot="1" x14ac:dyDescent="0.25">
      <c r="B215" s="182" t="s">
        <v>74</v>
      </c>
      <c r="C215" s="50"/>
      <c r="D215" s="50"/>
      <c r="E215" s="50"/>
      <c r="F215" s="50"/>
    </row>
    <row r="216" spans="2:8" ht="20.100000000000001" customHeight="1" thickBot="1" x14ac:dyDescent="0.25">
      <c r="B216" s="182" t="s">
        <v>75</v>
      </c>
      <c r="C216" s="52">
        <v>0</v>
      </c>
      <c r="D216" s="50">
        <v>0</v>
      </c>
      <c r="E216" s="50">
        <v>13000</v>
      </c>
      <c r="F216" s="50"/>
    </row>
    <row r="217" spans="2:8" ht="20.100000000000001" customHeight="1" thickBot="1" x14ac:dyDescent="0.25">
      <c r="B217" s="183" t="s">
        <v>239</v>
      </c>
      <c r="C217" s="52">
        <f>C216+C215</f>
        <v>0</v>
      </c>
      <c r="D217" s="52">
        <f t="shared" ref="D217:F217" si="18">D216+D215</f>
        <v>0</v>
      </c>
      <c r="E217" s="52">
        <f t="shared" si="18"/>
        <v>13000</v>
      </c>
      <c r="F217" s="52">
        <f t="shared" si="18"/>
        <v>0</v>
      </c>
    </row>
    <row r="218" spans="2:8" ht="20.100000000000001" customHeight="1" thickBot="1" x14ac:dyDescent="0.25">
      <c r="B218" s="179" t="s">
        <v>175</v>
      </c>
      <c r="C218" s="398" t="s">
        <v>209</v>
      </c>
      <c r="D218" s="399"/>
      <c r="E218" s="399"/>
      <c r="F218" s="400"/>
    </row>
    <row r="219" spans="2:8" ht="20.100000000000001" customHeight="1" thickBot="1" x14ac:dyDescent="0.25">
      <c r="B219" s="365" t="s">
        <v>178</v>
      </c>
      <c r="C219" s="366"/>
      <c r="D219" s="366"/>
      <c r="E219" s="366"/>
      <c r="F219" s="367"/>
    </row>
    <row r="220" spans="2:8" ht="20.100000000000001" customHeight="1" thickBot="1" x14ac:dyDescent="0.25">
      <c r="B220" s="66" t="s">
        <v>209</v>
      </c>
      <c r="C220" s="49">
        <v>1</v>
      </c>
      <c r="D220" s="49">
        <v>1</v>
      </c>
      <c r="E220" s="49">
        <v>1</v>
      </c>
      <c r="F220" s="49">
        <v>1</v>
      </c>
    </row>
    <row r="221" spans="2:8" ht="20.100000000000001" customHeight="1" thickBot="1" x14ac:dyDescent="0.25">
      <c r="B221" s="395" t="s">
        <v>177</v>
      </c>
      <c r="C221" s="396"/>
      <c r="D221" s="396"/>
      <c r="E221" s="396"/>
      <c r="F221" s="397"/>
    </row>
    <row r="222" spans="2:8" ht="20.100000000000001" customHeight="1" thickBot="1" x14ac:dyDescent="0.25">
      <c r="B222" s="398" t="s">
        <v>69</v>
      </c>
      <c r="C222" s="399"/>
      <c r="D222" s="399"/>
      <c r="E222" s="399"/>
      <c r="F222" s="400"/>
    </row>
    <row r="223" spans="2:8" ht="20.100000000000001" customHeight="1" x14ac:dyDescent="0.2">
      <c r="B223" s="371"/>
      <c r="C223" s="59">
        <v>2018</v>
      </c>
      <c r="D223" s="59">
        <v>2019</v>
      </c>
      <c r="E223" s="59">
        <v>2020</v>
      </c>
      <c r="F223" s="59">
        <v>2021</v>
      </c>
    </row>
    <row r="224" spans="2:8" ht="20.100000000000001" customHeight="1" thickBot="1" x14ac:dyDescent="0.25">
      <c r="B224" s="372"/>
      <c r="C224" s="60" t="s">
        <v>6</v>
      </c>
      <c r="D224" s="60" t="s">
        <v>7</v>
      </c>
      <c r="E224" s="60" t="s">
        <v>7</v>
      </c>
      <c r="F224" s="60" t="s">
        <v>7</v>
      </c>
    </row>
    <row r="225" spans="2:6" ht="30.75" customHeight="1" thickBot="1" x14ac:dyDescent="0.25">
      <c r="B225" s="61" t="s">
        <v>240</v>
      </c>
      <c r="C225" s="368" t="s">
        <v>241</v>
      </c>
      <c r="D225" s="369"/>
      <c r="E225" s="369"/>
      <c r="F225" s="370"/>
    </row>
    <row r="226" spans="2:6" ht="20.100000000000001" customHeight="1" thickBot="1" x14ac:dyDescent="0.25">
      <c r="B226" s="45" t="s">
        <v>10</v>
      </c>
      <c r="C226" s="365" t="s">
        <v>242</v>
      </c>
      <c r="D226" s="366"/>
      <c r="E226" s="366"/>
      <c r="F226" s="367"/>
    </row>
    <row r="227" spans="2:6" ht="20.100000000000001" customHeight="1" thickBot="1" x14ac:dyDescent="0.25">
      <c r="B227" s="45" t="s">
        <v>15</v>
      </c>
      <c r="C227" s="401" t="s">
        <v>234</v>
      </c>
      <c r="D227" s="402"/>
      <c r="E227" s="402"/>
      <c r="F227" s="403"/>
    </row>
    <row r="228" spans="2:6" ht="20.100000000000001" customHeight="1" x14ac:dyDescent="0.2">
      <c r="B228" s="371"/>
      <c r="C228" s="59">
        <v>2018</v>
      </c>
      <c r="D228" s="59">
        <v>2019</v>
      </c>
      <c r="E228" s="59">
        <v>2020</v>
      </c>
      <c r="F228" s="59">
        <v>2021</v>
      </c>
    </row>
    <row r="229" spans="2:6" ht="20.100000000000001" customHeight="1" thickBot="1" x14ac:dyDescent="0.25">
      <c r="B229" s="372"/>
      <c r="C229" s="60" t="s">
        <v>6</v>
      </c>
      <c r="D229" s="60" t="s">
        <v>7</v>
      </c>
      <c r="E229" s="60" t="s">
        <v>7</v>
      </c>
      <c r="F229" s="60" t="s">
        <v>7</v>
      </c>
    </row>
    <row r="230" spans="2:6" ht="20.100000000000001" customHeight="1" thickBot="1" x14ac:dyDescent="0.25">
      <c r="B230" s="45" t="s">
        <v>9</v>
      </c>
      <c r="C230" s="46">
        <v>290</v>
      </c>
      <c r="D230" s="46">
        <v>290</v>
      </c>
      <c r="E230" s="46">
        <v>291</v>
      </c>
      <c r="F230" s="46">
        <v>291</v>
      </c>
    </row>
    <row r="231" spans="2:6" ht="20.100000000000001" customHeight="1" thickBot="1" x14ac:dyDescent="0.25">
      <c r="B231" s="45" t="s">
        <v>16</v>
      </c>
      <c r="C231" s="46">
        <v>10843</v>
      </c>
      <c r="D231" s="46">
        <v>10943</v>
      </c>
      <c r="E231" s="46">
        <v>11043</v>
      </c>
      <c r="F231" s="46">
        <v>11194</v>
      </c>
    </row>
    <row r="232" spans="2:6" ht="20.100000000000001" customHeight="1" thickBot="1" x14ac:dyDescent="0.25">
      <c r="B232" s="45" t="s">
        <v>26</v>
      </c>
      <c r="C232" s="46">
        <f>C231/C230</f>
        <v>37.389655172413796</v>
      </c>
      <c r="D232" s="46">
        <f t="shared" ref="D232:F232" si="19">D231/D230</f>
        <v>37.734482758620686</v>
      </c>
      <c r="E232" s="46">
        <f t="shared" si="19"/>
        <v>37.948453608247419</v>
      </c>
      <c r="F232" s="46">
        <f t="shared" si="19"/>
        <v>38.467353951890033</v>
      </c>
    </row>
    <row r="233" spans="2:6" ht="20.100000000000001" customHeight="1" thickBot="1" x14ac:dyDescent="0.25">
      <c r="B233" s="45" t="s">
        <v>17</v>
      </c>
      <c r="C233" s="48"/>
      <c r="D233" s="47">
        <f>D230/C230-1</f>
        <v>0</v>
      </c>
      <c r="E233" s="47">
        <f t="shared" ref="E233:F235" si="20">E230/D230-1</f>
        <v>3.4482758620688614E-3</v>
      </c>
      <c r="F233" s="47">
        <f t="shared" si="20"/>
        <v>0</v>
      </c>
    </row>
    <row r="234" spans="2:6" ht="20.100000000000001" customHeight="1" thickBot="1" x14ac:dyDescent="0.25">
      <c r="B234" s="45" t="s">
        <v>18</v>
      </c>
      <c r="C234" s="48"/>
      <c r="D234" s="47">
        <f>D231/C231-1</f>
        <v>9.222539887485004E-3</v>
      </c>
      <c r="E234" s="47">
        <f t="shared" si="20"/>
        <v>9.1382619025861533E-3</v>
      </c>
      <c r="F234" s="47">
        <f t="shared" si="20"/>
        <v>1.3673820519786384E-2</v>
      </c>
    </row>
    <row r="235" spans="2:6" ht="20.100000000000001" customHeight="1" thickBot="1" x14ac:dyDescent="0.25">
      <c r="B235" s="45" t="s">
        <v>19</v>
      </c>
      <c r="C235" s="48"/>
      <c r="D235" s="47">
        <f>D232/C232-1</f>
        <v>9.2225398874847819E-3</v>
      </c>
      <c r="E235" s="47">
        <f t="shared" si="20"/>
        <v>5.6704328238830204E-3</v>
      </c>
      <c r="F235" s="47">
        <f t="shared" si="20"/>
        <v>1.3673820519786384E-2</v>
      </c>
    </row>
    <row r="236" spans="2:6" ht="20.100000000000001" customHeight="1" x14ac:dyDescent="0.2">
      <c r="B236" s="371"/>
      <c r="C236" s="59">
        <v>2018</v>
      </c>
      <c r="D236" s="59">
        <v>2019</v>
      </c>
      <c r="E236" s="59">
        <v>2020</v>
      </c>
      <c r="F236" s="59">
        <v>2021</v>
      </c>
    </row>
    <row r="237" spans="2:6" ht="20.100000000000001" customHeight="1" thickBot="1" x14ac:dyDescent="0.25">
      <c r="B237" s="372"/>
      <c r="C237" s="60" t="s">
        <v>6</v>
      </c>
      <c r="D237" s="60" t="s">
        <v>7</v>
      </c>
      <c r="E237" s="60" t="s">
        <v>7</v>
      </c>
      <c r="F237" s="60" t="s">
        <v>7</v>
      </c>
    </row>
    <row r="238" spans="2:6" ht="20.100000000000001" customHeight="1" thickBot="1" x14ac:dyDescent="0.25">
      <c r="B238" s="368" t="s">
        <v>243</v>
      </c>
      <c r="C238" s="369"/>
      <c r="D238" s="369"/>
      <c r="E238" s="369"/>
      <c r="F238" s="370"/>
    </row>
    <row r="239" spans="2:6" ht="20.100000000000001" customHeight="1" x14ac:dyDescent="0.2">
      <c r="B239" s="371"/>
      <c r="C239" s="59">
        <v>2018</v>
      </c>
      <c r="D239" s="59">
        <v>2019</v>
      </c>
      <c r="E239" s="59">
        <v>2020</v>
      </c>
      <c r="F239" s="59">
        <v>2021</v>
      </c>
    </row>
    <row r="240" spans="2:6" ht="20.100000000000001" customHeight="1" thickBot="1" x14ac:dyDescent="0.25">
      <c r="B240" s="372"/>
      <c r="C240" s="60" t="s">
        <v>6</v>
      </c>
      <c r="D240" s="60" t="s">
        <v>7</v>
      </c>
      <c r="E240" s="60" t="s">
        <v>7</v>
      </c>
      <c r="F240" s="60" t="s">
        <v>7</v>
      </c>
    </row>
    <row r="241" spans="2:6" ht="20.100000000000001" customHeight="1" thickBot="1" x14ac:dyDescent="0.25">
      <c r="B241" s="182" t="s">
        <v>0</v>
      </c>
      <c r="C241" s="16">
        <v>7467</v>
      </c>
      <c r="D241" s="16">
        <v>7467</v>
      </c>
      <c r="E241" s="16">
        <v>7467</v>
      </c>
      <c r="F241" s="16">
        <v>7510</v>
      </c>
    </row>
    <row r="242" spans="2:6" ht="20.100000000000001" customHeight="1" thickBot="1" x14ac:dyDescent="0.25">
      <c r="B242" s="182" t="s">
        <v>41</v>
      </c>
      <c r="C242" s="16">
        <v>1317</v>
      </c>
      <c r="D242" s="16">
        <v>1317</v>
      </c>
      <c r="E242" s="16">
        <v>1317</v>
      </c>
      <c r="F242" s="16">
        <v>1325</v>
      </c>
    </row>
    <row r="243" spans="2:6" ht="20.100000000000001" customHeight="1" thickBot="1" x14ac:dyDescent="0.25">
      <c r="B243" s="182" t="s">
        <v>1</v>
      </c>
      <c r="C243" s="18">
        <v>2059</v>
      </c>
      <c r="D243" s="18">
        <v>2159</v>
      </c>
      <c r="E243" s="18">
        <v>2259</v>
      </c>
      <c r="F243" s="18">
        <v>2359</v>
      </c>
    </row>
    <row r="244" spans="2:6" ht="20.100000000000001" customHeight="1" thickBot="1" x14ac:dyDescent="0.25">
      <c r="B244" s="182" t="s">
        <v>2</v>
      </c>
      <c r="C244" s="52"/>
      <c r="D244" s="50"/>
      <c r="E244" s="50"/>
      <c r="F244" s="50"/>
    </row>
    <row r="245" spans="2:6" ht="20.100000000000001" customHeight="1" thickBot="1" x14ac:dyDescent="0.25">
      <c r="B245" s="182" t="s">
        <v>31</v>
      </c>
      <c r="C245" s="52"/>
      <c r="D245" s="50"/>
      <c r="E245" s="50"/>
      <c r="F245" s="50"/>
    </row>
    <row r="246" spans="2:6" ht="20.100000000000001" customHeight="1" thickBot="1" x14ac:dyDescent="0.25">
      <c r="B246" s="182" t="s">
        <v>33</v>
      </c>
      <c r="C246" s="52"/>
      <c r="D246" s="50"/>
      <c r="E246" s="50"/>
      <c r="F246" s="50"/>
    </row>
    <row r="247" spans="2:6" ht="20.100000000000001" customHeight="1" thickBot="1" x14ac:dyDescent="0.25">
      <c r="B247" s="182" t="s">
        <v>3</v>
      </c>
      <c r="C247" s="52"/>
      <c r="D247" s="50"/>
      <c r="E247" s="50"/>
      <c r="F247" s="50"/>
    </row>
    <row r="248" spans="2:6" ht="20.100000000000001" customHeight="1" thickBot="1" x14ac:dyDescent="0.25">
      <c r="B248" s="187" t="s">
        <v>65</v>
      </c>
      <c r="C248" s="2">
        <f>C247+C246+C245+C244+C243+C242+C241</f>
        <v>10843</v>
      </c>
      <c r="D248" s="2">
        <f>D247+D246+D245+D244+D243+D242+D241</f>
        <v>10943</v>
      </c>
      <c r="E248" s="2">
        <f>E247+E246+E245+E244+E243+E242+E241</f>
        <v>11043</v>
      </c>
      <c r="F248" s="2">
        <f>F247+F246+F245+F244+F243+F242+F241</f>
        <v>11194</v>
      </c>
    </row>
    <row r="249" spans="2:6" ht="20.100000000000001" customHeight="1" thickBot="1" x14ac:dyDescent="0.25">
      <c r="B249" s="184" t="s">
        <v>63</v>
      </c>
      <c r="C249" s="62">
        <f>IF(C248-C231=0,0,"Error")</f>
        <v>0</v>
      </c>
      <c r="D249" s="62">
        <f>IF(D248-D231=0,0,"Error")</f>
        <v>0</v>
      </c>
      <c r="E249" s="62">
        <f>IF(E248-E231=0,0,"Error")</f>
        <v>0</v>
      </c>
      <c r="F249" s="62">
        <f>IF(F248-F231=0,0,"Error")</f>
        <v>0</v>
      </c>
    </row>
    <row r="250" spans="2:6" ht="20.100000000000001" customHeight="1" thickBot="1" x14ac:dyDescent="0.25">
      <c r="B250" s="355" t="s">
        <v>76</v>
      </c>
      <c r="C250" s="356"/>
      <c r="D250" s="356"/>
      <c r="E250" s="356"/>
      <c r="F250" s="357"/>
    </row>
    <row r="251" spans="2:6" ht="20.100000000000001" customHeight="1" thickBot="1" x14ac:dyDescent="0.25">
      <c r="B251" s="58" t="s">
        <v>40</v>
      </c>
      <c r="C251" s="404" t="s">
        <v>199</v>
      </c>
      <c r="D251" s="405"/>
      <c r="E251" s="405"/>
      <c r="F251" s="406"/>
    </row>
    <row r="252" spans="2:6" ht="20.100000000000001" customHeight="1" thickBot="1" x14ac:dyDescent="0.25">
      <c r="B252" s="61" t="s">
        <v>244</v>
      </c>
      <c r="C252" s="373" t="s">
        <v>245</v>
      </c>
      <c r="D252" s="362"/>
      <c r="E252" s="362"/>
      <c r="F252" s="363"/>
    </row>
    <row r="253" spans="2:6" ht="20.100000000000001" customHeight="1" thickBot="1" x14ac:dyDescent="0.25">
      <c r="B253" s="45" t="s">
        <v>10</v>
      </c>
      <c r="C253" s="365" t="s">
        <v>246</v>
      </c>
      <c r="D253" s="366"/>
      <c r="E253" s="366"/>
      <c r="F253" s="367"/>
    </row>
    <row r="254" spans="2:6" ht="20.100000000000001" customHeight="1" thickBot="1" x14ac:dyDescent="0.25">
      <c r="B254" s="45" t="s">
        <v>15</v>
      </c>
      <c r="C254" s="374" t="s">
        <v>247</v>
      </c>
      <c r="D254" s="375"/>
      <c r="E254" s="375"/>
      <c r="F254" s="376"/>
    </row>
    <row r="255" spans="2:6" ht="20.100000000000001" customHeight="1" x14ac:dyDescent="0.2">
      <c r="B255" s="371"/>
      <c r="C255" s="59">
        <v>2018</v>
      </c>
      <c r="D255" s="59">
        <v>2019</v>
      </c>
      <c r="E255" s="59">
        <v>2020</v>
      </c>
      <c r="F255" s="59">
        <v>2021</v>
      </c>
    </row>
    <row r="256" spans="2:6" ht="20.100000000000001" customHeight="1" thickBot="1" x14ac:dyDescent="0.25">
      <c r="B256" s="372"/>
      <c r="C256" s="60" t="s">
        <v>6</v>
      </c>
      <c r="D256" s="60" t="s">
        <v>7</v>
      </c>
      <c r="E256" s="60" t="s">
        <v>7</v>
      </c>
      <c r="F256" s="60" t="s">
        <v>7</v>
      </c>
    </row>
    <row r="257" spans="2:8" ht="20.100000000000001" customHeight="1" thickBot="1" x14ac:dyDescent="0.25">
      <c r="B257" s="45" t="s">
        <v>9</v>
      </c>
      <c r="C257" s="46">
        <v>1</v>
      </c>
      <c r="D257" s="46">
        <v>1</v>
      </c>
      <c r="E257" s="46"/>
      <c r="F257" s="46"/>
    </row>
    <row r="258" spans="2:8" ht="20.100000000000001" customHeight="1" thickBot="1" x14ac:dyDescent="0.25">
      <c r="B258" s="45" t="s">
        <v>16</v>
      </c>
      <c r="C258" s="46">
        <v>14000</v>
      </c>
      <c r="D258" s="46">
        <v>10000</v>
      </c>
      <c r="E258" s="46"/>
      <c r="F258" s="46"/>
    </row>
    <row r="259" spans="2:8" ht="20.100000000000001" customHeight="1" thickBot="1" x14ac:dyDescent="0.25">
      <c r="B259" s="45" t="s">
        <v>26</v>
      </c>
      <c r="C259" s="46">
        <f>C258/C257</f>
        <v>14000</v>
      </c>
      <c r="D259" s="46">
        <f t="shared" ref="D259:F259" si="21">D258/D257</f>
        <v>10000</v>
      </c>
      <c r="E259" s="46" t="e">
        <f t="shared" si="21"/>
        <v>#DIV/0!</v>
      </c>
      <c r="F259" s="46" t="e">
        <f t="shared" si="21"/>
        <v>#DIV/0!</v>
      </c>
    </row>
    <row r="260" spans="2:8" ht="20.100000000000001" customHeight="1" thickBot="1" x14ac:dyDescent="0.25">
      <c r="B260" s="45" t="s">
        <v>17</v>
      </c>
      <c r="C260" s="48" t="s">
        <v>23</v>
      </c>
      <c r="D260" s="47">
        <f>D257/C257-1</f>
        <v>0</v>
      </c>
      <c r="E260" s="47">
        <f t="shared" ref="E260:F262" si="22">E257/D257-1</f>
        <v>-1</v>
      </c>
      <c r="F260" s="47" t="e">
        <f t="shared" si="22"/>
        <v>#DIV/0!</v>
      </c>
      <c r="H260" s="181"/>
    </row>
    <row r="261" spans="2:8" ht="20.100000000000001" customHeight="1" thickBot="1" x14ac:dyDescent="0.25">
      <c r="B261" s="45" t="s">
        <v>18</v>
      </c>
      <c r="C261" s="48" t="s">
        <v>23</v>
      </c>
      <c r="D261" s="47">
        <f>D258/C258-1</f>
        <v>-0.2857142857142857</v>
      </c>
      <c r="E261" s="47">
        <f t="shared" si="22"/>
        <v>-1</v>
      </c>
      <c r="F261" s="47" t="e">
        <f t="shared" si="22"/>
        <v>#DIV/0!</v>
      </c>
    </row>
    <row r="262" spans="2:8" ht="20.100000000000001" customHeight="1" thickBot="1" x14ac:dyDescent="0.25">
      <c r="B262" s="45" t="s">
        <v>19</v>
      </c>
      <c r="C262" s="48" t="s">
        <v>23</v>
      </c>
      <c r="D262" s="47">
        <f>D259/C259-1</f>
        <v>-0.2857142857142857</v>
      </c>
      <c r="E262" s="47" t="e">
        <f t="shared" si="22"/>
        <v>#DIV/0!</v>
      </c>
      <c r="F262" s="47" t="e">
        <f t="shared" si="22"/>
        <v>#DIV/0!</v>
      </c>
    </row>
    <row r="263" spans="2:8" ht="20.100000000000001" customHeight="1" thickBot="1" x14ac:dyDescent="0.25">
      <c r="B263" s="368" t="s">
        <v>248</v>
      </c>
      <c r="C263" s="369"/>
      <c r="D263" s="369"/>
      <c r="E263" s="369"/>
      <c r="F263" s="370"/>
    </row>
    <row r="264" spans="2:8" ht="20.100000000000001" customHeight="1" x14ac:dyDescent="0.2">
      <c r="B264" s="371"/>
      <c r="C264" s="59">
        <v>2018</v>
      </c>
      <c r="D264" s="59">
        <v>2019</v>
      </c>
      <c r="E264" s="59">
        <v>2020</v>
      </c>
      <c r="F264" s="59">
        <v>2021</v>
      </c>
    </row>
    <row r="265" spans="2:8" ht="20.100000000000001" customHeight="1" thickBot="1" x14ac:dyDescent="0.25">
      <c r="B265" s="372"/>
      <c r="C265" s="60" t="s">
        <v>6</v>
      </c>
      <c r="D265" s="60" t="s">
        <v>7</v>
      </c>
      <c r="E265" s="60" t="s">
        <v>7</v>
      </c>
      <c r="F265" s="60" t="s">
        <v>7</v>
      </c>
    </row>
    <row r="266" spans="2:8" ht="20.100000000000001" customHeight="1" thickBot="1" x14ac:dyDescent="0.25">
      <c r="B266" s="182" t="s">
        <v>74</v>
      </c>
      <c r="C266" s="50">
        <v>14000</v>
      </c>
      <c r="D266" s="50">
        <v>10000</v>
      </c>
      <c r="E266" s="50">
        <v>0</v>
      </c>
      <c r="F266" s="50">
        <v>0</v>
      </c>
    </row>
    <row r="267" spans="2:8" ht="20.100000000000001" customHeight="1" thickBot="1" x14ac:dyDescent="0.25">
      <c r="B267" s="182" t="s">
        <v>75</v>
      </c>
      <c r="C267" s="52"/>
      <c r="D267" s="50"/>
      <c r="E267" s="50"/>
      <c r="F267" s="50"/>
    </row>
    <row r="268" spans="2:8" ht="20.100000000000001" customHeight="1" thickBot="1" x14ac:dyDescent="0.25">
      <c r="B268" s="183" t="s">
        <v>249</v>
      </c>
      <c r="C268" s="52">
        <f>C267+C266</f>
        <v>14000</v>
      </c>
      <c r="D268" s="52">
        <f t="shared" ref="D268:F268" si="23">D267+D266</f>
        <v>10000</v>
      </c>
      <c r="E268" s="52">
        <f t="shared" si="23"/>
        <v>0</v>
      </c>
      <c r="F268" s="52">
        <f t="shared" si="23"/>
        <v>0</v>
      </c>
    </row>
    <row r="269" spans="2:8" ht="20.100000000000001" customHeight="1" thickBot="1" x14ac:dyDescent="0.25">
      <c r="B269" s="188"/>
      <c r="C269" s="63"/>
      <c r="D269" s="63"/>
      <c r="E269" s="63"/>
      <c r="F269" s="63"/>
    </row>
    <row r="270" spans="2:8" ht="20.100000000000001" customHeight="1" thickBot="1" x14ac:dyDescent="0.25">
      <c r="B270" s="180" t="s">
        <v>89</v>
      </c>
      <c r="C270" s="57">
        <f>C52+C29+C78+C99+C120+C147++C179+C207+C231+C258</f>
        <v>72300</v>
      </c>
      <c r="D270" s="57">
        <f t="shared" ref="D270:F270" si="24">D52+D29+D78+D99+D120+D147++D179+D207+D231+D258</f>
        <v>67400</v>
      </c>
      <c r="E270" s="57">
        <f t="shared" si="24"/>
        <v>71000</v>
      </c>
      <c r="F270" s="57">
        <f t="shared" si="24"/>
        <v>71500</v>
      </c>
    </row>
    <row r="271" spans="2:8" ht="20.100000000000001" customHeight="1" thickBot="1" x14ac:dyDescent="0.25">
      <c r="B271" s="180" t="s">
        <v>90</v>
      </c>
      <c r="C271" s="57">
        <f>C273+C275+C277+C279+C281+C283+C285+C287+C289</f>
        <v>72300</v>
      </c>
      <c r="D271" s="57">
        <f>D273+D275+D277+D279+D281+D283+D285+D287+D289</f>
        <v>67400</v>
      </c>
      <c r="E271" s="57">
        <f>E273+E275+E277+E279+E281+E283+E285+E287+E289</f>
        <v>71000</v>
      </c>
      <c r="F271" s="57">
        <f>F273+F275+F277+F279+F281+F283+F285+F287+F289</f>
        <v>71500</v>
      </c>
    </row>
    <row r="272" spans="2:8" ht="20.100000000000001" customHeight="1" thickBot="1" x14ac:dyDescent="0.25">
      <c r="B272" s="189" t="s">
        <v>27</v>
      </c>
      <c r="C272" s="54"/>
      <c r="D272" s="55">
        <f>D271/C271-1</f>
        <v>-6.777316735822958E-2</v>
      </c>
      <c r="E272" s="55">
        <f t="shared" ref="E272:F272" si="25">E271/D271-1</f>
        <v>5.3412462908011937E-2</v>
      </c>
      <c r="F272" s="55">
        <f t="shared" si="25"/>
        <v>7.0422535211267512E-3</v>
      </c>
    </row>
    <row r="273" spans="2:8" ht="20.100000000000001" customHeight="1" thickBot="1" x14ac:dyDescent="0.25">
      <c r="B273" s="182" t="s">
        <v>0</v>
      </c>
      <c r="C273" s="50">
        <f>C157+C60+C37+C189+C241</f>
        <v>29159</v>
      </c>
      <c r="D273" s="50">
        <f t="shared" ref="D273:F273" si="26">D157+D60+D37+D189+D241</f>
        <v>29159</v>
      </c>
      <c r="E273" s="50">
        <f t="shared" si="26"/>
        <v>29159</v>
      </c>
      <c r="F273" s="50">
        <f t="shared" si="26"/>
        <v>29329</v>
      </c>
      <c r="H273" s="30">
        <f>29159-21692</f>
        <v>7467</v>
      </c>
    </row>
    <row r="274" spans="2:8" ht="20.100000000000001" customHeight="1" thickBot="1" x14ac:dyDescent="0.25">
      <c r="B274" s="190" t="s">
        <v>28</v>
      </c>
      <c r="C274" s="52"/>
      <c r="D274" s="53">
        <f>D273/C273-1</f>
        <v>0</v>
      </c>
      <c r="E274" s="53">
        <f t="shared" ref="E274:F274" si="27">E273/D273-1</f>
        <v>0</v>
      </c>
      <c r="F274" s="53">
        <f t="shared" si="27"/>
        <v>5.8301039130286281E-3</v>
      </c>
    </row>
    <row r="275" spans="2:8" ht="20.100000000000001" customHeight="1" thickBot="1" x14ac:dyDescent="0.25">
      <c r="B275" s="182" t="s">
        <v>41</v>
      </c>
      <c r="C275" s="50">
        <f>C38+C158+C190+C242</f>
        <v>5141</v>
      </c>
      <c r="D275" s="50">
        <f t="shared" ref="D275:F275" si="28">D38+D158+D190+D242</f>
        <v>5141</v>
      </c>
      <c r="E275" s="50">
        <f t="shared" si="28"/>
        <v>5141</v>
      </c>
      <c r="F275" s="50">
        <f t="shared" si="28"/>
        <v>5171</v>
      </c>
    </row>
    <row r="276" spans="2:8" ht="20.100000000000001" customHeight="1" thickBot="1" x14ac:dyDescent="0.25">
      <c r="B276" s="190" t="s">
        <v>42</v>
      </c>
      <c r="C276" s="52"/>
      <c r="D276" s="53">
        <f>D275/C275-1</f>
        <v>0</v>
      </c>
      <c r="E276" s="53">
        <f t="shared" ref="E276:F276" si="29">E275/D275-1</f>
        <v>0</v>
      </c>
      <c r="F276" s="53">
        <f t="shared" si="29"/>
        <v>5.835440575763462E-3</v>
      </c>
    </row>
    <row r="277" spans="2:8" ht="20.100000000000001" customHeight="1" thickBot="1" x14ac:dyDescent="0.25">
      <c r="B277" s="182" t="s">
        <v>1</v>
      </c>
      <c r="C277" s="50">
        <f>C39+C159+C191+C243</f>
        <v>23000</v>
      </c>
      <c r="D277" s="50">
        <f t="shared" ref="D277:F277" si="30">D39+D159+D191+D243</f>
        <v>23100</v>
      </c>
      <c r="E277" s="50">
        <f t="shared" si="30"/>
        <v>23700</v>
      </c>
      <c r="F277" s="50">
        <f t="shared" si="30"/>
        <v>24000</v>
      </c>
    </row>
    <row r="278" spans="2:8" ht="20.100000000000001" customHeight="1" thickBot="1" x14ac:dyDescent="0.25">
      <c r="B278" s="190" t="s">
        <v>29</v>
      </c>
      <c r="C278" s="52"/>
      <c r="D278" s="53">
        <f>D277/C277-1</f>
        <v>4.3478260869564966E-3</v>
      </c>
      <c r="E278" s="53">
        <f t="shared" ref="E278:F278" si="31">E277/D277-1</f>
        <v>2.5974025974025983E-2</v>
      </c>
      <c r="F278" s="53">
        <f t="shared" si="31"/>
        <v>1.2658227848101333E-2</v>
      </c>
    </row>
    <row r="279" spans="2:8" ht="20.100000000000001" customHeight="1" thickBot="1" x14ac:dyDescent="0.25">
      <c r="B279" s="182" t="s">
        <v>2</v>
      </c>
      <c r="C279" s="50">
        <f>+C160+C63+C40</f>
        <v>0</v>
      </c>
      <c r="D279" s="50">
        <f t="shared" ref="D279:F279" si="32">+D160+D63+D40</f>
        <v>0</v>
      </c>
      <c r="E279" s="50">
        <f t="shared" si="32"/>
        <v>0</v>
      </c>
      <c r="F279" s="50">
        <f t="shared" si="32"/>
        <v>0</v>
      </c>
    </row>
    <row r="280" spans="2:8" ht="20.100000000000001" customHeight="1" thickBot="1" x14ac:dyDescent="0.25">
      <c r="B280" s="190" t="s">
        <v>30</v>
      </c>
      <c r="C280" s="52"/>
      <c r="D280" s="53" t="e">
        <f>D279/C279-1</f>
        <v>#DIV/0!</v>
      </c>
      <c r="E280" s="53" t="e">
        <f t="shared" ref="E280:F280" si="33">E279/D279-1</f>
        <v>#DIV/0!</v>
      </c>
      <c r="F280" s="53" t="e">
        <f t="shared" si="33"/>
        <v>#DIV/0!</v>
      </c>
    </row>
    <row r="281" spans="2:8" ht="20.100000000000001" customHeight="1" thickBot="1" x14ac:dyDescent="0.25">
      <c r="B281" s="182" t="s">
        <v>31</v>
      </c>
      <c r="C281" s="50">
        <f>C161+C64+C41</f>
        <v>0</v>
      </c>
      <c r="D281" s="50">
        <f t="shared" ref="D281:F281" si="34">D161+D64+D41</f>
        <v>0</v>
      </c>
      <c r="E281" s="50">
        <f t="shared" si="34"/>
        <v>0</v>
      </c>
      <c r="F281" s="50">
        <f t="shared" si="34"/>
        <v>0</v>
      </c>
    </row>
    <row r="282" spans="2:8" ht="20.100000000000001" customHeight="1" thickBot="1" x14ac:dyDescent="0.25">
      <c r="B282" s="190" t="s">
        <v>32</v>
      </c>
      <c r="C282" s="52"/>
      <c r="D282" s="53" t="e">
        <f>D281/C281-1</f>
        <v>#DIV/0!</v>
      </c>
      <c r="E282" s="53" t="e">
        <f t="shared" ref="E282:F282" si="35">E281/D281-1</f>
        <v>#DIV/0!</v>
      </c>
      <c r="F282" s="53" t="e">
        <f t="shared" si="35"/>
        <v>#DIV/0!</v>
      </c>
    </row>
    <row r="283" spans="2:8" ht="20.100000000000001" customHeight="1" thickBot="1" x14ac:dyDescent="0.25">
      <c r="B283" s="182" t="s">
        <v>33</v>
      </c>
      <c r="C283" s="50">
        <f>C162+C65+C42</f>
        <v>0</v>
      </c>
      <c r="D283" s="50">
        <f t="shared" ref="D283:F283" si="36">D162+D65+D42</f>
        <v>0</v>
      </c>
      <c r="E283" s="50">
        <f t="shared" si="36"/>
        <v>0</v>
      </c>
      <c r="F283" s="50">
        <f t="shared" si="36"/>
        <v>0</v>
      </c>
    </row>
    <row r="284" spans="2:8" ht="20.100000000000001" customHeight="1" thickBot="1" x14ac:dyDescent="0.25">
      <c r="B284" s="190" t="s">
        <v>34</v>
      </c>
      <c r="C284" s="52"/>
      <c r="D284" s="53" t="e">
        <f>D283/C283-1</f>
        <v>#DIV/0!</v>
      </c>
      <c r="E284" s="53" t="e">
        <f t="shared" ref="E284:F284" si="37">E283/D283-1</f>
        <v>#DIV/0!</v>
      </c>
      <c r="F284" s="53" t="e">
        <f t="shared" si="37"/>
        <v>#DIV/0!</v>
      </c>
    </row>
    <row r="285" spans="2:8" ht="20.100000000000001" customHeight="1" thickBot="1" x14ac:dyDescent="0.25">
      <c r="B285" s="182" t="s">
        <v>3</v>
      </c>
      <c r="C285" s="50">
        <f>C163+C66+C43</f>
        <v>0</v>
      </c>
      <c r="D285" s="50">
        <f t="shared" ref="D285:F285" si="38">D163+D66+D43</f>
        <v>0</v>
      </c>
      <c r="E285" s="50">
        <f t="shared" si="38"/>
        <v>0</v>
      </c>
      <c r="F285" s="50">
        <f t="shared" si="38"/>
        <v>0</v>
      </c>
    </row>
    <row r="286" spans="2:8" ht="20.100000000000001" customHeight="1" thickBot="1" x14ac:dyDescent="0.25">
      <c r="B286" s="190" t="s">
        <v>35</v>
      </c>
      <c r="C286" s="52"/>
      <c r="D286" s="53" t="e">
        <f>D285/C285-1</f>
        <v>#DIV/0!</v>
      </c>
      <c r="E286" s="53" t="e">
        <f t="shared" ref="E286:F286" si="39">E285/D285-1</f>
        <v>#DIV/0!</v>
      </c>
      <c r="F286" s="53" t="e">
        <f t="shared" si="39"/>
        <v>#DIV/0!</v>
      </c>
    </row>
    <row r="287" spans="2:8" ht="20.100000000000001" customHeight="1" thickBot="1" x14ac:dyDescent="0.25">
      <c r="B287" s="182" t="s">
        <v>20</v>
      </c>
      <c r="C287" s="50">
        <f>C266</f>
        <v>14000</v>
      </c>
      <c r="D287" s="50">
        <f t="shared" ref="D287:F287" si="40">D266</f>
        <v>10000</v>
      </c>
      <c r="E287" s="50">
        <f t="shared" si="40"/>
        <v>0</v>
      </c>
      <c r="F287" s="50">
        <f t="shared" si="40"/>
        <v>0</v>
      </c>
    </row>
    <row r="288" spans="2:8" ht="20.100000000000001" customHeight="1" thickBot="1" x14ac:dyDescent="0.25">
      <c r="B288" s="190" t="s">
        <v>36</v>
      </c>
      <c r="C288" s="52"/>
      <c r="D288" s="53">
        <f>D287/C287-1</f>
        <v>-0.2857142857142857</v>
      </c>
      <c r="E288" s="53">
        <f t="shared" ref="E288:F288" si="41">E287/D287-1</f>
        <v>-1</v>
      </c>
      <c r="F288" s="53" t="e">
        <f t="shared" si="41"/>
        <v>#DIV/0!</v>
      </c>
    </row>
    <row r="289" spans="2:6" ht="20.100000000000001" customHeight="1" thickBot="1" x14ac:dyDescent="0.25">
      <c r="B289" s="182" t="s">
        <v>21</v>
      </c>
      <c r="C289" s="50">
        <f>C87+C109+C129+C216</f>
        <v>1000</v>
      </c>
      <c r="D289" s="50">
        <f t="shared" ref="D289:F289" si="42">D87+D109+D129+D216</f>
        <v>0</v>
      </c>
      <c r="E289" s="50">
        <f t="shared" si="42"/>
        <v>13000</v>
      </c>
      <c r="F289" s="50">
        <f t="shared" si="42"/>
        <v>13000</v>
      </c>
    </row>
    <row r="290" spans="2:6" ht="20.100000000000001" customHeight="1" thickBot="1" x14ac:dyDescent="0.25">
      <c r="B290" s="190" t="s">
        <v>37</v>
      </c>
      <c r="C290" s="52"/>
      <c r="D290" s="53">
        <f>D289/C289-1</f>
        <v>-1</v>
      </c>
      <c r="E290" s="53" t="e">
        <f t="shared" ref="E290:F290" si="43">E289/D289-1</f>
        <v>#DIV/0!</v>
      </c>
      <c r="F290" s="53">
        <f t="shared" si="43"/>
        <v>0</v>
      </c>
    </row>
    <row r="291" spans="2:6" ht="20.100000000000001" customHeight="1" thickBot="1" x14ac:dyDescent="0.25">
      <c r="B291" s="184" t="s">
        <v>63</v>
      </c>
      <c r="C291" s="62">
        <f>IF(C271-C270=0,0,"Error")</f>
        <v>0</v>
      </c>
      <c r="D291" s="62">
        <f t="shared" ref="D291:F291" si="44">IF(D271-D270=0,0,"Error")</f>
        <v>0</v>
      </c>
      <c r="E291" s="62">
        <f t="shared" si="44"/>
        <v>0</v>
      </c>
      <c r="F291" s="62">
        <f t="shared" si="44"/>
        <v>0</v>
      </c>
    </row>
    <row r="292" spans="2:6" ht="20.100000000000001" customHeight="1" thickBot="1" x14ac:dyDescent="0.25">
      <c r="B292" s="191" t="s">
        <v>47</v>
      </c>
      <c r="C292" s="50">
        <v>36</v>
      </c>
      <c r="D292" s="50">
        <v>36</v>
      </c>
      <c r="E292" s="50">
        <v>36</v>
      </c>
      <c r="F292" s="50">
        <v>36</v>
      </c>
    </row>
    <row r="293" spans="2:6" ht="20.100000000000001" customHeight="1" thickBot="1" x14ac:dyDescent="0.25">
      <c r="B293" s="191" t="s">
        <v>58</v>
      </c>
      <c r="C293" s="50">
        <v>0</v>
      </c>
      <c r="D293" s="50">
        <v>0</v>
      </c>
      <c r="E293" s="50">
        <v>0</v>
      </c>
      <c r="F293" s="50">
        <v>0</v>
      </c>
    </row>
    <row r="294" spans="2:6" ht="20.100000000000001" customHeight="1" x14ac:dyDescent="0.2">
      <c r="B294" s="192"/>
      <c r="C294" s="65"/>
      <c r="D294" s="65"/>
      <c r="E294" s="65"/>
      <c r="F294" s="65"/>
    </row>
  </sheetData>
  <mergeCells count="106">
    <mergeCell ref="C253:F253"/>
    <mergeCell ref="C254:F254"/>
    <mergeCell ref="B255:B256"/>
    <mergeCell ref="B263:F263"/>
    <mergeCell ref="B264:B265"/>
    <mergeCell ref="B238:F238"/>
    <mergeCell ref="B239:B240"/>
    <mergeCell ref="B250:F250"/>
    <mergeCell ref="C251:F251"/>
    <mergeCell ref="C252:F252"/>
    <mergeCell ref="C225:F225"/>
    <mergeCell ref="C226:F226"/>
    <mergeCell ref="C227:F227"/>
    <mergeCell ref="B228:B229"/>
    <mergeCell ref="B236:B237"/>
    <mergeCell ref="C218:F218"/>
    <mergeCell ref="B219:F219"/>
    <mergeCell ref="B221:F221"/>
    <mergeCell ref="B222:F222"/>
    <mergeCell ref="B223:B224"/>
    <mergeCell ref="C202:F202"/>
    <mergeCell ref="C203:F203"/>
    <mergeCell ref="B204:B205"/>
    <mergeCell ref="B212:F212"/>
    <mergeCell ref="B213:B214"/>
    <mergeCell ref="B187:B188"/>
    <mergeCell ref="B198:F198"/>
    <mergeCell ref="B199:F199"/>
    <mergeCell ref="C200:F200"/>
    <mergeCell ref="C201:F201"/>
    <mergeCell ref="C174:F174"/>
    <mergeCell ref="C175:F175"/>
    <mergeCell ref="B176:B177"/>
    <mergeCell ref="B184:B185"/>
    <mergeCell ref="B186:F186"/>
    <mergeCell ref="B167:F167"/>
    <mergeCell ref="B169:F169"/>
    <mergeCell ref="B170:F170"/>
    <mergeCell ref="B171:B172"/>
    <mergeCell ref="C173:F173"/>
    <mergeCell ref="B144:B145"/>
    <mergeCell ref="B152:B153"/>
    <mergeCell ref="B154:F154"/>
    <mergeCell ref="B155:B156"/>
    <mergeCell ref="C166:F166"/>
    <mergeCell ref="B138:F138"/>
    <mergeCell ref="B139:B140"/>
    <mergeCell ref="C141:F141"/>
    <mergeCell ref="C142:F142"/>
    <mergeCell ref="C143:F143"/>
    <mergeCell ref="B131:B133"/>
    <mergeCell ref="C131:F133"/>
    <mergeCell ref="C134:F134"/>
    <mergeCell ref="B135:F135"/>
    <mergeCell ref="B137:F137"/>
    <mergeCell ref="C115:F115"/>
    <mergeCell ref="C116:F116"/>
    <mergeCell ref="B117:B118"/>
    <mergeCell ref="B125:F125"/>
    <mergeCell ref="B126:B127"/>
    <mergeCell ref="B105:B106"/>
    <mergeCell ref="B110:B112"/>
    <mergeCell ref="C110:F112"/>
    <mergeCell ref="C113:F113"/>
    <mergeCell ref="C114:F114"/>
    <mergeCell ref="C93:F93"/>
    <mergeCell ref="C94:F94"/>
    <mergeCell ref="C95:F95"/>
    <mergeCell ref="B96:B97"/>
    <mergeCell ref="B104:F104"/>
    <mergeCell ref="C18:F18"/>
    <mergeCell ref="B19:F19"/>
    <mergeCell ref="B22:F22"/>
    <mergeCell ref="B83:F83"/>
    <mergeCell ref="B84:B85"/>
    <mergeCell ref="B89:B91"/>
    <mergeCell ref="C89:F91"/>
    <mergeCell ref="C92:F92"/>
    <mergeCell ref="C71:F71"/>
    <mergeCell ref="C72:F72"/>
    <mergeCell ref="C73:F73"/>
    <mergeCell ref="C74:F74"/>
    <mergeCell ref="B75:B76"/>
    <mergeCell ref="B70:F70"/>
    <mergeCell ref="C5:F5"/>
    <mergeCell ref="B2:F2"/>
    <mergeCell ref="C11:F11"/>
    <mergeCell ref="C4:F4"/>
    <mergeCell ref="C6:F6"/>
    <mergeCell ref="B34:F34"/>
    <mergeCell ref="B35:B36"/>
    <mergeCell ref="C46:F46"/>
    <mergeCell ref="C47:F47"/>
    <mergeCell ref="C48:F48"/>
    <mergeCell ref="B50:B51"/>
    <mergeCell ref="B57:F57"/>
    <mergeCell ref="B58:B59"/>
    <mergeCell ref="B69:F69"/>
    <mergeCell ref="B21:F21"/>
    <mergeCell ref="C23:F23"/>
    <mergeCell ref="C24:F24"/>
    <mergeCell ref="C25:F25"/>
    <mergeCell ref="B26:B27"/>
    <mergeCell ref="B7:F7"/>
    <mergeCell ref="B8:F10"/>
    <mergeCell ref="B12:B13"/>
  </mergeCells>
  <printOptions horizontalCentered="1" verticalCentered="1"/>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10"/>
  <sheetViews>
    <sheetView topLeftCell="A103" zoomScaleNormal="100" zoomScaleSheetLayoutView="100" workbookViewId="0">
      <selection activeCell="E22" sqref="E22:H22"/>
    </sheetView>
  </sheetViews>
  <sheetFormatPr defaultRowHeight="15.75" x14ac:dyDescent="0.25"/>
  <cols>
    <col min="4" max="4" width="22" style="194" customWidth="1"/>
    <col min="5" max="5" width="21" style="194" customWidth="1"/>
    <col min="6" max="6" width="19.5703125" style="194" customWidth="1"/>
    <col min="7" max="7" width="24.85546875" style="194" customWidth="1"/>
    <col min="8" max="8" width="29" style="194" customWidth="1"/>
  </cols>
  <sheetData>
    <row r="3" spans="3:9" x14ac:dyDescent="0.25">
      <c r="C3" s="42"/>
      <c r="D3" s="507" t="s">
        <v>91</v>
      </c>
      <c r="E3" s="507"/>
      <c r="F3" s="507"/>
      <c r="G3" s="507"/>
      <c r="H3" s="507"/>
      <c r="I3" s="56"/>
    </row>
    <row r="4" spans="3:9" ht="16.5" thickBot="1" x14ac:dyDescent="0.3">
      <c r="C4" s="42"/>
      <c r="I4" s="42"/>
    </row>
    <row r="5" spans="3:9" ht="32.25" thickBot="1" x14ac:dyDescent="0.3">
      <c r="C5" s="42"/>
      <c r="D5" s="64" t="s">
        <v>22</v>
      </c>
      <c r="E5" s="508" t="s">
        <v>251</v>
      </c>
      <c r="F5" s="508"/>
      <c r="G5" s="508"/>
      <c r="H5" s="508"/>
      <c r="I5" s="42"/>
    </row>
    <row r="6" spans="3:9" ht="16.5" thickBot="1" x14ac:dyDescent="0.3">
      <c r="C6" s="42"/>
      <c r="D6" s="64" t="s">
        <v>4</v>
      </c>
      <c r="E6" s="509" t="s">
        <v>252</v>
      </c>
      <c r="F6" s="510"/>
      <c r="G6" s="510"/>
      <c r="H6" s="511"/>
      <c r="I6" s="42"/>
    </row>
    <row r="7" spans="3:9" ht="32.25" thickBot="1" x14ac:dyDescent="0.3">
      <c r="C7" s="42"/>
      <c r="D7" s="64" t="s">
        <v>38</v>
      </c>
      <c r="E7" s="512" t="s">
        <v>5</v>
      </c>
      <c r="F7" s="513"/>
      <c r="G7" s="513"/>
      <c r="H7" s="514"/>
      <c r="I7" s="42"/>
    </row>
    <row r="8" spans="3:9" ht="16.5" thickBot="1" x14ac:dyDescent="0.3">
      <c r="C8" s="42"/>
      <c r="D8" s="494" t="s">
        <v>8</v>
      </c>
      <c r="E8" s="495"/>
      <c r="F8" s="495"/>
      <c r="G8" s="495"/>
      <c r="H8" s="496"/>
      <c r="I8" s="42"/>
    </row>
    <row r="9" spans="3:9" thickBot="1" x14ac:dyDescent="0.3">
      <c r="C9" s="42"/>
      <c r="D9" s="497" t="s">
        <v>253</v>
      </c>
      <c r="E9" s="498"/>
      <c r="F9" s="498"/>
      <c r="G9" s="498"/>
      <c r="H9" s="499"/>
      <c r="I9" s="42"/>
    </row>
    <row r="10" spans="3:9" thickBot="1" x14ac:dyDescent="0.3">
      <c r="C10" s="42"/>
      <c r="D10" s="497"/>
      <c r="E10" s="498"/>
      <c r="F10" s="498"/>
      <c r="G10" s="498"/>
      <c r="H10" s="499"/>
      <c r="I10" s="42"/>
    </row>
    <row r="11" spans="3:9" ht="37.5" customHeight="1" thickBot="1" x14ac:dyDescent="0.3">
      <c r="C11" s="42"/>
      <c r="D11" s="497"/>
      <c r="E11" s="498"/>
      <c r="F11" s="498"/>
      <c r="G11" s="498"/>
      <c r="H11" s="499"/>
      <c r="I11" s="42"/>
    </row>
    <row r="12" spans="3:9" ht="36" customHeight="1" thickBot="1" x14ac:dyDescent="0.3">
      <c r="C12" s="42"/>
      <c r="D12" s="139" t="s">
        <v>11</v>
      </c>
      <c r="E12" s="500" t="s">
        <v>254</v>
      </c>
      <c r="F12" s="501"/>
      <c r="G12" s="501"/>
      <c r="H12" s="502"/>
      <c r="I12" s="42"/>
    </row>
    <row r="13" spans="3:9" x14ac:dyDescent="0.25">
      <c r="C13" s="42"/>
      <c r="D13" s="503" t="s">
        <v>205</v>
      </c>
      <c r="E13" s="140">
        <v>2018</v>
      </c>
      <c r="F13" s="140">
        <v>2019</v>
      </c>
      <c r="G13" s="140">
        <v>2020</v>
      </c>
      <c r="H13" s="140">
        <v>2021</v>
      </c>
      <c r="I13" s="42"/>
    </row>
    <row r="14" spans="3:9" ht="16.5" thickBot="1" x14ac:dyDescent="0.3">
      <c r="C14" s="42"/>
      <c r="D14" s="504"/>
      <c r="E14" s="141" t="s">
        <v>6</v>
      </c>
      <c r="F14" s="141" t="s">
        <v>7</v>
      </c>
      <c r="G14" s="141" t="s">
        <v>7</v>
      </c>
      <c r="H14" s="141" t="s">
        <v>7</v>
      </c>
      <c r="I14" s="42"/>
    </row>
    <row r="15" spans="3:9" ht="124.5" customHeight="1" thickBot="1" x14ac:dyDescent="0.3">
      <c r="C15" s="42"/>
      <c r="D15" s="173" t="s">
        <v>255</v>
      </c>
      <c r="E15" s="247">
        <v>0</v>
      </c>
      <c r="F15" s="247">
        <v>0</v>
      </c>
      <c r="G15" s="247">
        <v>0</v>
      </c>
      <c r="H15" s="247">
        <v>0</v>
      </c>
      <c r="I15" s="42"/>
    </row>
    <row r="16" spans="3:9" ht="32.25" thickBot="1" x14ac:dyDescent="0.3">
      <c r="C16" s="42"/>
      <c r="D16" s="145" t="s">
        <v>13</v>
      </c>
      <c r="E16" s="505" t="s">
        <v>256</v>
      </c>
      <c r="F16" s="500"/>
      <c r="G16" s="500"/>
      <c r="H16" s="506"/>
      <c r="I16" s="42"/>
    </row>
    <row r="17" spans="4:10" ht="16.5" thickBot="1" x14ac:dyDescent="0.3">
      <c r="D17" s="512" t="s">
        <v>210</v>
      </c>
      <c r="E17" s="513"/>
      <c r="F17" s="513"/>
      <c r="G17" s="513"/>
      <c r="H17" s="514"/>
      <c r="I17" s="42"/>
      <c r="J17" s="42"/>
    </row>
    <row r="18" spans="4:10" ht="155.25" customHeight="1" thickBot="1" x14ac:dyDescent="0.3">
      <c r="D18" s="175" t="s">
        <v>257</v>
      </c>
      <c r="E18" s="143">
        <v>1</v>
      </c>
      <c r="F18" s="143">
        <v>1</v>
      </c>
      <c r="G18" s="143">
        <v>1</v>
      </c>
      <c r="H18" s="143">
        <v>1</v>
      </c>
      <c r="I18" s="42"/>
      <c r="J18" s="42"/>
    </row>
    <row r="19" spans="4:10" ht="16.5" thickBot="1" x14ac:dyDescent="0.3">
      <c r="D19" s="515" t="s">
        <v>59</v>
      </c>
      <c r="E19" s="516"/>
      <c r="F19" s="516"/>
      <c r="G19" s="516"/>
      <c r="H19" s="517"/>
      <c r="I19" s="42"/>
      <c r="J19" s="42"/>
    </row>
    <row r="20" spans="4:10" ht="16.5" thickBot="1" x14ac:dyDescent="0.3">
      <c r="D20" s="515" t="s">
        <v>211</v>
      </c>
      <c r="E20" s="516"/>
      <c r="F20" s="516"/>
      <c r="G20" s="516"/>
      <c r="H20" s="517"/>
      <c r="I20" s="42"/>
      <c r="J20" s="42"/>
    </row>
    <row r="21" spans="4:10" ht="16.5" thickBot="1" x14ac:dyDescent="0.3">
      <c r="D21" s="148" t="s">
        <v>212</v>
      </c>
      <c r="E21" s="518" t="s">
        <v>258</v>
      </c>
      <c r="F21" s="501"/>
      <c r="G21" s="501"/>
      <c r="H21" s="502"/>
      <c r="I21" s="42"/>
      <c r="J21" s="42"/>
    </row>
    <row r="22" spans="4:10" ht="66.75" customHeight="1" thickBot="1" x14ac:dyDescent="0.3">
      <c r="D22" s="142" t="s">
        <v>10</v>
      </c>
      <c r="E22" s="512" t="s">
        <v>550</v>
      </c>
      <c r="F22" s="513"/>
      <c r="G22" s="513"/>
      <c r="H22" s="514"/>
      <c r="I22" s="42"/>
      <c r="J22" s="42"/>
    </row>
    <row r="23" spans="4:10" ht="16.5" thickBot="1" x14ac:dyDescent="0.3">
      <c r="D23" s="142" t="s">
        <v>15</v>
      </c>
      <c r="E23" s="519" t="s">
        <v>259</v>
      </c>
      <c r="F23" s="520"/>
      <c r="G23" s="520"/>
      <c r="H23" s="521"/>
      <c r="I23" s="42"/>
      <c r="J23" s="42"/>
    </row>
    <row r="24" spans="4:10" x14ac:dyDescent="0.25">
      <c r="D24" s="503"/>
      <c r="E24" s="149">
        <v>2018</v>
      </c>
      <c r="F24" s="149">
        <v>2019</v>
      </c>
      <c r="G24" s="149">
        <v>2020</v>
      </c>
      <c r="H24" s="149">
        <v>2021</v>
      </c>
      <c r="I24" s="42"/>
      <c r="J24" s="42"/>
    </row>
    <row r="25" spans="4:10" ht="16.5" thickBot="1" x14ac:dyDescent="0.3">
      <c r="D25" s="504"/>
      <c r="E25" s="150" t="s">
        <v>6</v>
      </c>
      <c r="F25" s="150" t="s">
        <v>7</v>
      </c>
      <c r="G25" s="150" t="s">
        <v>7</v>
      </c>
      <c r="H25" s="150" t="s">
        <v>7</v>
      </c>
      <c r="I25" s="42"/>
      <c r="J25" s="42"/>
    </row>
    <row r="26" spans="4:10" ht="16.5" thickBot="1" x14ac:dyDescent="0.3">
      <c r="D26" s="142" t="s">
        <v>9</v>
      </c>
      <c r="E26" s="156">
        <v>15500</v>
      </c>
      <c r="F26" s="79">
        <v>16000</v>
      </c>
      <c r="G26" s="79">
        <v>17000</v>
      </c>
      <c r="H26" s="79">
        <v>18000</v>
      </c>
      <c r="I26" s="42"/>
      <c r="J26" s="42"/>
    </row>
    <row r="27" spans="4:10" ht="32.25" thickBot="1" x14ac:dyDescent="0.3">
      <c r="D27" s="142" t="s">
        <v>16</v>
      </c>
      <c r="E27" s="156">
        <v>79000</v>
      </c>
      <c r="F27" s="156">
        <v>81000</v>
      </c>
      <c r="G27" s="156">
        <v>81300</v>
      </c>
      <c r="H27" s="156">
        <v>82000</v>
      </c>
      <c r="I27" s="42"/>
      <c r="J27" s="42"/>
    </row>
    <row r="28" spans="4:10" ht="32.25" thickBot="1" x14ac:dyDescent="0.3">
      <c r="D28" s="142" t="s">
        <v>26</v>
      </c>
      <c r="E28" s="156">
        <v>5096.7741935483873</v>
      </c>
      <c r="F28" s="156">
        <v>5062.5</v>
      </c>
      <c r="G28" s="156">
        <v>4782.3529411764703</v>
      </c>
      <c r="H28" s="156">
        <v>4555.5555555555557</v>
      </c>
      <c r="I28" s="42"/>
      <c r="J28" s="42"/>
    </row>
    <row r="29" spans="4:10" ht="32.25" thickBot="1" x14ac:dyDescent="0.3">
      <c r="D29" s="142" t="s">
        <v>17</v>
      </c>
      <c r="E29" s="174" t="s">
        <v>23</v>
      </c>
      <c r="F29" s="157">
        <v>3.2258064516129004E-2</v>
      </c>
      <c r="G29" s="157">
        <v>6.25E-2</v>
      </c>
      <c r="H29" s="157">
        <v>5.8823529411764719E-2</v>
      </c>
      <c r="I29" s="42"/>
      <c r="J29" s="51"/>
    </row>
    <row r="30" spans="4:10" ht="32.25" thickBot="1" x14ac:dyDescent="0.3">
      <c r="D30" s="142" t="s">
        <v>18</v>
      </c>
      <c r="E30" s="174" t="s">
        <v>23</v>
      </c>
      <c r="F30" s="157">
        <v>2.5316455696202445E-2</v>
      </c>
      <c r="G30" s="157">
        <v>3.7037037037037646E-3</v>
      </c>
      <c r="H30" s="157">
        <v>8.610086100861114E-3</v>
      </c>
      <c r="I30" s="42"/>
      <c r="J30" s="42"/>
    </row>
    <row r="31" spans="4:10" ht="32.25" thickBot="1" x14ac:dyDescent="0.3">
      <c r="D31" s="142" t="s">
        <v>19</v>
      </c>
      <c r="E31" s="174" t="s">
        <v>23</v>
      </c>
      <c r="F31" s="157">
        <v>-6.7246835443038888E-3</v>
      </c>
      <c r="G31" s="157">
        <v>-5.5337690631808378E-2</v>
      </c>
      <c r="H31" s="157">
        <v>-4.742380757140896E-2</v>
      </c>
      <c r="I31" s="42"/>
      <c r="J31" s="42"/>
    </row>
    <row r="32" spans="4:10" ht="16.5" thickBot="1" x14ac:dyDescent="0.3">
      <c r="D32" s="522" t="s">
        <v>525</v>
      </c>
      <c r="E32" s="523"/>
      <c r="F32" s="523"/>
      <c r="G32" s="523"/>
      <c r="H32" s="524"/>
      <c r="I32" s="42"/>
      <c r="J32" s="42"/>
    </row>
    <row r="33" spans="4:8" x14ac:dyDescent="0.25">
      <c r="D33" s="503"/>
      <c r="E33" s="149">
        <v>2018</v>
      </c>
      <c r="F33" s="149">
        <v>2019</v>
      </c>
      <c r="G33" s="149">
        <v>2020</v>
      </c>
      <c r="H33" s="149">
        <v>2021</v>
      </c>
    </row>
    <row r="34" spans="4:8" ht="16.5" thickBot="1" x14ac:dyDescent="0.3">
      <c r="D34" s="504"/>
      <c r="E34" s="150" t="s">
        <v>6</v>
      </c>
      <c r="F34" s="150" t="s">
        <v>7</v>
      </c>
      <c r="G34" s="150" t="s">
        <v>7</v>
      </c>
      <c r="H34" s="150" t="s">
        <v>7</v>
      </c>
    </row>
    <row r="35" spans="4:8" ht="15" customHeight="1" thickBot="1" x14ac:dyDescent="0.3">
      <c r="D35" s="158" t="s">
        <v>0</v>
      </c>
      <c r="E35" s="159">
        <v>33000</v>
      </c>
      <c r="F35" s="159">
        <v>34500</v>
      </c>
      <c r="G35" s="159">
        <v>34600</v>
      </c>
      <c r="H35" s="159">
        <v>34500</v>
      </c>
    </row>
    <row r="36" spans="4:8" ht="48" thickBot="1" x14ac:dyDescent="0.3">
      <c r="D36" s="158" t="s">
        <v>41</v>
      </c>
      <c r="E36" s="159">
        <v>6000</v>
      </c>
      <c r="F36" s="159">
        <v>6500</v>
      </c>
      <c r="G36" s="159">
        <v>6700</v>
      </c>
      <c r="H36" s="159">
        <v>6500</v>
      </c>
    </row>
    <row r="37" spans="4:8" ht="32.25" thickBot="1" x14ac:dyDescent="0.3">
      <c r="D37" s="158" t="s">
        <v>1</v>
      </c>
      <c r="E37" s="159">
        <v>40000</v>
      </c>
      <c r="F37" s="159">
        <v>40000</v>
      </c>
      <c r="G37" s="159">
        <v>40000</v>
      </c>
      <c r="H37" s="159">
        <v>41000</v>
      </c>
    </row>
    <row r="38" spans="4:8" ht="16.5" thickBot="1" x14ac:dyDescent="0.3">
      <c r="D38" s="158" t="s">
        <v>2</v>
      </c>
      <c r="E38" s="159">
        <v>0</v>
      </c>
      <c r="F38" s="159">
        <v>0</v>
      </c>
      <c r="G38" s="159">
        <v>0</v>
      </c>
      <c r="H38" s="159">
        <v>0</v>
      </c>
    </row>
    <row r="39" spans="4:8" ht="32.25" thickBot="1" x14ac:dyDescent="0.3">
      <c r="D39" s="158" t="s">
        <v>31</v>
      </c>
      <c r="E39" s="159">
        <v>0</v>
      </c>
      <c r="F39" s="159">
        <v>0</v>
      </c>
      <c r="G39" s="159">
        <v>0</v>
      </c>
      <c r="H39" s="159">
        <v>0</v>
      </c>
    </row>
    <row r="40" spans="4:8" ht="32.25" thickBot="1" x14ac:dyDescent="0.3">
      <c r="D40" s="158" t="s">
        <v>33</v>
      </c>
      <c r="E40" s="159">
        <v>0</v>
      </c>
      <c r="F40" s="159">
        <v>0</v>
      </c>
      <c r="G40" s="159">
        <v>0</v>
      </c>
      <c r="H40" s="159">
        <v>0</v>
      </c>
    </row>
    <row r="41" spans="4:8" ht="32.25" thickBot="1" x14ac:dyDescent="0.3">
      <c r="D41" s="158" t="s">
        <v>3</v>
      </c>
      <c r="E41" s="159">
        <v>0</v>
      </c>
      <c r="F41" s="159">
        <v>0</v>
      </c>
      <c r="G41" s="159">
        <v>0</v>
      </c>
      <c r="H41" s="159">
        <v>0</v>
      </c>
    </row>
    <row r="42" spans="4:8" ht="32.25" thickBot="1" x14ac:dyDescent="0.3">
      <c r="D42" s="160" t="s">
        <v>61</v>
      </c>
      <c r="E42" s="41">
        <v>79000</v>
      </c>
      <c r="F42" s="41">
        <v>81000</v>
      </c>
      <c r="G42" s="41">
        <v>81300</v>
      </c>
      <c r="H42" s="41">
        <v>82000</v>
      </c>
    </row>
    <row r="43" spans="4:8" ht="16.5" thickBot="1" x14ac:dyDescent="0.3">
      <c r="D43" s="154" t="s">
        <v>63</v>
      </c>
      <c r="E43" s="155">
        <v>0</v>
      </c>
      <c r="F43" s="155">
        <v>0</v>
      </c>
      <c r="G43" s="155">
        <v>0</v>
      </c>
      <c r="H43" s="155">
        <v>0</v>
      </c>
    </row>
    <row r="44" spans="4:8" ht="16.5" thickBot="1" x14ac:dyDescent="0.3">
      <c r="D44" s="515" t="s">
        <v>70</v>
      </c>
      <c r="E44" s="516"/>
      <c r="F44" s="516"/>
      <c r="G44" s="516"/>
      <c r="H44" s="517"/>
    </row>
    <row r="45" spans="4:8" ht="16.5" thickBot="1" x14ac:dyDescent="0.3">
      <c r="D45" s="515" t="s">
        <v>71</v>
      </c>
      <c r="E45" s="516"/>
      <c r="F45" s="516"/>
      <c r="G45" s="516"/>
      <c r="H45" s="517"/>
    </row>
    <row r="46" spans="4:8" ht="32.25" thickBot="1" x14ac:dyDescent="0.3">
      <c r="D46" s="161" t="s">
        <v>86</v>
      </c>
      <c r="E46" s="525" t="s">
        <v>156</v>
      </c>
      <c r="F46" s="526"/>
      <c r="G46" s="526"/>
      <c r="H46" s="527"/>
    </row>
    <row r="47" spans="4:8" ht="16.5" thickBot="1" x14ac:dyDescent="0.3">
      <c r="D47" s="148" t="s">
        <v>39</v>
      </c>
      <c r="E47" s="518" t="s">
        <v>260</v>
      </c>
      <c r="F47" s="501"/>
      <c r="G47" s="501"/>
      <c r="H47" s="502"/>
    </row>
    <row r="48" spans="4:8" ht="16.5" thickBot="1" x14ac:dyDescent="0.3">
      <c r="D48" s="142" t="s">
        <v>10</v>
      </c>
      <c r="E48" s="512" t="s">
        <v>261</v>
      </c>
      <c r="F48" s="513"/>
      <c r="G48" s="513"/>
      <c r="H48" s="514"/>
    </row>
    <row r="49" spans="4:10" ht="16.5" thickBot="1" x14ac:dyDescent="0.3">
      <c r="D49" s="142" t="s">
        <v>15</v>
      </c>
      <c r="E49" s="519" t="s">
        <v>259</v>
      </c>
      <c r="F49" s="520"/>
      <c r="G49" s="520"/>
      <c r="H49" s="521"/>
      <c r="I49" s="42"/>
      <c r="J49" s="42"/>
    </row>
    <row r="50" spans="4:10" x14ac:dyDescent="0.25">
      <c r="D50" s="503"/>
      <c r="E50" s="149">
        <v>2018</v>
      </c>
      <c r="F50" s="149">
        <v>2019</v>
      </c>
      <c r="G50" s="149">
        <v>2020</v>
      </c>
      <c r="H50" s="149">
        <v>2021</v>
      </c>
      <c r="I50" s="42"/>
      <c r="J50" s="42"/>
    </row>
    <row r="51" spans="4:10" ht="16.5" thickBot="1" x14ac:dyDescent="0.3">
      <c r="D51" s="504"/>
      <c r="E51" s="150" t="s">
        <v>6</v>
      </c>
      <c r="F51" s="150" t="s">
        <v>7</v>
      </c>
      <c r="G51" s="150" t="s">
        <v>7</v>
      </c>
      <c r="H51" s="150" t="s">
        <v>7</v>
      </c>
      <c r="I51" s="42"/>
      <c r="J51" s="42"/>
    </row>
    <row r="52" spans="4:10" ht="16.5" thickBot="1" x14ac:dyDescent="0.3">
      <c r="D52" s="142" t="s">
        <v>9</v>
      </c>
      <c r="E52" s="156">
        <v>243</v>
      </c>
      <c r="F52" s="156">
        <v>25</v>
      </c>
      <c r="G52" s="156">
        <v>25</v>
      </c>
      <c r="H52" s="156">
        <v>25</v>
      </c>
      <c r="I52" s="42"/>
      <c r="J52" s="42"/>
    </row>
    <row r="53" spans="4:10" ht="32.25" thickBot="1" x14ac:dyDescent="0.3">
      <c r="D53" s="142" t="s">
        <v>16</v>
      </c>
      <c r="E53" s="156">
        <v>9300</v>
      </c>
      <c r="F53" s="156">
        <v>1000</v>
      </c>
      <c r="G53" s="156">
        <v>1000</v>
      </c>
      <c r="H53" s="156">
        <v>1000</v>
      </c>
      <c r="I53" s="42"/>
      <c r="J53" s="42"/>
    </row>
    <row r="54" spans="4:10" ht="32.25" thickBot="1" x14ac:dyDescent="0.3">
      <c r="D54" s="142" t="s">
        <v>26</v>
      </c>
      <c r="E54" s="156">
        <f>E53/E52</f>
        <v>38.271604938271608</v>
      </c>
      <c r="F54" s="156">
        <f t="shared" ref="F54:H54" si="0">F53/F52</f>
        <v>40</v>
      </c>
      <c r="G54" s="156">
        <f t="shared" si="0"/>
        <v>40</v>
      </c>
      <c r="H54" s="156">
        <f t="shared" si="0"/>
        <v>40</v>
      </c>
      <c r="I54" s="42"/>
      <c r="J54" s="42"/>
    </row>
    <row r="55" spans="4:10" ht="32.25" thickBot="1" x14ac:dyDescent="0.3">
      <c r="D55" s="142" t="s">
        <v>17</v>
      </c>
      <c r="E55" s="174" t="s">
        <v>23</v>
      </c>
      <c r="F55" s="157">
        <v>-0.89711934156378603</v>
      </c>
      <c r="G55" s="157">
        <v>0</v>
      </c>
      <c r="H55" s="157">
        <v>0</v>
      </c>
      <c r="I55" s="42"/>
      <c r="J55" s="51"/>
    </row>
    <row r="56" spans="4:10" ht="32.25" thickBot="1" x14ac:dyDescent="0.3">
      <c r="D56" s="142" t="s">
        <v>18</v>
      </c>
      <c r="E56" s="174" t="s">
        <v>23</v>
      </c>
      <c r="F56" s="157">
        <v>-0.89247311827956988</v>
      </c>
      <c r="G56" s="157">
        <v>0</v>
      </c>
      <c r="H56" s="157">
        <v>0</v>
      </c>
      <c r="I56" s="42"/>
      <c r="J56" s="42"/>
    </row>
    <row r="57" spans="4:10" ht="32.25" thickBot="1" x14ac:dyDescent="0.3">
      <c r="D57" s="142" t="s">
        <v>19</v>
      </c>
      <c r="E57" s="174" t="s">
        <v>23</v>
      </c>
      <c r="F57" s="157">
        <v>4.5161290322580649E-2</v>
      </c>
      <c r="G57" s="157">
        <v>0</v>
      </c>
      <c r="H57" s="157">
        <v>0</v>
      </c>
      <c r="I57" s="42"/>
      <c r="J57" s="42"/>
    </row>
    <row r="58" spans="4:10" ht="16.5" thickBot="1" x14ac:dyDescent="0.3">
      <c r="D58" s="522" t="s">
        <v>525</v>
      </c>
      <c r="E58" s="523"/>
      <c r="F58" s="523"/>
      <c r="G58" s="523"/>
      <c r="H58" s="524"/>
      <c r="I58" s="42"/>
      <c r="J58" s="42"/>
    </row>
    <row r="59" spans="4:10" x14ac:dyDescent="0.25">
      <c r="D59" s="503"/>
      <c r="E59" s="149">
        <v>2018</v>
      </c>
      <c r="F59" s="149">
        <v>2019</v>
      </c>
      <c r="G59" s="149">
        <v>2020</v>
      </c>
      <c r="H59" s="149">
        <v>2021</v>
      </c>
      <c r="I59" s="42"/>
      <c r="J59" s="42"/>
    </row>
    <row r="60" spans="4:10" ht="16.5" thickBot="1" x14ac:dyDescent="0.3">
      <c r="D60" s="504"/>
      <c r="E60" s="150" t="s">
        <v>6</v>
      </c>
      <c r="F60" s="150" t="s">
        <v>7</v>
      </c>
      <c r="G60" s="150" t="s">
        <v>7</v>
      </c>
      <c r="H60" s="150" t="s">
        <v>7</v>
      </c>
      <c r="I60" s="42"/>
      <c r="J60" s="42"/>
    </row>
    <row r="61" spans="4:10" ht="32.25" thickBot="1" x14ac:dyDescent="0.3">
      <c r="D61" s="158" t="s">
        <v>74</v>
      </c>
      <c r="E61" s="159">
        <v>0</v>
      </c>
      <c r="F61" s="159">
        <v>0</v>
      </c>
      <c r="G61" s="159">
        <v>0</v>
      </c>
      <c r="H61" s="159">
        <v>0</v>
      </c>
      <c r="I61" s="42"/>
      <c r="J61" s="42"/>
    </row>
    <row r="62" spans="4:10" ht="32.25" thickBot="1" x14ac:dyDescent="0.3">
      <c r="D62" s="158" t="s">
        <v>75</v>
      </c>
      <c r="E62" s="159">
        <v>9300</v>
      </c>
      <c r="F62" s="159">
        <v>1000</v>
      </c>
      <c r="G62" s="159">
        <v>1000</v>
      </c>
      <c r="H62" s="159">
        <v>1000</v>
      </c>
      <c r="I62" s="42"/>
      <c r="J62" s="42"/>
    </row>
    <row r="63" spans="4:10" ht="32.25" thickBot="1" x14ac:dyDescent="0.3">
      <c r="D63" s="160" t="s">
        <v>61</v>
      </c>
      <c r="E63" s="41">
        <v>9300</v>
      </c>
      <c r="F63" s="41">
        <v>1000</v>
      </c>
      <c r="G63" s="41">
        <v>1000</v>
      </c>
      <c r="H63" s="41">
        <v>1000</v>
      </c>
      <c r="I63" s="42"/>
      <c r="J63" s="42"/>
    </row>
    <row r="64" spans="4:10" ht="15" x14ac:dyDescent="0.25">
      <c r="D64" s="528" t="s">
        <v>72</v>
      </c>
      <c r="E64" s="485" t="s">
        <v>262</v>
      </c>
      <c r="F64" s="486"/>
      <c r="G64" s="486"/>
      <c r="H64" s="487"/>
      <c r="I64" s="42"/>
      <c r="J64" s="42"/>
    </row>
    <row r="65" spans="4:10" ht="15" x14ac:dyDescent="0.25">
      <c r="D65" s="529"/>
      <c r="E65" s="488"/>
      <c r="F65" s="489"/>
      <c r="G65" s="489"/>
      <c r="H65" s="490"/>
      <c r="I65" s="42"/>
      <c r="J65" s="42"/>
    </row>
    <row r="66" spans="4:10" ht="30.75" customHeight="1" thickBot="1" x14ac:dyDescent="0.3">
      <c r="D66" s="530"/>
      <c r="E66" s="491"/>
      <c r="F66" s="492"/>
      <c r="G66" s="492"/>
      <c r="H66" s="493"/>
      <c r="I66" s="42"/>
      <c r="J66" s="42"/>
    </row>
    <row r="67" spans="4:10" ht="32.25" thickBot="1" x14ac:dyDescent="0.3">
      <c r="D67" s="161" t="s">
        <v>40</v>
      </c>
      <c r="E67" s="525" t="s">
        <v>195</v>
      </c>
      <c r="F67" s="526"/>
      <c r="G67" s="526"/>
      <c r="H67" s="527"/>
      <c r="I67" s="42"/>
      <c r="J67" s="42"/>
    </row>
    <row r="68" spans="4:10" ht="16.5" thickBot="1" x14ac:dyDescent="0.3">
      <c r="D68" s="148" t="s">
        <v>135</v>
      </c>
      <c r="E68" s="518" t="s">
        <v>263</v>
      </c>
      <c r="F68" s="501"/>
      <c r="G68" s="501"/>
      <c r="H68" s="502"/>
      <c r="I68" s="42"/>
      <c r="J68" s="42"/>
    </row>
    <row r="69" spans="4:10" ht="16.5" thickBot="1" x14ac:dyDescent="0.3">
      <c r="D69" s="142" t="s">
        <v>10</v>
      </c>
      <c r="E69" s="512" t="s">
        <v>264</v>
      </c>
      <c r="F69" s="513"/>
      <c r="G69" s="513"/>
      <c r="H69" s="514"/>
      <c r="I69" s="42"/>
      <c r="J69" s="42"/>
    </row>
    <row r="70" spans="4:10" ht="16.5" thickBot="1" x14ac:dyDescent="0.3">
      <c r="D70" s="142" t="s">
        <v>15</v>
      </c>
      <c r="E70" s="519" t="s">
        <v>259</v>
      </c>
      <c r="F70" s="520"/>
      <c r="G70" s="520"/>
      <c r="H70" s="521"/>
      <c r="I70" s="42"/>
      <c r="J70" s="42"/>
    </row>
    <row r="71" spans="4:10" x14ac:dyDescent="0.25">
      <c r="D71" s="503"/>
      <c r="E71" s="149">
        <v>2018</v>
      </c>
      <c r="F71" s="149">
        <v>2019</v>
      </c>
      <c r="G71" s="149">
        <v>2020</v>
      </c>
      <c r="H71" s="149">
        <v>2021</v>
      </c>
      <c r="I71" s="42"/>
      <c r="J71" s="42"/>
    </row>
    <row r="72" spans="4:10" ht="16.5" thickBot="1" x14ac:dyDescent="0.3">
      <c r="D72" s="504"/>
      <c r="E72" s="150" t="s">
        <v>6</v>
      </c>
      <c r="F72" s="150" t="s">
        <v>7</v>
      </c>
      <c r="G72" s="150" t="s">
        <v>7</v>
      </c>
      <c r="H72" s="150" t="s">
        <v>7</v>
      </c>
      <c r="I72" s="42"/>
      <c r="J72" s="42"/>
    </row>
    <row r="73" spans="4:10" ht="16.5" thickBot="1" x14ac:dyDescent="0.3">
      <c r="D73" s="142" t="s">
        <v>9</v>
      </c>
      <c r="E73" s="156">
        <v>1</v>
      </c>
      <c r="F73" s="156">
        <v>0</v>
      </c>
      <c r="G73" s="156">
        <v>0</v>
      </c>
      <c r="H73" s="156">
        <v>0</v>
      </c>
      <c r="I73" s="42"/>
      <c r="J73" s="42"/>
    </row>
    <row r="74" spans="4:10" ht="32.25" thickBot="1" x14ac:dyDescent="0.3">
      <c r="D74" s="142" t="s">
        <v>16</v>
      </c>
      <c r="E74" s="156">
        <v>700</v>
      </c>
      <c r="F74" s="156">
        <v>0</v>
      </c>
      <c r="G74" s="156">
        <v>0</v>
      </c>
      <c r="H74" s="156">
        <v>0</v>
      </c>
      <c r="I74" s="42"/>
      <c r="J74" s="42"/>
    </row>
    <row r="75" spans="4:10" ht="32.25" thickBot="1" x14ac:dyDescent="0.3">
      <c r="D75" s="142" t="s">
        <v>26</v>
      </c>
      <c r="E75" s="156">
        <v>700</v>
      </c>
      <c r="F75" s="156" t="e">
        <v>#DIV/0!</v>
      </c>
      <c r="G75" s="156" t="e">
        <v>#DIV/0!</v>
      </c>
      <c r="H75" s="156" t="e">
        <v>#DIV/0!</v>
      </c>
      <c r="I75" s="42"/>
      <c r="J75" s="42"/>
    </row>
    <row r="76" spans="4:10" ht="32.25" thickBot="1" x14ac:dyDescent="0.3">
      <c r="D76" s="142" t="s">
        <v>17</v>
      </c>
      <c r="E76" s="174" t="s">
        <v>23</v>
      </c>
      <c r="F76" s="157">
        <v>-1</v>
      </c>
      <c r="G76" s="157" t="e">
        <v>#DIV/0!</v>
      </c>
      <c r="H76" s="157" t="e">
        <v>#DIV/0!</v>
      </c>
      <c r="I76" s="42"/>
      <c r="J76" s="51"/>
    </row>
    <row r="77" spans="4:10" ht="32.25" thickBot="1" x14ac:dyDescent="0.3">
      <c r="D77" s="142" t="s">
        <v>18</v>
      </c>
      <c r="E77" s="174" t="s">
        <v>23</v>
      </c>
      <c r="F77" s="157">
        <v>-1</v>
      </c>
      <c r="G77" s="157" t="e">
        <v>#DIV/0!</v>
      </c>
      <c r="H77" s="157" t="e">
        <v>#DIV/0!</v>
      </c>
      <c r="I77" s="42"/>
      <c r="J77" s="42"/>
    </row>
    <row r="78" spans="4:10" ht="32.25" thickBot="1" x14ac:dyDescent="0.3">
      <c r="D78" s="142" t="s">
        <v>19</v>
      </c>
      <c r="E78" s="174" t="s">
        <v>23</v>
      </c>
      <c r="F78" s="157" t="e">
        <v>#DIV/0!</v>
      </c>
      <c r="G78" s="157" t="e">
        <v>#DIV/0!</v>
      </c>
      <c r="H78" s="157" t="e">
        <v>#DIV/0!</v>
      </c>
      <c r="I78" s="42"/>
      <c r="J78" s="42"/>
    </row>
    <row r="79" spans="4:10" ht="16.5" thickBot="1" x14ac:dyDescent="0.3">
      <c r="D79" s="522" t="s">
        <v>549</v>
      </c>
      <c r="E79" s="523"/>
      <c r="F79" s="523"/>
      <c r="G79" s="523"/>
      <c r="H79" s="524"/>
      <c r="I79" s="42"/>
      <c r="J79" s="42"/>
    </row>
    <row r="80" spans="4:10" x14ac:dyDescent="0.25">
      <c r="D80" s="503"/>
      <c r="E80" s="149">
        <v>2018</v>
      </c>
      <c r="F80" s="149">
        <v>2019</v>
      </c>
      <c r="G80" s="149">
        <v>2020</v>
      </c>
      <c r="H80" s="149">
        <v>2021</v>
      </c>
      <c r="I80" s="42"/>
      <c r="J80" s="42"/>
    </row>
    <row r="81" spans="4:10" ht="16.5" thickBot="1" x14ac:dyDescent="0.3">
      <c r="D81" s="504"/>
      <c r="E81" s="150" t="s">
        <v>6</v>
      </c>
      <c r="F81" s="150" t="s">
        <v>7</v>
      </c>
      <c r="G81" s="150" t="s">
        <v>7</v>
      </c>
      <c r="H81" s="150" t="s">
        <v>7</v>
      </c>
      <c r="I81" s="42"/>
      <c r="J81" s="42"/>
    </row>
    <row r="82" spans="4:10" ht="32.25" thickBot="1" x14ac:dyDescent="0.3">
      <c r="D82" s="158" t="s">
        <v>74</v>
      </c>
      <c r="E82" s="159">
        <v>0</v>
      </c>
      <c r="F82" s="159">
        <v>0</v>
      </c>
      <c r="G82" s="159">
        <v>0</v>
      </c>
      <c r="H82" s="159">
        <v>0</v>
      </c>
      <c r="I82" s="42"/>
      <c r="J82" s="42"/>
    </row>
    <row r="83" spans="4:10" ht="32.25" thickBot="1" x14ac:dyDescent="0.3">
      <c r="D83" s="158" t="s">
        <v>75</v>
      </c>
      <c r="E83" s="159">
        <v>700</v>
      </c>
      <c r="F83" s="159">
        <v>0</v>
      </c>
      <c r="G83" s="159">
        <v>0</v>
      </c>
      <c r="H83" s="159">
        <v>0</v>
      </c>
      <c r="I83" s="42"/>
      <c r="J83" s="42"/>
    </row>
    <row r="84" spans="4:10" ht="32.25" thickBot="1" x14ac:dyDescent="0.3">
      <c r="D84" s="160" t="s">
        <v>110</v>
      </c>
      <c r="E84" s="41">
        <v>700</v>
      </c>
      <c r="F84" s="41">
        <v>0</v>
      </c>
      <c r="G84" s="41">
        <v>0</v>
      </c>
      <c r="H84" s="41">
        <v>0</v>
      </c>
      <c r="I84" s="42"/>
      <c r="J84" s="42"/>
    </row>
    <row r="85" spans="4:10" ht="16.5" thickBot="1" x14ac:dyDescent="0.3">
      <c r="D85" s="163"/>
      <c r="E85" s="164"/>
      <c r="F85" s="164"/>
      <c r="G85" s="164"/>
      <c r="H85" s="164"/>
    </row>
    <row r="86" spans="4:10" ht="57.75" customHeight="1" thickBot="1" x14ac:dyDescent="0.3">
      <c r="D86" s="145" t="s">
        <v>89</v>
      </c>
      <c r="E86" s="165">
        <f>E84+E63+E42</f>
        <v>89000</v>
      </c>
      <c r="F86" s="165">
        <f t="shared" ref="F86:H86" si="1">F84+F63+F42</f>
        <v>82000</v>
      </c>
      <c r="G86" s="165">
        <f t="shared" si="1"/>
        <v>82300</v>
      </c>
      <c r="H86" s="165">
        <f t="shared" si="1"/>
        <v>83000</v>
      </c>
    </row>
    <row r="87" spans="4:10" ht="48" thickBot="1" x14ac:dyDescent="0.3">
      <c r="D87" s="145" t="s">
        <v>90</v>
      </c>
      <c r="E87" s="165">
        <f>E74+E53+E27</f>
        <v>89000</v>
      </c>
      <c r="F87" s="165">
        <f t="shared" ref="F87:H87" si="2">F74+F53+F27</f>
        <v>82000</v>
      </c>
      <c r="G87" s="165">
        <f t="shared" si="2"/>
        <v>82300</v>
      </c>
      <c r="H87" s="165">
        <f t="shared" si="2"/>
        <v>83000</v>
      </c>
    </row>
    <row r="88" spans="4:10" ht="63.75" thickBot="1" x14ac:dyDescent="0.3">
      <c r="D88" s="166" t="s">
        <v>27</v>
      </c>
      <c r="E88" s="167"/>
      <c r="F88" s="168">
        <v>-7.8651685393258397E-2</v>
      </c>
      <c r="G88" s="168">
        <v>3.6585365853658569E-3</v>
      </c>
      <c r="H88" s="168">
        <v>8.5054678007290274E-3</v>
      </c>
    </row>
    <row r="89" spans="4:10" ht="16.5" thickBot="1" x14ac:dyDescent="0.3">
      <c r="D89" s="158" t="s">
        <v>0</v>
      </c>
      <c r="E89" s="159">
        <f>E35</f>
        <v>33000</v>
      </c>
      <c r="F89" s="159">
        <f t="shared" ref="F89:H89" si="3">F35</f>
        <v>34500</v>
      </c>
      <c r="G89" s="159">
        <f t="shared" si="3"/>
        <v>34600</v>
      </c>
      <c r="H89" s="159">
        <f t="shared" si="3"/>
        <v>34500</v>
      </c>
    </row>
    <row r="90" spans="4:10" ht="32.25" thickBot="1" x14ac:dyDescent="0.3">
      <c r="D90" s="169" t="s">
        <v>28</v>
      </c>
      <c r="E90" s="41"/>
      <c r="F90" s="170">
        <v>4.5454545454545414E-2</v>
      </c>
      <c r="G90" s="170">
        <v>2.8985507246377384E-3</v>
      </c>
      <c r="H90" s="170">
        <v>-2.8901734104046506E-3</v>
      </c>
    </row>
    <row r="91" spans="4:10" ht="48" thickBot="1" x14ac:dyDescent="0.3">
      <c r="D91" s="158" t="s">
        <v>41</v>
      </c>
      <c r="E91" s="159">
        <f>E36</f>
        <v>6000</v>
      </c>
      <c r="F91" s="159">
        <f t="shared" ref="F91:H91" si="4">F36</f>
        <v>6500</v>
      </c>
      <c r="G91" s="159">
        <f t="shared" si="4"/>
        <v>6700</v>
      </c>
      <c r="H91" s="159">
        <f t="shared" si="4"/>
        <v>6500</v>
      </c>
    </row>
    <row r="92" spans="4:10" ht="48" thickBot="1" x14ac:dyDescent="0.3">
      <c r="D92" s="169" t="s">
        <v>42</v>
      </c>
      <c r="E92" s="41"/>
      <c r="F92" s="170">
        <v>8.3333333333333259E-2</v>
      </c>
      <c r="G92" s="170">
        <v>3.076923076923066E-2</v>
      </c>
      <c r="H92" s="170">
        <v>-2.9850746268656692E-2</v>
      </c>
    </row>
    <row r="93" spans="4:10" ht="32.25" thickBot="1" x14ac:dyDescent="0.3">
      <c r="D93" s="158" t="s">
        <v>1</v>
      </c>
      <c r="E93" s="159">
        <f>E37</f>
        <v>40000</v>
      </c>
      <c r="F93" s="159">
        <f t="shared" ref="F93:H93" si="5">F37</f>
        <v>40000</v>
      </c>
      <c r="G93" s="159">
        <f t="shared" si="5"/>
        <v>40000</v>
      </c>
      <c r="H93" s="159">
        <f t="shared" si="5"/>
        <v>41000</v>
      </c>
    </row>
    <row r="94" spans="4:10" ht="48" thickBot="1" x14ac:dyDescent="0.3">
      <c r="D94" s="169" t="s">
        <v>29</v>
      </c>
      <c r="E94" s="41"/>
      <c r="F94" s="170">
        <v>0</v>
      </c>
      <c r="G94" s="170">
        <v>0</v>
      </c>
      <c r="H94" s="170">
        <v>2.4999999999999911E-2</v>
      </c>
    </row>
    <row r="95" spans="4:10" ht="16.5" thickBot="1" x14ac:dyDescent="0.3">
      <c r="D95" s="158" t="s">
        <v>2</v>
      </c>
      <c r="E95" s="159">
        <v>0</v>
      </c>
      <c r="F95" s="159">
        <v>0</v>
      </c>
      <c r="G95" s="159">
        <v>0</v>
      </c>
      <c r="H95" s="159">
        <v>0</v>
      </c>
    </row>
    <row r="96" spans="4:10" ht="32.25" thickBot="1" x14ac:dyDescent="0.3">
      <c r="D96" s="169" t="s">
        <v>30</v>
      </c>
      <c r="E96" s="41"/>
      <c r="F96" s="170"/>
      <c r="G96" s="170"/>
      <c r="H96" s="170"/>
    </row>
    <row r="97" spans="2:10" ht="32.25" thickBot="1" x14ac:dyDescent="0.3">
      <c r="D97" s="158" t="s">
        <v>31</v>
      </c>
      <c r="E97" s="159">
        <v>0</v>
      </c>
      <c r="F97" s="159">
        <v>0</v>
      </c>
      <c r="G97" s="159">
        <v>0</v>
      </c>
      <c r="H97" s="159">
        <v>0</v>
      </c>
    </row>
    <row r="98" spans="2:10" ht="48" thickBot="1" x14ac:dyDescent="0.3">
      <c r="D98" s="169" t="s">
        <v>32</v>
      </c>
      <c r="E98" s="41"/>
      <c r="F98" s="170"/>
      <c r="G98" s="170"/>
      <c r="H98" s="170"/>
    </row>
    <row r="99" spans="2:10" ht="32.25" thickBot="1" x14ac:dyDescent="0.3">
      <c r="D99" s="158" t="s">
        <v>33</v>
      </c>
      <c r="E99" s="159">
        <v>0</v>
      </c>
      <c r="F99" s="159">
        <v>0</v>
      </c>
      <c r="G99" s="159">
        <v>0</v>
      </c>
      <c r="H99" s="159">
        <v>0</v>
      </c>
    </row>
    <row r="100" spans="2:10" ht="32.25" thickBot="1" x14ac:dyDescent="0.3">
      <c r="D100" s="169" t="s">
        <v>34</v>
      </c>
      <c r="E100" s="41"/>
      <c r="F100" s="170"/>
      <c r="G100" s="170"/>
      <c r="H100" s="170"/>
    </row>
    <row r="101" spans="2:10" ht="32.25" thickBot="1" x14ac:dyDescent="0.3">
      <c r="D101" s="158" t="s">
        <v>3</v>
      </c>
      <c r="E101" s="159">
        <v>0</v>
      </c>
      <c r="F101" s="159">
        <v>0</v>
      </c>
      <c r="G101" s="159">
        <v>0</v>
      </c>
      <c r="H101" s="159">
        <v>0</v>
      </c>
    </row>
    <row r="102" spans="2:10" ht="48" thickBot="1" x14ac:dyDescent="0.3">
      <c r="D102" s="169" t="s">
        <v>35</v>
      </c>
      <c r="E102" s="41"/>
      <c r="F102" s="170"/>
      <c r="G102" s="170"/>
      <c r="H102" s="170"/>
    </row>
    <row r="103" spans="2:10" ht="32.25" thickBot="1" x14ac:dyDescent="0.3">
      <c r="D103" s="158" t="s">
        <v>20</v>
      </c>
      <c r="E103" s="159">
        <v>0</v>
      </c>
      <c r="F103" s="159">
        <v>0</v>
      </c>
      <c r="G103" s="159">
        <v>0</v>
      </c>
      <c r="H103" s="159">
        <v>0</v>
      </c>
    </row>
    <row r="104" spans="2:10" ht="48" thickBot="1" x14ac:dyDescent="0.3">
      <c r="D104" s="169" t="s">
        <v>36</v>
      </c>
      <c r="E104" s="41"/>
      <c r="F104" s="170"/>
      <c r="G104" s="170"/>
      <c r="H104" s="170"/>
    </row>
    <row r="105" spans="2:10" ht="32.25" thickBot="1" x14ac:dyDescent="0.3">
      <c r="D105" s="158" t="s">
        <v>21</v>
      </c>
      <c r="E105" s="159">
        <f>E83+E62</f>
        <v>10000</v>
      </c>
      <c r="F105" s="159">
        <f t="shared" ref="F105:H105" si="6">F83+F62</f>
        <v>1000</v>
      </c>
      <c r="G105" s="159">
        <f t="shared" si="6"/>
        <v>1000</v>
      </c>
      <c r="H105" s="159">
        <f t="shared" si="6"/>
        <v>1000</v>
      </c>
    </row>
    <row r="106" spans="2:10" ht="32.25" thickBot="1" x14ac:dyDescent="0.3">
      <c r="D106" s="169" t="s">
        <v>37</v>
      </c>
      <c r="E106" s="41"/>
      <c r="F106" s="170">
        <v>-0.9</v>
      </c>
      <c r="G106" s="170">
        <v>0</v>
      </c>
      <c r="H106" s="170">
        <v>0</v>
      </c>
    </row>
    <row r="107" spans="2:10" ht="16.5" thickBot="1" x14ac:dyDescent="0.3">
      <c r="D107" s="154" t="s">
        <v>63</v>
      </c>
      <c r="E107" s="155">
        <v>0</v>
      </c>
      <c r="F107" s="155">
        <v>0</v>
      </c>
      <c r="G107" s="155">
        <v>0</v>
      </c>
      <c r="H107" s="155">
        <v>0</v>
      </c>
    </row>
    <row r="108" spans="2:10" ht="79.5" thickBot="1" x14ac:dyDescent="0.3">
      <c r="D108" s="171" t="s">
        <v>47</v>
      </c>
      <c r="E108" s="159">
        <v>35</v>
      </c>
      <c r="F108" s="159">
        <v>35</v>
      </c>
      <c r="G108" s="159">
        <v>35</v>
      </c>
      <c r="H108" s="159">
        <v>35</v>
      </c>
    </row>
    <row r="109" spans="2:10" ht="79.5" thickBot="1" x14ac:dyDescent="0.3">
      <c r="B109" s="42"/>
      <c r="C109" s="42"/>
      <c r="D109" s="171" t="s">
        <v>58</v>
      </c>
      <c r="E109" s="159">
        <v>2</v>
      </c>
      <c r="F109" s="159">
        <v>2</v>
      </c>
      <c r="G109" s="159">
        <v>2</v>
      </c>
      <c r="H109" s="159">
        <v>2</v>
      </c>
      <c r="I109" s="42"/>
      <c r="J109" s="42"/>
    </row>
    <row r="110" spans="2:10" x14ac:dyDescent="0.25">
      <c r="B110" s="42"/>
      <c r="C110" s="42"/>
      <c r="D110" s="251"/>
      <c r="E110" s="252"/>
      <c r="F110" s="252"/>
      <c r="G110" s="252"/>
      <c r="H110" s="252"/>
      <c r="I110" s="42"/>
      <c r="J110" s="42"/>
    </row>
  </sheetData>
  <mergeCells count="36">
    <mergeCell ref="E67:H67"/>
    <mergeCell ref="E68:H68"/>
    <mergeCell ref="D50:D51"/>
    <mergeCell ref="D44:H44"/>
    <mergeCell ref="D45:H45"/>
    <mergeCell ref="E48:H48"/>
    <mergeCell ref="E49:H49"/>
    <mergeCell ref="E46:H46"/>
    <mergeCell ref="E47:H47"/>
    <mergeCell ref="D3:H3"/>
    <mergeCell ref="E69:H69"/>
    <mergeCell ref="E70:H70"/>
    <mergeCell ref="D33:D34"/>
    <mergeCell ref="D20:H20"/>
    <mergeCell ref="E21:H21"/>
    <mergeCell ref="E22:H22"/>
    <mergeCell ref="E23:H23"/>
    <mergeCell ref="D24:D25"/>
    <mergeCell ref="D32:H32"/>
    <mergeCell ref="E64:H66"/>
    <mergeCell ref="D80:D81"/>
    <mergeCell ref="D58:H58"/>
    <mergeCell ref="D59:D60"/>
    <mergeCell ref="D64:D66"/>
    <mergeCell ref="E5:H5"/>
    <mergeCell ref="E6:H6"/>
    <mergeCell ref="E7:H7"/>
    <mergeCell ref="D8:H8"/>
    <mergeCell ref="D9:H11"/>
    <mergeCell ref="E12:H12"/>
    <mergeCell ref="D13:D14"/>
    <mergeCell ref="D19:H19"/>
    <mergeCell ref="E16:H16"/>
    <mergeCell ref="D17:H17"/>
    <mergeCell ref="D71:D72"/>
    <mergeCell ref="D79:H79"/>
  </mergeCells>
  <pageMargins left="0.7" right="0.7" top="0.75" bottom="0.75" header="0.3" footer="0.3"/>
  <pageSetup scale="7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I466"/>
  <sheetViews>
    <sheetView topLeftCell="A460" workbookViewId="0">
      <selection activeCell="E320" sqref="E320:G320"/>
    </sheetView>
  </sheetViews>
  <sheetFormatPr defaultRowHeight="15.75" x14ac:dyDescent="0.25"/>
  <cols>
    <col min="1" max="2" width="9.140625" style="194"/>
    <col min="3" max="3" width="20.28515625" style="194" customWidth="1"/>
    <col min="4" max="4" width="21.28515625" style="194" customWidth="1"/>
    <col min="5" max="5" width="18.42578125" style="194" customWidth="1"/>
    <col min="6" max="6" width="21.5703125" style="194" customWidth="1"/>
    <col min="7" max="7" width="28.42578125" style="194" customWidth="1"/>
    <col min="8" max="16384" width="9.140625" style="194"/>
  </cols>
  <sheetData>
    <row r="3" spans="2:9" x14ac:dyDescent="0.25">
      <c r="B3" s="193"/>
      <c r="C3" s="193"/>
      <c r="D3" s="193"/>
      <c r="E3" s="193"/>
      <c r="F3" s="193"/>
      <c r="G3" s="193"/>
      <c r="H3" s="193"/>
      <c r="I3" s="193"/>
    </row>
    <row r="4" spans="2:9" x14ac:dyDescent="0.25">
      <c r="B4" s="422" t="s">
        <v>265</v>
      </c>
      <c r="C4" s="422"/>
      <c r="D4" s="422"/>
      <c r="E4" s="422"/>
      <c r="F4" s="422"/>
      <c r="G4" s="422"/>
      <c r="H4" s="193"/>
      <c r="I4" s="193"/>
    </row>
    <row r="5" spans="2:9" ht="16.5" thickBot="1" x14ac:dyDescent="0.3">
      <c r="B5" s="193"/>
      <c r="C5" s="193"/>
      <c r="D5" s="193"/>
      <c r="E5" s="193"/>
      <c r="F5" s="193"/>
      <c r="G5" s="193"/>
      <c r="H5" s="193"/>
      <c r="I5" s="193"/>
    </row>
    <row r="6" spans="2:9" ht="48" thickBot="1" x14ac:dyDescent="0.3">
      <c r="B6" s="193"/>
      <c r="C6" s="68" t="s">
        <v>22</v>
      </c>
      <c r="D6" s="423" t="s">
        <v>101</v>
      </c>
      <c r="E6" s="423"/>
      <c r="F6" s="423"/>
      <c r="G6" s="423"/>
      <c r="H6" s="193"/>
      <c r="I6" s="193"/>
    </row>
    <row r="7" spans="2:9" ht="16.5" thickBot="1" x14ac:dyDescent="0.3">
      <c r="B7" s="193"/>
      <c r="C7" s="68" t="s">
        <v>4</v>
      </c>
      <c r="D7" s="424" t="s">
        <v>102</v>
      </c>
      <c r="E7" s="425"/>
      <c r="F7" s="425"/>
      <c r="G7" s="426"/>
      <c r="H7" s="193"/>
      <c r="I7" s="193"/>
    </row>
    <row r="8" spans="2:9" ht="32.25" thickBot="1" x14ac:dyDescent="0.3">
      <c r="B8" s="193"/>
      <c r="C8" s="68" t="s">
        <v>38</v>
      </c>
      <c r="D8" s="415" t="s">
        <v>5</v>
      </c>
      <c r="E8" s="416"/>
      <c r="F8" s="416"/>
      <c r="G8" s="417"/>
      <c r="H8" s="193"/>
      <c r="I8" s="193"/>
    </row>
    <row r="9" spans="2:9" ht="16.5" thickBot="1" x14ac:dyDescent="0.3">
      <c r="B9" s="193"/>
      <c r="C9" s="427" t="s">
        <v>8</v>
      </c>
      <c r="D9" s="428"/>
      <c r="E9" s="428"/>
      <c r="F9" s="428"/>
      <c r="G9" s="429"/>
      <c r="H9" s="193"/>
      <c r="I9" s="193"/>
    </row>
    <row r="10" spans="2:9" ht="54.75" customHeight="1" thickBot="1" x14ac:dyDescent="0.3">
      <c r="B10" s="193"/>
      <c r="C10" s="430" t="s">
        <v>103</v>
      </c>
      <c r="D10" s="431"/>
      <c r="E10" s="431"/>
      <c r="F10" s="431"/>
      <c r="G10" s="432"/>
      <c r="H10" s="193"/>
      <c r="I10" s="193"/>
    </row>
    <row r="11" spans="2:9" ht="48" thickBot="1" x14ac:dyDescent="0.3">
      <c r="B11" s="193"/>
      <c r="C11" s="69" t="s">
        <v>11</v>
      </c>
      <c r="D11" s="407" t="s">
        <v>266</v>
      </c>
      <c r="E11" s="408"/>
      <c r="F11" s="408"/>
      <c r="G11" s="409"/>
      <c r="H11" s="193"/>
      <c r="I11" s="193"/>
    </row>
    <row r="12" spans="2:9" x14ac:dyDescent="0.25">
      <c r="B12" s="193"/>
      <c r="C12" s="410" t="s">
        <v>12</v>
      </c>
      <c r="D12" s="162">
        <v>2018</v>
      </c>
      <c r="E12" s="162">
        <v>2019</v>
      </c>
      <c r="F12" s="162">
        <v>2020</v>
      </c>
      <c r="G12" s="162">
        <v>2021</v>
      </c>
      <c r="H12" s="193"/>
      <c r="I12" s="193"/>
    </row>
    <row r="13" spans="2:9" ht="16.5" thickBot="1" x14ac:dyDescent="0.3">
      <c r="B13" s="193"/>
      <c r="C13" s="411"/>
      <c r="D13" s="73" t="s">
        <v>6</v>
      </c>
      <c r="E13" s="73" t="s">
        <v>7</v>
      </c>
      <c r="F13" s="73" t="s">
        <v>7</v>
      </c>
      <c r="G13" s="73" t="s">
        <v>7</v>
      </c>
      <c r="H13" s="193"/>
      <c r="I13" s="193"/>
    </row>
    <row r="14" spans="2:9" ht="32.25" thickBot="1" x14ac:dyDescent="0.3">
      <c r="B14" s="193"/>
      <c r="C14" s="195" t="s">
        <v>267</v>
      </c>
      <c r="D14" s="196">
        <v>0.42</v>
      </c>
      <c r="E14" s="197" t="s">
        <v>268</v>
      </c>
      <c r="F14" s="197" t="s">
        <v>268</v>
      </c>
      <c r="G14" s="197" t="s">
        <v>268</v>
      </c>
      <c r="H14" s="193"/>
      <c r="I14" s="193"/>
    </row>
    <row r="15" spans="2:9" ht="32.25" thickBot="1" x14ac:dyDescent="0.3">
      <c r="B15" s="193"/>
      <c r="C15" s="78" t="s">
        <v>269</v>
      </c>
      <c r="D15" s="196">
        <v>0.11</v>
      </c>
      <c r="E15" s="197" t="s">
        <v>270</v>
      </c>
      <c r="F15" s="197" t="s">
        <v>270</v>
      </c>
      <c r="G15" s="197" t="s">
        <v>270</v>
      </c>
      <c r="H15" s="193"/>
      <c r="I15" s="193"/>
    </row>
    <row r="16" spans="2:9" ht="32.25" thickBot="1" x14ac:dyDescent="0.3">
      <c r="B16" s="193"/>
      <c r="C16" s="78" t="s">
        <v>271</v>
      </c>
      <c r="D16" s="196">
        <v>5.5999999999999999E-3</v>
      </c>
      <c r="E16" s="197" t="s">
        <v>270</v>
      </c>
      <c r="F16" s="197" t="s">
        <v>270</v>
      </c>
      <c r="G16" s="197" t="s">
        <v>270</v>
      </c>
      <c r="H16" s="193"/>
      <c r="I16" s="193"/>
    </row>
    <row r="17" spans="2:9" ht="48" thickBot="1" x14ac:dyDescent="0.3">
      <c r="B17" s="193"/>
      <c r="C17" s="78" t="s">
        <v>272</v>
      </c>
      <c r="D17" s="115">
        <v>0.1</v>
      </c>
      <c r="E17" s="197" t="s">
        <v>268</v>
      </c>
      <c r="F17" s="197" t="s">
        <v>268</v>
      </c>
      <c r="G17" s="197" t="s">
        <v>268</v>
      </c>
      <c r="H17" s="193"/>
      <c r="I17" s="193"/>
    </row>
    <row r="18" spans="2:9" ht="48" thickBot="1" x14ac:dyDescent="0.3">
      <c r="B18" s="193"/>
      <c r="C18" s="78" t="s">
        <v>273</v>
      </c>
      <c r="D18" s="115" t="s">
        <v>274</v>
      </c>
      <c r="E18" s="115" t="s">
        <v>275</v>
      </c>
      <c r="F18" s="115" t="s">
        <v>275</v>
      </c>
      <c r="G18" s="115" t="s">
        <v>275</v>
      </c>
      <c r="H18" s="193"/>
      <c r="I18" s="193"/>
    </row>
    <row r="19" spans="2:9" ht="48" thickBot="1" x14ac:dyDescent="0.3">
      <c r="B19" s="193"/>
      <c r="C19" s="99" t="s">
        <v>13</v>
      </c>
      <c r="D19" s="412" t="s">
        <v>276</v>
      </c>
      <c r="E19" s="413"/>
      <c r="F19" s="413"/>
      <c r="G19" s="414"/>
      <c r="H19" s="193"/>
      <c r="I19" s="193"/>
    </row>
    <row r="20" spans="2:9" ht="16.5" thickBot="1" x14ac:dyDescent="0.3">
      <c r="B20" s="193"/>
      <c r="C20" s="415" t="s">
        <v>14</v>
      </c>
      <c r="D20" s="416"/>
      <c r="E20" s="416"/>
      <c r="F20" s="416"/>
      <c r="G20" s="417"/>
      <c r="H20" s="193"/>
      <c r="I20" s="193"/>
    </row>
    <row r="21" spans="2:9" ht="63.75" thickBot="1" x14ac:dyDescent="0.3">
      <c r="B21" s="193"/>
      <c r="C21" s="119" t="s">
        <v>277</v>
      </c>
      <c r="D21" s="115">
        <v>0.04</v>
      </c>
      <c r="E21" s="115">
        <v>0</v>
      </c>
      <c r="F21" s="115">
        <v>0</v>
      </c>
      <c r="G21" s="115">
        <v>0</v>
      </c>
      <c r="H21" s="193"/>
      <c r="I21" s="193"/>
    </row>
    <row r="22" spans="2:9" ht="63.75" thickBot="1" x14ac:dyDescent="0.3">
      <c r="B22" s="193"/>
      <c r="C22" s="119" t="s">
        <v>278</v>
      </c>
      <c r="D22" s="115">
        <v>1.7999999999999999E-2</v>
      </c>
      <c r="E22" s="115">
        <v>1.7999999999999999E-2</v>
      </c>
      <c r="F22" s="115">
        <v>1.7999999999999999E-2</v>
      </c>
      <c r="G22" s="115">
        <v>1.7999999999999999E-2</v>
      </c>
      <c r="H22" s="198"/>
      <c r="I22" s="193"/>
    </row>
    <row r="23" spans="2:9" ht="63.75" thickBot="1" x14ac:dyDescent="0.3">
      <c r="B23" s="193"/>
      <c r="C23" s="119" t="s">
        <v>279</v>
      </c>
      <c r="D23" s="115">
        <v>0.02</v>
      </c>
      <c r="E23" s="115">
        <v>0.02</v>
      </c>
      <c r="F23" s="115">
        <v>0.02</v>
      </c>
      <c r="G23" s="115">
        <v>0.02</v>
      </c>
      <c r="H23" s="193"/>
      <c r="I23" s="193"/>
    </row>
    <row r="24" spans="2:9" ht="63.75" thickBot="1" x14ac:dyDescent="0.3">
      <c r="B24" s="193"/>
      <c r="C24" s="119" t="s">
        <v>280</v>
      </c>
      <c r="D24" s="115">
        <v>0.02</v>
      </c>
      <c r="E24" s="115">
        <v>0.02</v>
      </c>
      <c r="F24" s="115">
        <v>0.02</v>
      </c>
      <c r="G24" s="115">
        <v>0.02</v>
      </c>
      <c r="H24" s="193"/>
      <c r="I24" s="193"/>
    </row>
    <row r="25" spans="2:9" ht="32.25" thickBot="1" x14ac:dyDescent="0.3">
      <c r="B25" s="193"/>
      <c r="C25" s="119" t="s">
        <v>281</v>
      </c>
      <c r="D25" s="115">
        <v>0</v>
      </c>
      <c r="E25" s="115">
        <v>0</v>
      </c>
      <c r="F25" s="115">
        <v>0</v>
      </c>
      <c r="G25" s="115">
        <v>0</v>
      </c>
      <c r="H25" s="193"/>
      <c r="I25" s="193"/>
    </row>
    <row r="26" spans="2:9" ht="32.25" thickBot="1" x14ac:dyDescent="0.3">
      <c r="B26" s="193"/>
      <c r="C26" s="119" t="s">
        <v>282</v>
      </c>
      <c r="D26" s="199">
        <v>0</v>
      </c>
      <c r="E26" s="199">
        <v>0</v>
      </c>
      <c r="F26" s="199">
        <v>0</v>
      </c>
      <c r="G26" s="199">
        <v>0</v>
      </c>
      <c r="H26" s="198"/>
      <c r="I26" s="193"/>
    </row>
    <row r="27" spans="2:9" ht="16.5" thickBot="1" x14ac:dyDescent="0.3">
      <c r="B27" s="193"/>
      <c r="C27" s="119" t="s">
        <v>283</v>
      </c>
      <c r="D27" s="199">
        <v>0</v>
      </c>
      <c r="E27" s="199">
        <v>0</v>
      </c>
      <c r="F27" s="199">
        <v>0</v>
      </c>
      <c r="G27" s="199">
        <v>0</v>
      </c>
      <c r="H27" s="200"/>
      <c r="I27" s="193"/>
    </row>
    <row r="28" spans="2:9" ht="51" customHeight="1" thickBot="1" x14ac:dyDescent="0.3">
      <c r="B28" s="193"/>
      <c r="C28" s="201" t="s">
        <v>284</v>
      </c>
      <c r="D28" s="199">
        <v>0.01</v>
      </c>
      <c r="E28" s="115" t="s">
        <v>268</v>
      </c>
      <c r="F28" s="115" t="s">
        <v>268</v>
      </c>
      <c r="G28" s="115" t="s">
        <v>268</v>
      </c>
      <c r="H28" s="200"/>
      <c r="I28" s="193"/>
    </row>
    <row r="29" spans="2:9" ht="32.25" thickBot="1" x14ac:dyDescent="0.3">
      <c r="B29" s="193"/>
      <c r="C29" s="78" t="s">
        <v>285</v>
      </c>
      <c r="D29" s="202" t="s">
        <v>286</v>
      </c>
      <c r="E29" s="202" t="s">
        <v>286</v>
      </c>
      <c r="F29" s="202" t="s">
        <v>286</v>
      </c>
      <c r="G29" s="202" t="s">
        <v>286</v>
      </c>
      <c r="H29" s="193"/>
      <c r="I29" s="193"/>
    </row>
    <row r="30" spans="2:9" ht="32.25" thickBot="1" x14ac:dyDescent="0.3">
      <c r="B30" s="193"/>
      <c r="C30" s="119" t="s">
        <v>287</v>
      </c>
      <c r="D30" s="115">
        <v>0.8</v>
      </c>
      <c r="E30" s="115" t="s">
        <v>268</v>
      </c>
      <c r="F30" s="115" t="s">
        <v>268</v>
      </c>
      <c r="G30" s="115" t="s">
        <v>268</v>
      </c>
      <c r="H30" s="193"/>
      <c r="I30" s="193"/>
    </row>
    <row r="31" spans="2:9" ht="32.25" thickBot="1" x14ac:dyDescent="0.3">
      <c r="B31" s="193"/>
      <c r="C31" s="119" t="s">
        <v>288</v>
      </c>
      <c r="D31" s="203">
        <v>0.22</v>
      </c>
      <c r="E31" s="115" t="s">
        <v>268</v>
      </c>
      <c r="F31" s="115" t="s">
        <v>268</v>
      </c>
      <c r="G31" s="115" t="s">
        <v>268</v>
      </c>
      <c r="H31" s="193"/>
      <c r="I31" s="193"/>
    </row>
    <row r="32" spans="2:9" ht="32.25" thickBot="1" x14ac:dyDescent="0.3">
      <c r="B32" s="193"/>
      <c r="C32" s="201" t="s">
        <v>289</v>
      </c>
      <c r="D32" s="204">
        <v>7.0000000000000007E-2</v>
      </c>
      <c r="E32" s="115" t="s">
        <v>268</v>
      </c>
      <c r="F32" s="115" t="s">
        <v>268</v>
      </c>
      <c r="G32" s="115" t="s">
        <v>268</v>
      </c>
      <c r="H32" s="193"/>
      <c r="I32" s="193"/>
    </row>
    <row r="33" spans="2:9" ht="16.5" thickBot="1" x14ac:dyDescent="0.3">
      <c r="B33" s="193"/>
      <c r="C33" s="418" t="s">
        <v>59</v>
      </c>
      <c r="D33" s="419"/>
      <c r="E33" s="420"/>
      <c r="F33" s="420"/>
      <c r="G33" s="421"/>
      <c r="H33" s="193"/>
      <c r="I33" s="193"/>
    </row>
    <row r="34" spans="2:9" ht="16.5" thickBot="1" x14ac:dyDescent="0.3">
      <c r="B34" s="193"/>
      <c r="C34" s="418" t="s">
        <v>77</v>
      </c>
      <c r="D34" s="420"/>
      <c r="E34" s="420"/>
      <c r="F34" s="420"/>
      <c r="G34" s="421"/>
      <c r="H34" s="193"/>
      <c r="I34" s="193"/>
    </row>
    <row r="35" spans="2:9" ht="16.5" thickBot="1" x14ac:dyDescent="0.3">
      <c r="B35" s="193"/>
      <c r="C35" s="205" t="s">
        <v>39</v>
      </c>
      <c r="D35" s="415" t="s">
        <v>290</v>
      </c>
      <c r="E35" s="416"/>
      <c r="F35" s="416"/>
      <c r="G35" s="417"/>
      <c r="H35" s="193"/>
      <c r="I35" s="193"/>
    </row>
    <row r="36" spans="2:9" ht="32.25" thickBot="1" x14ac:dyDescent="0.3">
      <c r="B36" s="193"/>
      <c r="C36" s="78" t="s">
        <v>10</v>
      </c>
      <c r="D36" s="445" t="s">
        <v>291</v>
      </c>
      <c r="E36" s="446"/>
      <c r="F36" s="446"/>
      <c r="G36" s="447"/>
      <c r="H36" s="193"/>
      <c r="I36" s="193"/>
    </row>
    <row r="37" spans="2:9" ht="16.5" thickBot="1" x14ac:dyDescent="0.3">
      <c r="B37" s="193"/>
      <c r="C37" s="78" t="s">
        <v>15</v>
      </c>
      <c r="D37" s="412" t="s">
        <v>292</v>
      </c>
      <c r="E37" s="413"/>
      <c r="F37" s="413"/>
      <c r="G37" s="414"/>
      <c r="H37" s="193"/>
      <c r="I37" s="193"/>
    </row>
    <row r="38" spans="2:9" x14ac:dyDescent="0.25">
      <c r="B38" s="193"/>
      <c r="C38" s="410"/>
      <c r="D38" s="76">
        <v>2018</v>
      </c>
      <c r="E38" s="76">
        <v>2019</v>
      </c>
      <c r="F38" s="76">
        <v>2020</v>
      </c>
      <c r="G38" s="76">
        <v>2021</v>
      </c>
      <c r="H38" s="193"/>
      <c r="I38" s="193"/>
    </row>
    <row r="39" spans="2:9" ht="16.5" thickBot="1" x14ac:dyDescent="0.3">
      <c r="B39" s="193"/>
      <c r="C39" s="411"/>
      <c r="D39" s="77" t="s">
        <v>6</v>
      </c>
      <c r="E39" s="77" t="s">
        <v>7</v>
      </c>
      <c r="F39" s="77" t="s">
        <v>7</v>
      </c>
      <c r="G39" s="77" t="s">
        <v>7</v>
      </c>
      <c r="H39" s="193"/>
      <c r="I39" s="193"/>
    </row>
    <row r="40" spans="2:9" ht="16.5" thickBot="1" x14ac:dyDescent="0.3">
      <c r="B40" s="193"/>
      <c r="C40" s="78" t="s">
        <v>9</v>
      </c>
      <c r="D40" s="79">
        <v>5094</v>
      </c>
      <c r="E40" s="79">
        <v>5094</v>
      </c>
      <c r="F40" s="79">
        <v>5094</v>
      </c>
      <c r="G40" s="79">
        <v>5094</v>
      </c>
      <c r="H40" s="193"/>
      <c r="I40" s="193"/>
    </row>
    <row r="41" spans="2:9" ht="32.25" thickBot="1" x14ac:dyDescent="0.3">
      <c r="B41" s="193"/>
      <c r="C41" s="78" t="s">
        <v>16</v>
      </c>
      <c r="D41" s="79">
        <f>D70</f>
        <v>4399545.784</v>
      </c>
      <c r="E41" s="79">
        <f t="shared" ref="E41:G41" si="0">E70</f>
        <v>4319212.3810000001</v>
      </c>
      <c r="F41" s="79">
        <f t="shared" si="0"/>
        <v>4337295.784</v>
      </c>
      <c r="G41" s="79">
        <f t="shared" si="0"/>
        <v>4437295.784</v>
      </c>
      <c r="H41" s="193"/>
      <c r="I41" s="193"/>
    </row>
    <row r="42" spans="2:9" ht="32.25" thickBot="1" x14ac:dyDescent="0.3">
      <c r="B42" s="193"/>
      <c r="C42" s="78" t="s">
        <v>26</v>
      </c>
      <c r="D42" s="79">
        <f>D41/D40</f>
        <v>863.67212092658031</v>
      </c>
      <c r="E42" s="79">
        <f>E41/E40</f>
        <v>847.90192010208091</v>
      </c>
      <c r="F42" s="79">
        <f>F41/F40</f>
        <v>851.45186179819393</v>
      </c>
      <c r="G42" s="79">
        <f>G41/G40</f>
        <v>871.08280015704747</v>
      </c>
      <c r="H42" s="193"/>
      <c r="I42" s="193"/>
    </row>
    <row r="43" spans="2:9" ht="32.25" thickBot="1" x14ac:dyDescent="0.3">
      <c r="B43" s="193"/>
      <c r="C43" s="78" t="s">
        <v>17</v>
      </c>
      <c r="D43" s="80" t="s">
        <v>23</v>
      </c>
      <c r="E43" s="81">
        <f>E40/D40-1</f>
        <v>0</v>
      </c>
      <c r="F43" s="81">
        <f>F40/E40-1</f>
        <v>0</v>
      </c>
      <c r="G43" s="81">
        <f>G40/F40-1</f>
        <v>0</v>
      </c>
      <c r="H43" s="193"/>
      <c r="I43" s="193"/>
    </row>
    <row r="44" spans="2:9" ht="32.25" thickBot="1" x14ac:dyDescent="0.3">
      <c r="B44" s="193"/>
      <c r="C44" s="78" t="s">
        <v>18</v>
      </c>
      <c r="D44" s="80" t="s">
        <v>23</v>
      </c>
      <c r="E44" s="81">
        <f>E41/D41-1</f>
        <v>-1.8259476533271091E-2</v>
      </c>
      <c r="F44" s="81">
        <f>F41/E41-1</f>
        <v>4.1867362391225793E-3</v>
      </c>
      <c r="G44" s="81">
        <f t="shared" ref="G44:G45" si="1">G41/F41-1</f>
        <v>2.3055840546751138E-2</v>
      </c>
      <c r="H44" s="193"/>
      <c r="I44" s="193"/>
    </row>
    <row r="45" spans="2:9" ht="32.25" thickBot="1" x14ac:dyDescent="0.3">
      <c r="B45" s="193"/>
      <c r="C45" s="78" t="s">
        <v>19</v>
      </c>
      <c r="D45" s="80" t="s">
        <v>23</v>
      </c>
      <c r="E45" s="81">
        <f>E42/D42-1</f>
        <v>-1.8259476533271091E-2</v>
      </c>
      <c r="F45" s="81">
        <f>F42/E42-1</f>
        <v>4.1867362391225793E-3</v>
      </c>
      <c r="G45" s="81">
        <f t="shared" si="1"/>
        <v>2.3055840546751138E-2</v>
      </c>
      <c r="H45" s="193"/>
      <c r="I45" s="193"/>
    </row>
    <row r="46" spans="2:9" ht="16.5" thickBot="1" x14ac:dyDescent="0.3">
      <c r="B46" s="193"/>
      <c r="C46" s="451" t="s">
        <v>293</v>
      </c>
      <c r="D46" s="452"/>
      <c r="E46" s="452"/>
      <c r="F46" s="452"/>
      <c r="G46" s="453"/>
      <c r="H46" s="193"/>
      <c r="I46" s="193"/>
    </row>
    <row r="47" spans="2:9" x14ac:dyDescent="0.25">
      <c r="B47" s="193"/>
      <c r="C47" s="410"/>
      <c r="D47" s="76">
        <v>2018</v>
      </c>
      <c r="E47" s="76">
        <v>2019</v>
      </c>
      <c r="F47" s="76">
        <v>2020</v>
      </c>
      <c r="G47" s="76">
        <v>2021</v>
      </c>
      <c r="H47" s="193"/>
      <c r="I47" s="193"/>
    </row>
    <row r="48" spans="2:9" ht="16.5" thickBot="1" x14ac:dyDescent="0.3">
      <c r="B48" s="193"/>
      <c r="C48" s="411"/>
      <c r="D48" s="77" t="s">
        <v>6</v>
      </c>
      <c r="E48" s="77" t="s">
        <v>7</v>
      </c>
      <c r="F48" s="77" t="s">
        <v>7</v>
      </c>
      <c r="G48" s="77" t="s">
        <v>7</v>
      </c>
      <c r="H48" s="193"/>
      <c r="I48" s="193"/>
    </row>
    <row r="49" spans="2:9" ht="16.5" thickBot="1" x14ac:dyDescent="0.3">
      <c r="B49" s="193"/>
      <c r="C49" s="83" t="s">
        <v>0</v>
      </c>
      <c r="D49" s="152">
        <f>2096460+670029+2863</f>
        <v>2769352</v>
      </c>
      <c r="E49" s="152">
        <f>2096460+601320+2863</f>
        <v>2700643</v>
      </c>
      <c r="F49" s="152">
        <f>2766489+2863</f>
        <v>2769352</v>
      </c>
      <c r="G49" s="152">
        <f>2766489+2863</f>
        <v>2769352</v>
      </c>
      <c r="H49" s="193"/>
      <c r="I49" s="193"/>
    </row>
    <row r="50" spans="2:9" ht="55.5" customHeight="1" thickBot="1" x14ac:dyDescent="0.3">
      <c r="B50" s="193"/>
      <c r="C50" s="104" t="s">
        <v>43</v>
      </c>
      <c r="D50" s="151"/>
      <c r="E50" s="206"/>
      <c r="F50" s="206"/>
      <c r="G50" s="206"/>
      <c r="H50" s="193"/>
      <c r="I50" s="193"/>
    </row>
    <row r="51" spans="2:9" ht="75.75" customHeight="1" thickBot="1" x14ac:dyDescent="0.3">
      <c r="B51" s="193"/>
      <c r="C51" s="104" t="s">
        <v>294</v>
      </c>
      <c r="D51" s="151"/>
      <c r="E51" s="206"/>
      <c r="F51" s="206"/>
      <c r="G51" s="206"/>
      <c r="H51" s="193"/>
      <c r="I51" s="193"/>
    </row>
    <row r="52" spans="2:9" ht="42.75" customHeight="1" thickBot="1" x14ac:dyDescent="0.3">
      <c r="B52" s="193"/>
      <c r="C52" s="83" t="s">
        <v>41</v>
      </c>
      <c r="D52" s="152">
        <f>D49*16.7%</f>
        <v>462481.78399999993</v>
      </c>
      <c r="E52" s="152">
        <f t="shared" ref="E52:F52" si="2">E49*16.7%</f>
        <v>451007.38099999994</v>
      </c>
      <c r="F52" s="152">
        <f t="shared" si="2"/>
        <v>462481.78399999993</v>
      </c>
      <c r="G52" s="152">
        <f>G49*16.7%</f>
        <v>462481.78399999993</v>
      </c>
      <c r="H52" s="193"/>
      <c r="I52" s="193"/>
    </row>
    <row r="53" spans="2:9" ht="78.75" customHeight="1" thickBot="1" x14ac:dyDescent="0.3">
      <c r="B53" s="193"/>
      <c r="C53" s="104" t="s">
        <v>45</v>
      </c>
      <c r="D53" s="116"/>
      <c r="E53" s="207"/>
      <c r="F53" s="207"/>
      <c r="G53" s="207"/>
      <c r="H53" s="193"/>
      <c r="I53" s="193"/>
    </row>
    <row r="54" spans="2:9" ht="77.25" customHeight="1" thickBot="1" x14ac:dyDescent="0.3">
      <c r="B54" s="193"/>
      <c r="C54" s="104" t="s">
        <v>295</v>
      </c>
      <c r="D54" s="116"/>
      <c r="E54" s="207"/>
      <c r="F54" s="207"/>
      <c r="G54" s="207"/>
      <c r="H54" s="193"/>
      <c r="I54" s="193"/>
    </row>
    <row r="55" spans="2:9" ht="32.25" thickBot="1" x14ac:dyDescent="0.3">
      <c r="B55" s="193"/>
      <c r="C55" s="83" t="s">
        <v>1</v>
      </c>
      <c r="D55" s="116">
        <f>1147311+20401</f>
        <v>1167712</v>
      </c>
      <c r="E55" s="116">
        <v>1167562</v>
      </c>
      <c r="F55" s="151">
        <v>1105462</v>
      </c>
      <c r="G55" s="116">
        <v>1205462</v>
      </c>
      <c r="H55" s="193"/>
      <c r="I55" s="193"/>
    </row>
    <row r="56" spans="2:9" ht="79.5" thickBot="1" x14ac:dyDescent="0.3">
      <c r="B56" s="193"/>
      <c r="C56" s="104" t="s">
        <v>296</v>
      </c>
      <c r="D56" s="116"/>
      <c r="E56" s="207"/>
      <c r="F56" s="207"/>
      <c r="G56" s="207"/>
      <c r="H56" s="193"/>
      <c r="I56" s="193"/>
    </row>
    <row r="57" spans="2:9" ht="74.25" customHeight="1" thickBot="1" x14ac:dyDescent="0.3">
      <c r="B57" s="193"/>
      <c r="C57" s="104" t="s">
        <v>297</v>
      </c>
      <c r="D57" s="116"/>
      <c r="E57" s="207"/>
      <c r="F57" s="207"/>
      <c r="G57" s="207"/>
      <c r="H57" s="193"/>
      <c r="I57" s="193"/>
    </row>
    <row r="58" spans="2:9" ht="16.5" thickBot="1" x14ac:dyDescent="0.3">
      <c r="B58" s="193"/>
      <c r="C58" s="83" t="s">
        <v>2</v>
      </c>
      <c r="D58" s="116">
        <v>0</v>
      </c>
      <c r="E58" s="82">
        <v>0</v>
      </c>
      <c r="F58" s="82">
        <v>0</v>
      </c>
      <c r="G58" s="82">
        <v>0</v>
      </c>
      <c r="H58" s="193"/>
      <c r="I58" s="193"/>
    </row>
    <row r="59" spans="2:9" ht="48" customHeight="1" thickBot="1" x14ac:dyDescent="0.3">
      <c r="B59" s="193"/>
      <c r="C59" s="104" t="s">
        <v>50</v>
      </c>
      <c r="D59" s="116"/>
      <c r="E59" s="82"/>
      <c r="F59" s="82"/>
      <c r="G59" s="82"/>
      <c r="H59" s="193"/>
      <c r="I59" s="193"/>
    </row>
    <row r="60" spans="2:9" ht="71.25" customHeight="1" thickBot="1" x14ac:dyDescent="0.3">
      <c r="B60" s="193"/>
      <c r="C60" s="104" t="s">
        <v>298</v>
      </c>
      <c r="D60" s="116"/>
      <c r="E60" s="82"/>
      <c r="F60" s="82"/>
      <c r="G60" s="82"/>
      <c r="H60" s="193"/>
      <c r="I60" s="193"/>
    </row>
    <row r="61" spans="2:9" ht="32.25" thickBot="1" x14ac:dyDescent="0.3">
      <c r="B61" s="193"/>
      <c r="C61" s="83" t="s">
        <v>31</v>
      </c>
      <c r="D61" s="116">
        <v>0</v>
      </c>
      <c r="E61" s="82"/>
      <c r="F61" s="82"/>
      <c r="G61" s="82"/>
      <c r="H61" s="193"/>
      <c r="I61" s="193"/>
    </row>
    <row r="62" spans="2:9" ht="54.75" customHeight="1" thickBot="1" x14ac:dyDescent="0.3">
      <c r="B62" s="193"/>
      <c r="C62" s="104" t="s">
        <v>52</v>
      </c>
      <c r="D62" s="116"/>
      <c r="E62" s="82"/>
      <c r="F62" s="82"/>
      <c r="G62" s="82"/>
      <c r="H62" s="193"/>
      <c r="I62" s="193"/>
    </row>
    <row r="63" spans="2:9" ht="79.5" thickBot="1" x14ac:dyDescent="0.3">
      <c r="B63" s="193"/>
      <c r="C63" s="104" t="s">
        <v>299</v>
      </c>
      <c r="D63" s="116"/>
      <c r="E63" s="82"/>
      <c r="F63" s="82"/>
      <c r="G63" s="82"/>
      <c r="H63" s="193"/>
      <c r="I63" s="193"/>
    </row>
    <row r="64" spans="2:9" ht="32.25" thickBot="1" x14ac:dyDescent="0.3">
      <c r="B64" s="193"/>
      <c r="C64" s="83" t="s">
        <v>33</v>
      </c>
      <c r="D64" s="116">
        <v>0</v>
      </c>
      <c r="E64" s="82"/>
      <c r="F64" s="82"/>
      <c r="G64" s="82"/>
      <c r="H64" s="193"/>
      <c r="I64" s="193"/>
    </row>
    <row r="65" spans="2:9" ht="52.5" customHeight="1" thickBot="1" x14ac:dyDescent="0.3">
      <c r="B65" s="193"/>
      <c r="C65" s="104" t="s">
        <v>54</v>
      </c>
      <c r="D65" s="116"/>
      <c r="E65" s="82"/>
      <c r="F65" s="82"/>
      <c r="G65" s="82"/>
      <c r="H65" s="193"/>
      <c r="I65" s="193"/>
    </row>
    <row r="66" spans="2:9" ht="67.5" customHeight="1" thickBot="1" x14ac:dyDescent="0.3">
      <c r="B66" s="193"/>
      <c r="C66" s="104" t="s">
        <v>300</v>
      </c>
      <c r="D66" s="116"/>
      <c r="E66" s="82"/>
      <c r="F66" s="82"/>
      <c r="G66" s="82"/>
      <c r="H66" s="193"/>
      <c r="I66" s="193"/>
    </row>
    <row r="67" spans="2:9" ht="47.25" customHeight="1" thickBot="1" x14ac:dyDescent="0.3">
      <c r="B67" s="193"/>
      <c r="C67" s="83" t="s">
        <v>3</v>
      </c>
      <c r="D67" s="116">
        <v>0</v>
      </c>
      <c r="E67" s="82"/>
      <c r="F67" s="82"/>
      <c r="G67" s="82"/>
      <c r="H67" s="193"/>
      <c r="I67" s="193"/>
    </row>
    <row r="68" spans="2:9" ht="83.25" customHeight="1" thickBot="1" x14ac:dyDescent="0.3">
      <c r="B68" s="193"/>
      <c r="C68" s="104" t="s">
        <v>56</v>
      </c>
      <c r="D68" s="116"/>
      <c r="E68" s="82"/>
      <c r="F68" s="82"/>
      <c r="G68" s="82"/>
      <c r="H68" s="193"/>
      <c r="I68" s="193"/>
    </row>
    <row r="69" spans="2:9" ht="64.5" customHeight="1" thickBot="1" x14ac:dyDescent="0.3">
      <c r="B69" s="193"/>
      <c r="C69" s="104" t="s">
        <v>301</v>
      </c>
      <c r="D69" s="116"/>
      <c r="E69" s="82"/>
      <c r="F69" s="82"/>
      <c r="G69" s="82"/>
      <c r="H69" s="193"/>
      <c r="I69" s="193"/>
    </row>
    <row r="70" spans="2:9" ht="32.25" thickBot="1" x14ac:dyDescent="0.3">
      <c r="B70" s="193"/>
      <c r="C70" s="84" t="s">
        <v>61</v>
      </c>
      <c r="D70" s="116">
        <f>D67+D64+D61+D58+D55+D52+D49</f>
        <v>4399545.784</v>
      </c>
      <c r="E70" s="116">
        <f t="shared" ref="E70:G70" si="3">E67+E64+E61+E58+E55+E52+E49</f>
        <v>4319212.3810000001</v>
      </c>
      <c r="F70" s="116">
        <f t="shared" si="3"/>
        <v>4337295.784</v>
      </c>
      <c r="G70" s="116">
        <f t="shared" si="3"/>
        <v>4437295.784</v>
      </c>
      <c r="H70" s="193"/>
      <c r="I70" s="193"/>
    </row>
    <row r="71" spans="2:9" x14ac:dyDescent="0.25">
      <c r="B71" s="193"/>
      <c r="C71" s="433" t="s">
        <v>302</v>
      </c>
      <c r="D71" s="436"/>
      <c r="E71" s="437"/>
      <c r="F71" s="437"/>
      <c r="G71" s="438"/>
      <c r="H71" s="193"/>
      <c r="I71" s="193"/>
    </row>
    <row r="72" spans="2:9" x14ac:dyDescent="0.25">
      <c r="B72" s="193"/>
      <c r="C72" s="434"/>
      <c r="D72" s="439"/>
      <c r="E72" s="440"/>
      <c r="F72" s="440"/>
      <c r="G72" s="441"/>
      <c r="H72" s="193"/>
      <c r="I72" s="193"/>
    </row>
    <row r="73" spans="2:9" ht="16.5" thickBot="1" x14ac:dyDescent="0.3">
      <c r="B73" s="193"/>
      <c r="C73" s="435"/>
      <c r="D73" s="442"/>
      <c r="E73" s="443"/>
      <c r="F73" s="443"/>
      <c r="G73" s="444"/>
      <c r="H73" s="193"/>
      <c r="I73" s="193"/>
    </row>
    <row r="74" spans="2:9" ht="16.5" thickBot="1" x14ac:dyDescent="0.3">
      <c r="B74" s="193"/>
      <c r="C74" s="208" t="s">
        <v>63</v>
      </c>
      <c r="D74" s="85">
        <f>IF(D70-D41=0,0,"Error")</f>
        <v>0</v>
      </c>
      <c r="E74" s="85">
        <f>IF(E70-E41=0,0,"Error")</f>
        <v>0</v>
      </c>
      <c r="F74" s="85">
        <f>IF(F70-F41=0,0,"Error")</f>
        <v>0</v>
      </c>
      <c r="G74" s="85">
        <f>IF(G70-G41=0,0,"Error")</f>
        <v>0</v>
      </c>
      <c r="H74" s="193"/>
      <c r="I74" s="193"/>
    </row>
    <row r="75" spans="2:9" ht="16.5" thickBot="1" x14ac:dyDescent="0.3">
      <c r="B75" s="193"/>
      <c r="C75" s="119" t="s">
        <v>523</v>
      </c>
      <c r="D75" s="415" t="s">
        <v>303</v>
      </c>
      <c r="E75" s="416"/>
      <c r="F75" s="416"/>
      <c r="G75" s="417"/>
      <c r="H75" s="193"/>
      <c r="I75" s="193"/>
    </row>
    <row r="76" spans="2:9" ht="32.25" thickBot="1" x14ac:dyDescent="0.3">
      <c r="B76" s="193"/>
      <c r="C76" s="78" t="s">
        <v>10</v>
      </c>
      <c r="D76" s="445" t="s">
        <v>304</v>
      </c>
      <c r="E76" s="446"/>
      <c r="F76" s="446"/>
      <c r="G76" s="447"/>
      <c r="H76" s="193"/>
      <c r="I76" s="193"/>
    </row>
    <row r="77" spans="2:9" ht="16.5" thickBot="1" x14ac:dyDescent="0.3">
      <c r="B77" s="193"/>
      <c r="C77" s="78" t="s">
        <v>15</v>
      </c>
      <c r="D77" s="448" t="s">
        <v>305</v>
      </c>
      <c r="E77" s="449"/>
      <c r="F77" s="449"/>
      <c r="G77" s="450"/>
      <c r="H77" s="193"/>
      <c r="I77" s="193"/>
    </row>
    <row r="78" spans="2:9" x14ac:dyDescent="0.25">
      <c r="B78" s="193"/>
      <c r="C78" s="410"/>
      <c r="D78" s="209">
        <v>2018</v>
      </c>
      <c r="E78" s="209">
        <v>2019</v>
      </c>
      <c r="F78" s="209">
        <v>2020</v>
      </c>
      <c r="G78" s="209">
        <v>2021</v>
      </c>
      <c r="H78" s="193"/>
      <c r="I78" s="193"/>
    </row>
    <row r="79" spans="2:9" ht="16.5" thickBot="1" x14ac:dyDescent="0.3">
      <c r="B79" s="193"/>
      <c r="C79" s="411"/>
      <c r="D79" s="210" t="s">
        <v>6</v>
      </c>
      <c r="E79" s="210" t="s">
        <v>7</v>
      </c>
      <c r="F79" s="210" t="s">
        <v>7</v>
      </c>
      <c r="G79" s="210" t="s">
        <v>7</v>
      </c>
      <c r="H79" s="193"/>
      <c r="I79" s="193"/>
    </row>
    <row r="80" spans="2:9" ht="16.5" thickBot="1" x14ac:dyDescent="0.3">
      <c r="B80" s="193"/>
      <c r="C80" s="78" t="s">
        <v>9</v>
      </c>
      <c r="D80" s="210">
        <v>96</v>
      </c>
      <c r="E80" s="210">
        <v>96</v>
      </c>
      <c r="F80" s="210">
        <v>96</v>
      </c>
      <c r="G80" s="210">
        <v>96</v>
      </c>
      <c r="H80" s="193"/>
      <c r="I80" s="193"/>
    </row>
    <row r="81" spans="2:9" ht="32.25" thickBot="1" x14ac:dyDescent="0.3">
      <c r="B81" s="193"/>
      <c r="C81" s="78" t="s">
        <v>16</v>
      </c>
      <c r="D81" s="211">
        <f>D89+D92+D95</f>
        <v>94431.43</v>
      </c>
      <c r="E81" s="211">
        <f t="shared" ref="E81:G81" si="4">E89+E92+E95</f>
        <v>94431.43</v>
      </c>
      <c r="F81" s="211">
        <f t="shared" si="4"/>
        <v>94431.43</v>
      </c>
      <c r="G81" s="211">
        <f t="shared" si="4"/>
        <v>94431.43</v>
      </c>
      <c r="H81" s="193"/>
      <c r="I81" s="193"/>
    </row>
    <row r="82" spans="2:9" ht="32.25" thickBot="1" x14ac:dyDescent="0.3">
      <c r="B82" s="193"/>
      <c r="C82" s="78" t="s">
        <v>26</v>
      </c>
      <c r="D82" s="211">
        <f>D81/D80</f>
        <v>983.66072916666656</v>
      </c>
      <c r="E82" s="211">
        <f t="shared" ref="E82:G82" si="5">E81/E80</f>
        <v>983.66072916666656</v>
      </c>
      <c r="F82" s="211">
        <f t="shared" si="5"/>
        <v>983.66072916666656</v>
      </c>
      <c r="G82" s="211">
        <f t="shared" si="5"/>
        <v>983.66072916666656</v>
      </c>
      <c r="H82" s="212"/>
      <c r="I82" s="193"/>
    </row>
    <row r="83" spans="2:9" ht="32.25" thickBot="1" x14ac:dyDescent="0.3">
      <c r="B83" s="193"/>
      <c r="C83" s="78" t="s">
        <v>17</v>
      </c>
      <c r="D83" s="213"/>
      <c r="E83" s="214">
        <f t="shared" ref="E83:G85" si="6">E80/D80-1</f>
        <v>0</v>
      </c>
      <c r="F83" s="214">
        <f t="shared" si="6"/>
        <v>0</v>
      </c>
      <c r="G83" s="214">
        <f t="shared" si="6"/>
        <v>0</v>
      </c>
      <c r="H83" s="193"/>
      <c r="I83" s="193"/>
    </row>
    <row r="84" spans="2:9" ht="32.25" thickBot="1" x14ac:dyDescent="0.3">
      <c r="B84" s="193"/>
      <c r="C84" s="78" t="s">
        <v>18</v>
      </c>
      <c r="D84" s="213"/>
      <c r="E84" s="214">
        <f t="shared" si="6"/>
        <v>0</v>
      </c>
      <c r="F84" s="214">
        <f t="shared" si="6"/>
        <v>0</v>
      </c>
      <c r="G84" s="214">
        <f t="shared" si="6"/>
        <v>0</v>
      </c>
      <c r="H84" s="193"/>
      <c r="I84" s="193"/>
    </row>
    <row r="85" spans="2:9" ht="32.25" thickBot="1" x14ac:dyDescent="0.3">
      <c r="B85" s="193"/>
      <c r="C85" s="78" t="s">
        <v>19</v>
      </c>
      <c r="D85" s="213"/>
      <c r="E85" s="214">
        <f t="shared" si="6"/>
        <v>0</v>
      </c>
      <c r="F85" s="214">
        <f t="shared" si="6"/>
        <v>0</v>
      </c>
      <c r="G85" s="214">
        <f t="shared" si="6"/>
        <v>0</v>
      </c>
      <c r="H85" s="193"/>
      <c r="I85" s="193"/>
    </row>
    <row r="86" spans="2:9" ht="16.5" thickBot="1" x14ac:dyDescent="0.3">
      <c r="B86" s="193"/>
      <c r="C86" s="451" t="s">
        <v>306</v>
      </c>
      <c r="D86" s="452"/>
      <c r="E86" s="452"/>
      <c r="F86" s="452"/>
      <c r="G86" s="453"/>
      <c r="H86" s="193"/>
      <c r="I86" s="193"/>
    </row>
    <row r="87" spans="2:9" x14ac:dyDescent="0.25">
      <c r="B87" s="193"/>
      <c r="C87" s="410"/>
      <c r="D87" s="76">
        <v>2018</v>
      </c>
      <c r="E87" s="76">
        <v>2019</v>
      </c>
      <c r="F87" s="76">
        <v>2020</v>
      </c>
      <c r="G87" s="76">
        <v>2021</v>
      </c>
      <c r="H87" s="193"/>
      <c r="I87" s="193"/>
    </row>
    <row r="88" spans="2:9" ht="16.5" thickBot="1" x14ac:dyDescent="0.3">
      <c r="B88" s="193"/>
      <c r="C88" s="411"/>
      <c r="D88" s="77" t="s">
        <v>6</v>
      </c>
      <c r="E88" s="77" t="s">
        <v>7</v>
      </c>
      <c r="F88" s="77" t="s">
        <v>7</v>
      </c>
      <c r="G88" s="77" t="s">
        <v>7</v>
      </c>
      <c r="H88" s="193"/>
      <c r="I88" s="193"/>
    </row>
    <row r="89" spans="2:9" ht="16.5" thickBot="1" x14ac:dyDescent="0.3">
      <c r="B89" s="193"/>
      <c r="C89" s="83" t="s">
        <v>0</v>
      </c>
      <c r="D89" s="82">
        <f>72290</f>
        <v>72290</v>
      </c>
      <c r="E89" s="82">
        <f t="shared" ref="E89:G89" si="7">72290</f>
        <v>72290</v>
      </c>
      <c r="F89" s="82">
        <f t="shared" si="7"/>
        <v>72290</v>
      </c>
      <c r="G89" s="82">
        <f t="shared" si="7"/>
        <v>72290</v>
      </c>
      <c r="H89" s="193"/>
      <c r="I89" s="193"/>
    </row>
    <row r="90" spans="2:9" ht="39" customHeight="1" thickBot="1" x14ac:dyDescent="0.3">
      <c r="B90" s="193"/>
      <c r="C90" s="104" t="s">
        <v>43</v>
      </c>
      <c r="D90" s="116"/>
      <c r="E90" s="118">
        <f>(E82-D82)/E82</f>
        <v>0</v>
      </c>
      <c r="F90" s="118">
        <f t="shared" ref="F90:G90" si="8">(F82-E82)/F82</f>
        <v>0</v>
      </c>
      <c r="G90" s="118">
        <f t="shared" si="8"/>
        <v>0</v>
      </c>
      <c r="H90" s="193"/>
      <c r="I90" s="193"/>
    </row>
    <row r="91" spans="2:9" ht="55.5" customHeight="1" thickBot="1" x14ac:dyDescent="0.3">
      <c r="B91" s="193"/>
      <c r="C91" s="104" t="s">
        <v>44</v>
      </c>
      <c r="D91" s="116"/>
      <c r="E91" s="118">
        <f>(E80-D80)/E80</f>
        <v>0</v>
      </c>
      <c r="F91" s="118">
        <f t="shared" ref="F91:G91" si="9">(F80-E80)/F80</f>
        <v>0</v>
      </c>
      <c r="G91" s="118">
        <f t="shared" si="9"/>
        <v>0</v>
      </c>
      <c r="H91" s="193"/>
      <c r="I91" s="193"/>
    </row>
    <row r="92" spans="2:9" ht="48" thickBot="1" x14ac:dyDescent="0.3">
      <c r="B92" s="193"/>
      <c r="C92" s="83" t="s">
        <v>41</v>
      </c>
      <c r="D92" s="82">
        <f>D89*16.7%</f>
        <v>12072.429999999998</v>
      </c>
      <c r="E92" s="82">
        <f t="shared" ref="E92:G92" si="10">E89*16.7%</f>
        <v>12072.429999999998</v>
      </c>
      <c r="F92" s="82">
        <f t="shared" si="10"/>
        <v>12072.429999999998</v>
      </c>
      <c r="G92" s="82">
        <f t="shared" si="10"/>
        <v>12072.429999999998</v>
      </c>
      <c r="H92" s="193"/>
      <c r="I92" s="193"/>
    </row>
    <row r="93" spans="2:9" ht="63" customHeight="1" thickBot="1" x14ac:dyDescent="0.3">
      <c r="B93" s="193"/>
      <c r="C93" s="104" t="s">
        <v>45</v>
      </c>
      <c r="D93" s="116"/>
      <c r="E93" s="215">
        <f>(E82-D82)/E82</f>
        <v>0</v>
      </c>
      <c r="F93" s="215">
        <f>(F82-E82)/F82</f>
        <v>0</v>
      </c>
      <c r="G93" s="215">
        <f>(G82-F82)/G82</f>
        <v>0</v>
      </c>
      <c r="H93" s="193"/>
      <c r="I93" s="193"/>
    </row>
    <row r="94" spans="2:9" ht="78" customHeight="1" thickBot="1" x14ac:dyDescent="0.3">
      <c r="B94" s="193"/>
      <c r="C94" s="104" t="s">
        <v>46</v>
      </c>
      <c r="D94" s="116"/>
      <c r="E94" s="215">
        <f>(E80-D80)/E80</f>
        <v>0</v>
      </c>
      <c r="F94" s="215">
        <f t="shared" ref="F94:G94" si="11">(F80-E80)/F80</f>
        <v>0</v>
      </c>
      <c r="G94" s="215">
        <f t="shared" si="11"/>
        <v>0</v>
      </c>
      <c r="H94" s="193"/>
      <c r="I94" s="193"/>
    </row>
    <row r="95" spans="2:9" ht="32.25" thickBot="1" x14ac:dyDescent="0.3">
      <c r="B95" s="193"/>
      <c r="C95" s="83" t="s">
        <v>1</v>
      </c>
      <c r="D95" s="79">
        <f>10069</f>
        <v>10069</v>
      </c>
      <c r="E95" s="79">
        <f>10069</f>
        <v>10069</v>
      </c>
      <c r="F95" s="79">
        <f>10069</f>
        <v>10069</v>
      </c>
      <c r="G95" s="79">
        <f>10069</f>
        <v>10069</v>
      </c>
      <c r="H95" s="193"/>
      <c r="I95" s="193"/>
    </row>
    <row r="96" spans="2:9" ht="62.25" customHeight="1" thickBot="1" x14ac:dyDescent="0.3">
      <c r="B96" s="193"/>
      <c r="C96" s="104" t="s">
        <v>48</v>
      </c>
      <c r="D96" s="116"/>
      <c r="E96" s="215">
        <f>(E82-D82)/E82</f>
        <v>0</v>
      </c>
      <c r="F96" s="215">
        <f t="shared" ref="F96:G96" si="12">(F82-E82)/F82</f>
        <v>0</v>
      </c>
      <c r="G96" s="215">
        <f t="shared" si="12"/>
        <v>0</v>
      </c>
      <c r="H96" s="193"/>
      <c r="I96" s="193"/>
    </row>
    <row r="97" spans="2:9" ht="60" customHeight="1" thickBot="1" x14ac:dyDescent="0.3">
      <c r="B97" s="193"/>
      <c r="C97" s="104" t="s">
        <v>49</v>
      </c>
      <c r="D97" s="116"/>
      <c r="E97" s="215">
        <f>(E80-D80)/E80</f>
        <v>0</v>
      </c>
      <c r="F97" s="215">
        <f t="shared" ref="F97:G97" si="13">(F80-E80)/F80</f>
        <v>0</v>
      </c>
      <c r="G97" s="215">
        <f t="shared" si="13"/>
        <v>0</v>
      </c>
      <c r="H97" s="193"/>
      <c r="I97" s="193"/>
    </row>
    <row r="98" spans="2:9" ht="16.5" thickBot="1" x14ac:dyDescent="0.3">
      <c r="B98" s="193"/>
      <c r="C98" s="83" t="s">
        <v>2</v>
      </c>
      <c r="D98" s="116"/>
      <c r="E98" s="82"/>
      <c r="F98" s="82"/>
      <c r="G98" s="82"/>
      <c r="H98" s="193"/>
      <c r="I98" s="193"/>
    </row>
    <row r="99" spans="2:9" ht="42" customHeight="1" thickBot="1" x14ac:dyDescent="0.3">
      <c r="B99" s="193"/>
      <c r="C99" s="104" t="s">
        <v>50</v>
      </c>
      <c r="D99" s="116"/>
      <c r="E99" s="82"/>
      <c r="F99" s="82"/>
      <c r="G99" s="82"/>
      <c r="H99" s="193"/>
      <c r="I99" s="193"/>
    </row>
    <row r="100" spans="2:9" ht="52.5" customHeight="1" thickBot="1" x14ac:dyDescent="0.3">
      <c r="B100" s="193"/>
      <c r="C100" s="104" t="s">
        <v>51</v>
      </c>
      <c r="D100" s="116"/>
      <c r="E100" s="82"/>
      <c r="F100" s="82"/>
      <c r="G100" s="82"/>
      <c r="H100" s="193"/>
      <c r="I100" s="193"/>
    </row>
    <row r="101" spans="2:9" ht="32.25" thickBot="1" x14ac:dyDescent="0.3">
      <c r="B101" s="193"/>
      <c r="C101" s="83" t="s">
        <v>31</v>
      </c>
      <c r="D101" s="116"/>
      <c r="E101" s="82"/>
      <c r="F101" s="82"/>
      <c r="G101" s="82"/>
      <c r="H101" s="193"/>
      <c r="I101" s="193"/>
    </row>
    <row r="102" spans="2:9" ht="53.25" customHeight="1" thickBot="1" x14ac:dyDescent="0.3">
      <c r="B102" s="193"/>
      <c r="C102" s="104" t="s">
        <v>52</v>
      </c>
      <c r="D102" s="116"/>
      <c r="E102" s="82"/>
      <c r="F102" s="82"/>
      <c r="G102" s="82"/>
      <c r="H102" s="193"/>
      <c r="I102" s="193"/>
    </row>
    <row r="103" spans="2:9" ht="55.5" customHeight="1" thickBot="1" x14ac:dyDescent="0.3">
      <c r="B103" s="193"/>
      <c r="C103" s="104" t="s">
        <v>53</v>
      </c>
      <c r="D103" s="116"/>
      <c r="E103" s="82"/>
      <c r="F103" s="82"/>
      <c r="G103" s="82"/>
      <c r="H103" s="193"/>
      <c r="I103" s="193"/>
    </row>
    <row r="104" spans="2:9" ht="32.25" thickBot="1" x14ac:dyDescent="0.3">
      <c r="B104" s="193"/>
      <c r="C104" s="83" t="s">
        <v>33</v>
      </c>
      <c r="D104" s="116"/>
      <c r="E104" s="82"/>
      <c r="F104" s="82"/>
      <c r="G104" s="82"/>
      <c r="H104" s="193"/>
      <c r="I104" s="193"/>
    </row>
    <row r="105" spans="2:9" ht="62.25" customHeight="1" thickBot="1" x14ac:dyDescent="0.3">
      <c r="B105" s="193"/>
      <c r="C105" s="104" t="s">
        <v>54</v>
      </c>
      <c r="D105" s="116"/>
      <c r="E105" s="82"/>
      <c r="F105" s="82"/>
      <c r="G105" s="82"/>
      <c r="H105" s="193"/>
      <c r="I105" s="193"/>
    </row>
    <row r="106" spans="2:9" ht="69" customHeight="1" thickBot="1" x14ac:dyDescent="0.3">
      <c r="B106" s="193"/>
      <c r="C106" s="104" t="s">
        <v>55</v>
      </c>
      <c r="D106" s="116"/>
      <c r="E106" s="82"/>
      <c r="F106" s="82"/>
      <c r="G106" s="82"/>
      <c r="H106" s="193"/>
      <c r="I106" s="193"/>
    </row>
    <row r="107" spans="2:9" ht="48" thickBot="1" x14ac:dyDescent="0.3">
      <c r="B107" s="193"/>
      <c r="C107" s="83" t="s">
        <v>3</v>
      </c>
      <c r="D107" s="116"/>
      <c r="E107" s="82"/>
      <c r="F107" s="82"/>
      <c r="G107" s="82"/>
      <c r="H107" s="193"/>
      <c r="I107" s="193"/>
    </row>
    <row r="108" spans="2:9" ht="69" customHeight="1" thickBot="1" x14ac:dyDescent="0.3">
      <c r="B108" s="193"/>
      <c r="C108" s="104" t="s">
        <v>56</v>
      </c>
      <c r="D108" s="116"/>
      <c r="E108" s="82"/>
      <c r="F108" s="82"/>
      <c r="G108" s="82"/>
      <c r="H108" s="193"/>
      <c r="I108" s="193"/>
    </row>
    <row r="109" spans="2:9" ht="58.5" customHeight="1" thickBot="1" x14ac:dyDescent="0.3">
      <c r="B109" s="193"/>
      <c r="C109" s="104" t="s">
        <v>57</v>
      </c>
      <c r="D109" s="116"/>
      <c r="E109" s="82"/>
      <c r="F109" s="82"/>
      <c r="G109" s="82"/>
      <c r="H109" s="193"/>
      <c r="I109" s="193"/>
    </row>
    <row r="110" spans="2:9" ht="32.25" thickBot="1" x14ac:dyDescent="0.3">
      <c r="B110" s="193"/>
      <c r="C110" s="216" t="s">
        <v>110</v>
      </c>
      <c r="D110" s="116">
        <f>D89+D92+D95+D98+D101+D104+D107</f>
        <v>94431.43</v>
      </c>
      <c r="E110" s="116">
        <f t="shared" ref="E110:G110" si="14">E107+E104+E101+E98+E95+E92+E89</f>
        <v>94431.43</v>
      </c>
      <c r="F110" s="116">
        <f t="shared" si="14"/>
        <v>94431.43</v>
      </c>
      <c r="G110" s="116">
        <f t="shared" si="14"/>
        <v>94431.43</v>
      </c>
      <c r="H110" s="193"/>
      <c r="I110" s="193"/>
    </row>
    <row r="111" spans="2:9" x14ac:dyDescent="0.25">
      <c r="B111" s="193"/>
      <c r="C111" s="454" t="s">
        <v>307</v>
      </c>
      <c r="D111" s="457"/>
      <c r="E111" s="458"/>
      <c r="F111" s="458"/>
      <c r="G111" s="459"/>
      <c r="H111" s="193"/>
      <c r="I111" s="193"/>
    </row>
    <row r="112" spans="2:9" x14ac:dyDescent="0.25">
      <c r="B112" s="193"/>
      <c r="C112" s="455"/>
      <c r="D112" s="460"/>
      <c r="E112" s="461"/>
      <c r="F112" s="461"/>
      <c r="G112" s="462"/>
      <c r="H112" s="193"/>
      <c r="I112" s="193"/>
    </row>
    <row r="113" spans="2:9" ht="16.5" thickBot="1" x14ac:dyDescent="0.3">
      <c r="B113" s="193"/>
      <c r="C113" s="456"/>
      <c r="D113" s="463"/>
      <c r="E113" s="464"/>
      <c r="F113" s="464"/>
      <c r="G113" s="465"/>
      <c r="H113" s="193"/>
      <c r="I113" s="193"/>
    </row>
    <row r="114" spans="2:9" ht="16.5" thickBot="1" x14ac:dyDescent="0.3">
      <c r="B114" s="193"/>
      <c r="C114" s="208" t="s">
        <v>63</v>
      </c>
      <c r="D114" s="85">
        <f>IF(D110-D81=0,0,"Error")</f>
        <v>0</v>
      </c>
      <c r="E114" s="85">
        <f>IF(E110-E81=0,0,"Error")</f>
        <v>0</v>
      </c>
      <c r="F114" s="85">
        <f>IF(F110-F81=0,0,"Error")</f>
        <v>0</v>
      </c>
      <c r="G114" s="85">
        <f>IF(G110-G81=0,0,"Error")</f>
        <v>0</v>
      </c>
      <c r="H114" s="193"/>
      <c r="I114" s="193"/>
    </row>
    <row r="115" spans="2:9" ht="16.5" thickBot="1" x14ac:dyDescent="0.3">
      <c r="B115" s="193"/>
      <c r="C115" s="119" t="s">
        <v>524</v>
      </c>
      <c r="D115" s="466" t="s">
        <v>308</v>
      </c>
      <c r="E115" s="467"/>
      <c r="F115" s="467"/>
      <c r="G115" s="467"/>
      <c r="H115" s="193"/>
      <c r="I115" s="193"/>
    </row>
    <row r="116" spans="2:9" ht="32.25" thickBot="1" x14ac:dyDescent="0.3">
      <c r="B116" s="193"/>
      <c r="C116" s="78" t="s">
        <v>10</v>
      </c>
      <c r="D116" s="445" t="s">
        <v>309</v>
      </c>
      <c r="E116" s="446"/>
      <c r="F116" s="446"/>
      <c r="G116" s="447"/>
      <c r="H116" s="193"/>
      <c r="I116" s="193"/>
    </row>
    <row r="117" spans="2:9" ht="16.5" thickBot="1" x14ac:dyDescent="0.3">
      <c r="B117" s="193"/>
      <c r="C117" s="78" t="s">
        <v>15</v>
      </c>
      <c r="D117" s="448" t="s">
        <v>310</v>
      </c>
      <c r="E117" s="449"/>
      <c r="F117" s="449"/>
      <c r="G117" s="450"/>
      <c r="H117" s="193"/>
      <c r="I117" s="193"/>
    </row>
    <row r="118" spans="2:9" x14ac:dyDescent="0.25">
      <c r="B118" s="193"/>
      <c r="C118" s="410"/>
      <c r="D118" s="209">
        <v>2018</v>
      </c>
      <c r="E118" s="209">
        <v>2019</v>
      </c>
      <c r="F118" s="209">
        <v>2020</v>
      </c>
      <c r="G118" s="209">
        <v>2021</v>
      </c>
      <c r="H118" s="193"/>
      <c r="I118" s="193"/>
    </row>
    <row r="119" spans="2:9" ht="16.5" thickBot="1" x14ac:dyDescent="0.3">
      <c r="B119" s="193"/>
      <c r="C119" s="411"/>
      <c r="D119" s="210" t="s">
        <v>6</v>
      </c>
      <c r="E119" s="210" t="s">
        <v>7</v>
      </c>
      <c r="F119" s="210" t="s">
        <v>7</v>
      </c>
      <c r="G119" s="210" t="s">
        <v>7</v>
      </c>
      <c r="H119" s="193"/>
      <c r="I119" s="193"/>
    </row>
    <row r="120" spans="2:9" ht="16.5" thickBot="1" x14ac:dyDescent="0.3">
      <c r="B120" s="193"/>
      <c r="C120" s="78" t="s">
        <v>9</v>
      </c>
      <c r="D120" s="210">
        <v>34</v>
      </c>
      <c r="E120" s="210">
        <v>34</v>
      </c>
      <c r="F120" s="210">
        <v>34</v>
      </c>
      <c r="G120" s="210">
        <v>34</v>
      </c>
      <c r="H120" s="193"/>
      <c r="I120" s="193"/>
    </row>
    <row r="121" spans="2:9" ht="32.25" thickBot="1" x14ac:dyDescent="0.3">
      <c r="B121" s="193"/>
      <c r="C121" s="78" t="s">
        <v>16</v>
      </c>
      <c r="D121" s="211">
        <f>D129+D132+D135</f>
        <v>74538.014999999999</v>
      </c>
      <c r="E121" s="211">
        <f t="shared" ref="E121:G121" si="15">E129+E132+E135</f>
        <v>74538.014999999999</v>
      </c>
      <c r="F121" s="211">
        <f t="shared" si="15"/>
        <v>74538.014999999999</v>
      </c>
      <c r="G121" s="211">
        <f t="shared" si="15"/>
        <v>74538.014999999999</v>
      </c>
      <c r="H121" s="193"/>
      <c r="I121" s="193"/>
    </row>
    <row r="122" spans="2:9" ht="32.25" thickBot="1" x14ac:dyDescent="0.3">
      <c r="B122" s="193"/>
      <c r="C122" s="78" t="s">
        <v>26</v>
      </c>
      <c r="D122" s="211">
        <f>D121/D120</f>
        <v>2192.2945588235293</v>
      </c>
      <c r="E122" s="211">
        <f t="shared" ref="E122:G122" si="16">E121/E120</f>
        <v>2192.2945588235293</v>
      </c>
      <c r="F122" s="211">
        <f t="shared" si="16"/>
        <v>2192.2945588235293</v>
      </c>
      <c r="G122" s="211">
        <f t="shared" si="16"/>
        <v>2192.2945588235293</v>
      </c>
      <c r="H122" s="193"/>
      <c r="I122" s="193"/>
    </row>
    <row r="123" spans="2:9" ht="32.25" thickBot="1" x14ac:dyDescent="0.3">
      <c r="B123" s="193"/>
      <c r="C123" s="78" t="s">
        <v>17</v>
      </c>
      <c r="D123" s="213"/>
      <c r="E123" s="214">
        <f t="shared" ref="E123:G125" si="17">E120/D120-1</f>
        <v>0</v>
      </c>
      <c r="F123" s="214">
        <f t="shared" si="17"/>
        <v>0</v>
      </c>
      <c r="G123" s="214">
        <f t="shared" si="17"/>
        <v>0</v>
      </c>
      <c r="H123" s="193"/>
      <c r="I123" s="193"/>
    </row>
    <row r="124" spans="2:9" ht="32.25" thickBot="1" x14ac:dyDescent="0.3">
      <c r="B124" s="193"/>
      <c r="C124" s="78" t="s">
        <v>18</v>
      </c>
      <c r="D124" s="213"/>
      <c r="E124" s="214">
        <f t="shared" si="17"/>
        <v>0</v>
      </c>
      <c r="F124" s="214">
        <f t="shared" si="17"/>
        <v>0</v>
      </c>
      <c r="G124" s="214">
        <f t="shared" si="17"/>
        <v>0</v>
      </c>
      <c r="H124" s="193"/>
      <c r="I124" s="193"/>
    </row>
    <row r="125" spans="2:9" ht="32.25" thickBot="1" x14ac:dyDescent="0.3">
      <c r="B125" s="193"/>
      <c r="C125" s="78" t="s">
        <v>19</v>
      </c>
      <c r="D125" s="213"/>
      <c r="E125" s="214">
        <f t="shared" si="17"/>
        <v>0</v>
      </c>
      <c r="F125" s="214">
        <f t="shared" si="17"/>
        <v>0</v>
      </c>
      <c r="G125" s="214">
        <f t="shared" si="17"/>
        <v>0</v>
      </c>
      <c r="H125" s="193"/>
      <c r="I125" s="193"/>
    </row>
    <row r="126" spans="2:9" ht="16.5" thickBot="1" x14ac:dyDescent="0.3">
      <c r="B126" s="193"/>
      <c r="C126" s="451" t="s">
        <v>311</v>
      </c>
      <c r="D126" s="452"/>
      <c r="E126" s="452"/>
      <c r="F126" s="452"/>
      <c r="G126" s="453"/>
      <c r="H126" s="193"/>
      <c r="I126" s="193"/>
    </row>
    <row r="127" spans="2:9" x14ac:dyDescent="0.25">
      <c r="B127" s="193"/>
      <c r="C127" s="410"/>
      <c r="D127" s="76">
        <v>2018</v>
      </c>
      <c r="E127" s="76">
        <v>2019</v>
      </c>
      <c r="F127" s="76">
        <v>2020</v>
      </c>
      <c r="G127" s="76">
        <v>2021</v>
      </c>
      <c r="H127" s="193"/>
      <c r="I127" s="193"/>
    </row>
    <row r="128" spans="2:9" ht="16.5" thickBot="1" x14ac:dyDescent="0.3">
      <c r="B128" s="193"/>
      <c r="C128" s="411"/>
      <c r="D128" s="77" t="s">
        <v>6</v>
      </c>
      <c r="E128" s="77" t="s">
        <v>7</v>
      </c>
      <c r="F128" s="77" t="s">
        <v>7</v>
      </c>
      <c r="G128" s="77" t="s">
        <v>7</v>
      </c>
      <c r="H128" s="193"/>
      <c r="I128" s="193"/>
    </row>
    <row r="129" spans="2:9" ht="16.5" thickBot="1" x14ac:dyDescent="0.3">
      <c r="B129" s="193"/>
      <c r="C129" s="83" t="s">
        <v>0</v>
      </c>
      <c r="D129" s="82">
        <v>56545</v>
      </c>
      <c r="E129" s="82">
        <v>56545</v>
      </c>
      <c r="F129" s="82">
        <v>56545</v>
      </c>
      <c r="G129" s="82">
        <v>56545</v>
      </c>
      <c r="H129" s="193"/>
      <c r="I129" s="193"/>
    </row>
    <row r="130" spans="2:9" ht="57" customHeight="1" thickBot="1" x14ac:dyDescent="0.3">
      <c r="B130" s="193"/>
      <c r="C130" s="104" t="s">
        <v>43</v>
      </c>
      <c r="D130" s="116"/>
      <c r="E130" s="118"/>
      <c r="F130" s="118"/>
      <c r="G130" s="118"/>
      <c r="H130" s="193"/>
      <c r="I130" s="193"/>
    </row>
    <row r="131" spans="2:9" ht="51" customHeight="1" thickBot="1" x14ac:dyDescent="0.3">
      <c r="B131" s="193"/>
      <c r="C131" s="104" t="s">
        <v>44</v>
      </c>
      <c r="D131" s="116"/>
      <c r="E131" s="118"/>
      <c r="F131" s="118"/>
      <c r="G131" s="118"/>
      <c r="H131" s="193"/>
      <c r="I131" s="193"/>
    </row>
    <row r="132" spans="2:9" ht="42" customHeight="1" thickBot="1" x14ac:dyDescent="0.3">
      <c r="B132" s="193"/>
      <c r="C132" s="83" t="s">
        <v>41</v>
      </c>
      <c r="D132" s="82">
        <f>D129*16.7%</f>
        <v>9443.0149999999994</v>
      </c>
      <c r="E132" s="82">
        <f t="shared" ref="E132:G132" si="18">E129*16.7%</f>
        <v>9443.0149999999994</v>
      </c>
      <c r="F132" s="82">
        <f t="shared" si="18"/>
        <v>9443.0149999999994</v>
      </c>
      <c r="G132" s="82">
        <f t="shared" si="18"/>
        <v>9443.0149999999994</v>
      </c>
      <c r="H132" s="193"/>
      <c r="I132" s="193"/>
    </row>
    <row r="133" spans="2:9" ht="66" customHeight="1" thickBot="1" x14ac:dyDescent="0.3">
      <c r="B133" s="193"/>
      <c r="C133" s="104" t="s">
        <v>45</v>
      </c>
      <c r="D133" s="116"/>
      <c r="E133" s="82"/>
      <c r="F133" s="82"/>
      <c r="G133" s="82"/>
      <c r="H133" s="193"/>
      <c r="I133" s="193"/>
    </row>
    <row r="134" spans="2:9" ht="69.75" customHeight="1" thickBot="1" x14ac:dyDescent="0.3">
      <c r="B134" s="193"/>
      <c r="C134" s="104" t="s">
        <v>46</v>
      </c>
      <c r="D134" s="116"/>
      <c r="E134" s="82"/>
      <c r="F134" s="82"/>
      <c r="G134" s="82"/>
      <c r="H134" s="193"/>
      <c r="I134" s="193"/>
    </row>
    <row r="135" spans="2:9" ht="32.25" thickBot="1" x14ac:dyDescent="0.3">
      <c r="B135" s="193"/>
      <c r="C135" s="83" t="s">
        <v>1</v>
      </c>
      <c r="D135" s="116">
        <f>2880+5670</f>
        <v>8550</v>
      </c>
      <c r="E135" s="116">
        <f t="shared" ref="E135:G135" si="19">2880+5670</f>
        <v>8550</v>
      </c>
      <c r="F135" s="116">
        <f t="shared" si="19"/>
        <v>8550</v>
      </c>
      <c r="G135" s="116">
        <f t="shared" si="19"/>
        <v>8550</v>
      </c>
      <c r="H135" s="193"/>
      <c r="I135" s="193"/>
    </row>
    <row r="136" spans="2:9" ht="56.25" customHeight="1" thickBot="1" x14ac:dyDescent="0.3">
      <c r="B136" s="193"/>
      <c r="C136" s="104" t="s">
        <v>48</v>
      </c>
      <c r="D136" s="116"/>
      <c r="E136" s="82"/>
      <c r="F136" s="82"/>
      <c r="G136" s="82"/>
      <c r="H136" s="193"/>
      <c r="I136" s="193"/>
    </row>
    <row r="137" spans="2:9" ht="57" customHeight="1" thickBot="1" x14ac:dyDescent="0.3">
      <c r="B137" s="193"/>
      <c r="C137" s="104" t="s">
        <v>49</v>
      </c>
      <c r="D137" s="116"/>
      <c r="E137" s="82"/>
      <c r="F137" s="82"/>
      <c r="G137" s="82"/>
      <c r="H137" s="193"/>
      <c r="I137" s="193"/>
    </row>
    <row r="138" spans="2:9" ht="16.5" thickBot="1" x14ac:dyDescent="0.3">
      <c r="B138" s="193"/>
      <c r="C138" s="83" t="s">
        <v>2</v>
      </c>
      <c r="D138" s="116"/>
      <c r="E138" s="82"/>
      <c r="F138" s="82"/>
      <c r="G138" s="82"/>
      <c r="H138" s="193"/>
      <c r="I138" s="193"/>
    </row>
    <row r="139" spans="2:9" ht="56.25" customHeight="1" thickBot="1" x14ac:dyDescent="0.3">
      <c r="B139" s="193"/>
      <c r="C139" s="104" t="s">
        <v>50</v>
      </c>
      <c r="D139" s="116"/>
      <c r="E139" s="82"/>
      <c r="F139" s="82"/>
      <c r="G139" s="82"/>
      <c r="H139" s="193"/>
      <c r="I139" s="193"/>
    </row>
    <row r="140" spans="2:9" ht="51" customHeight="1" thickBot="1" x14ac:dyDescent="0.3">
      <c r="B140" s="193"/>
      <c r="C140" s="104" t="s">
        <v>51</v>
      </c>
      <c r="D140" s="116"/>
      <c r="E140" s="82"/>
      <c r="F140" s="82"/>
      <c r="G140" s="82"/>
      <c r="H140" s="193"/>
      <c r="I140" s="193"/>
    </row>
    <row r="141" spans="2:9" ht="44.25" customHeight="1" thickBot="1" x14ac:dyDescent="0.3">
      <c r="B141" s="193"/>
      <c r="C141" s="83" t="s">
        <v>31</v>
      </c>
      <c r="D141" s="116"/>
      <c r="E141" s="82"/>
      <c r="F141" s="82"/>
      <c r="G141" s="82"/>
      <c r="H141" s="193"/>
      <c r="I141" s="193"/>
    </row>
    <row r="142" spans="2:9" ht="68.25" customHeight="1" thickBot="1" x14ac:dyDescent="0.3">
      <c r="B142" s="193"/>
      <c r="C142" s="104" t="s">
        <v>52</v>
      </c>
      <c r="D142" s="116"/>
      <c r="E142" s="82"/>
      <c r="F142" s="82"/>
      <c r="G142" s="82"/>
      <c r="H142" s="193"/>
      <c r="I142" s="193"/>
    </row>
    <row r="143" spans="2:9" ht="45" customHeight="1" thickBot="1" x14ac:dyDescent="0.3">
      <c r="B143" s="193"/>
      <c r="C143" s="104" t="s">
        <v>53</v>
      </c>
      <c r="D143" s="116"/>
      <c r="E143" s="82"/>
      <c r="F143" s="82"/>
      <c r="G143" s="82"/>
      <c r="H143" s="193"/>
      <c r="I143" s="193"/>
    </row>
    <row r="144" spans="2:9" ht="32.25" thickBot="1" x14ac:dyDescent="0.3">
      <c r="B144" s="193"/>
      <c r="C144" s="83" t="s">
        <v>33</v>
      </c>
      <c r="D144" s="116"/>
      <c r="E144" s="82"/>
      <c r="F144" s="82"/>
      <c r="G144" s="82"/>
      <c r="H144" s="193"/>
      <c r="I144" s="193"/>
    </row>
    <row r="145" spans="2:9" ht="60.75" customHeight="1" thickBot="1" x14ac:dyDescent="0.3">
      <c r="B145" s="193"/>
      <c r="C145" s="104" t="s">
        <v>54</v>
      </c>
      <c r="D145" s="116"/>
      <c r="E145" s="82"/>
      <c r="F145" s="82"/>
      <c r="G145" s="82"/>
      <c r="H145" s="193"/>
      <c r="I145" s="193"/>
    </row>
    <row r="146" spans="2:9" ht="42.75" customHeight="1" thickBot="1" x14ac:dyDescent="0.3">
      <c r="B146" s="193"/>
      <c r="C146" s="104" t="s">
        <v>55</v>
      </c>
      <c r="D146" s="116"/>
      <c r="E146" s="82"/>
      <c r="F146" s="82"/>
      <c r="G146" s="82"/>
      <c r="H146" s="193"/>
      <c r="I146" s="193"/>
    </row>
    <row r="147" spans="2:9" ht="41.25" customHeight="1" thickBot="1" x14ac:dyDescent="0.3">
      <c r="B147" s="193"/>
      <c r="C147" s="83" t="s">
        <v>3</v>
      </c>
      <c r="D147" s="116"/>
      <c r="E147" s="82"/>
      <c r="F147" s="82"/>
      <c r="G147" s="82"/>
      <c r="H147" s="193"/>
      <c r="I147" s="193"/>
    </row>
    <row r="148" spans="2:9" ht="79.5" thickBot="1" x14ac:dyDescent="0.3">
      <c r="B148" s="193"/>
      <c r="C148" s="104" t="s">
        <v>56</v>
      </c>
      <c r="D148" s="116"/>
      <c r="E148" s="82"/>
      <c r="F148" s="82"/>
      <c r="G148" s="82"/>
      <c r="H148" s="193"/>
      <c r="I148" s="193"/>
    </row>
    <row r="149" spans="2:9" ht="75.75" customHeight="1" thickBot="1" x14ac:dyDescent="0.3">
      <c r="B149" s="193"/>
      <c r="C149" s="104" t="s">
        <v>57</v>
      </c>
      <c r="D149" s="116"/>
      <c r="E149" s="82"/>
      <c r="F149" s="82"/>
      <c r="G149" s="82"/>
      <c r="H149" s="193"/>
      <c r="I149" s="193"/>
    </row>
    <row r="150" spans="2:9" ht="32.25" thickBot="1" x14ac:dyDescent="0.3">
      <c r="B150" s="193"/>
      <c r="C150" s="216" t="s">
        <v>139</v>
      </c>
      <c r="D150" s="116">
        <f>D129+D132+D135+D138+D141+D144+D147</f>
        <v>74538.014999999999</v>
      </c>
      <c r="E150" s="116">
        <f t="shared" ref="E150:G150" si="20">E129+E132+E135+E138+E141+E144+E147</f>
        <v>74538.014999999999</v>
      </c>
      <c r="F150" s="116">
        <f t="shared" si="20"/>
        <v>74538.014999999999</v>
      </c>
      <c r="G150" s="116">
        <f t="shared" si="20"/>
        <v>74538.014999999999</v>
      </c>
      <c r="H150" s="193"/>
      <c r="I150" s="193"/>
    </row>
    <row r="151" spans="2:9" x14ac:dyDescent="0.25">
      <c r="B151" s="193"/>
      <c r="C151" s="454" t="s">
        <v>312</v>
      </c>
      <c r="D151" s="457"/>
      <c r="E151" s="458"/>
      <c r="F151" s="458"/>
      <c r="G151" s="459"/>
      <c r="H151" s="193"/>
      <c r="I151" s="193"/>
    </row>
    <row r="152" spans="2:9" x14ac:dyDescent="0.25">
      <c r="B152" s="193"/>
      <c r="C152" s="455"/>
      <c r="D152" s="460"/>
      <c r="E152" s="461"/>
      <c r="F152" s="461"/>
      <c r="G152" s="462"/>
      <c r="H152" s="193"/>
      <c r="I152" s="193"/>
    </row>
    <row r="153" spans="2:9" ht="16.5" thickBot="1" x14ac:dyDescent="0.3">
      <c r="B153" s="193"/>
      <c r="C153" s="456"/>
      <c r="D153" s="463"/>
      <c r="E153" s="464"/>
      <c r="F153" s="464"/>
      <c r="G153" s="465"/>
      <c r="H153" s="193"/>
      <c r="I153" s="193"/>
    </row>
    <row r="154" spans="2:9" ht="16.5" thickBot="1" x14ac:dyDescent="0.3">
      <c r="B154" s="193"/>
      <c r="C154" s="208" t="s">
        <v>63</v>
      </c>
      <c r="D154" s="85">
        <f>IF(D150-D121=0,0,"Error")</f>
        <v>0</v>
      </c>
      <c r="E154" s="85">
        <f>IF(E150-E121=0,0,"Error")</f>
        <v>0</v>
      </c>
      <c r="F154" s="85">
        <f>IF(F150-F121=0,0,"Error")</f>
        <v>0</v>
      </c>
      <c r="G154" s="85">
        <f>IF(G150-G121=0,0,"Error")</f>
        <v>0</v>
      </c>
      <c r="H154" s="193"/>
      <c r="I154" s="193"/>
    </row>
    <row r="155" spans="2:9" ht="16.5" thickBot="1" x14ac:dyDescent="0.3">
      <c r="B155" s="193"/>
      <c r="C155" s="208" t="s">
        <v>140</v>
      </c>
      <c r="D155" s="471" t="s">
        <v>313</v>
      </c>
      <c r="E155" s="472"/>
      <c r="F155" s="472"/>
      <c r="G155" s="472"/>
      <c r="H155" s="193"/>
      <c r="I155" s="193"/>
    </row>
    <row r="156" spans="2:9" ht="32.25" thickBot="1" x14ac:dyDescent="0.3">
      <c r="B156" s="193"/>
      <c r="C156" s="78" t="s">
        <v>10</v>
      </c>
      <c r="D156" s="415" t="s">
        <v>314</v>
      </c>
      <c r="E156" s="416"/>
      <c r="F156" s="416"/>
      <c r="G156" s="417"/>
      <c r="H156" s="193"/>
      <c r="I156" s="193"/>
    </row>
    <row r="157" spans="2:9" ht="16.5" thickBot="1" x14ac:dyDescent="0.3">
      <c r="B157" s="193"/>
      <c r="C157" s="78" t="s">
        <v>15</v>
      </c>
      <c r="D157" s="448" t="s">
        <v>315</v>
      </c>
      <c r="E157" s="449"/>
      <c r="F157" s="449"/>
      <c r="G157" s="450"/>
      <c r="H157" s="193"/>
      <c r="I157" s="193"/>
    </row>
    <row r="158" spans="2:9" x14ac:dyDescent="0.25">
      <c r="B158" s="193"/>
      <c r="C158" s="410"/>
      <c r="D158" s="209">
        <v>2018</v>
      </c>
      <c r="E158" s="209">
        <v>2019</v>
      </c>
      <c r="F158" s="209">
        <v>2020</v>
      </c>
      <c r="G158" s="209">
        <v>2021</v>
      </c>
      <c r="H158" s="193"/>
      <c r="I158" s="193"/>
    </row>
    <row r="159" spans="2:9" ht="16.5" thickBot="1" x14ac:dyDescent="0.3">
      <c r="B159" s="193"/>
      <c r="C159" s="411"/>
      <c r="D159" s="210" t="s">
        <v>6</v>
      </c>
      <c r="E159" s="210" t="s">
        <v>7</v>
      </c>
      <c r="F159" s="210" t="s">
        <v>7</v>
      </c>
      <c r="G159" s="210" t="s">
        <v>7</v>
      </c>
      <c r="H159" s="193"/>
      <c r="I159" s="193"/>
    </row>
    <row r="160" spans="2:9" ht="16.5" thickBot="1" x14ac:dyDescent="0.3">
      <c r="B160" s="193"/>
      <c r="C160" s="78" t="s">
        <v>9</v>
      </c>
      <c r="D160" s="210">
        <f>263+117+226</f>
        <v>606</v>
      </c>
      <c r="E160" s="210">
        <f t="shared" ref="E160:G160" si="21">263+117+226</f>
        <v>606</v>
      </c>
      <c r="F160" s="210">
        <f t="shared" si="21"/>
        <v>606</v>
      </c>
      <c r="G160" s="210">
        <f t="shared" si="21"/>
        <v>606</v>
      </c>
      <c r="H160" s="193"/>
      <c r="I160" s="193"/>
    </row>
    <row r="161" spans="2:9" ht="32.25" thickBot="1" x14ac:dyDescent="0.3">
      <c r="B161" s="193"/>
      <c r="C161" s="78" t="s">
        <v>16</v>
      </c>
      <c r="D161" s="211">
        <f>D169+D172+D175</f>
        <v>598949.19999999995</v>
      </c>
      <c r="E161" s="211">
        <f t="shared" ref="E161:G161" si="22">E169+E172+E175</f>
        <v>598949.19999999995</v>
      </c>
      <c r="F161" s="211">
        <f t="shared" si="22"/>
        <v>598949.19999999995</v>
      </c>
      <c r="G161" s="211">
        <f t="shared" si="22"/>
        <v>598949.19999999995</v>
      </c>
      <c r="H161" s="193"/>
      <c r="I161" s="193"/>
    </row>
    <row r="162" spans="2:9" ht="32.25" thickBot="1" x14ac:dyDescent="0.3">
      <c r="B162" s="193"/>
      <c r="C162" s="78" t="s">
        <v>26</v>
      </c>
      <c r="D162" s="211">
        <f>D161/D160</f>
        <v>988.36501650165008</v>
      </c>
      <c r="E162" s="211">
        <f t="shared" ref="E162:G162" si="23">E161/E160</f>
        <v>988.36501650165008</v>
      </c>
      <c r="F162" s="211">
        <f t="shared" si="23"/>
        <v>988.36501650165008</v>
      </c>
      <c r="G162" s="211">
        <f t="shared" si="23"/>
        <v>988.36501650165008</v>
      </c>
      <c r="H162" s="212"/>
      <c r="I162" s="193"/>
    </row>
    <row r="163" spans="2:9" ht="32.25" thickBot="1" x14ac:dyDescent="0.3">
      <c r="B163" s="193"/>
      <c r="C163" s="78" t="s">
        <v>17</v>
      </c>
      <c r="D163" s="213"/>
      <c r="E163" s="214">
        <f t="shared" ref="E163:G165" si="24">E160/D160-1</f>
        <v>0</v>
      </c>
      <c r="F163" s="214">
        <f t="shared" si="24"/>
        <v>0</v>
      </c>
      <c r="G163" s="214">
        <f t="shared" si="24"/>
        <v>0</v>
      </c>
      <c r="H163" s="193"/>
      <c r="I163" s="193"/>
    </row>
    <row r="164" spans="2:9" ht="32.25" thickBot="1" x14ac:dyDescent="0.3">
      <c r="B164" s="193"/>
      <c r="C164" s="78" t="s">
        <v>18</v>
      </c>
      <c r="D164" s="213"/>
      <c r="E164" s="214">
        <f t="shared" si="24"/>
        <v>0</v>
      </c>
      <c r="F164" s="214">
        <f t="shared" si="24"/>
        <v>0</v>
      </c>
      <c r="G164" s="214">
        <f t="shared" si="24"/>
        <v>0</v>
      </c>
      <c r="H164" s="193"/>
      <c r="I164" s="193"/>
    </row>
    <row r="165" spans="2:9" ht="32.25" thickBot="1" x14ac:dyDescent="0.3">
      <c r="B165" s="193"/>
      <c r="C165" s="78" t="s">
        <v>19</v>
      </c>
      <c r="D165" s="213"/>
      <c r="E165" s="214">
        <f t="shared" si="24"/>
        <v>0</v>
      </c>
      <c r="F165" s="214">
        <f t="shared" si="24"/>
        <v>0</v>
      </c>
      <c r="G165" s="214">
        <f t="shared" si="24"/>
        <v>0</v>
      </c>
      <c r="H165" s="193"/>
      <c r="I165" s="193"/>
    </row>
    <row r="166" spans="2:9" ht="16.5" thickBot="1" x14ac:dyDescent="0.3">
      <c r="B166" s="193"/>
      <c r="C166" s="451" t="s">
        <v>316</v>
      </c>
      <c r="D166" s="452"/>
      <c r="E166" s="452"/>
      <c r="F166" s="452"/>
      <c r="G166" s="453"/>
      <c r="H166" s="193"/>
      <c r="I166" s="193"/>
    </row>
    <row r="167" spans="2:9" x14ac:dyDescent="0.25">
      <c r="B167" s="193"/>
      <c r="C167" s="410"/>
      <c r="D167" s="76">
        <v>2018</v>
      </c>
      <c r="E167" s="76">
        <v>2019</v>
      </c>
      <c r="F167" s="76">
        <v>2020</v>
      </c>
      <c r="G167" s="76">
        <v>2021</v>
      </c>
      <c r="H167" s="193"/>
      <c r="I167" s="193"/>
    </row>
    <row r="168" spans="2:9" ht="16.5" thickBot="1" x14ac:dyDescent="0.3">
      <c r="B168" s="193"/>
      <c r="C168" s="411"/>
      <c r="D168" s="77" t="s">
        <v>6</v>
      </c>
      <c r="E168" s="77" t="s">
        <v>7</v>
      </c>
      <c r="F168" s="77" t="s">
        <v>7</v>
      </c>
      <c r="G168" s="77" t="s">
        <v>7</v>
      </c>
      <c r="H168" s="193"/>
      <c r="I168" s="193"/>
    </row>
    <row r="169" spans="2:9" ht="16.5" thickBot="1" x14ac:dyDescent="0.3">
      <c r="B169" s="193"/>
      <c r="C169" s="83" t="s">
        <v>0</v>
      </c>
      <c r="D169" s="82">
        <v>290600</v>
      </c>
      <c r="E169" s="82">
        <v>290600</v>
      </c>
      <c r="F169" s="82">
        <v>290600</v>
      </c>
      <c r="G169" s="82">
        <v>290600</v>
      </c>
      <c r="H169" s="193"/>
      <c r="I169" s="193"/>
    </row>
    <row r="170" spans="2:9" ht="47.25" customHeight="1" thickBot="1" x14ac:dyDescent="0.3">
      <c r="B170" s="193"/>
      <c r="C170" s="104" t="s">
        <v>43</v>
      </c>
      <c r="D170" s="116"/>
      <c r="E170" s="118"/>
      <c r="F170" s="118"/>
      <c r="G170" s="118"/>
      <c r="H170" s="193"/>
      <c r="I170" s="193"/>
    </row>
    <row r="171" spans="2:9" ht="40.5" customHeight="1" thickBot="1" x14ac:dyDescent="0.3">
      <c r="B171" s="193"/>
      <c r="C171" s="104" t="s">
        <v>44</v>
      </c>
      <c r="D171" s="116"/>
      <c r="E171" s="118"/>
      <c r="F171" s="118"/>
      <c r="G171" s="118"/>
      <c r="H171" s="193"/>
      <c r="I171" s="193"/>
    </row>
    <row r="172" spans="2:9" ht="48" thickBot="1" x14ac:dyDescent="0.3">
      <c r="B172" s="193"/>
      <c r="C172" s="83" t="s">
        <v>41</v>
      </c>
      <c r="D172" s="82">
        <f>D169*16.7%</f>
        <v>48530.2</v>
      </c>
      <c r="E172" s="82">
        <f t="shared" ref="E172:G172" si="25">E169*16.7%</f>
        <v>48530.2</v>
      </c>
      <c r="F172" s="82">
        <f t="shared" si="25"/>
        <v>48530.2</v>
      </c>
      <c r="G172" s="82">
        <f t="shared" si="25"/>
        <v>48530.2</v>
      </c>
      <c r="H172" s="193"/>
      <c r="I172" s="193"/>
    </row>
    <row r="173" spans="2:9" ht="67.5" customHeight="1" thickBot="1" x14ac:dyDescent="0.3">
      <c r="B173" s="193"/>
      <c r="C173" s="104" t="s">
        <v>45</v>
      </c>
      <c r="D173" s="116"/>
      <c r="E173" s="82"/>
      <c r="F173" s="82"/>
      <c r="G173" s="82"/>
      <c r="H173" s="193"/>
      <c r="I173" s="193"/>
    </row>
    <row r="174" spans="2:9" ht="69" customHeight="1" thickBot="1" x14ac:dyDescent="0.3">
      <c r="B174" s="193"/>
      <c r="C174" s="104" t="s">
        <v>46</v>
      </c>
      <c r="D174" s="116"/>
      <c r="E174" s="82"/>
      <c r="F174" s="82"/>
      <c r="G174" s="82"/>
      <c r="H174" s="193"/>
      <c r="I174" s="193"/>
    </row>
    <row r="175" spans="2:9" ht="32.25" thickBot="1" x14ac:dyDescent="0.3">
      <c r="B175" s="193"/>
      <c r="C175" s="83" t="s">
        <v>1</v>
      </c>
      <c r="D175" s="116">
        <f>38350+192700+10470+18299</f>
        <v>259819</v>
      </c>
      <c r="E175" s="116">
        <f t="shared" ref="E175:G175" si="26">38350+192700+10470+18299</f>
        <v>259819</v>
      </c>
      <c r="F175" s="116">
        <f t="shared" si="26"/>
        <v>259819</v>
      </c>
      <c r="G175" s="116">
        <f t="shared" si="26"/>
        <v>259819</v>
      </c>
      <c r="H175" s="193"/>
      <c r="I175" s="193"/>
    </row>
    <row r="176" spans="2:9" ht="49.5" customHeight="1" thickBot="1" x14ac:dyDescent="0.3">
      <c r="B176" s="193"/>
      <c r="C176" s="104" t="s">
        <v>48</v>
      </c>
      <c r="D176" s="116"/>
      <c r="E176" s="82"/>
      <c r="F176" s="82"/>
      <c r="G176" s="82"/>
      <c r="H176" s="193"/>
      <c r="I176" s="193"/>
    </row>
    <row r="177" spans="2:9" ht="50.25" customHeight="1" thickBot="1" x14ac:dyDescent="0.3">
      <c r="B177" s="193"/>
      <c r="C177" s="104" t="s">
        <v>49</v>
      </c>
      <c r="D177" s="116"/>
      <c r="E177" s="82"/>
      <c r="F177" s="82"/>
      <c r="G177" s="82"/>
      <c r="H177" s="193"/>
      <c r="I177" s="193"/>
    </row>
    <row r="178" spans="2:9" ht="16.5" thickBot="1" x14ac:dyDescent="0.3">
      <c r="B178" s="193"/>
      <c r="C178" s="83" t="s">
        <v>2</v>
      </c>
      <c r="D178" s="116"/>
      <c r="E178" s="82"/>
      <c r="F178" s="82"/>
      <c r="G178" s="82"/>
      <c r="H178" s="193"/>
      <c r="I178" s="193"/>
    </row>
    <row r="179" spans="2:9" ht="54.75" customHeight="1" thickBot="1" x14ac:dyDescent="0.3">
      <c r="B179" s="193"/>
      <c r="C179" s="104" t="s">
        <v>50</v>
      </c>
      <c r="D179" s="116"/>
      <c r="E179" s="82"/>
      <c r="F179" s="82"/>
      <c r="G179" s="82"/>
      <c r="H179" s="193"/>
      <c r="I179" s="193"/>
    </row>
    <row r="180" spans="2:9" ht="30" customHeight="1" thickBot="1" x14ac:dyDescent="0.3">
      <c r="B180" s="193"/>
      <c r="C180" s="104" t="s">
        <v>51</v>
      </c>
      <c r="D180" s="116"/>
      <c r="E180" s="82"/>
      <c r="F180" s="82"/>
      <c r="G180" s="82"/>
      <c r="H180" s="193"/>
      <c r="I180" s="193"/>
    </row>
    <row r="181" spans="2:9" ht="32.25" thickBot="1" x14ac:dyDescent="0.3">
      <c r="B181" s="193"/>
      <c r="C181" s="83" t="s">
        <v>31</v>
      </c>
      <c r="D181" s="116"/>
      <c r="E181" s="82"/>
      <c r="F181" s="82"/>
      <c r="G181" s="82"/>
      <c r="H181" s="193"/>
      <c r="I181" s="193"/>
    </row>
    <row r="182" spans="2:9" ht="61.5" customHeight="1" thickBot="1" x14ac:dyDescent="0.3">
      <c r="B182" s="193"/>
      <c r="C182" s="104" t="s">
        <v>52</v>
      </c>
      <c r="D182" s="116"/>
      <c r="E182" s="82"/>
      <c r="F182" s="82"/>
      <c r="G182" s="82"/>
      <c r="H182" s="193"/>
      <c r="I182" s="193"/>
    </row>
    <row r="183" spans="2:9" ht="79.5" thickBot="1" x14ac:dyDescent="0.3">
      <c r="B183" s="193"/>
      <c r="C183" s="104" t="s">
        <v>53</v>
      </c>
      <c r="D183" s="116"/>
      <c r="E183" s="82"/>
      <c r="F183" s="82"/>
      <c r="G183" s="82"/>
      <c r="H183" s="193"/>
      <c r="I183" s="193"/>
    </row>
    <row r="184" spans="2:9" ht="32.25" thickBot="1" x14ac:dyDescent="0.3">
      <c r="B184" s="193"/>
      <c r="C184" s="83" t="s">
        <v>33</v>
      </c>
      <c r="D184" s="116"/>
      <c r="E184" s="82"/>
      <c r="F184" s="82"/>
      <c r="G184" s="82"/>
      <c r="H184" s="193"/>
      <c r="I184" s="193"/>
    </row>
    <row r="185" spans="2:9" ht="61.5" customHeight="1" thickBot="1" x14ac:dyDescent="0.3">
      <c r="B185" s="193"/>
      <c r="C185" s="104" t="s">
        <v>54</v>
      </c>
      <c r="D185" s="116"/>
      <c r="E185" s="82"/>
      <c r="F185" s="82"/>
      <c r="G185" s="82"/>
      <c r="H185" s="193"/>
      <c r="I185" s="193"/>
    </row>
    <row r="186" spans="2:9" ht="50.25" customHeight="1" thickBot="1" x14ac:dyDescent="0.3">
      <c r="B186" s="193"/>
      <c r="C186" s="104" t="s">
        <v>55</v>
      </c>
      <c r="D186" s="116"/>
      <c r="E186" s="82"/>
      <c r="F186" s="82"/>
      <c r="G186" s="82"/>
      <c r="H186" s="193"/>
      <c r="I186" s="193"/>
    </row>
    <row r="187" spans="2:9" ht="51" customHeight="1" thickBot="1" x14ac:dyDescent="0.3">
      <c r="B187" s="193"/>
      <c r="C187" s="83" t="s">
        <v>3</v>
      </c>
      <c r="D187" s="116"/>
      <c r="E187" s="82"/>
      <c r="F187" s="82"/>
      <c r="G187" s="82"/>
      <c r="H187" s="193"/>
      <c r="I187" s="193"/>
    </row>
    <row r="188" spans="2:9" ht="72.75" customHeight="1" thickBot="1" x14ac:dyDescent="0.3">
      <c r="B188" s="193"/>
      <c r="C188" s="104" t="s">
        <v>56</v>
      </c>
      <c r="D188" s="116"/>
      <c r="E188" s="82"/>
      <c r="F188" s="82"/>
      <c r="G188" s="82"/>
      <c r="H188" s="193"/>
      <c r="I188" s="193"/>
    </row>
    <row r="189" spans="2:9" ht="43.5" customHeight="1" thickBot="1" x14ac:dyDescent="0.3">
      <c r="B189" s="193"/>
      <c r="C189" s="104" t="s">
        <v>57</v>
      </c>
      <c r="D189" s="116"/>
      <c r="E189" s="82"/>
      <c r="F189" s="82"/>
      <c r="G189" s="82"/>
      <c r="H189" s="193"/>
      <c r="I189" s="193"/>
    </row>
    <row r="190" spans="2:9" ht="32.25" thickBot="1" x14ac:dyDescent="0.3">
      <c r="B190" s="193"/>
      <c r="C190" s="216" t="s">
        <v>142</v>
      </c>
      <c r="D190" s="116">
        <f>D169+D172+D175+D178+D181+D184+D187</f>
        <v>598949.19999999995</v>
      </c>
      <c r="E190" s="116">
        <f t="shared" ref="E190:G190" si="27">E169+E172+E175+E178+E181+E184+E187</f>
        <v>598949.19999999995</v>
      </c>
      <c r="F190" s="116">
        <f t="shared" si="27"/>
        <v>598949.19999999995</v>
      </c>
      <c r="G190" s="116">
        <f t="shared" si="27"/>
        <v>598949.19999999995</v>
      </c>
      <c r="H190" s="193"/>
      <c r="I190" s="193"/>
    </row>
    <row r="191" spans="2:9" x14ac:dyDescent="0.25">
      <c r="B191" s="193"/>
      <c r="C191" s="454" t="s">
        <v>312</v>
      </c>
      <c r="D191" s="457"/>
      <c r="E191" s="458"/>
      <c r="F191" s="458"/>
      <c r="G191" s="459"/>
      <c r="H191" s="193"/>
      <c r="I191" s="193"/>
    </row>
    <row r="192" spans="2:9" x14ac:dyDescent="0.25">
      <c r="B192" s="193"/>
      <c r="C192" s="455"/>
      <c r="D192" s="460"/>
      <c r="E192" s="461"/>
      <c r="F192" s="461"/>
      <c r="G192" s="462"/>
      <c r="H192" s="193"/>
      <c r="I192" s="193"/>
    </row>
    <row r="193" spans="2:9" ht="16.5" thickBot="1" x14ac:dyDescent="0.3">
      <c r="B193" s="193"/>
      <c r="C193" s="456"/>
      <c r="D193" s="463"/>
      <c r="E193" s="464"/>
      <c r="F193" s="464"/>
      <c r="G193" s="465"/>
      <c r="H193" s="193"/>
      <c r="I193" s="193"/>
    </row>
    <row r="194" spans="2:9" ht="16.5" thickBot="1" x14ac:dyDescent="0.3">
      <c r="B194" s="193"/>
      <c r="C194" s="208" t="s">
        <v>63</v>
      </c>
      <c r="D194" s="85">
        <f>IF(D190-D161=0,0,"Error")</f>
        <v>0</v>
      </c>
      <c r="E194" s="85">
        <f>IF(E190-E161=0,0,"Error")</f>
        <v>0</v>
      </c>
      <c r="F194" s="85">
        <f>IF(F190-F161=0,0,"Error")</f>
        <v>0</v>
      </c>
      <c r="G194" s="85">
        <f>IF(G190-G161=0,0,"Error")</f>
        <v>0</v>
      </c>
      <c r="H194" s="193"/>
      <c r="I194" s="193"/>
    </row>
    <row r="195" spans="2:9" ht="16.5" thickBot="1" x14ac:dyDescent="0.3">
      <c r="B195" s="193"/>
      <c r="C195" s="418" t="s">
        <v>70</v>
      </c>
      <c r="D195" s="420"/>
      <c r="E195" s="420"/>
      <c r="F195" s="420"/>
      <c r="G195" s="421"/>
      <c r="H195" s="193"/>
      <c r="I195" s="193"/>
    </row>
    <row r="196" spans="2:9" ht="16.5" thickBot="1" x14ac:dyDescent="0.3">
      <c r="B196" s="193"/>
      <c r="C196" s="418" t="s">
        <v>71</v>
      </c>
      <c r="D196" s="420"/>
      <c r="E196" s="420"/>
      <c r="F196" s="420"/>
      <c r="G196" s="421"/>
      <c r="H196" s="193"/>
      <c r="I196" s="193"/>
    </row>
    <row r="197" spans="2:9" ht="32.25" thickBot="1" x14ac:dyDescent="0.3">
      <c r="B197" s="193"/>
      <c r="C197" s="78" t="s">
        <v>40</v>
      </c>
      <c r="D197" s="468" t="s">
        <v>317</v>
      </c>
      <c r="E197" s="469"/>
      <c r="F197" s="469"/>
      <c r="G197" s="470"/>
      <c r="H197" s="193"/>
      <c r="I197" s="193"/>
    </row>
    <row r="198" spans="2:9" ht="16.5" thickBot="1" x14ac:dyDescent="0.3">
      <c r="B198" s="193"/>
      <c r="C198" s="217" t="s">
        <v>226</v>
      </c>
      <c r="D198" s="468" t="s">
        <v>318</v>
      </c>
      <c r="E198" s="469"/>
      <c r="F198" s="469"/>
      <c r="G198" s="470"/>
      <c r="H198" s="193"/>
      <c r="I198" s="193"/>
    </row>
    <row r="199" spans="2:9" ht="32.25" thickBot="1" x14ac:dyDescent="0.3">
      <c r="B199" s="193"/>
      <c r="C199" s="78" t="s">
        <v>10</v>
      </c>
      <c r="D199" s="412" t="s">
        <v>319</v>
      </c>
      <c r="E199" s="413"/>
      <c r="F199" s="413"/>
      <c r="G199" s="414"/>
      <c r="H199" s="193"/>
      <c r="I199" s="193"/>
    </row>
    <row r="200" spans="2:9" ht="16.5" thickBot="1" x14ac:dyDescent="0.3">
      <c r="B200" s="193"/>
      <c r="C200" s="78" t="s">
        <v>15</v>
      </c>
      <c r="D200" s="412" t="s">
        <v>320</v>
      </c>
      <c r="E200" s="413"/>
      <c r="F200" s="413"/>
      <c r="G200" s="414"/>
      <c r="H200" s="193"/>
      <c r="I200" s="193"/>
    </row>
    <row r="201" spans="2:9" x14ac:dyDescent="0.25">
      <c r="B201" s="193"/>
      <c r="C201" s="410"/>
      <c r="D201" s="76">
        <v>2018</v>
      </c>
      <c r="E201" s="76">
        <v>2019</v>
      </c>
      <c r="F201" s="76">
        <v>2020</v>
      </c>
      <c r="G201" s="76">
        <v>2021</v>
      </c>
      <c r="H201" s="193"/>
      <c r="I201" s="193"/>
    </row>
    <row r="202" spans="2:9" ht="16.5" thickBot="1" x14ac:dyDescent="0.3">
      <c r="B202" s="193"/>
      <c r="C202" s="411"/>
      <c r="D202" s="77" t="s">
        <v>6</v>
      </c>
      <c r="E202" s="77" t="s">
        <v>7</v>
      </c>
      <c r="F202" s="77" t="s">
        <v>7</v>
      </c>
      <c r="G202" s="77" t="s">
        <v>7</v>
      </c>
      <c r="H202" s="193"/>
      <c r="I202" s="193"/>
    </row>
    <row r="203" spans="2:9" ht="16.5" thickBot="1" x14ac:dyDescent="0.3">
      <c r="B203" s="193"/>
      <c r="C203" s="78" t="s">
        <v>9</v>
      </c>
      <c r="D203" s="79">
        <v>500</v>
      </c>
      <c r="E203" s="79">
        <v>400</v>
      </c>
      <c r="F203" s="79">
        <v>400</v>
      </c>
      <c r="G203" s="79">
        <v>400</v>
      </c>
      <c r="H203" s="193"/>
      <c r="I203" s="193"/>
    </row>
    <row r="204" spans="2:9" ht="32.25" thickBot="1" x14ac:dyDescent="0.3">
      <c r="B204" s="193"/>
      <c r="C204" s="78" t="s">
        <v>16</v>
      </c>
      <c r="D204" s="79">
        <f>D214</f>
        <v>44458</v>
      </c>
      <c r="E204" s="79">
        <f t="shared" ref="E204:G204" si="28">E214</f>
        <v>20000</v>
      </c>
      <c r="F204" s="79">
        <f t="shared" si="28"/>
        <v>20000</v>
      </c>
      <c r="G204" s="79">
        <f t="shared" si="28"/>
        <v>20000</v>
      </c>
      <c r="H204" s="193"/>
      <c r="I204" s="193"/>
    </row>
    <row r="205" spans="2:9" ht="32.25" thickBot="1" x14ac:dyDescent="0.3">
      <c r="B205" s="193"/>
      <c r="C205" s="78" t="s">
        <v>26</v>
      </c>
      <c r="D205" s="79">
        <f>D204/D203</f>
        <v>88.915999999999997</v>
      </c>
      <c r="E205" s="79">
        <f t="shared" ref="E205:G205" si="29">E204/E203</f>
        <v>50</v>
      </c>
      <c r="F205" s="79">
        <f t="shared" si="29"/>
        <v>50</v>
      </c>
      <c r="G205" s="79">
        <f t="shared" si="29"/>
        <v>50</v>
      </c>
      <c r="H205" s="193"/>
      <c r="I205" s="193"/>
    </row>
    <row r="206" spans="2:9" ht="32.25" thickBot="1" x14ac:dyDescent="0.3">
      <c r="B206" s="193"/>
      <c r="C206" s="78" t="s">
        <v>17</v>
      </c>
      <c r="D206" s="80" t="s">
        <v>23</v>
      </c>
      <c r="E206" s="81">
        <f t="shared" ref="E206:G208" si="30">E203/D203-1</f>
        <v>-0.19999999999999996</v>
      </c>
      <c r="F206" s="81">
        <f t="shared" si="30"/>
        <v>0</v>
      </c>
      <c r="G206" s="81">
        <f t="shared" si="30"/>
        <v>0</v>
      </c>
      <c r="H206" s="193"/>
      <c r="I206" s="193"/>
    </row>
    <row r="207" spans="2:9" ht="32.25" thickBot="1" x14ac:dyDescent="0.3">
      <c r="B207" s="193"/>
      <c r="C207" s="78" t="s">
        <v>18</v>
      </c>
      <c r="D207" s="80" t="s">
        <v>23</v>
      </c>
      <c r="E207" s="81">
        <f t="shared" si="30"/>
        <v>-0.55013720815151379</v>
      </c>
      <c r="F207" s="81">
        <f t="shared" si="30"/>
        <v>0</v>
      </c>
      <c r="G207" s="81">
        <f t="shared" si="30"/>
        <v>0</v>
      </c>
      <c r="H207" s="193"/>
      <c r="I207" s="193"/>
    </row>
    <row r="208" spans="2:9" ht="32.25" thickBot="1" x14ac:dyDescent="0.3">
      <c r="B208" s="193"/>
      <c r="C208" s="78" t="s">
        <v>19</v>
      </c>
      <c r="D208" s="80" t="s">
        <v>23</v>
      </c>
      <c r="E208" s="81">
        <f t="shared" si="30"/>
        <v>-0.43767151018939221</v>
      </c>
      <c r="F208" s="81">
        <f t="shared" si="30"/>
        <v>0</v>
      </c>
      <c r="G208" s="81">
        <f t="shared" si="30"/>
        <v>0</v>
      </c>
      <c r="H208" s="193"/>
      <c r="I208" s="193"/>
    </row>
    <row r="209" spans="2:9" ht="16.5" thickBot="1" x14ac:dyDescent="0.3">
      <c r="B209" s="193"/>
      <c r="C209" s="451" t="s">
        <v>293</v>
      </c>
      <c r="D209" s="452"/>
      <c r="E209" s="452"/>
      <c r="F209" s="452"/>
      <c r="G209" s="453"/>
      <c r="H209" s="193"/>
      <c r="I209" s="193"/>
    </row>
    <row r="210" spans="2:9" x14ac:dyDescent="0.25">
      <c r="B210" s="193"/>
      <c r="C210" s="410"/>
      <c r="D210" s="76">
        <v>2018</v>
      </c>
      <c r="E210" s="76">
        <v>2019</v>
      </c>
      <c r="F210" s="76">
        <v>2020</v>
      </c>
      <c r="G210" s="76">
        <v>2021</v>
      </c>
      <c r="H210" s="193"/>
      <c r="I210" s="193"/>
    </row>
    <row r="211" spans="2:9" ht="16.5" thickBot="1" x14ac:dyDescent="0.3">
      <c r="B211" s="193"/>
      <c r="C211" s="411"/>
      <c r="D211" s="77" t="s">
        <v>6</v>
      </c>
      <c r="E211" s="77" t="s">
        <v>7</v>
      </c>
      <c r="F211" s="77" t="s">
        <v>7</v>
      </c>
      <c r="G211" s="77" t="s">
        <v>7</v>
      </c>
      <c r="H211" s="193"/>
      <c r="I211" s="193"/>
    </row>
    <row r="212" spans="2:9" ht="32.25" thickBot="1" x14ac:dyDescent="0.3">
      <c r="B212" s="193"/>
      <c r="C212" s="83" t="s">
        <v>74</v>
      </c>
      <c r="D212" s="82">
        <v>0</v>
      </c>
      <c r="E212" s="82">
        <v>0</v>
      </c>
      <c r="F212" s="82">
        <v>0</v>
      </c>
      <c r="G212" s="82">
        <v>0</v>
      </c>
      <c r="H212" s="193"/>
      <c r="I212" s="193"/>
    </row>
    <row r="213" spans="2:9" ht="32.25" thickBot="1" x14ac:dyDescent="0.3">
      <c r="B213" s="193"/>
      <c r="C213" s="83" t="s">
        <v>75</v>
      </c>
      <c r="D213" s="116">
        <f>20000+24458</f>
        <v>44458</v>
      </c>
      <c r="E213" s="82">
        <v>20000</v>
      </c>
      <c r="F213" s="82">
        <v>20000</v>
      </c>
      <c r="G213" s="82">
        <v>20000</v>
      </c>
      <c r="H213" s="193"/>
      <c r="I213" s="193"/>
    </row>
    <row r="214" spans="2:9" ht="32.25" thickBot="1" x14ac:dyDescent="0.3">
      <c r="B214" s="193"/>
      <c r="C214" s="84" t="s">
        <v>321</v>
      </c>
      <c r="D214" s="116">
        <f>D213+D212</f>
        <v>44458</v>
      </c>
      <c r="E214" s="116">
        <f t="shared" ref="E214:G214" si="31">E213+E212</f>
        <v>20000</v>
      </c>
      <c r="F214" s="116">
        <f t="shared" si="31"/>
        <v>20000</v>
      </c>
      <c r="G214" s="116">
        <f t="shared" si="31"/>
        <v>20000</v>
      </c>
      <c r="H214" s="193"/>
      <c r="I214" s="193"/>
    </row>
    <row r="215" spans="2:9" x14ac:dyDescent="0.25">
      <c r="B215" s="193"/>
      <c r="C215" s="454" t="s">
        <v>72</v>
      </c>
      <c r="D215" s="457"/>
      <c r="E215" s="458"/>
      <c r="F215" s="458"/>
      <c r="G215" s="459"/>
      <c r="H215" s="193"/>
      <c r="I215" s="193"/>
    </row>
    <row r="216" spans="2:9" x14ac:dyDescent="0.25">
      <c r="B216" s="193"/>
      <c r="C216" s="455"/>
      <c r="D216" s="460"/>
      <c r="E216" s="461"/>
      <c r="F216" s="461"/>
      <c r="G216" s="462"/>
      <c r="H216" s="193"/>
      <c r="I216" s="193"/>
    </row>
    <row r="217" spans="2:9" ht="16.5" thickBot="1" x14ac:dyDescent="0.3">
      <c r="B217" s="193"/>
      <c r="C217" s="456"/>
      <c r="D217" s="463"/>
      <c r="E217" s="464"/>
      <c r="F217" s="464"/>
      <c r="G217" s="465"/>
      <c r="H217" s="193"/>
      <c r="I217" s="193"/>
    </row>
    <row r="218" spans="2:9" ht="32.25" thickBot="1" x14ac:dyDescent="0.3">
      <c r="B218" s="193"/>
      <c r="C218" s="78" t="s">
        <v>40</v>
      </c>
      <c r="D218" s="468" t="s">
        <v>322</v>
      </c>
      <c r="E218" s="469"/>
      <c r="F218" s="469"/>
      <c r="G218" s="470"/>
      <c r="H218" s="193"/>
      <c r="I218" s="193"/>
    </row>
    <row r="219" spans="2:9" ht="16.5" thickBot="1" x14ac:dyDescent="0.3">
      <c r="B219" s="193"/>
      <c r="C219" s="217" t="s">
        <v>231</v>
      </c>
      <c r="D219" s="468" t="s">
        <v>323</v>
      </c>
      <c r="E219" s="469"/>
      <c r="F219" s="469"/>
      <c r="G219" s="470"/>
      <c r="H219" s="193"/>
      <c r="I219" s="193"/>
    </row>
    <row r="220" spans="2:9" ht="32.25" thickBot="1" x14ac:dyDescent="0.3">
      <c r="B220" s="193"/>
      <c r="C220" s="78" t="s">
        <v>10</v>
      </c>
      <c r="D220" s="415" t="s">
        <v>324</v>
      </c>
      <c r="E220" s="416"/>
      <c r="F220" s="416"/>
      <c r="G220" s="417"/>
      <c r="H220" s="193"/>
      <c r="I220" s="193"/>
    </row>
    <row r="221" spans="2:9" ht="16.5" thickBot="1" x14ac:dyDescent="0.3">
      <c r="B221" s="193"/>
      <c r="C221" s="78" t="s">
        <v>15</v>
      </c>
      <c r="D221" s="415" t="s">
        <v>325</v>
      </c>
      <c r="E221" s="416"/>
      <c r="F221" s="416"/>
      <c r="G221" s="417"/>
      <c r="H221" s="193"/>
      <c r="I221" s="193"/>
    </row>
    <row r="222" spans="2:9" x14ac:dyDescent="0.25">
      <c r="B222" s="193"/>
      <c r="C222" s="410"/>
      <c r="D222" s="76">
        <v>2018</v>
      </c>
      <c r="E222" s="76">
        <v>2019</v>
      </c>
      <c r="F222" s="76">
        <v>2020</v>
      </c>
      <c r="G222" s="76">
        <v>2021</v>
      </c>
      <c r="H222" s="193"/>
      <c r="I222" s="193"/>
    </row>
    <row r="223" spans="2:9" ht="16.5" thickBot="1" x14ac:dyDescent="0.3">
      <c r="B223" s="193"/>
      <c r="C223" s="411"/>
      <c r="D223" s="77" t="s">
        <v>6</v>
      </c>
      <c r="E223" s="77" t="s">
        <v>7</v>
      </c>
      <c r="F223" s="77" t="s">
        <v>7</v>
      </c>
      <c r="G223" s="77" t="s">
        <v>7</v>
      </c>
      <c r="H223" s="193"/>
      <c r="I223" s="193"/>
    </row>
    <row r="224" spans="2:9" ht="16.5" thickBot="1" x14ac:dyDescent="0.3">
      <c r="B224" s="193"/>
      <c r="C224" s="78" t="s">
        <v>9</v>
      </c>
      <c r="D224" s="79">
        <v>4</v>
      </c>
      <c r="E224" s="79">
        <v>10</v>
      </c>
      <c r="F224" s="79">
        <v>14</v>
      </c>
      <c r="G224" s="79">
        <v>11</v>
      </c>
      <c r="H224" s="193"/>
      <c r="I224" s="193"/>
    </row>
    <row r="225" spans="2:9" ht="32.25" thickBot="1" x14ac:dyDescent="0.3">
      <c r="B225" s="193"/>
      <c r="C225" s="78" t="s">
        <v>16</v>
      </c>
      <c r="D225" s="79">
        <f>D235</f>
        <v>24000</v>
      </c>
      <c r="E225" s="79">
        <f t="shared" ref="E225:G225" si="32">E235</f>
        <v>60000</v>
      </c>
      <c r="F225" s="79">
        <f t="shared" si="32"/>
        <v>86000</v>
      </c>
      <c r="G225" s="79">
        <f t="shared" si="32"/>
        <v>66000</v>
      </c>
      <c r="H225" s="193"/>
      <c r="I225" s="193"/>
    </row>
    <row r="226" spans="2:9" ht="32.25" thickBot="1" x14ac:dyDescent="0.3">
      <c r="B226" s="193"/>
      <c r="C226" s="78" t="s">
        <v>26</v>
      </c>
      <c r="D226" s="79">
        <f>D225/D224</f>
        <v>6000</v>
      </c>
      <c r="E226" s="79">
        <f t="shared" ref="E226:G226" si="33">E225/E224</f>
        <v>6000</v>
      </c>
      <c r="F226" s="79">
        <f t="shared" si="33"/>
        <v>6142.8571428571431</v>
      </c>
      <c r="G226" s="79">
        <f t="shared" si="33"/>
        <v>6000</v>
      </c>
      <c r="H226" s="193"/>
      <c r="I226" s="193"/>
    </row>
    <row r="227" spans="2:9" ht="32.25" thickBot="1" x14ac:dyDescent="0.3">
      <c r="B227" s="193"/>
      <c r="C227" s="78" t="s">
        <v>17</v>
      </c>
      <c r="D227" s="80" t="s">
        <v>23</v>
      </c>
      <c r="E227" s="81">
        <f t="shared" ref="E227:G229" si="34">E224/D224-1</f>
        <v>1.5</v>
      </c>
      <c r="F227" s="81">
        <f t="shared" si="34"/>
        <v>0.39999999999999991</v>
      </c>
      <c r="G227" s="81">
        <f t="shared" si="34"/>
        <v>-0.2142857142857143</v>
      </c>
      <c r="H227" s="193"/>
      <c r="I227" s="193"/>
    </row>
    <row r="228" spans="2:9" ht="32.25" thickBot="1" x14ac:dyDescent="0.3">
      <c r="B228" s="193"/>
      <c r="C228" s="78" t="s">
        <v>18</v>
      </c>
      <c r="D228" s="80" t="s">
        <v>23</v>
      </c>
      <c r="E228" s="81">
        <f t="shared" si="34"/>
        <v>1.5</v>
      </c>
      <c r="F228" s="81">
        <f t="shared" si="34"/>
        <v>0.43333333333333335</v>
      </c>
      <c r="G228" s="81">
        <f t="shared" si="34"/>
        <v>-0.23255813953488369</v>
      </c>
      <c r="H228" s="193"/>
      <c r="I228" s="193"/>
    </row>
    <row r="229" spans="2:9" ht="32.25" thickBot="1" x14ac:dyDescent="0.3">
      <c r="B229" s="193"/>
      <c r="C229" s="78" t="s">
        <v>19</v>
      </c>
      <c r="D229" s="80" t="s">
        <v>23</v>
      </c>
      <c r="E229" s="81">
        <f t="shared" si="34"/>
        <v>0</v>
      </c>
      <c r="F229" s="81">
        <f t="shared" si="34"/>
        <v>2.3809523809523947E-2</v>
      </c>
      <c r="G229" s="81">
        <f t="shared" si="34"/>
        <v>-2.3255813953488413E-2</v>
      </c>
      <c r="H229" s="193"/>
      <c r="I229" s="193"/>
    </row>
    <row r="230" spans="2:9" ht="16.5" thickBot="1" x14ac:dyDescent="0.3">
      <c r="B230" s="193"/>
      <c r="C230" s="451" t="s">
        <v>326</v>
      </c>
      <c r="D230" s="452"/>
      <c r="E230" s="452"/>
      <c r="F230" s="452"/>
      <c r="G230" s="453"/>
      <c r="H230" s="193"/>
      <c r="I230" s="193"/>
    </row>
    <row r="231" spans="2:9" x14ac:dyDescent="0.25">
      <c r="B231" s="193"/>
      <c r="C231" s="410"/>
      <c r="D231" s="76">
        <v>2018</v>
      </c>
      <c r="E231" s="76">
        <v>2019</v>
      </c>
      <c r="F231" s="76">
        <v>2020</v>
      </c>
      <c r="G231" s="76">
        <v>2021</v>
      </c>
      <c r="H231" s="193"/>
      <c r="I231" s="193"/>
    </row>
    <row r="232" spans="2:9" ht="16.5" thickBot="1" x14ac:dyDescent="0.3">
      <c r="B232" s="193"/>
      <c r="C232" s="411"/>
      <c r="D232" s="77" t="s">
        <v>6</v>
      </c>
      <c r="E232" s="77" t="s">
        <v>7</v>
      </c>
      <c r="F232" s="77" t="s">
        <v>7</v>
      </c>
      <c r="G232" s="77" t="s">
        <v>7</v>
      </c>
      <c r="H232" s="193"/>
      <c r="I232" s="193"/>
    </row>
    <row r="233" spans="2:9" ht="32.25" thickBot="1" x14ac:dyDescent="0.3">
      <c r="B233" s="193"/>
      <c r="C233" s="83" t="s">
        <v>74</v>
      </c>
      <c r="D233" s="82">
        <v>0</v>
      </c>
      <c r="E233" s="82">
        <v>0</v>
      </c>
      <c r="F233" s="82">
        <v>0</v>
      </c>
      <c r="G233" s="82">
        <v>0</v>
      </c>
      <c r="H233" s="193"/>
      <c r="I233" s="193"/>
    </row>
    <row r="234" spans="2:9" ht="32.25" thickBot="1" x14ac:dyDescent="0.3">
      <c r="B234" s="193"/>
      <c r="C234" s="83" t="s">
        <v>75</v>
      </c>
      <c r="D234" s="116">
        <v>24000</v>
      </c>
      <c r="E234" s="82">
        <v>60000</v>
      </c>
      <c r="F234" s="82">
        <v>86000</v>
      </c>
      <c r="G234" s="82">
        <v>66000</v>
      </c>
      <c r="H234" s="193"/>
      <c r="I234" s="193"/>
    </row>
    <row r="235" spans="2:9" ht="32.25" thickBot="1" x14ac:dyDescent="0.3">
      <c r="B235" s="193"/>
      <c r="C235" s="84" t="s">
        <v>327</v>
      </c>
      <c r="D235" s="116">
        <f>D234+D233</f>
        <v>24000</v>
      </c>
      <c r="E235" s="116">
        <f>E234+E233</f>
        <v>60000</v>
      </c>
      <c r="F235" s="116">
        <f>F234+F233</f>
        <v>86000</v>
      </c>
      <c r="G235" s="116">
        <f>G234+G233</f>
        <v>66000</v>
      </c>
      <c r="H235" s="193"/>
      <c r="I235" s="193"/>
    </row>
    <row r="236" spans="2:9" x14ac:dyDescent="0.25">
      <c r="B236" s="193"/>
      <c r="C236" s="454" t="s">
        <v>73</v>
      </c>
      <c r="D236" s="457"/>
      <c r="E236" s="458"/>
      <c r="F236" s="458"/>
      <c r="G236" s="459"/>
      <c r="H236" s="193"/>
      <c r="I236" s="193"/>
    </row>
    <row r="237" spans="2:9" x14ac:dyDescent="0.25">
      <c r="B237" s="193"/>
      <c r="C237" s="455"/>
      <c r="D237" s="460"/>
      <c r="E237" s="461"/>
      <c r="F237" s="461"/>
      <c r="G237" s="462"/>
      <c r="H237" s="193"/>
      <c r="I237" s="193"/>
    </row>
    <row r="238" spans="2:9" ht="16.5" thickBot="1" x14ac:dyDescent="0.3">
      <c r="B238" s="193"/>
      <c r="C238" s="456"/>
      <c r="D238" s="463"/>
      <c r="E238" s="464"/>
      <c r="F238" s="464"/>
      <c r="G238" s="465"/>
      <c r="H238" s="193"/>
      <c r="I238" s="193"/>
    </row>
    <row r="239" spans="2:9" ht="32.25" thickBot="1" x14ac:dyDescent="0.3">
      <c r="B239" s="193"/>
      <c r="C239" s="78" t="s">
        <v>40</v>
      </c>
      <c r="D239" s="473" t="s">
        <v>328</v>
      </c>
      <c r="E239" s="474"/>
      <c r="F239" s="474"/>
      <c r="G239" s="475"/>
      <c r="H239" s="193"/>
      <c r="I239" s="193"/>
    </row>
    <row r="240" spans="2:9" ht="16.5" thickBot="1" x14ac:dyDescent="0.3">
      <c r="B240" s="193"/>
      <c r="C240" s="217" t="s">
        <v>329</v>
      </c>
      <c r="D240" s="468" t="s">
        <v>330</v>
      </c>
      <c r="E240" s="469"/>
      <c r="F240" s="469"/>
      <c r="G240" s="470"/>
      <c r="H240" s="193"/>
      <c r="I240" s="193"/>
    </row>
    <row r="241" spans="2:9" ht="32.25" thickBot="1" x14ac:dyDescent="0.3">
      <c r="B241" s="193"/>
      <c r="C241" s="78" t="s">
        <v>10</v>
      </c>
      <c r="D241" s="415" t="s">
        <v>331</v>
      </c>
      <c r="E241" s="416"/>
      <c r="F241" s="416"/>
      <c r="G241" s="417"/>
      <c r="H241" s="193"/>
      <c r="I241" s="193"/>
    </row>
    <row r="242" spans="2:9" ht="16.5" thickBot="1" x14ac:dyDescent="0.3">
      <c r="B242" s="193"/>
      <c r="C242" s="78" t="s">
        <v>15</v>
      </c>
      <c r="D242" s="415" t="s">
        <v>332</v>
      </c>
      <c r="E242" s="416"/>
      <c r="F242" s="416"/>
      <c r="G242" s="417"/>
      <c r="H242" s="193"/>
      <c r="I242" s="193"/>
    </row>
    <row r="243" spans="2:9" x14ac:dyDescent="0.25">
      <c r="B243" s="193"/>
      <c r="C243" s="410"/>
      <c r="D243" s="76">
        <v>2018</v>
      </c>
      <c r="E243" s="76">
        <v>2019</v>
      </c>
      <c r="F243" s="76">
        <v>2020</v>
      </c>
      <c r="G243" s="76">
        <v>2021</v>
      </c>
      <c r="H243" s="193"/>
      <c r="I243" s="193"/>
    </row>
    <row r="244" spans="2:9" ht="16.5" thickBot="1" x14ac:dyDescent="0.3">
      <c r="B244" s="193"/>
      <c r="C244" s="411"/>
      <c r="D244" s="77" t="s">
        <v>6</v>
      </c>
      <c r="E244" s="77" t="s">
        <v>7</v>
      </c>
      <c r="F244" s="77" t="s">
        <v>7</v>
      </c>
      <c r="G244" s="77" t="s">
        <v>7</v>
      </c>
      <c r="H244" s="193"/>
      <c r="I244" s="193"/>
    </row>
    <row r="245" spans="2:9" ht="16.5" thickBot="1" x14ac:dyDescent="0.3">
      <c r="B245" s="193"/>
      <c r="C245" s="78" t="s">
        <v>9</v>
      </c>
      <c r="D245" s="79">
        <v>850</v>
      </c>
      <c r="E245" s="79">
        <v>730</v>
      </c>
      <c r="F245" s="79">
        <v>1343</v>
      </c>
      <c r="G245" s="79">
        <v>930</v>
      </c>
      <c r="H245" s="193"/>
      <c r="I245" s="193"/>
    </row>
    <row r="246" spans="2:9" ht="32.25" thickBot="1" x14ac:dyDescent="0.3">
      <c r="B246" s="193"/>
      <c r="C246" s="78" t="s">
        <v>16</v>
      </c>
      <c r="D246" s="79">
        <f>D256</f>
        <v>91413</v>
      </c>
      <c r="E246" s="79">
        <f t="shared" ref="E246:G246" si="35">E256</f>
        <v>100000</v>
      </c>
      <c r="F246" s="79">
        <f t="shared" si="35"/>
        <v>219594</v>
      </c>
      <c r="G246" s="79">
        <f t="shared" si="35"/>
        <v>110406</v>
      </c>
      <c r="H246" s="193"/>
      <c r="I246" s="193"/>
    </row>
    <row r="247" spans="2:9" ht="32.25" thickBot="1" x14ac:dyDescent="0.3">
      <c r="B247" s="193"/>
      <c r="C247" s="78" t="s">
        <v>26</v>
      </c>
      <c r="D247" s="79">
        <f>D246/D245</f>
        <v>107.54470588235294</v>
      </c>
      <c r="E247" s="79">
        <f t="shared" ref="E247:G247" si="36">E246/E245</f>
        <v>136.98630136986301</v>
      </c>
      <c r="F247" s="79">
        <f t="shared" si="36"/>
        <v>163.51005212211467</v>
      </c>
      <c r="G247" s="79">
        <f t="shared" si="36"/>
        <v>118.71612903225807</v>
      </c>
      <c r="H247" s="193"/>
      <c r="I247" s="193"/>
    </row>
    <row r="248" spans="2:9" ht="32.25" thickBot="1" x14ac:dyDescent="0.3">
      <c r="B248" s="193"/>
      <c r="C248" s="78" t="s">
        <v>17</v>
      </c>
      <c r="D248" s="80" t="s">
        <v>23</v>
      </c>
      <c r="E248" s="81">
        <f t="shared" ref="E248:G250" si="37">E245/D245-1</f>
        <v>-0.14117647058823535</v>
      </c>
      <c r="F248" s="81">
        <f t="shared" si="37"/>
        <v>0.83972602739726021</v>
      </c>
      <c r="G248" s="81">
        <f t="shared" si="37"/>
        <v>-0.30752047654504844</v>
      </c>
      <c r="H248" s="193"/>
      <c r="I248" s="193"/>
    </row>
    <row r="249" spans="2:9" ht="32.25" thickBot="1" x14ac:dyDescent="0.3">
      <c r="B249" s="193"/>
      <c r="C249" s="78" t="s">
        <v>18</v>
      </c>
      <c r="D249" s="80" t="s">
        <v>23</v>
      </c>
      <c r="E249" s="81">
        <f t="shared" si="37"/>
        <v>9.3936311027971842E-2</v>
      </c>
      <c r="F249" s="81">
        <f t="shared" si="37"/>
        <v>1.1959399999999998</v>
      </c>
      <c r="G249" s="81">
        <f t="shared" si="37"/>
        <v>-0.49722670018306514</v>
      </c>
      <c r="H249" s="193"/>
      <c r="I249" s="193"/>
    </row>
    <row r="250" spans="2:9" ht="32.25" thickBot="1" x14ac:dyDescent="0.3">
      <c r="B250" s="193"/>
      <c r="C250" s="78" t="s">
        <v>19</v>
      </c>
      <c r="D250" s="80" t="s">
        <v>23</v>
      </c>
      <c r="E250" s="81">
        <f t="shared" si="37"/>
        <v>0.27376145804626861</v>
      </c>
      <c r="F250" s="81">
        <f t="shared" si="37"/>
        <v>0.19362338049143712</v>
      </c>
      <c r="G250" s="81">
        <f t="shared" si="37"/>
        <v>-0.2739521057482327</v>
      </c>
      <c r="H250" s="193"/>
      <c r="I250" s="193"/>
    </row>
    <row r="251" spans="2:9" ht="16.5" thickBot="1" x14ac:dyDescent="0.3">
      <c r="B251" s="193"/>
      <c r="C251" s="451" t="s">
        <v>333</v>
      </c>
      <c r="D251" s="452"/>
      <c r="E251" s="452"/>
      <c r="F251" s="452"/>
      <c r="G251" s="453"/>
      <c r="H251" s="193"/>
      <c r="I251" s="193"/>
    </row>
    <row r="252" spans="2:9" x14ac:dyDescent="0.25">
      <c r="B252" s="193"/>
      <c r="C252" s="410"/>
      <c r="D252" s="76">
        <v>2018</v>
      </c>
      <c r="E252" s="76">
        <v>2019</v>
      </c>
      <c r="F252" s="76">
        <v>2020</v>
      </c>
      <c r="G252" s="76">
        <v>2021</v>
      </c>
      <c r="H252" s="193"/>
      <c r="I252" s="193"/>
    </row>
    <row r="253" spans="2:9" ht="16.5" thickBot="1" x14ac:dyDescent="0.3">
      <c r="B253" s="193"/>
      <c r="C253" s="411"/>
      <c r="D253" s="77" t="s">
        <v>6</v>
      </c>
      <c r="E253" s="77" t="s">
        <v>7</v>
      </c>
      <c r="F253" s="77" t="s">
        <v>7</v>
      </c>
      <c r="G253" s="77" t="s">
        <v>7</v>
      </c>
      <c r="H253" s="193"/>
      <c r="I253" s="193"/>
    </row>
    <row r="254" spans="2:9" ht="32.25" thickBot="1" x14ac:dyDescent="0.3">
      <c r="B254" s="193"/>
      <c r="C254" s="83" t="s">
        <v>74</v>
      </c>
      <c r="D254" s="82">
        <v>0</v>
      </c>
      <c r="E254" s="82">
        <v>0</v>
      </c>
      <c r="F254" s="82">
        <v>0</v>
      </c>
      <c r="G254" s="82">
        <v>0</v>
      </c>
      <c r="H254" s="193"/>
      <c r="I254" s="193"/>
    </row>
    <row r="255" spans="2:9" ht="32.25" thickBot="1" x14ac:dyDescent="0.3">
      <c r="B255" s="193"/>
      <c r="C255" s="83" t="s">
        <v>75</v>
      </c>
      <c r="D255" s="116">
        <v>91413</v>
      </c>
      <c r="E255" s="152">
        <v>100000</v>
      </c>
      <c r="F255" s="152">
        <f>100000+119594</f>
        <v>219594</v>
      </c>
      <c r="G255" s="152">
        <f>80000+130406-100000</f>
        <v>110406</v>
      </c>
      <c r="H255" s="193"/>
      <c r="I255" s="193"/>
    </row>
    <row r="256" spans="2:9" ht="32.25" thickBot="1" x14ac:dyDescent="0.3">
      <c r="B256" s="193"/>
      <c r="C256" s="84" t="s">
        <v>239</v>
      </c>
      <c r="D256" s="116">
        <f>D255+D254</f>
        <v>91413</v>
      </c>
      <c r="E256" s="116">
        <f t="shared" ref="E256:G256" si="38">E255+E254</f>
        <v>100000</v>
      </c>
      <c r="F256" s="116">
        <f t="shared" si="38"/>
        <v>219594</v>
      </c>
      <c r="G256" s="116">
        <f t="shared" si="38"/>
        <v>110406</v>
      </c>
      <c r="H256" s="193"/>
      <c r="I256" s="193"/>
    </row>
    <row r="257" spans="2:9" x14ac:dyDescent="0.25">
      <c r="B257" s="193"/>
      <c r="C257" s="454" t="s">
        <v>73</v>
      </c>
      <c r="D257" s="457"/>
      <c r="E257" s="458"/>
      <c r="F257" s="458"/>
      <c r="G257" s="459"/>
      <c r="H257" s="193"/>
      <c r="I257" s="193"/>
    </row>
    <row r="258" spans="2:9" x14ac:dyDescent="0.25">
      <c r="B258" s="193"/>
      <c r="C258" s="455"/>
      <c r="D258" s="460"/>
      <c r="E258" s="461"/>
      <c r="F258" s="461"/>
      <c r="G258" s="462"/>
      <c r="H258" s="193"/>
      <c r="I258" s="193"/>
    </row>
    <row r="259" spans="2:9" ht="16.5" thickBot="1" x14ac:dyDescent="0.3">
      <c r="B259" s="193"/>
      <c r="C259" s="456"/>
      <c r="D259" s="463"/>
      <c r="E259" s="464"/>
      <c r="F259" s="464"/>
      <c r="G259" s="465"/>
      <c r="H259" s="193"/>
      <c r="I259" s="193"/>
    </row>
    <row r="260" spans="2:9" ht="16.5" thickBot="1" x14ac:dyDescent="0.3">
      <c r="B260" s="193"/>
      <c r="C260" s="201"/>
      <c r="D260" s="120"/>
      <c r="E260" s="120"/>
      <c r="F260" s="120"/>
      <c r="G260" s="121"/>
      <c r="H260" s="193"/>
      <c r="I260" s="193"/>
    </row>
    <row r="261" spans="2:9" ht="16.5" thickBot="1" x14ac:dyDescent="0.3">
      <c r="B261" s="193"/>
      <c r="C261" s="418" t="s">
        <v>70</v>
      </c>
      <c r="D261" s="420"/>
      <c r="E261" s="420"/>
      <c r="F261" s="420"/>
      <c r="G261" s="421"/>
      <c r="H261" s="193"/>
      <c r="I261" s="193"/>
    </row>
    <row r="262" spans="2:9" ht="16.5" thickBot="1" x14ac:dyDescent="0.3">
      <c r="B262" s="193"/>
      <c r="C262" s="418" t="s">
        <v>76</v>
      </c>
      <c r="D262" s="420"/>
      <c r="E262" s="420"/>
      <c r="F262" s="420"/>
      <c r="G262" s="421"/>
      <c r="H262" s="193"/>
      <c r="I262" s="193"/>
    </row>
    <row r="263" spans="2:9" ht="32.25" thickBot="1" x14ac:dyDescent="0.3">
      <c r="B263" s="193"/>
      <c r="C263" s="78" t="s">
        <v>40</v>
      </c>
      <c r="D263" s="468" t="s">
        <v>334</v>
      </c>
      <c r="E263" s="469"/>
      <c r="F263" s="469"/>
      <c r="G263" s="470"/>
      <c r="H263" s="193"/>
      <c r="I263" s="193"/>
    </row>
    <row r="264" spans="2:9" ht="16.5" thickBot="1" x14ac:dyDescent="0.3">
      <c r="B264" s="193"/>
      <c r="C264" s="217" t="s">
        <v>39</v>
      </c>
      <c r="D264" s="412" t="s">
        <v>335</v>
      </c>
      <c r="E264" s="413"/>
      <c r="F264" s="413"/>
      <c r="G264" s="414"/>
      <c r="H264" s="193"/>
      <c r="I264" s="193"/>
    </row>
    <row r="265" spans="2:9" ht="32.25" thickBot="1" x14ac:dyDescent="0.3">
      <c r="B265" s="193"/>
      <c r="C265" s="78" t="s">
        <v>10</v>
      </c>
      <c r="D265" s="415" t="s">
        <v>336</v>
      </c>
      <c r="E265" s="416"/>
      <c r="F265" s="416"/>
      <c r="G265" s="417"/>
      <c r="H265" s="193"/>
      <c r="I265" s="193"/>
    </row>
    <row r="266" spans="2:9" ht="16.5" thickBot="1" x14ac:dyDescent="0.3">
      <c r="B266" s="193"/>
      <c r="C266" s="78" t="s">
        <v>15</v>
      </c>
      <c r="D266" s="412" t="s">
        <v>337</v>
      </c>
      <c r="E266" s="413"/>
      <c r="F266" s="413"/>
      <c r="G266" s="414"/>
      <c r="H266" s="193"/>
      <c r="I266" s="193"/>
    </row>
    <row r="267" spans="2:9" x14ac:dyDescent="0.25">
      <c r="B267" s="193"/>
      <c r="C267" s="410"/>
      <c r="D267" s="76">
        <v>2018</v>
      </c>
      <c r="E267" s="76">
        <v>2019</v>
      </c>
      <c r="F267" s="76">
        <v>2020</v>
      </c>
      <c r="G267" s="76">
        <v>2021</v>
      </c>
      <c r="H267" s="193"/>
      <c r="I267" s="193"/>
    </row>
    <row r="268" spans="2:9" ht="16.5" thickBot="1" x14ac:dyDescent="0.3">
      <c r="B268" s="193"/>
      <c r="C268" s="411"/>
      <c r="D268" s="77" t="s">
        <v>6</v>
      </c>
      <c r="E268" s="77" t="s">
        <v>7</v>
      </c>
      <c r="F268" s="77" t="s">
        <v>7</v>
      </c>
      <c r="G268" s="77" t="s">
        <v>7</v>
      </c>
      <c r="H268" s="193"/>
      <c r="I268" s="193"/>
    </row>
    <row r="269" spans="2:9" ht="16.5" thickBot="1" x14ac:dyDescent="0.3">
      <c r="B269" s="193"/>
      <c r="C269" s="78" t="s">
        <v>9</v>
      </c>
      <c r="D269" s="79">
        <v>1</v>
      </c>
      <c r="E269" s="79">
        <v>0</v>
      </c>
      <c r="F269" s="79">
        <v>0</v>
      </c>
      <c r="G269" s="79">
        <v>0</v>
      </c>
      <c r="H269" s="193"/>
      <c r="I269" s="193"/>
    </row>
    <row r="270" spans="2:9" ht="32.25" thickBot="1" x14ac:dyDescent="0.3">
      <c r="B270" s="193"/>
      <c r="C270" s="78" t="s">
        <v>16</v>
      </c>
      <c r="D270" s="79">
        <f>D280</f>
        <v>73200</v>
      </c>
      <c r="E270" s="79">
        <v>0</v>
      </c>
      <c r="F270" s="79">
        <v>0</v>
      </c>
      <c r="G270" s="79">
        <v>0</v>
      </c>
      <c r="H270" s="193"/>
      <c r="I270" s="193"/>
    </row>
    <row r="271" spans="2:9" ht="32.25" thickBot="1" x14ac:dyDescent="0.3">
      <c r="B271" s="193"/>
      <c r="C271" s="78" t="s">
        <v>26</v>
      </c>
      <c r="D271" s="79">
        <f>D270/D269</f>
        <v>73200</v>
      </c>
      <c r="E271" s="79" t="e">
        <f t="shared" ref="E271:G271" si="39">E270/E269</f>
        <v>#DIV/0!</v>
      </c>
      <c r="F271" s="79" t="e">
        <f t="shared" si="39"/>
        <v>#DIV/0!</v>
      </c>
      <c r="G271" s="79" t="e">
        <f t="shared" si="39"/>
        <v>#DIV/0!</v>
      </c>
      <c r="H271" s="193"/>
      <c r="I271" s="193"/>
    </row>
    <row r="272" spans="2:9" ht="32.25" thickBot="1" x14ac:dyDescent="0.3">
      <c r="B272" s="193"/>
      <c r="C272" s="78" t="s">
        <v>17</v>
      </c>
      <c r="D272" s="80" t="s">
        <v>23</v>
      </c>
      <c r="E272" s="81">
        <f t="shared" ref="E272:G274" si="40">E269/D269-1</f>
        <v>-1</v>
      </c>
      <c r="F272" s="81" t="e">
        <f t="shared" si="40"/>
        <v>#DIV/0!</v>
      </c>
      <c r="G272" s="81" t="e">
        <f t="shared" si="40"/>
        <v>#DIV/0!</v>
      </c>
      <c r="H272" s="193"/>
      <c r="I272" s="193"/>
    </row>
    <row r="273" spans="2:9" ht="32.25" thickBot="1" x14ac:dyDescent="0.3">
      <c r="B273" s="193"/>
      <c r="C273" s="78" t="s">
        <v>18</v>
      </c>
      <c r="D273" s="80" t="s">
        <v>23</v>
      </c>
      <c r="E273" s="81">
        <f t="shared" si="40"/>
        <v>-1</v>
      </c>
      <c r="F273" s="81" t="e">
        <f t="shared" si="40"/>
        <v>#DIV/0!</v>
      </c>
      <c r="G273" s="81" t="e">
        <f t="shared" si="40"/>
        <v>#DIV/0!</v>
      </c>
      <c r="H273" s="193"/>
      <c r="I273" s="193"/>
    </row>
    <row r="274" spans="2:9" ht="32.25" thickBot="1" x14ac:dyDescent="0.3">
      <c r="B274" s="193"/>
      <c r="C274" s="78" t="s">
        <v>19</v>
      </c>
      <c r="D274" s="80" t="s">
        <v>23</v>
      </c>
      <c r="E274" s="81" t="e">
        <f t="shared" si="40"/>
        <v>#DIV/0!</v>
      </c>
      <c r="F274" s="81" t="e">
        <f t="shared" si="40"/>
        <v>#DIV/0!</v>
      </c>
      <c r="G274" s="81" t="e">
        <f t="shared" si="40"/>
        <v>#DIV/0!</v>
      </c>
      <c r="H274" s="193"/>
      <c r="I274" s="193"/>
    </row>
    <row r="275" spans="2:9" ht="16.5" thickBot="1" x14ac:dyDescent="0.3">
      <c r="B275" s="193"/>
      <c r="C275" s="451" t="s">
        <v>293</v>
      </c>
      <c r="D275" s="452"/>
      <c r="E275" s="452"/>
      <c r="F275" s="452"/>
      <c r="G275" s="453"/>
      <c r="H275" s="193"/>
      <c r="I275" s="193"/>
    </row>
    <row r="276" spans="2:9" x14ac:dyDescent="0.25">
      <c r="B276" s="193"/>
      <c r="C276" s="410"/>
      <c r="D276" s="76">
        <v>2018</v>
      </c>
      <c r="E276" s="76">
        <v>2019</v>
      </c>
      <c r="F276" s="76">
        <v>2020</v>
      </c>
      <c r="G276" s="76">
        <v>2021</v>
      </c>
      <c r="H276" s="193"/>
      <c r="I276" s="193"/>
    </row>
    <row r="277" spans="2:9" ht="16.5" thickBot="1" x14ac:dyDescent="0.3">
      <c r="B277" s="193"/>
      <c r="C277" s="411"/>
      <c r="D277" s="77" t="s">
        <v>6</v>
      </c>
      <c r="E277" s="77" t="s">
        <v>7</v>
      </c>
      <c r="F277" s="77" t="s">
        <v>7</v>
      </c>
      <c r="G277" s="77" t="s">
        <v>7</v>
      </c>
      <c r="H277" s="193"/>
      <c r="I277" s="193"/>
    </row>
    <row r="278" spans="2:9" ht="32.25" thickBot="1" x14ac:dyDescent="0.3">
      <c r="B278" s="193"/>
      <c r="C278" s="83" t="s">
        <v>74</v>
      </c>
      <c r="D278" s="82">
        <v>0</v>
      </c>
      <c r="E278" s="82">
        <v>0</v>
      </c>
      <c r="F278" s="82">
        <v>0</v>
      </c>
      <c r="G278" s="82">
        <v>0</v>
      </c>
      <c r="H278" s="193"/>
      <c r="I278" s="193"/>
    </row>
    <row r="279" spans="2:9" ht="32.25" thickBot="1" x14ac:dyDescent="0.3">
      <c r="B279" s="193"/>
      <c r="C279" s="83" t="s">
        <v>75</v>
      </c>
      <c r="D279" s="116">
        <f>18200+50000+5000</f>
        <v>73200</v>
      </c>
      <c r="E279" s="82">
        <v>0</v>
      </c>
      <c r="F279" s="82">
        <v>0</v>
      </c>
      <c r="G279" s="82">
        <v>0</v>
      </c>
      <c r="H279" s="193"/>
      <c r="I279" s="193"/>
    </row>
    <row r="280" spans="2:9" ht="32.25" thickBot="1" x14ac:dyDescent="0.3">
      <c r="B280" s="193"/>
      <c r="C280" s="84" t="s">
        <v>61</v>
      </c>
      <c r="D280" s="116">
        <f>D279+D278</f>
        <v>73200</v>
      </c>
      <c r="E280" s="116">
        <f t="shared" ref="E280:G280" si="41">E279+E278</f>
        <v>0</v>
      </c>
      <c r="F280" s="116">
        <f t="shared" si="41"/>
        <v>0</v>
      </c>
      <c r="G280" s="116">
        <f t="shared" si="41"/>
        <v>0</v>
      </c>
      <c r="H280" s="193"/>
      <c r="I280" s="193"/>
    </row>
    <row r="281" spans="2:9" x14ac:dyDescent="0.25">
      <c r="B281" s="193"/>
      <c r="C281" s="454" t="s">
        <v>72</v>
      </c>
      <c r="D281" s="457"/>
      <c r="E281" s="458"/>
      <c r="F281" s="458"/>
      <c r="G281" s="459"/>
      <c r="H281" s="193"/>
      <c r="I281" s="193"/>
    </row>
    <row r="282" spans="2:9" x14ac:dyDescent="0.25">
      <c r="B282" s="193"/>
      <c r="C282" s="455"/>
      <c r="D282" s="460"/>
      <c r="E282" s="461"/>
      <c r="F282" s="461"/>
      <c r="G282" s="462"/>
      <c r="H282" s="193"/>
      <c r="I282" s="193"/>
    </row>
    <row r="283" spans="2:9" ht="16.5" thickBot="1" x14ac:dyDescent="0.3">
      <c r="B283" s="193"/>
      <c r="C283" s="456"/>
      <c r="D283" s="463"/>
      <c r="E283" s="464"/>
      <c r="F283" s="464"/>
      <c r="G283" s="465"/>
      <c r="H283" s="193"/>
      <c r="I283" s="193"/>
    </row>
    <row r="284" spans="2:9" ht="32.25" thickBot="1" x14ac:dyDescent="0.3">
      <c r="B284" s="193"/>
      <c r="C284" s="78" t="s">
        <v>40</v>
      </c>
      <c r="D284" s="468" t="s">
        <v>338</v>
      </c>
      <c r="E284" s="469"/>
      <c r="F284" s="469"/>
      <c r="G284" s="470"/>
      <c r="H284" s="193"/>
      <c r="I284" s="193"/>
    </row>
    <row r="285" spans="2:9" ht="16.5" thickBot="1" x14ac:dyDescent="0.3">
      <c r="B285" s="193"/>
      <c r="C285" s="217" t="s">
        <v>135</v>
      </c>
      <c r="D285" s="412" t="s">
        <v>339</v>
      </c>
      <c r="E285" s="413"/>
      <c r="F285" s="413"/>
      <c r="G285" s="414"/>
      <c r="H285" s="193"/>
      <c r="I285" s="193"/>
    </row>
    <row r="286" spans="2:9" ht="32.25" thickBot="1" x14ac:dyDescent="0.3">
      <c r="B286" s="193"/>
      <c r="C286" s="78" t="s">
        <v>10</v>
      </c>
      <c r="D286" s="415" t="s">
        <v>340</v>
      </c>
      <c r="E286" s="416"/>
      <c r="F286" s="416"/>
      <c r="G286" s="417"/>
      <c r="H286" s="193"/>
      <c r="I286" s="193"/>
    </row>
    <row r="287" spans="2:9" ht="16.5" thickBot="1" x14ac:dyDescent="0.3">
      <c r="B287" s="193"/>
      <c r="C287" s="78" t="s">
        <v>15</v>
      </c>
      <c r="D287" s="412" t="s">
        <v>341</v>
      </c>
      <c r="E287" s="413"/>
      <c r="F287" s="413"/>
      <c r="G287" s="414"/>
      <c r="H287" s="193"/>
      <c r="I287" s="193"/>
    </row>
    <row r="288" spans="2:9" x14ac:dyDescent="0.25">
      <c r="B288" s="193"/>
      <c r="C288" s="410"/>
      <c r="D288" s="76">
        <v>2018</v>
      </c>
      <c r="E288" s="76">
        <v>2019</v>
      </c>
      <c r="F288" s="76">
        <v>2020</v>
      </c>
      <c r="G288" s="76">
        <v>2021</v>
      </c>
      <c r="H288" s="193"/>
      <c r="I288" s="193"/>
    </row>
    <row r="289" spans="2:9" ht="16.5" thickBot="1" x14ac:dyDescent="0.3">
      <c r="B289" s="193"/>
      <c r="C289" s="411"/>
      <c r="D289" s="77" t="s">
        <v>6</v>
      </c>
      <c r="E289" s="77" t="s">
        <v>7</v>
      </c>
      <c r="F289" s="77" t="s">
        <v>7</v>
      </c>
      <c r="G289" s="77" t="s">
        <v>7</v>
      </c>
      <c r="H289" s="193"/>
      <c r="I289" s="193"/>
    </row>
    <row r="290" spans="2:9" ht="16.5" thickBot="1" x14ac:dyDescent="0.3">
      <c r="B290" s="193"/>
      <c r="C290" s="78" t="s">
        <v>9</v>
      </c>
      <c r="D290" s="79">
        <v>6</v>
      </c>
      <c r="E290" s="79">
        <v>4</v>
      </c>
      <c r="F290" s="79">
        <v>4</v>
      </c>
      <c r="G290" s="79">
        <v>2</v>
      </c>
      <c r="H290" s="193"/>
      <c r="I290" s="193"/>
    </row>
    <row r="291" spans="2:9" ht="32.25" thickBot="1" x14ac:dyDescent="0.3">
      <c r="B291" s="193"/>
      <c r="C291" s="78" t="s">
        <v>16</v>
      </c>
      <c r="D291" s="79">
        <f>D301</f>
        <v>198729</v>
      </c>
      <c r="E291" s="79">
        <v>92000</v>
      </c>
      <c r="F291" s="79">
        <v>4264</v>
      </c>
      <c r="G291" s="79">
        <v>60594</v>
      </c>
      <c r="H291" s="193"/>
      <c r="I291" s="193"/>
    </row>
    <row r="292" spans="2:9" ht="32.25" thickBot="1" x14ac:dyDescent="0.3">
      <c r="B292" s="193"/>
      <c r="C292" s="78" t="s">
        <v>26</v>
      </c>
      <c r="D292" s="79">
        <f>D291/D290</f>
        <v>33121.5</v>
      </c>
      <c r="E292" s="79">
        <f t="shared" ref="E292:G292" si="42">E291/E290</f>
        <v>23000</v>
      </c>
      <c r="F292" s="79">
        <f t="shared" si="42"/>
        <v>1066</v>
      </c>
      <c r="G292" s="79">
        <f t="shared" si="42"/>
        <v>30297</v>
      </c>
      <c r="H292" s="193"/>
      <c r="I292" s="193"/>
    </row>
    <row r="293" spans="2:9" ht="32.25" thickBot="1" x14ac:dyDescent="0.3">
      <c r="B293" s="193"/>
      <c r="C293" s="78" t="s">
        <v>17</v>
      </c>
      <c r="D293" s="80" t="s">
        <v>23</v>
      </c>
      <c r="E293" s="81">
        <f t="shared" ref="E293:G295" si="43">E290/D290-1</f>
        <v>-0.33333333333333337</v>
      </c>
      <c r="F293" s="81">
        <f t="shared" si="43"/>
        <v>0</v>
      </c>
      <c r="G293" s="81">
        <f t="shared" si="43"/>
        <v>-0.5</v>
      </c>
      <c r="H293" s="193"/>
      <c r="I293" s="193"/>
    </row>
    <row r="294" spans="2:9" ht="32.25" thickBot="1" x14ac:dyDescent="0.3">
      <c r="B294" s="193"/>
      <c r="C294" s="78" t="s">
        <v>18</v>
      </c>
      <c r="D294" s="80" t="s">
        <v>23</v>
      </c>
      <c r="E294" s="81">
        <f t="shared" si="43"/>
        <v>-0.53705800361296041</v>
      </c>
      <c r="F294" s="81">
        <f t="shared" si="43"/>
        <v>-0.95365217391304347</v>
      </c>
      <c r="G294" s="81">
        <f t="shared" si="43"/>
        <v>13.210600375234522</v>
      </c>
      <c r="H294" s="193"/>
      <c r="I294" s="193"/>
    </row>
    <row r="295" spans="2:9" ht="32.25" thickBot="1" x14ac:dyDescent="0.3">
      <c r="B295" s="193"/>
      <c r="C295" s="78" t="s">
        <v>19</v>
      </c>
      <c r="D295" s="80" t="s">
        <v>23</v>
      </c>
      <c r="E295" s="81">
        <f t="shared" si="43"/>
        <v>-0.3055870054194405</v>
      </c>
      <c r="F295" s="81">
        <f t="shared" si="43"/>
        <v>-0.95365217391304347</v>
      </c>
      <c r="G295" s="81">
        <f t="shared" si="43"/>
        <v>27.421200750469044</v>
      </c>
      <c r="H295" s="193"/>
      <c r="I295" s="193"/>
    </row>
    <row r="296" spans="2:9" ht="16.5" thickBot="1" x14ac:dyDescent="0.3">
      <c r="B296" s="193"/>
      <c r="C296" s="451" t="s">
        <v>306</v>
      </c>
      <c r="D296" s="452"/>
      <c r="E296" s="452"/>
      <c r="F296" s="452"/>
      <c r="G296" s="453"/>
      <c r="H296" s="193"/>
      <c r="I296" s="193"/>
    </row>
    <row r="297" spans="2:9" x14ac:dyDescent="0.25">
      <c r="B297" s="193"/>
      <c r="C297" s="410"/>
      <c r="D297" s="76">
        <v>2018</v>
      </c>
      <c r="E297" s="76">
        <v>2019</v>
      </c>
      <c r="F297" s="76">
        <v>2020</v>
      </c>
      <c r="G297" s="76">
        <v>2021</v>
      </c>
      <c r="H297" s="193"/>
      <c r="I297" s="193"/>
    </row>
    <row r="298" spans="2:9" ht="16.5" thickBot="1" x14ac:dyDescent="0.3">
      <c r="B298" s="193"/>
      <c r="C298" s="411"/>
      <c r="D298" s="77" t="s">
        <v>6</v>
      </c>
      <c r="E298" s="77" t="s">
        <v>7</v>
      </c>
      <c r="F298" s="77" t="s">
        <v>7</v>
      </c>
      <c r="G298" s="77" t="s">
        <v>7</v>
      </c>
      <c r="H298" s="193"/>
      <c r="I298" s="193"/>
    </row>
    <row r="299" spans="2:9" ht="32.25" thickBot="1" x14ac:dyDescent="0.3">
      <c r="B299" s="193"/>
      <c r="C299" s="83" t="s">
        <v>74</v>
      </c>
      <c r="D299" s="82">
        <v>1100</v>
      </c>
      <c r="E299" s="152">
        <v>1000</v>
      </c>
      <c r="F299" s="152">
        <v>1000</v>
      </c>
      <c r="G299" s="152">
        <v>1000</v>
      </c>
      <c r="H299" s="193"/>
      <c r="I299" s="193"/>
    </row>
    <row r="300" spans="2:9" ht="32.25" thickBot="1" x14ac:dyDescent="0.3">
      <c r="B300" s="193"/>
      <c r="C300" s="83" t="s">
        <v>75</v>
      </c>
      <c r="D300" s="116">
        <f>15000+10000+62629+33000+5000+70000+2000</f>
        <v>197629</v>
      </c>
      <c r="E300" s="152">
        <v>91000</v>
      </c>
      <c r="F300" s="152">
        <v>3264</v>
      </c>
      <c r="G300" s="152">
        <v>59594</v>
      </c>
      <c r="H300" s="193"/>
      <c r="I300" s="193"/>
    </row>
    <row r="301" spans="2:9" ht="32.25" thickBot="1" x14ac:dyDescent="0.3">
      <c r="B301" s="193"/>
      <c r="C301" s="84" t="s">
        <v>110</v>
      </c>
      <c r="D301" s="116">
        <f>D300+D299</f>
        <v>198729</v>
      </c>
      <c r="E301" s="116">
        <v>92000</v>
      </c>
      <c r="F301" s="116">
        <f t="shared" ref="F301:G301" si="44">F300+F299</f>
        <v>4264</v>
      </c>
      <c r="G301" s="116">
        <f t="shared" si="44"/>
        <v>60594</v>
      </c>
      <c r="H301" s="193"/>
      <c r="I301" s="193"/>
    </row>
    <row r="302" spans="2:9" x14ac:dyDescent="0.25">
      <c r="B302" s="193"/>
      <c r="C302" s="454" t="s">
        <v>342</v>
      </c>
      <c r="D302" s="457"/>
      <c r="E302" s="458"/>
      <c r="F302" s="458"/>
      <c r="G302" s="459"/>
      <c r="H302" s="193"/>
      <c r="I302" s="193"/>
    </row>
    <row r="303" spans="2:9" x14ac:dyDescent="0.25">
      <c r="B303" s="193"/>
      <c r="C303" s="455"/>
      <c r="D303" s="460"/>
      <c r="E303" s="461"/>
      <c r="F303" s="461"/>
      <c r="G303" s="462"/>
      <c r="H303" s="193"/>
      <c r="I303" s="193"/>
    </row>
    <row r="304" spans="2:9" ht="16.5" thickBot="1" x14ac:dyDescent="0.3">
      <c r="B304" s="193"/>
      <c r="C304" s="456"/>
      <c r="D304" s="463"/>
      <c r="E304" s="464"/>
      <c r="F304" s="464"/>
      <c r="G304" s="465"/>
      <c r="H304" s="193"/>
      <c r="I304" s="193"/>
    </row>
    <row r="305" spans="2:9" ht="16.5" thickBot="1" x14ac:dyDescent="0.3">
      <c r="B305" s="193"/>
      <c r="C305" s="217" t="s">
        <v>128</v>
      </c>
      <c r="D305" s="415" t="s">
        <v>343</v>
      </c>
      <c r="E305" s="416"/>
      <c r="F305" s="416"/>
      <c r="G305" s="417"/>
      <c r="H305" s="193"/>
      <c r="I305" s="193"/>
    </row>
    <row r="306" spans="2:9" ht="32.25" thickBot="1" x14ac:dyDescent="0.3">
      <c r="B306" s="193"/>
      <c r="C306" s="78" t="s">
        <v>10</v>
      </c>
      <c r="D306" s="415" t="s">
        <v>344</v>
      </c>
      <c r="E306" s="416"/>
      <c r="F306" s="416"/>
      <c r="G306" s="417"/>
      <c r="H306" s="193"/>
      <c r="I306" s="193"/>
    </row>
    <row r="307" spans="2:9" ht="16.5" thickBot="1" x14ac:dyDescent="0.3">
      <c r="B307" s="193"/>
      <c r="C307" s="78" t="s">
        <v>15</v>
      </c>
      <c r="D307" s="412" t="s">
        <v>345</v>
      </c>
      <c r="E307" s="413"/>
      <c r="F307" s="413"/>
      <c r="G307" s="414"/>
      <c r="H307" s="193"/>
      <c r="I307" s="193"/>
    </row>
    <row r="308" spans="2:9" x14ac:dyDescent="0.25">
      <c r="B308" s="193"/>
      <c r="C308" s="410"/>
      <c r="D308" s="76">
        <v>2018</v>
      </c>
      <c r="E308" s="76">
        <v>2019</v>
      </c>
      <c r="F308" s="76">
        <v>2020</v>
      </c>
      <c r="G308" s="76">
        <v>2021</v>
      </c>
      <c r="H308" s="193"/>
      <c r="I308" s="193"/>
    </row>
    <row r="309" spans="2:9" ht="16.5" thickBot="1" x14ac:dyDescent="0.3">
      <c r="B309" s="193"/>
      <c r="C309" s="411"/>
      <c r="D309" s="77" t="s">
        <v>6</v>
      </c>
      <c r="E309" s="77" t="s">
        <v>7</v>
      </c>
      <c r="F309" s="77" t="s">
        <v>7</v>
      </c>
      <c r="G309" s="77" t="s">
        <v>7</v>
      </c>
      <c r="H309" s="193"/>
      <c r="I309" s="193"/>
    </row>
    <row r="310" spans="2:9" ht="16.5" thickBot="1" x14ac:dyDescent="0.3">
      <c r="B310" s="193"/>
      <c r="C310" s="78" t="s">
        <v>9</v>
      </c>
      <c r="D310" s="79">
        <v>3</v>
      </c>
      <c r="E310" s="79">
        <v>2</v>
      </c>
      <c r="F310" s="79">
        <v>3</v>
      </c>
      <c r="G310" s="79">
        <v>1</v>
      </c>
      <c r="H310" s="193"/>
      <c r="I310" s="193"/>
    </row>
    <row r="311" spans="2:9" ht="32.25" thickBot="1" x14ac:dyDescent="0.3">
      <c r="B311" s="193"/>
      <c r="C311" s="78" t="s">
        <v>16</v>
      </c>
      <c r="D311" s="79">
        <f>D321</f>
        <v>38200</v>
      </c>
      <c r="E311" s="79">
        <f t="shared" ref="E311:G311" si="45">E321</f>
        <v>20000</v>
      </c>
      <c r="F311" s="79">
        <f t="shared" si="45"/>
        <v>37142</v>
      </c>
      <c r="G311" s="79">
        <f t="shared" si="45"/>
        <v>10000</v>
      </c>
      <c r="H311" s="193"/>
      <c r="I311" s="193"/>
    </row>
    <row r="312" spans="2:9" ht="32.25" thickBot="1" x14ac:dyDescent="0.3">
      <c r="B312" s="193"/>
      <c r="C312" s="78" t="s">
        <v>26</v>
      </c>
      <c r="D312" s="79">
        <f>D311/D310</f>
        <v>12733.333333333334</v>
      </c>
      <c r="E312" s="79">
        <f t="shared" ref="E312:G312" si="46">E311/E310</f>
        <v>10000</v>
      </c>
      <c r="F312" s="79">
        <f t="shared" si="46"/>
        <v>12380.666666666666</v>
      </c>
      <c r="G312" s="79">
        <f t="shared" si="46"/>
        <v>10000</v>
      </c>
      <c r="H312" s="193"/>
      <c r="I312" s="193"/>
    </row>
    <row r="313" spans="2:9" ht="32.25" thickBot="1" x14ac:dyDescent="0.3">
      <c r="B313" s="193"/>
      <c r="C313" s="78" t="s">
        <v>17</v>
      </c>
      <c r="D313" s="80" t="s">
        <v>23</v>
      </c>
      <c r="E313" s="81">
        <f t="shared" ref="E313:G315" si="47">E310/D310-1</f>
        <v>-0.33333333333333337</v>
      </c>
      <c r="F313" s="81">
        <f t="shared" si="47"/>
        <v>0.5</v>
      </c>
      <c r="G313" s="81">
        <f t="shared" si="47"/>
        <v>-0.66666666666666674</v>
      </c>
      <c r="H313" s="193"/>
      <c r="I313" s="193"/>
    </row>
    <row r="314" spans="2:9" ht="32.25" thickBot="1" x14ac:dyDescent="0.3">
      <c r="B314" s="193"/>
      <c r="C314" s="78" t="s">
        <v>18</v>
      </c>
      <c r="D314" s="80" t="s">
        <v>23</v>
      </c>
      <c r="E314" s="81">
        <f t="shared" si="47"/>
        <v>-0.47643979057591623</v>
      </c>
      <c r="F314" s="81">
        <f t="shared" si="47"/>
        <v>0.85709999999999997</v>
      </c>
      <c r="G314" s="81">
        <f t="shared" si="47"/>
        <v>-0.73076301760809859</v>
      </c>
      <c r="H314" s="193"/>
      <c r="I314" s="193"/>
    </row>
    <row r="315" spans="2:9" ht="32.25" thickBot="1" x14ac:dyDescent="0.3">
      <c r="B315" s="193"/>
      <c r="C315" s="78" t="s">
        <v>19</v>
      </c>
      <c r="D315" s="80" t="s">
        <v>23</v>
      </c>
      <c r="E315" s="81">
        <f t="shared" si="47"/>
        <v>-0.21465968586387441</v>
      </c>
      <c r="F315" s="81">
        <f t="shared" si="47"/>
        <v>0.23806666666666665</v>
      </c>
      <c r="G315" s="81">
        <f t="shared" si="47"/>
        <v>-0.19228905282429587</v>
      </c>
      <c r="H315" s="193"/>
      <c r="I315" s="193"/>
    </row>
    <row r="316" spans="2:9" ht="16.5" thickBot="1" x14ac:dyDescent="0.3">
      <c r="B316" s="193"/>
      <c r="C316" s="451" t="s">
        <v>311</v>
      </c>
      <c r="D316" s="452"/>
      <c r="E316" s="452"/>
      <c r="F316" s="452"/>
      <c r="G316" s="453"/>
      <c r="H316" s="193"/>
      <c r="I316" s="193"/>
    </row>
    <row r="317" spans="2:9" x14ac:dyDescent="0.25">
      <c r="B317" s="193"/>
      <c r="C317" s="410"/>
      <c r="D317" s="76">
        <v>2018</v>
      </c>
      <c r="E317" s="76">
        <v>2019</v>
      </c>
      <c r="F317" s="76">
        <v>2020</v>
      </c>
      <c r="G317" s="76">
        <v>2021</v>
      </c>
      <c r="H317" s="193"/>
      <c r="I317" s="193"/>
    </row>
    <row r="318" spans="2:9" ht="16.5" thickBot="1" x14ac:dyDescent="0.3">
      <c r="B318" s="193"/>
      <c r="C318" s="411"/>
      <c r="D318" s="77" t="s">
        <v>6</v>
      </c>
      <c r="E318" s="77" t="s">
        <v>7</v>
      </c>
      <c r="F318" s="77" t="s">
        <v>7</v>
      </c>
      <c r="G318" s="77" t="s">
        <v>7</v>
      </c>
      <c r="H318" s="193"/>
      <c r="I318" s="193"/>
    </row>
    <row r="319" spans="2:9" ht="32.25" thickBot="1" x14ac:dyDescent="0.3">
      <c r="B319" s="193"/>
      <c r="C319" s="83" t="s">
        <v>74</v>
      </c>
      <c r="D319" s="82">
        <v>0</v>
      </c>
      <c r="E319" s="82">
        <v>0</v>
      </c>
      <c r="F319" s="82">
        <v>0</v>
      </c>
      <c r="G319" s="82">
        <v>0</v>
      </c>
      <c r="H319" s="193"/>
      <c r="I319" s="193"/>
    </row>
    <row r="320" spans="2:9" ht="32.25" thickBot="1" x14ac:dyDescent="0.3">
      <c r="B320" s="193"/>
      <c r="C320" s="83" t="s">
        <v>75</v>
      </c>
      <c r="D320" s="116">
        <f>10700+6500+17000+4000</f>
        <v>38200</v>
      </c>
      <c r="E320" s="152">
        <v>20000</v>
      </c>
      <c r="F320" s="152">
        <v>37142</v>
      </c>
      <c r="G320" s="152">
        <f>10000</f>
        <v>10000</v>
      </c>
      <c r="H320" s="193"/>
      <c r="I320" s="193"/>
    </row>
    <row r="321" spans="2:9" ht="32.25" thickBot="1" x14ac:dyDescent="0.3">
      <c r="B321" s="193"/>
      <c r="C321" s="84" t="s">
        <v>139</v>
      </c>
      <c r="D321" s="116">
        <f>D320+D319</f>
        <v>38200</v>
      </c>
      <c r="E321" s="116">
        <f t="shared" ref="E321:G321" si="48">E320+E319</f>
        <v>20000</v>
      </c>
      <c r="F321" s="116">
        <f t="shared" si="48"/>
        <v>37142</v>
      </c>
      <c r="G321" s="116">
        <f t="shared" si="48"/>
        <v>10000</v>
      </c>
      <c r="H321" s="193"/>
      <c r="I321" s="193"/>
    </row>
    <row r="322" spans="2:9" x14ac:dyDescent="0.25">
      <c r="B322" s="193"/>
      <c r="C322" s="454" t="s">
        <v>146</v>
      </c>
      <c r="D322" s="457"/>
      <c r="E322" s="458"/>
      <c r="F322" s="458"/>
      <c r="G322" s="459"/>
      <c r="H322" s="193"/>
      <c r="I322" s="193"/>
    </row>
    <row r="323" spans="2:9" x14ac:dyDescent="0.25">
      <c r="B323" s="193"/>
      <c r="C323" s="455"/>
      <c r="D323" s="460"/>
      <c r="E323" s="461"/>
      <c r="F323" s="461"/>
      <c r="G323" s="462"/>
      <c r="H323" s="193"/>
      <c r="I323" s="193"/>
    </row>
    <row r="324" spans="2:9" ht="16.5" thickBot="1" x14ac:dyDescent="0.3">
      <c r="B324" s="193"/>
      <c r="C324" s="456"/>
      <c r="D324" s="463"/>
      <c r="E324" s="464"/>
      <c r="F324" s="464"/>
      <c r="G324" s="465"/>
      <c r="H324" s="193"/>
      <c r="I324" s="193"/>
    </row>
    <row r="325" spans="2:9" ht="16.5" thickBot="1" x14ac:dyDescent="0.3">
      <c r="B325" s="193"/>
      <c r="C325" s="217" t="s">
        <v>140</v>
      </c>
      <c r="D325" s="412" t="s">
        <v>346</v>
      </c>
      <c r="E325" s="413"/>
      <c r="F325" s="413"/>
      <c r="G325" s="414"/>
      <c r="H325" s="193"/>
      <c r="I325" s="193"/>
    </row>
    <row r="326" spans="2:9" ht="32.25" thickBot="1" x14ac:dyDescent="0.3">
      <c r="B326" s="193"/>
      <c r="C326" s="78" t="s">
        <v>10</v>
      </c>
      <c r="D326" s="412" t="s">
        <v>347</v>
      </c>
      <c r="E326" s="413"/>
      <c r="F326" s="413"/>
      <c r="G326" s="414"/>
      <c r="H326" s="193"/>
      <c r="I326" s="193"/>
    </row>
    <row r="327" spans="2:9" ht="16.5" thickBot="1" x14ac:dyDescent="0.3">
      <c r="B327" s="193"/>
      <c r="C327" s="78" t="s">
        <v>15</v>
      </c>
      <c r="D327" s="412" t="s">
        <v>348</v>
      </c>
      <c r="E327" s="413"/>
      <c r="F327" s="413"/>
      <c r="G327" s="414"/>
      <c r="H327" s="193"/>
      <c r="I327" s="193"/>
    </row>
    <row r="328" spans="2:9" x14ac:dyDescent="0.25">
      <c r="B328" s="193"/>
      <c r="C328" s="410"/>
      <c r="D328" s="76">
        <v>2018</v>
      </c>
      <c r="E328" s="76">
        <v>2019</v>
      </c>
      <c r="F328" s="76">
        <v>2020</v>
      </c>
      <c r="G328" s="76">
        <v>2021</v>
      </c>
      <c r="H328" s="193"/>
      <c r="I328" s="193"/>
    </row>
    <row r="329" spans="2:9" ht="16.5" thickBot="1" x14ac:dyDescent="0.3">
      <c r="B329" s="193"/>
      <c r="C329" s="411"/>
      <c r="D329" s="77" t="s">
        <v>6</v>
      </c>
      <c r="E329" s="77" t="s">
        <v>7</v>
      </c>
      <c r="F329" s="77" t="s">
        <v>7</v>
      </c>
      <c r="G329" s="77" t="s">
        <v>7</v>
      </c>
      <c r="H329" s="193"/>
      <c r="I329" s="193"/>
    </row>
    <row r="330" spans="2:9" ht="16.5" thickBot="1" x14ac:dyDescent="0.3">
      <c r="B330" s="193"/>
      <c r="C330" s="78" t="s">
        <v>9</v>
      </c>
      <c r="D330" s="79">
        <v>0</v>
      </c>
      <c r="E330" s="79">
        <v>0</v>
      </c>
      <c r="F330" s="79">
        <v>11</v>
      </c>
      <c r="G330" s="79">
        <v>0</v>
      </c>
      <c r="H330" s="193"/>
      <c r="I330" s="193"/>
    </row>
    <row r="331" spans="2:9" ht="32.25" thickBot="1" x14ac:dyDescent="0.3">
      <c r="B331" s="193"/>
      <c r="C331" s="78" t="s">
        <v>16</v>
      </c>
      <c r="D331" s="79">
        <f>D341</f>
        <v>0</v>
      </c>
      <c r="E331" s="79">
        <f t="shared" ref="E331:G331" si="49">E341</f>
        <v>0</v>
      </c>
      <c r="F331" s="79">
        <f t="shared" si="49"/>
        <v>0</v>
      </c>
      <c r="G331" s="79">
        <f t="shared" si="49"/>
        <v>0</v>
      </c>
      <c r="H331" s="193"/>
      <c r="I331" s="193"/>
    </row>
    <row r="332" spans="2:9" ht="32.25" thickBot="1" x14ac:dyDescent="0.3">
      <c r="B332" s="193"/>
      <c r="C332" s="78" t="s">
        <v>26</v>
      </c>
      <c r="D332" s="79" t="e">
        <f>D331/D330</f>
        <v>#DIV/0!</v>
      </c>
      <c r="E332" s="79" t="e">
        <f t="shared" ref="E332:G332" si="50">E331/E330</f>
        <v>#DIV/0!</v>
      </c>
      <c r="F332" s="79">
        <f t="shared" si="50"/>
        <v>0</v>
      </c>
      <c r="G332" s="79" t="e">
        <f t="shared" si="50"/>
        <v>#DIV/0!</v>
      </c>
      <c r="H332" s="193"/>
      <c r="I332" s="193"/>
    </row>
    <row r="333" spans="2:9" ht="32.25" thickBot="1" x14ac:dyDescent="0.3">
      <c r="B333" s="193"/>
      <c r="C333" s="78" t="s">
        <v>17</v>
      </c>
      <c r="D333" s="80" t="s">
        <v>23</v>
      </c>
      <c r="E333" s="81" t="e">
        <f t="shared" ref="E333:G335" si="51">E330/D330-1</f>
        <v>#DIV/0!</v>
      </c>
      <c r="F333" s="81" t="e">
        <f t="shared" si="51"/>
        <v>#DIV/0!</v>
      </c>
      <c r="G333" s="81">
        <f t="shared" si="51"/>
        <v>-1</v>
      </c>
      <c r="H333" s="193"/>
      <c r="I333" s="193"/>
    </row>
    <row r="334" spans="2:9" ht="32.25" thickBot="1" x14ac:dyDescent="0.3">
      <c r="B334" s="193"/>
      <c r="C334" s="78" t="s">
        <v>18</v>
      </c>
      <c r="D334" s="80" t="s">
        <v>23</v>
      </c>
      <c r="E334" s="81" t="e">
        <f t="shared" si="51"/>
        <v>#DIV/0!</v>
      </c>
      <c r="F334" s="81" t="e">
        <f t="shared" si="51"/>
        <v>#DIV/0!</v>
      </c>
      <c r="G334" s="81" t="e">
        <f t="shared" si="51"/>
        <v>#DIV/0!</v>
      </c>
      <c r="H334" s="193"/>
      <c r="I334" s="193"/>
    </row>
    <row r="335" spans="2:9" ht="32.25" thickBot="1" x14ac:dyDescent="0.3">
      <c r="B335" s="193"/>
      <c r="C335" s="78" t="s">
        <v>19</v>
      </c>
      <c r="D335" s="80" t="s">
        <v>23</v>
      </c>
      <c r="E335" s="81" t="e">
        <f t="shared" si="51"/>
        <v>#DIV/0!</v>
      </c>
      <c r="F335" s="81" t="e">
        <f t="shared" si="51"/>
        <v>#DIV/0!</v>
      </c>
      <c r="G335" s="81" t="e">
        <f t="shared" si="51"/>
        <v>#DIV/0!</v>
      </c>
      <c r="H335" s="193"/>
      <c r="I335" s="193"/>
    </row>
    <row r="336" spans="2:9" ht="16.5" thickBot="1" x14ac:dyDescent="0.3">
      <c r="B336" s="193"/>
      <c r="C336" s="451" t="s">
        <v>316</v>
      </c>
      <c r="D336" s="452"/>
      <c r="E336" s="452"/>
      <c r="F336" s="452"/>
      <c r="G336" s="453"/>
      <c r="H336" s="193"/>
      <c r="I336" s="193"/>
    </row>
    <row r="337" spans="2:9" x14ac:dyDescent="0.25">
      <c r="B337" s="193"/>
      <c r="C337" s="410"/>
      <c r="D337" s="76">
        <v>2018</v>
      </c>
      <c r="E337" s="76">
        <v>2019</v>
      </c>
      <c r="F337" s="76">
        <v>2020</v>
      </c>
      <c r="G337" s="76">
        <v>2021</v>
      </c>
      <c r="H337" s="193"/>
      <c r="I337" s="193"/>
    </row>
    <row r="338" spans="2:9" ht="16.5" thickBot="1" x14ac:dyDescent="0.3">
      <c r="B338" s="193"/>
      <c r="C338" s="411"/>
      <c r="D338" s="77" t="s">
        <v>6</v>
      </c>
      <c r="E338" s="77" t="s">
        <v>7</v>
      </c>
      <c r="F338" s="77" t="s">
        <v>7</v>
      </c>
      <c r="G338" s="77" t="s">
        <v>7</v>
      </c>
      <c r="H338" s="193"/>
      <c r="I338" s="193"/>
    </row>
    <row r="339" spans="2:9" ht="32.25" thickBot="1" x14ac:dyDescent="0.3">
      <c r="B339" s="193"/>
      <c r="C339" s="83" t="s">
        <v>74</v>
      </c>
      <c r="D339" s="82">
        <v>0</v>
      </c>
      <c r="E339" s="82">
        <v>0</v>
      </c>
      <c r="F339" s="82">
        <v>0</v>
      </c>
      <c r="G339" s="82">
        <v>0</v>
      </c>
      <c r="H339" s="193"/>
      <c r="I339" s="193"/>
    </row>
    <row r="340" spans="2:9" ht="32.25" thickBot="1" x14ac:dyDescent="0.3">
      <c r="B340" s="193"/>
      <c r="C340" s="83" t="s">
        <v>75</v>
      </c>
      <c r="D340" s="116">
        <v>0</v>
      </c>
      <c r="E340" s="82">
        <v>0</v>
      </c>
      <c r="F340" s="82">
        <v>0</v>
      </c>
      <c r="G340" s="82">
        <v>0</v>
      </c>
      <c r="H340" s="193"/>
      <c r="I340" s="193"/>
    </row>
    <row r="341" spans="2:9" ht="32.25" thickBot="1" x14ac:dyDescent="0.3">
      <c r="B341" s="193"/>
      <c r="C341" s="84" t="s">
        <v>142</v>
      </c>
      <c r="D341" s="116">
        <f>D340+D339</f>
        <v>0</v>
      </c>
      <c r="E341" s="116">
        <f t="shared" ref="E341:G341" si="52">E340+E339</f>
        <v>0</v>
      </c>
      <c r="F341" s="116">
        <f t="shared" si="52"/>
        <v>0</v>
      </c>
      <c r="G341" s="116">
        <f t="shared" si="52"/>
        <v>0</v>
      </c>
      <c r="H341" s="193"/>
      <c r="I341" s="193"/>
    </row>
    <row r="342" spans="2:9" x14ac:dyDescent="0.25">
      <c r="B342" s="193"/>
      <c r="C342" s="454" t="s">
        <v>349</v>
      </c>
      <c r="D342" s="457"/>
      <c r="E342" s="458"/>
      <c r="F342" s="458"/>
      <c r="G342" s="459"/>
      <c r="H342" s="193"/>
      <c r="I342" s="193"/>
    </row>
    <row r="343" spans="2:9" x14ac:dyDescent="0.25">
      <c r="B343" s="193"/>
      <c r="C343" s="455"/>
      <c r="D343" s="460"/>
      <c r="E343" s="461"/>
      <c r="F343" s="461"/>
      <c r="G343" s="462"/>
      <c r="H343" s="193"/>
      <c r="I343" s="193"/>
    </row>
    <row r="344" spans="2:9" ht="16.5" thickBot="1" x14ac:dyDescent="0.3">
      <c r="B344" s="193"/>
      <c r="C344" s="456"/>
      <c r="D344" s="463"/>
      <c r="E344" s="464"/>
      <c r="F344" s="464"/>
      <c r="G344" s="465"/>
      <c r="H344" s="193"/>
      <c r="I344" s="193"/>
    </row>
    <row r="345" spans="2:9" ht="48" thickBot="1" x14ac:dyDescent="0.3">
      <c r="B345" s="193"/>
      <c r="C345" s="99" t="s">
        <v>350</v>
      </c>
      <c r="D345" s="471" t="s">
        <v>351</v>
      </c>
      <c r="E345" s="472"/>
      <c r="F345" s="472"/>
      <c r="G345" s="472"/>
      <c r="H345" s="193"/>
      <c r="I345" s="193"/>
    </row>
    <row r="346" spans="2:9" ht="16.5" thickBot="1" x14ac:dyDescent="0.3">
      <c r="B346" s="193"/>
      <c r="C346" s="415" t="s">
        <v>352</v>
      </c>
      <c r="D346" s="416"/>
      <c r="E346" s="416"/>
      <c r="F346" s="416"/>
      <c r="G346" s="417"/>
      <c r="H346" s="193"/>
      <c r="I346" s="193"/>
    </row>
    <row r="347" spans="2:9" ht="83.25" customHeight="1" thickBot="1" x14ac:dyDescent="0.3">
      <c r="B347" s="193"/>
      <c r="C347" s="218" t="s">
        <v>353</v>
      </c>
      <c r="D347" s="115">
        <v>0.06</v>
      </c>
      <c r="E347" s="115" t="s">
        <v>268</v>
      </c>
      <c r="F347" s="115" t="s">
        <v>354</v>
      </c>
      <c r="G347" s="115" t="s">
        <v>354</v>
      </c>
      <c r="H347" s="193"/>
      <c r="I347" s="193"/>
    </row>
    <row r="348" spans="2:9" ht="72" customHeight="1" thickBot="1" x14ac:dyDescent="0.3">
      <c r="B348" s="193"/>
      <c r="C348" s="218" t="s">
        <v>355</v>
      </c>
      <c r="D348" s="115">
        <v>0.4</v>
      </c>
      <c r="E348" s="115" t="s">
        <v>268</v>
      </c>
      <c r="F348" s="115" t="s">
        <v>354</v>
      </c>
      <c r="G348" s="115" t="s">
        <v>354</v>
      </c>
      <c r="H348" s="193"/>
      <c r="I348" s="193"/>
    </row>
    <row r="349" spans="2:9" ht="32.25" thickBot="1" x14ac:dyDescent="0.3">
      <c r="B349" s="193"/>
      <c r="C349" s="119" t="s">
        <v>356</v>
      </c>
      <c r="D349" s="115">
        <v>0.25</v>
      </c>
      <c r="E349" s="115" t="s">
        <v>268</v>
      </c>
      <c r="F349" s="115" t="s">
        <v>268</v>
      </c>
      <c r="G349" s="115" t="s">
        <v>268</v>
      </c>
      <c r="H349" s="193"/>
      <c r="I349" s="193"/>
    </row>
    <row r="350" spans="2:9" ht="32.25" thickBot="1" x14ac:dyDescent="0.3">
      <c r="B350" s="193"/>
      <c r="C350" s="219" t="s">
        <v>357</v>
      </c>
      <c r="D350" s="220">
        <v>0.12</v>
      </c>
      <c r="E350" s="197" t="s">
        <v>268</v>
      </c>
      <c r="F350" s="197" t="s">
        <v>268</v>
      </c>
      <c r="G350" s="197" t="s">
        <v>268</v>
      </c>
      <c r="H350" s="193"/>
      <c r="I350" s="193"/>
    </row>
    <row r="351" spans="2:9" ht="16.5" thickBot="1" x14ac:dyDescent="0.3">
      <c r="B351" s="193"/>
      <c r="C351" s="418" t="s">
        <v>60</v>
      </c>
      <c r="D351" s="419"/>
      <c r="E351" s="420"/>
      <c r="F351" s="420"/>
      <c r="G351" s="421"/>
      <c r="H351" s="193"/>
      <c r="I351" s="193"/>
    </row>
    <row r="352" spans="2:9" ht="16.5" thickBot="1" x14ac:dyDescent="0.3">
      <c r="B352" s="193"/>
      <c r="C352" s="418" t="s">
        <v>77</v>
      </c>
      <c r="D352" s="420"/>
      <c r="E352" s="420"/>
      <c r="F352" s="420"/>
      <c r="G352" s="421"/>
      <c r="H352" s="193"/>
      <c r="I352" s="193"/>
    </row>
    <row r="353" spans="2:9" ht="16.5" thickBot="1" x14ac:dyDescent="0.3">
      <c r="B353" s="193"/>
      <c r="C353" s="205" t="s">
        <v>39</v>
      </c>
      <c r="D353" s="415" t="s">
        <v>358</v>
      </c>
      <c r="E353" s="416"/>
      <c r="F353" s="416"/>
      <c r="G353" s="417"/>
      <c r="H353" s="193"/>
      <c r="I353" s="193"/>
    </row>
    <row r="354" spans="2:9" ht="32.25" thickBot="1" x14ac:dyDescent="0.3">
      <c r="B354" s="193"/>
      <c r="C354" s="78" t="s">
        <v>10</v>
      </c>
      <c r="D354" s="445" t="s">
        <v>359</v>
      </c>
      <c r="E354" s="446"/>
      <c r="F354" s="446"/>
      <c r="G354" s="447"/>
      <c r="H354" s="193"/>
      <c r="I354" s="193"/>
    </row>
    <row r="355" spans="2:9" ht="16.5" thickBot="1" x14ac:dyDescent="0.3">
      <c r="B355" s="193"/>
      <c r="C355" s="78" t="s">
        <v>15</v>
      </c>
      <c r="D355" s="412" t="s">
        <v>360</v>
      </c>
      <c r="E355" s="413"/>
      <c r="F355" s="413"/>
      <c r="G355" s="414"/>
      <c r="H355" s="193"/>
      <c r="I355" s="193"/>
    </row>
    <row r="356" spans="2:9" x14ac:dyDescent="0.25">
      <c r="B356" s="193"/>
      <c r="C356" s="410"/>
      <c r="D356" s="76">
        <v>2018</v>
      </c>
      <c r="E356" s="76">
        <v>2019</v>
      </c>
      <c r="F356" s="76">
        <v>2020</v>
      </c>
      <c r="G356" s="76">
        <v>2021</v>
      </c>
      <c r="H356" s="193"/>
      <c r="I356" s="193"/>
    </row>
    <row r="357" spans="2:9" ht="16.5" thickBot="1" x14ac:dyDescent="0.3">
      <c r="B357" s="193"/>
      <c r="C357" s="411"/>
      <c r="D357" s="77" t="s">
        <v>6</v>
      </c>
      <c r="E357" s="77" t="s">
        <v>7</v>
      </c>
      <c r="F357" s="77" t="s">
        <v>7</v>
      </c>
      <c r="G357" s="77" t="s">
        <v>7</v>
      </c>
      <c r="H357" s="193"/>
      <c r="I357" s="193"/>
    </row>
    <row r="358" spans="2:9" ht="16.5" thickBot="1" x14ac:dyDescent="0.3">
      <c r="B358" s="193"/>
      <c r="C358" s="78" t="s">
        <v>361</v>
      </c>
      <c r="D358" s="79">
        <v>513</v>
      </c>
      <c r="E358" s="79">
        <v>400</v>
      </c>
      <c r="F358" s="79">
        <v>300</v>
      </c>
      <c r="G358" s="79">
        <v>300</v>
      </c>
      <c r="H358" s="193"/>
      <c r="I358" s="193"/>
    </row>
    <row r="359" spans="2:9" ht="32.25" thickBot="1" x14ac:dyDescent="0.3">
      <c r="B359" s="193"/>
      <c r="C359" s="78" t="s">
        <v>16</v>
      </c>
      <c r="D359" s="79">
        <f>D388</f>
        <v>190935.826</v>
      </c>
      <c r="E359" s="79">
        <f t="shared" ref="E359:G359" si="53">E388</f>
        <v>190935.826</v>
      </c>
      <c r="F359" s="79">
        <f t="shared" si="53"/>
        <v>190935.826</v>
      </c>
      <c r="G359" s="79">
        <f t="shared" si="53"/>
        <v>190935.826</v>
      </c>
      <c r="H359" s="193"/>
      <c r="I359" s="193"/>
    </row>
    <row r="360" spans="2:9" ht="32.25" thickBot="1" x14ac:dyDescent="0.3">
      <c r="B360" s="193"/>
      <c r="C360" s="78" t="s">
        <v>26</v>
      </c>
      <c r="D360" s="79">
        <f>D359/D358</f>
        <v>372.19459259259258</v>
      </c>
      <c r="E360" s="79">
        <f>E359/E358</f>
        <v>477.33956499999999</v>
      </c>
      <c r="F360" s="79">
        <f>F359/F358</f>
        <v>636.45275333333336</v>
      </c>
      <c r="G360" s="79">
        <f>G359/G358</f>
        <v>636.45275333333336</v>
      </c>
      <c r="H360" s="193"/>
      <c r="I360" s="193"/>
    </row>
    <row r="361" spans="2:9" ht="32.25" thickBot="1" x14ac:dyDescent="0.3">
      <c r="B361" s="193"/>
      <c r="C361" s="78" t="s">
        <v>17</v>
      </c>
      <c r="D361" s="80" t="s">
        <v>23</v>
      </c>
      <c r="E361" s="81">
        <f>E358/D358-1</f>
        <v>-0.22027290448343084</v>
      </c>
      <c r="F361" s="81">
        <f>F358/E358-1</f>
        <v>-0.25</v>
      </c>
      <c r="G361" s="81">
        <f>G358/F358-1</f>
        <v>0</v>
      </c>
      <c r="H361" s="193"/>
      <c r="I361" s="193"/>
    </row>
    <row r="362" spans="2:9" ht="32.25" thickBot="1" x14ac:dyDescent="0.3">
      <c r="B362" s="193"/>
      <c r="C362" s="78" t="s">
        <v>18</v>
      </c>
      <c r="D362" s="80" t="s">
        <v>23</v>
      </c>
      <c r="E362" s="81">
        <f>E359/D359-1</f>
        <v>0</v>
      </c>
      <c r="F362" s="81">
        <f>F359/E359-1</f>
        <v>0</v>
      </c>
      <c r="G362" s="81">
        <f t="shared" ref="G362:G363" si="54">G359/F359-1</f>
        <v>0</v>
      </c>
      <c r="H362" s="193"/>
      <c r="I362" s="193"/>
    </row>
    <row r="363" spans="2:9" ht="32.25" thickBot="1" x14ac:dyDescent="0.3">
      <c r="B363" s="193"/>
      <c r="C363" s="78" t="s">
        <v>19</v>
      </c>
      <c r="D363" s="80" t="s">
        <v>23</v>
      </c>
      <c r="E363" s="81">
        <f>E360/D360-1</f>
        <v>0.28249999999999997</v>
      </c>
      <c r="F363" s="81">
        <f>F360/E360-1</f>
        <v>0.33333333333333348</v>
      </c>
      <c r="G363" s="81">
        <f t="shared" si="54"/>
        <v>0</v>
      </c>
      <c r="H363" s="193"/>
      <c r="I363" s="193"/>
    </row>
    <row r="364" spans="2:9" ht="16.5" thickBot="1" x14ac:dyDescent="0.3">
      <c r="B364" s="193"/>
      <c r="C364" s="451" t="s">
        <v>293</v>
      </c>
      <c r="D364" s="452"/>
      <c r="E364" s="452"/>
      <c r="F364" s="452"/>
      <c r="G364" s="453"/>
      <c r="H364" s="193"/>
      <c r="I364" s="193"/>
    </row>
    <row r="365" spans="2:9" x14ac:dyDescent="0.25">
      <c r="B365" s="193"/>
      <c r="C365" s="410"/>
      <c r="D365" s="76">
        <v>2018</v>
      </c>
      <c r="E365" s="76">
        <v>2019</v>
      </c>
      <c r="F365" s="76">
        <v>2020</v>
      </c>
      <c r="G365" s="76">
        <v>2021</v>
      </c>
      <c r="H365" s="193"/>
      <c r="I365" s="193"/>
    </row>
    <row r="366" spans="2:9" ht="16.5" thickBot="1" x14ac:dyDescent="0.3">
      <c r="B366" s="193"/>
      <c r="C366" s="411"/>
      <c r="D366" s="77" t="s">
        <v>6</v>
      </c>
      <c r="E366" s="77" t="s">
        <v>7</v>
      </c>
      <c r="F366" s="77" t="s">
        <v>7</v>
      </c>
      <c r="G366" s="77" t="s">
        <v>7</v>
      </c>
      <c r="H366" s="193"/>
      <c r="I366" s="193"/>
    </row>
    <row r="367" spans="2:9" ht="16.5" thickBot="1" x14ac:dyDescent="0.3">
      <c r="B367" s="193"/>
      <c r="C367" s="83" t="s">
        <v>0</v>
      </c>
      <c r="D367" s="82">
        <v>134478</v>
      </c>
      <c r="E367" s="82">
        <v>134478</v>
      </c>
      <c r="F367" s="82">
        <v>134478</v>
      </c>
      <c r="G367" s="82">
        <v>134478</v>
      </c>
      <c r="H367" s="193"/>
      <c r="I367" s="193"/>
    </row>
    <row r="368" spans="2:9" ht="45" customHeight="1" thickBot="1" x14ac:dyDescent="0.3">
      <c r="B368" s="193"/>
      <c r="C368" s="104" t="s">
        <v>43</v>
      </c>
      <c r="D368" s="116"/>
      <c r="E368" s="117"/>
      <c r="F368" s="117"/>
      <c r="G368" s="117"/>
      <c r="H368" s="193"/>
      <c r="I368" s="193"/>
    </row>
    <row r="369" spans="2:9" ht="51.75" customHeight="1" thickBot="1" x14ac:dyDescent="0.3">
      <c r="B369" s="193"/>
      <c r="C369" s="104" t="s">
        <v>294</v>
      </c>
      <c r="D369" s="116"/>
      <c r="E369" s="118"/>
      <c r="F369" s="118"/>
      <c r="G369" s="118"/>
      <c r="H369" s="193"/>
      <c r="I369" s="193"/>
    </row>
    <row r="370" spans="2:9" ht="48" thickBot="1" x14ac:dyDescent="0.3">
      <c r="B370" s="193"/>
      <c r="C370" s="83" t="s">
        <v>41</v>
      </c>
      <c r="D370" s="82">
        <f>D367*16.7%</f>
        <v>22457.825999999997</v>
      </c>
      <c r="E370" s="82">
        <f t="shared" ref="E370:G370" si="55">E367*16.7%</f>
        <v>22457.825999999997</v>
      </c>
      <c r="F370" s="82">
        <f t="shared" si="55"/>
        <v>22457.825999999997</v>
      </c>
      <c r="G370" s="82">
        <f t="shared" si="55"/>
        <v>22457.825999999997</v>
      </c>
      <c r="H370" s="193"/>
      <c r="I370" s="193"/>
    </row>
    <row r="371" spans="2:9" ht="51" customHeight="1" thickBot="1" x14ac:dyDescent="0.3">
      <c r="B371" s="193"/>
      <c r="C371" s="104" t="s">
        <v>45</v>
      </c>
      <c r="D371" s="116"/>
      <c r="E371" s="82"/>
      <c r="F371" s="82"/>
      <c r="G371" s="82"/>
      <c r="H371" s="193"/>
      <c r="I371" s="193"/>
    </row>
    <row r="372" spans="2:9" ht="63" customHeight="1" thickBot="1" x14ac:dyDescent="0.3">
      <c r="B372" s="193"/>
      <c r="C372" s="104" t="s">
        <v>295</v>
      </c>
      <c r="D372" s="116"/>
      <c r="E372" s="82"/>
      <c r="F372" s="82"/>
      <c r="G372" s="82"/>
      <c r="H372" s="193"/>
      <c r="I372" s="193"/>
    </row>
    <row r="373" spans="2:9" ht="32.25" thickBot="1" x14ac:dyDescent="0.3">
      <c r="B373" s="193"/>
      <c r="C373" s="83" t="s">
        <v>362</v>
      </c>
      <c r="D373" s="116">
        <v>34000</v>
      </c>
      <c r="E373" s="116">
        <v>34000</v>
      </c>
      <c r="F373" s="116">
        <v>34000</v>
      </c>
      <c r="G373" s="116">
        <v>34000</v>
      </c>
      <c r="H373" s="193"/>
      <c r="I373" s="193"/>
    </row>
    <row r="374" spans="2:9" ht="63" customHeight="1" thickBot="1" x14ac:dyDescent="0.3">
      <c r="B374" s="193"/>
      <c r="C374" s="104" t="s">
        <v>48</v>
      </c>
      <c r="D374" s="116"/>
      <c r="E374" s="207"/>
      <c r="F374" s="82"/>
      <c r="G374" s="82"/>
      <c r="H374" s="193"/>
      <c r="I374" s="193"/>
    </row>
    <row r="375" spans="2:9" ht="79.5" thickBot="1" x14ac:dyDescent="0.3">
      <c r="B375" s="193"/>
      <c r="C375" s="104" t="s">
        <v>297</v>
      </c>
      <c r="D375" s="116"/>
      <c r="E375" s="82"/>
      <c r="F375" s="82"/>
      <c r="G375" s="82"/>
      <c r="H375" s="193"/>
      <c r="I375" s="193"/>
    </row>
    <row r="376" spans="2:9" ht="16.5" thickBot="1" x14ac:dyDescent="0.3">
      <c r="B376" s="193"/>
      <c r="C376" s="83" t="s">
        <v>2</v>
      </c>
      <c r="D376" s="116">
        <v>0</v>
      </c>
      <c r="E376" s="82"/>
      <c r="F376" s="82"/>
      <c r="G376" s="82"/>
      <c r="H376" s="193"/>
      <c r="I376" s="193"/>
    </row>
    <row r="377" spans="2:9" ht="67.5" customHeight="1" thickBot="1" x14ac:dyDescent="0.3">
      <c r="B377" s="193"/>
      <c r="C377" s="104" t="s">
        <v>50</v>
      </c>
      <c r="D377" s="116"/>
      <c r="E377" s="82"/>
      <c r="F377" s="82"/>
      <c r="G377" s="82"/>
      <c r="H377" s="193"/>
      <c r="I377" s="193"/>
    </row>
    <row r="378" spans="2:9" ht="73.5" customHeight="1" thickBot="1" x14ac:dyDescent="0.3">
      <c r="B378" s="193"/>
      <c r="C378" s="104" t="s">
        <v>298</v>
      </c>
      <c r="D378" s="116"/>
      <c r="E378" s="82"/>
      <c r="F378" s="82"/>
      <c r="G378" s="82"/>
      <c r="H378" s="193"/>
      <c r="I378" s="193"/>
    </row>
    <row r="379" spans="2:9" ht="32.25" thickBot="1" x14ac:dyDescent="0.3">
      <c r="B379" s="193"/>
      <c r="C379" s="83" t="s">
        <v>31</v>
      </c>
      <c r="D379" s="116">
        <v>0</v>
      </c>
      <c r="E379" s="82"/>
      <c r="F379" s="82"/>
      <c r="G379" s="82"/>
      <c r="H379" s="193"/>
      <c r="I379" s="193"/>
    </row>
    <row r="380" spans="2:9" ht="79.5" thickBot="1" x14ac:dyDescent="0.3">
      <c r="B380" s="193"/>
      <c r="C380" s="104" t="s">
        <v>52</v>
      </c>
      <c r="D380" s="116"/>
      <c r="E380" s="82"/>
      <c r="F380" s="82"/>
      <c r="G380" s="82"/>
      <c r="H380" s="193"/>
      <c r="I380" s="193"/>
    </row>
    <row r="381" spans="2:9" ht="79.5" thickBot="1" x14ac:dyDescent="0.3">
      <c r="B381" s="193"/>
      <c r="C381" s="104" t="s">
        <v>299</v>
      </c>
      <c r="D381" s="116"/>
      <c r="E381" s="82"/>
      <c r="F381" s="82"/>
      <c r="G381" s="82"/>
      <c r="H381" s="193"/>
      <c r="I381" s="193"/>
    </row>
    <row r="382" spans="2:9" ht="32.25" thickBot="1" x14ac:dyDescent="0.3">
      <c r="B382" s="193"/>
      <c r="C382" s="83" t="s">
        <v>33</v>
      </c>
      <c r="D382" s="116"/>
      <c r="E382" s="82"/>
      <c r="F382" s="82"/>
      <c r="G382" s="82"/>
      <c r="H382" s="193"/>
      <c r="I382" s="193"/>
    </row>
    <row r="383" spans="2:9" ht="65.25" customHeight="1" thickBot="1" x14ac:dyDescent="0.3">
      <c r="B383" s="193"/>
      <c r="C383" s="104" t="s">
        <v>54</v>
      </c>
      <c r="D383" s="116"/>
      <c r="E383" s="82"/>
      <c r="F383" s="82"/>
      <c r="G383" s="82"/>
      <c r="H383" s="193"/>
      <c r="I383" s="193"/>
    </row>
    <row r="384" spans="2:9" ht="64.5" customHeight="1" thickBot="1" x14ac:dyDescent="0.3">
      <c r="B384" s="193"/>
      <c r="C384" s="104" t="s">
        <v>300</v>
      </c>
      <c r="D384" s="116"/>
      <c r="E384" s="82"/>
      <c r="F384" s="82"/>
      <c r="G384" s="82"/>
      <c r="H384" s="193"/>
      <c r="I384" s="193"/>
    </row>
    <row r="385" spans="2:9" ht="48" thickBot="1" x14ac:dyDescent="0.3">
      <c r="B385" s="193"/>
      <c r="C385" s="83" t="s">
        <v>3</v>
      </c>
      <c r="D385" s="116">
        <v>0</v>
      </c>
      <c r="E385" s="116">
        <v>0</v>
      </c>
      <c r="F385" s="116">
        <v>0</v>
      </c>
      <c r="G385" s="116">
        <v>0</v>
      </c>
      <c r="H385" s="193"/>
      <c r="I385" s="193"/>
    </row>
    <row r="386" spans="2:9" ht="79.5" thickBot="1" x14ac:dyDescent="0.3">
      <c r="B386" s="193"/>
      <c r="C386" s="104" t="s">
        <v>56</v>
      </c>
      <c r="D386" s="116"/>
      <c r="E386" s="82"/>
      <c r="F386" s="82"/>
      <c r="G386" s="82"/>
      <c r="H386" s="193"/>
      <c r="I386" s="193"/>
    </row>
    <row r="387" spans="2:9" ht="43.5" customHeight="1" thickBot="1" x14ac:dyDescent="0.3">
      <c r="B387" s="193"/>
      <c r="C387" s="104" t="s">
        <v>301</v>
      </c>
      <c r="D387" s="116"/>
      <c r="E387" s="82"/>
      <c r="F387" s="82"/>
      <c r="G387" s="82"/>
      <c r="H387" s="193"/>
      <c r="I387" s="193"/>
    </row>
    <row r="388" spans="2:9" ht="32.25" thickBot="1" x14ac:dyDescent="0.3">
      <c r="B388" s="193"/>
      <c r="C388" s="84" t="s">
        <v>61</v>
      </c>
      <c r="D388" s="116">
        <f>D385+D382+D379+D376+D373+D370+D367</f>
        <v>190935.826</v>
      </c>
      <c r="E388" s="116">
        <f>E385+E382+E379+E376+E373+E370+E367</f>
        <v>190935.826</v>
      </c>
      <c r="F388" s="116">
        <f>F385+F382+F379+F376+F373+F370+F367</f>
        <v>190935.826</v>
      </c>
      <c r="G388" s="116">
        <f>G385+G382+G379+G376+G373+G370+G367</f>
        <v>190935.826</v>
      </c>
      <c r="H388" s="193"/>
      <c r="I388" s="193"/>
    </row>
    <row r="389" spans="2:9" x14ac:dyDescent="0.25">
      <c r="B389" s="193"/>
      <c r="C389" s="433" t="s">
        <v>302</v>
      </c>
      <c r="D389" s="476"/>
      <c r="E389" s="477"/>
      <c r="F389" s="477"/>
      <c r="G389" s="478"/>
      <c r="H389" s="193"/>
      <c r="I389" s="193"/>
    </row>
    <row r="390" spans="2:9" x14ac:dyDescent="0.25">
      <c r="B390" s="193"/>
      <c r="C390" s="434"/>
      <c r="D390" s="479"/>
      <c r="E390" s="480"/>
      <c r="F390" s="480"/>
      <c r="G390" s="481"/>
      <c r="H390" s="193"/>
      <c r="I390" s="193"/>
    </row>
    <row r="391" spans="2:9" ht="16.5" thickBot="1" x14ac:dyDescent="0.3">
      <c r="B391" s="193"/>
      <c r="C391" s="435"/>
      <c r="D391" s="482"/>
      <c r="E391" s="483"/>
      <c r="F391" s="483"/>
      <c r="G391" s="484"/>
      <c r="H391" s="193"/>
      <c r="I391" s="193"/>
    </row>
    <row r="392" spans="2:9" ht="16.5" thickBot="1" x14ac:dyDescent="0.3">
      <c r="B392" s="193"/>
      <c r="C392" s="208" t="s">
        <v>63</v>
      </c>
      <c r="D392" s="85">
        <f>IF(D388-D359=0,0,"Error")</f>
        <v>0</v>
      </c>
      <c r="E392" s="85">
        <f>IF(E388-E359=0,0,"Error")</f>
        <v>0</v>
      </c>
      <c r="F392" s="85">
        <f>IF(F388-F359=0,0,"Error")</f>
        <v>0</v>
      </c>
      <c r="G392" s="85">
        <f>IF(G388-G359=0,0,"Error")</f>
        <v>0</v>
      </c>
      <c r="H392" s="193"/>
      <c r="I392" s="193"/>
    </row>
    <row r="393" spans="2:9" x14ac:dyDescent="0.25">
      <c r="B393" s="193"/>
      <c r="C393" s="433" t="s">
        <v>302</v>
      </c>
      <c r="D393" s="476"/>
      <c r="E393" s="477"/>
      <c r="F393" s="477"/>
      <c r="G393" s="478"/>
      <c r="H393" s="193"/>
      <c r="I393" s="193"/>
    </row>
    <row r="394" spans="2:9" x14ac:dyDescent="0.25">
      <c r="B394" s="193"/>
      <c r="C394" s="434"/>
      <c r="D394" s="479"/>
      <c r="E394" s="480"/>
      <c r="F394" s="480"/>
      <c r="G394" s="481"/>
      <c r="H394" s="193"/>
      <c r="I394" s="193"/>
    </row>
    <row r="395" spans="2:9" ht="16.5" thickBot="1" x14ac:dyDescent="0.3">
      <c r="B395" s="193"/>
      <c r="C395" s="435"/>
      <c r="D395" s="482"/>
      <c r="E395" s="483"/>
      <c r="F395" s="483"/>
      <c r="G395" s="484"/>
      <c r="H395" s="193"/>
      <c r="I395" s="193"/>
    </row>
    <row r="396" spans="2:9" ht="16.5" thickBot="1" x14ac:dyDescent="0.3">
      <c r="B396" s="193"/>
      <c r="C396" s="205" t="s">
        <v>363</v>
      </c>
      <c r="D396" s="415" t="s">
        <v>364</v>
      </c>
      <c r="E396" s="416"/>
      <c r="F396" s="416"/>
      <c r="G396" s="417"/>
      <c r="H396" s="193"/>
      <c r="I396" s="193"/>
    </row>
    <row r="397" spans="2:9" ht="32.25" thickBot="1" x14ac:dyDescent="0.3">
      <c r="B397" s="193"/>
      <c r="C397" s="78" t="s">
        <v>10</v>
      </c>
      <c r="D397" s="445" t="s">
        <v>365</v>
      </c>
      <c r="E397" s="446"/>
      <c r="F397" s="446"/>
      <c r="G397" s="447"/>
      <c r="H397" s="193"/>
      <c r="I397" s="193"/>
    </row>
    <row r="398" spans="2:9" ht="16.5" thickBot="1" x14ac:dyDescent="0.3">
      <c r="B398" s="193"/>
      <c r="C398" s="78" t="s">
        <v>15</v>
      </c>
      <c r="D398" s="412" t="s">
        <v>366</v>
      </c>
      <c r="E398" s="413"/>
      <c r="F398" s="413"/>
      <c r="G398" s="414"/>
      <c r="H398" s="193"/>
      <c r="I398" s="193"/>
    </row>
    <row r="399" spans="2:9" x14ac:dyDescent="0.25">
      <c r="B399" s="193"/>
      <c r="C399" s="410"/>
      <c r="D399" s="76">
        <v>2018</v>
      </c>
      <c r="E399" s="76">
        <v>2019</v>
      </c>
      <c r="F399" s="76">
        <v>2020</v>
      </c>
      <c r="G399" s="76">
        <v>2021</v>
      </c>
      <c r="H399" s="193"/>
      <c r="I399" s="193"/>
    </row>
    <row r="400" spans="2:9" ht="16.5" thickBot="1" x14ac:dyDescent="0.3">
      <c r="B400" s="193"/>
      <c r="C400" s="411"/>
      <c r="D400" s="77" t="s">
        <v>6</v>
      </c>
      <c r="E400" s="77" t="s">
        <v>7</v>
      </c>
      <c r="F400" s="77" t="s">
        <v>7</v>
      </c>
      <c r="G400" s="77" t="s">
        <v>7</v>
      </c>
      <c r="H400" s="193"/>
      <c r="I400" s="193"/>
    </row>
    <row r="401" spans="2:9" ht="16.5" thickBot="1" x14ac:dyDescent="0.3">
      <c r="B401" s="193"/>
      <c r="C401" s="78" t="s">
        <v>361</v>
      </c>
      <c r="D401" s="79">
        <v>886</v>
      </c>
      <c r="E401" s="79">
        <v>1000</v>
      </c>
      <c r="F401" s="79">
        <v>1000</v>
      </c>
      <c r="G401" s="79">
        <v>1000</v>
      </c>
      <c r="H401" s="193"/>
      <c r="I401" s="193"/>
    </row>
    <row r="402" spans="2:9" ht="32.25" thickBot="1" x14ac:dyDescent="0.3">
      <c r="B402" s="193"/>
      <c r="C402" s="78" t="s">
        <v>16</v>
      </c>
      <c r="D402" s="79">
        <f>D431</f>
        <v>3699.29</v>
      </c>
      <c r="E402" s="79">
        <f t="shared" ref="E402:G402" si="56">E431</f>
        <v>3849.29</v>
      </c>
      <c r="F402" s="79">
        <f t="shared" si="56"/>
        <v>3849.29</v>
      </c>
      <c r="G402" s="79">
        <f t="shared" si="56"/>
        <v>3849.29</v>
      </c>
      <c r="H402" s="193"/>
      <c r="I402" s="193"/>
    </row>
    <row r="403" spans="2:9" ht="32.25" thickBot="1" x14ac:dyDescent="0.3">
      <c r="B403" s="193"/>
      <c r="C403" s="78" t="s">
        <v>26</v>
      </c>
      <c r="D403" s="79">
        <f>D402/D401</f>
        <v>4.1752708803611736</v>
      </c>
      <c r="E403" s="79">
        <f>E402/E401</f>
        <v>3.8492899999999999</v>
      </c>
      <c r="F403" s="79">
        <f>F402/F401</f>
        <v>3.8492899999999999</v>
      </c>
      <c r="G403" s="79">
        <f>G402/G401</f>
        <v>3.8492899999999999</v>
      </c>
      <c r="H403" s="193"/>
      <c r="I403" s="193"/>
    </row>
    <row r="404" spans="2:9" ht="32.25" thickBot="1" x14ac:dyDescent="0.3">
      <c r="B404" s="193"/>
      <c r="C404" s="78" t="s">
        <v>17</v>
      </c>
      <c r="D404" s="80" t="s">
        <v>23</v>
      </c>
      <c r="E404" s="81">
        <f>E401/D401-1</f>
        <v>0.12866817155756216</v>
      </c>
      <c r="F404" s="81">
        <f>F401/E401-1</f>
        <v>0</v>
      </c>
      <c r="G404" s="81">
        <f>G401/F401-1</f>
        <v>0</v>
      </c>
      <c r="H404" s="193"/>
      <c r="I404" s="193"/>
    </row>
    <row r="405" spans="2:9" ht="32.25" thickBot="1" x14ac:dyDescent="0.3">
      <c r="B405" s="193"/>
      <c r="C405" s="78" t="s">
        <v>18</v>
      </c>
      <c r="D405" s="80" t="s">
        <v>23</v>
      </c>
      <c r="E405" s="81">
        <f>E402/D402-1</f>
        <v>4.0548321434653589E-2</v>
      </c>
      <c r="F405" s="81">
        <f>F402/E402-1</f>
        <v>0</v>
      </c>
      <c r="G405" s="81">
        <f t="shared" ref="G405:G406" si="57">G402/F402-1</f>
        <v>0</v>
      </c>
      <c r="H405" s="193"/>
      <c r="I405" s="193"/>
    </row>
    <row r="406" spans="2:9" ht="32.25" thickBot="1" x14ac:dyDescent="0.3">
      <c r="B406" s="193"/>
      <c r="C406" s="78" t="s">
        <v>19</v>
      </c>
      <c r="D406" s="80" t="s">
        <v>23</v>
      </c>
      <c r="E406" s="81">
        <f>E403/D403-1</f>
        <v>-7.8074187208896806E-2</v>
      </c>
      <c r="F406" s="81">
        <f>F403/E403-1</f>
        <v>0</v>
      </c>
      <c r="G406" s="81">
        <f t="shared" si="57"/>
        <v>0</v>
      </c>
      <c r="H406" s="193"/>
      <c r="I406" s="193"/>
    </row>
    <row r="407" spans="2:9" ht="16.5" thickBot="1" x14ac:dyDescent="0.3">
      <c r="B407" s="193"/>
      <c r="C407" s="451" t="s">
        <v>306</v>
      </c>
      <c r="D407" s="452"/>
      <c r="E407" s="452"/>
      <c r="F407" s="452"/>
      <c r="G407" s="453"/>
      <c r="H407" s="193"/>
      <c r="I407" s="193"/>
    </row>
    <row r="408" spans="2:9" x14ac:dyDescent="0.25">
      <c r="B408" s="193"/>
      <c r="C408" s="410"/>
      <c r="D408" s="76">
        <v>2018</v>
      </c>
      <c r="E408" s="76">
        <v>2019</v>
      </c>
      <c r="F408" s="76">
        <v>2020</v>
      </c>
      <c r="G408" s="76">
        <v>2021</v>
      </c>
      <c r="H408" s="193"/>
      <c r="I408" s="193"/>
    </row>
    <row r="409" spans="2:9" ht="16.5" thickBot="1" x14ac:dyDescent="0.3">
      <c r="B409" s="193"/>
      <c r="C409" s="411"/>
      <c r="D409" s="77" t="s">
        <v>6</v>
      </c>
      <c r="E409" s="77" t="s">
        <v>7</v>
      </c>
      <c r="F409" s="77" t="s">
        <v>7</v>
      </c>
      <c r="G409" s="77" t="s">
        <v>7</v>
      </c>
      <c r="H409" s="193"/>
      <c r="I409" s="193"/>
    </row>
    <row r="410" spans="2:9" ht="16.5" thickBot="1" x14ac:dyDescent="0.3">
      <c r="B410" s="193"/>
      <c r="C410" s="83" t="s">
        <v>0</v>
      </c>
      <c r="D410" s="82">
        <v>2870</v>
      </c>
      <c r="E410" s="82">
        <v>2870</v>
      </c>
      <c r="F410" s="82">
        <v>2870</v>
      </c>
      <c r="G410" s="82">
        <v>2870</v>
      </c>
      <c r="H410" s="193"/>
      <c r="I410" s="193"/>
    </row>
    <row r="411" spans="2:9" ht="48.75" customHeight="1" thickBot="1" x14ac:dyDescent="0.3">
      <c r="B411" s="193"/>
      <c r="C411" s="104" t="s">
        <v>43</v>
      </c>
      <c r="D411" s="116"/>
      <c r="E411" s="221"/>
      <c r="F411" s="117"/>
      <c r="G411" s="117"/>
      <c r="H411" s="193"/>
      <c r="I411" s="193"/>
    </row>
    <row r="412" spans="2:9" ht="49.5" customHeight="1" thickBot="1" x14ac:dyDescent="0.3">
      <c r="B412" s="193"/>
      <c r="C412" s="104" t="s">
        <v>294</v>
      </c>
      <c r="D412" s="116"/>
      <c r="E412" s="118"/>
      <c r="F412" s="118"/>
      <c r="G412" s="118"/>
      <c r="H412" s="193"/>
      <c r="I412" s="193"/>
    </row>
    <row r="413" spans="2:9" ht="48" thickBot="1" x14ac:dyDescent="0.3">
      <c r="B413" s="193"/>
      <c r="C413" s="83" t="s">
        <v>41</v>
      </c>
      <c r="D413" s="82">
        <f>D410*16.7%</f>
        <v>479.28999999999996</v>
      </c>
      <c r="E413" s="82">
        <f t="shared" ref="E413:G413" si="58">E410*16.7%</f>
        <v>479.28999999999996</v>
      </c>
      <c r="F413" s="82">
        <f t="shared" si="58"/>
        <v>479.28999999999996</v>
      </c>
      <c r="G413" s="82">
        <f t="shared" si="58"/>
        <v>479.28999999999996</v>
      </c>
      <c r="H413" s="193"/>
      <c r="I413" s="193"/>
    </row>
    <row r="414" spans="2:9" ht="60.75" customHeight="1" thickBot="1" x14ac:dyDescent="0.3">
      <c r="B414" s="193"/>
      <c r="C414" s="104" t="s">
        <v>45</v>
      </c>
      <c r="D414" s="116"/>
      <c r="E414" s="82"/>
      <c r="F414" s="82"/>
      <c r="G414" s="82"/>
      <c r="H414" s="193"/>
      <c r="I414" s="193"/>
    </row>
    <row r="415" spans="2:9" ht="72.75" customHeight="1" thickBot="1" x14ac:dyDescent="0.3">
      <c r="B415" s="193"/>
      <c r="C415" s="104" t="s">
        <v>295</v>
      </c>
      <c r="D415" s="116"/>
      <c r="E415" s="82"/>
      <c r="F415" s="82"/>
      <c r="G415" s="82"/>
      <c r="H415" s="193"/>
      <c r="I415" s="193"/>
    </row>
    <row r="416" spans="2:9" ht="32.25" thickBot="1" x14ac:dyDescent="0.3">
      <c r="B416" s="193"/>
      <c r="C416" s="83" t="s">
        <v>1</v>
      </c>
      <c r="D416" s="116">
        <v>0</v>
      </c>
      <c r="E416" s="116">
        <v>0</v>
      </c>
      <c r="F416" s="116">
        <v>0</v>
      </c>
      <c r="G416" s="116">
        <v>0</v>
      </c>
      <c r="H416" s="193"/>
      <c r="I416" s="193"/>
    </row>
    <row r="417" spans="2:9" ht="60.75" customHeight="1" thickBot="1" x14ac:dyDescent="0.3">
      <c r="B417" s="193"/>
      <c r="C417" s="104" t="s">
        <v>48</v>
      </c>
      <c r="D417" s="116"/>
      <c r="E417" s="207"/>
      <c r="F417" s="82"/>
      <c r="G417" s="82"/>
      <c r="H417" s="193"/>
      <c r="I417" s="193"/>
    </row>
    <row r="418" spans="2:9" ht="54" customHeight="1" thickBot="1" x14ac:dyDescent="0.3">
      <c r="B418" s="193"/>
      <c r="C418" s="104" t="s">
        <v>297</v>
      </c>
      <c r="D418" s="116"/>
      <c r="E418" s="82"/>
      <c r="F418" s="82"/>
      <c r="G418" s="82"/>
      <c r="H418" s="193"/>
      <c r="I418" s="193"/>
    </row>
    <row r="419" spans="2:9" ht="16.5" thickBot="1" x14ac:dyDescent="0.3">
      <c r="B419" s="193"/>
      <c r="C419" s="83" t="s">
        <v>2</v>
      </c>
      <c r="D419" s="116">
        <v>0</v>
      </c>
      <c r="E419" s="82"/>
      <c r="F419" s="82"/>
      <c r="G419" s="82"/>
      <c r="H419" s="193"/>
      <c r="I419" s="193"/>
    </row>
    <row r="420" spans="2:9" ht="42" customHeight="1" thickBot="1" x14ac:dyDescent="0.3">
      <c r="B420" s="193"/>
      <c r="C420" s="104" t="s">
        <v>50</v>
      </c>
      <c r="D420" s="116"/>
      <c r="E420" s="82"/>
      <c r="F420" s="82"/>
      <c r="G420" s="82"/>
      <c r="H420" s="193"/>
      <c r="I420" s="193"/>
    </row>
    <row r="421" spans="2:9" ht="63.75" thickBot="1" x14ac:dyDescent="0.3">
      <c r="B421" s="193"/>
      <c r="C421" s="104" t="s">
        <v>298</v>
      </c>
      <c r="D421" s="116"/>
      <c r="E421" s="82"/>
      <c r="F421" s="82"/>
      <c r="G421" s="82"/>
      <c r="H421" s="193"/>
      <c r="I421" s="193"/>
    </row>
    <row r="422" spans="2:9" ht="32.25" thickBot="1" x14ac:dyDescent="0.3">
      <c r="B422" s="193"/>
      <c r="C422" s="83" t="s">
        <v>31</v>
      </c>
      <c r="D422" s="116">
        <v>0</v>
      </c>
      <c r="E422" s="116">
        <v>0</v>
      </c>
      <c r="F422" s="116">
        <v>0</v>
      </c>
      <c r="G422" s="116">
        <v>0</v>
      </c>
      <c r="H422" s="193"/>
      <c r="I422" s="193"/>
    </row>
    <row r="423" spans="2:9" ht="60" customHeight="1" thickBot="1" x14ac:dyDescent="0.3">
      <c r="B423" s="193"/>
      <c r="C423" s="104" t="s">
        <v>52</v>
      </c>
      <c r="D423" s="116"/>
      <c r="E423" s="82"/>
      <c r="F423" s="82"/>
      <c r="G423" s="82"/>
      <c r="H423" s="193"/>
      <c r="I423" s="193"/>
    </row>
    <row r="424" spans="2:9" ht="81" customHeight="1" thickBot="1" x14ac:dyDescent="0.3">
      <c r="B424" s="193"/>
      <c r="C424" s="104" t="s">
        <v>299</v>
      </c>
      <c r="D424" s="116"/>
      <c r="E424" s="82"/>
      <c r="F424" s="82"/>
      <c r="G424" s="82"/>
      <c r="H424" s="193"/>
      <c r="I424" s="193"/>
    </row>
    <row r="425" spans="2:9" ht="32.25" thickBot="1" x14ac:dyDescent="0.3">
      <c r="B425" s="193"/>
      <c r="C425" s="83" t="s">
        <v>33</v>
      </c>
      <c r="D425" s="116">
        <v>350</v>
      </c>
      <c r="E425" s="82">
        <v>500</v>
      </c>
      <c r="F425" s="82">
        <v>500</v>
      </c>
      <c r="G425" s="82">
        <v>500</v>
      </c>
      <c r="H425" s="193"/>
      <c r="I425" s="193"/>
    </row>
    <row r="426" spans="2:9" ht="69.75" customHeight="1" thickBot="1" x14ac:dyDescent="0.3">
      <c r="B426" s="193"/>
      <c r="C426" s="104" t="s">
        <v>54</v>
      </c>
      <c r="D426" s="116"/>
      <c r="E426" s="82"/>
      <c r="F426" s="82"/>
      <c r="G426" s="82"/>
      <c r="H426" s="193"/>
      <c r="I426" s="193"/>
    </row>
    <row r="427" spans="2:9" ht="60" customHeight="1" thickBot="1" x14ac:dyDescent="0.3">
      <c r="B427" s="193"/>
      <c r="C427" s="104" t="s">
        <v>300</v>
      </c>
      <c r="D427" s="116"/>
      <c r="E427" s="82"/>
      <c r="F427" s="82"/>
      <c r="G427" s="82"/>
      <c r="H427" s="193"/>
      <c r="I427" s="193"/>
    </row>
    <row r="428" spans="2:9" ht="48" thickBot="1" x14ac:dyDescent="0.3">
      <c r="B428" s="193"/>
      <c r="C428" s="83" t="s">
        <v>3</v>
      </c>
      <c r="D428" s="116">
        <v>0</v>
      </c>
      <c r="E428" s="116">
        <v>0</v>
      </c>
      <c r="F428" s="116">
        <v>0</v>
      </c>
      <c r="G428" s="116">
        <v>0</v>
      </c>
      <c r="H428" s="193"/>
      <c r="I428" s="193"/>
    </row>
    <row r="429" spans="2:9" ht="54" customHeight="1" thickBot="1" x14ac:dyDescent="0.3">
      <c r="B429" s="193"/>
      <c r="C429" s="104" t="s">
        <v>56</v>
      </c>
      <c r="D429" s="116"/>
      <c r="E429" s="82"/>
      <c r="F429" s="82"/>
      <c r="G429" s="82"/>
      <c r="H429" s="193"/>
      <c r="I429" s="193"/>
    </row>
    <row r="430" spans="2:9" ht="54" customHeight="1" thickBot="1" x14ac:dyDescent="0.3">
      <c r="B430" s="193"/>
      <c r="C430" s="104" t="s">
        <v>301</v>
      </c>
      <c r="D430" s="116"/>
      <c r="E430" s="82"/>
      <c r="F430" s="82"/>
      <c r="G430" s="82"/>
      <c r="H430" s="193"/>
      <c r="I430" s="193"/>
    </row>
    <row r="431" spans="2:9" ht="32.25" thickBot="1" x14ac:dyDescent="0.3">
      <c r="B431" s="193"/>
      <c r="C431" s="84" t="s">
        <v>110</v>
      </c>
      <c r="D431" s="116">
        <f>D410+D413+D416+D422+D425+D428</f>
        <v>3699.29</v>
      </c>
      <c r="E431" s="116">
        <f t="shared" ref="E431:G431" si="59">E410+E413+E416+E422+E425+E428</f>
        <v>3849.29</v>
      </c>
      <c r="F431" s="116">
        <f t="shared" si="59"/>
        <v>3849.29</v>
      </c>
      <c r="G431" s="116">
        <f t="shared" si="59"/>
        <v>3849.29</v>
      </c>
      <c r="H431" s="193"/>
      <c r="I431" s="193"/>
    </row>
    <row r="432" spans="2:9" x14ac:dyDescent="0.25">
      <c r="B432" s="193"/>
      <c r="C432" s="433" t="s">
        <v>302</v>
      </c>
      <c r="D432" s="476"/>
      <c r="E432" s="477"/>
      <c r="F432" s="477"/>
      <c r="G432" s="478"/>
      <c r="H432" s="193"/>
      <c r="I432" s="193"/>
    </row>
    <row r="433" spans="2:9" x14ac:dyDescent="0.25">
      <c r="B433" s="193"/>
      <c r="C433" s="434"/>
      <c r="D433" s="479"/>
      <c r="E433" s="480"/>
      <c r="F433" s="480"/>
      <c r="G433" s="481"/>
      <c r="H433" s="193"/>
      <c r="I433" s="193"/>
    </row>
    <row r="434" spans="2:9" ht="16.5" thickBot="1" x14ac:dyDescent="0.3">
      <c r="B434" s="193"/>
      <c r="C434" s="435"/>
      <c r="D434" s="482"/>
      <c r="E434" s="483"/>
      <c r="F434" s="483"/>
      <c r="G434" s="484"/>
      <c r="H434" s="193"/>
      <c r="I434" s="193"/>
    </row>
    <row r="435" spans="2:9" ht="16.5" thickBot="1" x14ac:dyDescent="0.3">
      <c r="B435" s="193"/>
      <c r="C435" s="208" t="s">
        <v>63</v>
      </c>
      <c r="D435" s="85">
        <f>IF(D431-D402=0,0,"Error")</f>
        <v>0</v>
      </c>
      <c r="E435" s="85">
        <f>IF(E431-E402=0,0,"Error")</f>
        <v>0</v>
      </c>
      <c r="F435" s="85">
        <f>IF(F431-F402=0,0,"Error")</f>
        <v>0</v>
      </c>
      <c r="G435" s="85">
        <f>IF(G431-G402=0,0,"Error")</f>
        <v>0</v>
      </c>
      <c r="H435" s="193"/>
      <c r="I435" s="193"/>
    </row>
    <row r="436" spans="2:9" ht="16.5" thickBot="1" x14ac:dyDescent="0.3">
      <c r="B436" s="193"/>
      <c r="C436" s="222"/>
      <c r="D436" s="223"/>
      <c r="E436" s="223"/>
      <c r="F436" s="223"/>
      <c r="G436" s="224"/>
      <c r="H436" s="193"/>
      <c r="I436" s="193"/>
    </row>
    <row r="437" spans="2:9" ht="16.5" thickBot="1" x14ac:dyDescent="0.3">
      <c r="B437" s="193"/>
      <c r="C437" s="208"/>
      <c r="D437" s="85"/>
      <c r="E437" s="85"/>
      <c r="F437" s="85"/>
      <c r="G437" s="85"/>
      <c r="H437" s="193"/>
      <c r="I437" s="193"/>
    </row>
    <row r="438" spans="2:9" ht="63.75" thickBot="1" x14ac:dyDescent="0.3">
      <c r="B438" s="193"/>
      <c r="C438" s="99" t="s">
        <v>89</v>
      </c>
      <c r="D438" s="85">
        <f>D70+D110+D150+D190+D214+D235+D256+D280+D301+D321+D388+D431</f>
        <v>5832099.5449999999</v>
      </c>
      <c r="E438" s="85">
        <f t="shared" ref="E438:G438" si="60">E70+E110+E150+E190+E214+E235+E256+E280+E301+E321+E388+E431</f>
        <v>5573916.142</v>
      </c>
      <c r="F438" s="85">
        <f>F70+F110+F150+F190+F214+F235+F256+F280+F301+F321+F388+F431+F341</f>
        <v>5666999.5449999999</v>
      </c>
      <c r="G438" s="85">
        <f t="shared" si="60"/>
        <v>5666999.5449999999</v>
      </c>
      <c r="H438" s="225"/>
      <c r="I438" s="193"/>
    </row>
    <row r="439" spans="2:9" ht="63.75" thickBot="1" x14ac:dyDescent="0.3">
      <c r="B439" s="193"/>
      <c r="C439" s="99" t="s">
        <v>90</v>
      </c>
      <c r="D439" s="85">
        <f>D441+D443+D445+D447+D449+D451+D453+D455+D457</f>
        <v>5832099.5449999999</v>
      </c>
      <c r="E439" s="85">
        <f>E441+E443+E445+E447+E449+E451+E453+E455+E457</f>
        <v>5573916.142</v>
      </c>
      <c r="F439" s="85">
        <f>F441+F443+F445+F447+F449+F451+F453+F455+F457</f>
        <v>5666999.5449999999</v>
      </c>
      <c r="G439" s="85">
        <f>G441+G443+G445+G447+G449+G451+G453+G455+G457</f>
        <v>5666999.5449999999</v>
      </c>
      <c r="H439" s="226"/>
      <c r="I439" s="193"/>
    </row>
    <row r="440" spans="2:9" ht="63.75" thickBot="1" x14ac:dyDescent="0.3">
      <c r="B440" s="193"/>
      <c r="C440" s="102" t="s">
        <v>27</v>
      </c>
      <c r="D440" s="227"/>
      <c r="E440" s="228">
        <f>E439/D439-1</f>
        <v>-4.4269375206626327E-2</v>
      </c>
      <c r="F440" s="228">
        <f>F439/E439-1</f>
        <v>1.6699821208038479E-2</v>
      </c>
      <c r="G440" s="228">
        <f t="shared" ref="G440" si="61">G439/F439-1</f>
        <v>0</v>
      </c>
      <c r="H440" s="193"/>
      <c r="I440" s="193"/>
    </row>
    <row r="441" spans="2:9" ht="16.5" thickBot="1" x14ac:dyDescent="0.3">
      <c r="B441" s="193"/>
      <c r="C441" s="83" t="s">
        <v>0</v>
      </c>
      <c r="D441" s="82">
        <f>D49+D89+D129+D169+D367+D410</f>
        <v>3326135</v>
      </c>
      <c r="E441" s="82">
        <f t="shared" ref="E441:G441" si="62">E49+E89+E129+E169+E367+E410</f>
        <v>3257426</v>
      </c>
      <c r="F441" s="82">
        <f t="shared" si="62"/>
        <v>3326135</v>
      </c>
      <c r="G441" s="82">
        <f t="shared" si="62"/>
        <v>3326135</v>
      </c>
      <c r="H441" s="193"/>
      <c r="I441" s="193"/>
    </row>
    <row r="442" spans="2:9" ht="32.25" thickBot="1" x14ac:dyDescent="0.3">
      <c r="B442" s="193"/>
      <c r="C442" s="104" t="s">
        <v>28</v>
      </c>
      <c r="D442" s="116"/>
      <c r="E442" s="118">
        <f>E441/D441-1</f>
        <v>-2.0657309459778395E-2</v>
      </c>
      <c r="F442" s="118">
        <f>F441/E441-1</f>
        <v>2.1093034807237343E-2</v>
      </c>
      <c r="G442" s="118">
        <f t="shared" ref="G442" si="63">G441/F441-1</f>
        <v>0</v>
      </c>
      <c r="H442" s="193"/>
      <c r="I442" s="193"/>
    </row>
    <row r="443" spans="2:9" ht="48" thickBot="1" x14ac:dyDescent="0.3">
      <c r="B443" s="193"/>
      <c r="C443" s="83" t="s">
        <v>41</v>
      </c>
      <c r="D443" s="82">
        <f>D52+D92+D132+D172+D370+D413</f>
        <v>555464.54499999993</v>
      </c>
      <c r="E443" s="82">
        <f>E52+E92+E132+E172+E370+E413</f>
        <v>543990.14199999999</v>
      </c>
      <c r="F443" s="82">
        <f>F52+F92+F132+F172+F370+F413</f>
        <v>555464.54499999993</v>
      </c>
      <c r="G443" s="82">
        <f>G52+G92+G132+G172+G370+G413</f>
        <v>555464.54499999993</v>
      </c>
      <c r="H443" s="193"/>
      <c r="I443" s="193"/>
    </row>
    <row r="444" spans="2:9" ht="48" thickBot="1" x14ac:dyDescent="0.3">
      <c r="B444" s="193"/>
      <c r="C444" s="104" t="s">
        <v>42</v>
      </c>
      <c r="D444" s="116"/>
      <c r="E444" s="118">
        <f>E443/D443-1</f>
        <v>-2.0657309459778284E-2</v>
      </c>
      <c r="F444" s="118">
        <f>F443/E443-1</f>
        <v>2.1093034807237343E-2</v>
      </c>
      <c r="G444" s="118">
        <f t="shared" ref="G444" si="64">G443/F443-1</f>
        <v>0</v>
      </c>
      <c r="H444" s="193"/>
      <c r="I444" s="193"/>
    </row>
    <row r="445" spans="2:9" ht="32.25" thickBot="1" x14ac:dyDescent="0.3">
      <c r="B445" s="193"/>
      <c r="C445" s="83" t="s">
        <v>1</v>
      </c>
      <c r="D445" s="82">
        <f>D55+D95+D135+D175+D373+D416</f>
        <v>1480150</v>
      </c>
      <c r="E445" s="82">
        <f t="shared" ref="E445:G445" si="65">E55+E95+E135+E175+E373+E416</f>
        <v>1480000</v>
      </c>
      <c r="F445" s="82">
        <f t="shared" si="65"/>
        <v>1417900</v>
      </c>
      <c r="G445" s="82">
        <f t="shared" si="65"/>
        <v>1517900</v>
      </c>
      <c r="H445" s="229"/>
      <c r="I445" s="193"/>
    </row>
    <row r="446" spans="2:9" ht="48" thickBot="1" x14ac:dyDescent="0.3">
      <c r="B446" s="193"/>
      <c r="C446" s="104" t="s">
        <v>29</v>
      </c>
      <c r="D446" s="116"/>
      <c r="E446" s="118">
        <f>E445/D445-1</f>
        <v>-1.013410802959136E-4</v>
      </c>
      <c r="F446" s="118">
        <f>F445/E445-1</f>
        <v>-4.1959459459459447E-2</v>
      </c>
      <c r="G446" s="118">
        <f t="shared" ref="G446" si="66">G445/F445-1</f>
        <v>7.0526835460892778E-2</v>
      </c>
      <c r="H446" s="193"/>
      <c r="I446" s="193"/>
    </row>
    <row r="447" spans="2:9" ht="16.5" thickBot="1" x14ac:dyDescent="0.3">
      <c r="B447" s="193"/>
      <c r="C447" s="83" t="s">
        <v>2</v>
      </c>
      <c r="D447" s="82">
        <f>D376+D58</f>
        <v>0</v>
      </c>
      <c r="E447" s="82">
        <f>E376+E58</f>
        <v>0</v>
      </c>
      <c r="F447" s="82">
        <f>F376+F58</f>
        <v>0</v>
      </c>
      <c r="G447" s="82">
        <f>G376+G58</f>
        <v>0</v>
      </c>
      <c r="H447" s="230"/>
      <c r="I447" s="193"/>
    </row>
    <row r="448" spans="2:9" ht="32.25" thickBot="1" x14ac:dyDescent="0.3">
      <c r="B448" s="193"/>
      <c r="C448" s="104" t="s">
        <v>30</v>
      </c>
      <c r="D448" s="116"/>
      <c r="E448" s="118" t="e">
        <f>E447/D447-1</f>
        <v>#DIV/0!</v>
      </c>
      <c r="F448" s="118" t="e">
        <f>F447/E447-1</f>
        <v>#DIV/0!</v>
      </c>
      <c r="G448" s="118" t="e">
        <f t="shared" ref="G448" si="67">G447/F447-1</f>
        <v>#DIV/0!</v>
      </c>
      <c r="H448" s="193"/>
      <c r="I448" s="193"/>
    </row>
    <row r="449" spans="2:9" ht="32.25" thickBot="1" x14ac:dyDescent="0.3">
      <c r="B449" s="193"/>
      <c r="C449" s="83" t="s">
        <v>31</v>
      </c>
      <c r="D449" s="82">
        <f>D379+D61</f>
        <v>0</v>
      </c>
      <c r="E449" s="82">
        <f>E379+E61</f>
        <v>0</v>
      </c>
      <c r="F449" s="82">
        <f>F379+F61</f>
        <v>0</v>
      </c>
      <c r="G449" s="82">
        <f>G379+G61</f>
        <v>0</v>
      </c>
      <c r="H449" s="193"/>
      <c r="I449" s="193"/>
    </row>
    <row r="450" spans="2:9" ht="48" thickBot="1" x14ac:dyDescent="0.3">
      <c r="B450" s="193"/>
      <c r="C450" s="104" t="s">
        <v>32</v>
      </c>
      <c r="D450" s="116"/>
      <c r="E450" s="118" t="e">
        <f>E449/D449-1</f>
        <v>#DIV/0!</v>
      </c>
      <c r="F450" s="118" t="e">
        <f>F449/E449-1</f>
        <v>#DIV/0!</v>
      </c>
      <c r="G450" s="118" t="e">
        <f t="shared" ref="G450" si="68">G449/F449-1</f>
        <v>#DIV/0!</v>
      </c>
      <c r="H450" s="193"/>
      <c r="I450" s="193"/>
    </row>
    <row r="451" spans="2:9" ht="32.25" thickBot="1" x14ac:dyDescent="0.3">
      <c r="B451" s="193"/>
      <c r="C451" s="83" t="s">
        <v>33</v>
      </c>
      <c r="D451" s="82">
        <f>D425</f>
        <v>350</v>
      </c>
      <c r="E451" s="82">
        <f t="shared" ref="E451:G451" si="69">E425</f>
        <v>500</v>
      </c>
      <c r="F451" s="82">
        <f t="shared" si="69"/>
        <v>500</v>
      </c>
      <c r="G451" s="82">
        <f t="shared" si="69"/>
        <v>500</v>
      </c>
      <c r="H451" s="193"/>
      <c r="I451" s="193"/>
    </row>
    <row r="452" spans="2:9" ht="48" thickBot="1" x14ac:dyDescent="0.3">
      <c r="B452" s="193"/>
      <c r="C452" s="104" t="s">
        <v>34</v>
      </c>
      <c r="D452" s="116"/>
      <c r="E452" s="118">
        <f>E451/D451-1</f>
        <v>0.4285714285714286</v>
      </c>
      <c r="F452" s="118">
        <f>F451/E451-1</f>
        <v>0</v>
      </c>
      <c r="G452" s="118">
        <f t="shared" ref="G452" si="70">G451/F451-1</f>
        <v>0</v>
      </c>
      <c r="H452" s="193"/>
      <c r="I452" s="193"/>
    </row>
    <row r="453" spans="2:9" ht="48" thickBot="1" x14ac:dyDescent="0.3">
      <c r="B453" s="193"/>
      <c r="C453" s="83" t="s">
        <v>3</v>
      </c>
      <c r="D453" s="82">
        <f>D385+D67</f>
        <v>0</v>
      </c>
      <c r="E453" s="82">
        <f>E385+E67</f>
        <v>0</v>
      </c>
      <c r="F453" s="82">
        <f>F385+F67</f>
        <v>0</v>
      </c>
      <c r="G453" s="82">
        <f>G385+G67</f>
        <v>0</v>
      </c>
      <c r="H453" s="193"/>
      <c r="I453" s="193"/>
    </row>
    <row r="454" spans="2:9" ht="48" thickBot="1" x14ac:dyDescent="0.3">
      <c r="B454" s="193"/>
      <c r="C454" s="104" t="s">
        <v>35</v>
      </c>
      <c r="D454" s="116"/>
      <c r="E454" s="118" t="e">
        <f>E453/D453-1</f>
        <v>#DIV/0!</v>
      </c>
      <c r="F454" s="118" t="e">
        <f>F453/E453-1</f>
        <v>#DIV/0!</v>
      </c>
      <c r="G454" s="118" t="e">
        <f t="shared" ref="G454" si="71">G453/F453-1</f>
        <v>#DIV/0!</v>
      </c>
      <c r="H454" s="193"/>
      <c r="I454" s="193"/>
    </row>
    <row r="455" spans="2:9" ht="32.25" thickBot="1" x14ac:dyDescent="0.3">
      <c r="B455" s="193"/>
      <c r="C455" s="83" t="s">
        <v>20</v>
      </c>
      <c r="D455" s="82">
        <f>D299</f>
        <v>1100</v>
      </c>
      <c r="E455" s="82">
        <f t="shared" ref="E455:G455" si="72">E299</f>
        <v>1000</v>
      </c>
      <c r="F455" s="82">
        <f t="shared" si="72"/>
        <v>1000</v>
      </c>
      <c r="G455" s="82">
        <f t="shared" si="72"/>
        <v>1000</v>
      </c>
      <c r="H455" s="193"/>
      <c r="I455" s="193"/>
    </row>
    <row r="456" spans="2:9" ht="48" thickBot="1" x14ac:dyDescent="0.3">
      <c r="B456" s="193"/>
      <c r="C456" s="104" t="s">
        <v>36</v>
      </c>
      <c r="D456" s="116"/>
      <c r="E456" s="118">
        <f>E455/D455-1</f>
        <v>-9.0909090909090939E-2</v>
      </c>
      <c r="F456" s="118">
        <f>F455/E455-1</f>
        <v>0</v>
      </c>
      <c r="G456" s="118">
        <f t="shared" ref="G456" si="73">G455/F455-1</f>
        <v>0</v>
      </c>
      <c r="H456" s="193"/>
      <c r="I456" s="193"/>
    </row>
    <row r="457" spans="2:9" ht="32.25" thickBot="1" x14ac:dyDescent="0.3">
      <c r="B457" s="193"/>
      <c r="C457" s="83" t="s">
        <v>21</v>
      </c>
      <c r="D457" s="82">
        <f>D213+D234+D255+D279+D300+D320+D340</f>
        <v>468900</v>
      </c>
      <c r="E457" s="82">
        <f t="shared" ref="E457:G457" si="74">E213+E234+E255+E279+E300+E320+E340</f>
        <v>291000</v>
      </c>
      <c r="F457" s="82">
        <f t="shared" si="74"/>
        <v>366000</v>
      </c>
      <c r="G457" s="82">
        <f t="shared" si="74"/>
        <v>266000</v>
      </c>
      <c r="H457" s="230"/>
      <c r="I457" s="193"/>
    </row>
    <row r="458" spans="2:9" ht="48" thickBot="1" x14ac:dyDescent="0.3">
      <c r="B458" s="193"/>
      <c r="C458" s="104" t="s">
        <v>37</v>
      </c>
      <c r="D458" s="116"/>
      <c r="E458" s="118">
        <f>E457/D457-1</f>
        <v>-0.37939859245041585</v>
      </c>
      <c r="F458" s="118">
        <f>F457/E457-1</f>
        <v>0.25773195876288657</v>
      </c>
      <c r="G458" s="118">
        <f t="shared" ref="G458" si="75">G457/F457-1</f>
        <v>-0.27322404371584696</v>
      </c>
      <c r="H458" s="193"/>
      <c r="I458" s="193"/>
    </row>
    <row r="459" spans="2:9" x14ac:dyDescent="0.25">
      <c r="B459" s="193"/>
      <c r="C459" s="454" t="s">
        <v>367</v>
      </c>
      <c r="D459" s="457"/>
      <c r="E459" s="458"/>
      <c r="F459" s="458"/>
      <c r="G459" s="459"/>
      <c r="H459" s="193"/>
      <c r="I459" s="193"/>
    </row>
    <row r="460" spans="2:9" x14ac:dyDescent="0.25">
      <c r="B460" s="193"/>
      <c r="C460" s="455"/>
      <c r="D460" s="460"/>
      <c r="E460" s="461"/>
      <c r="F460" s="461"/>
      <c r="G460" s="462"/>
      <c r="H460" s="193"/>
      <c r="I460" s="193"/>
    </row>
    <row r="461" spans="2:9" ht="16.5" thickBot="1" x14ac:dyDescent="0.3">
      <c r="B461" s="193"/>
      <c r="C461" s="456"/>
      <c r="D461" s="463"/>
      <c r="E461" s="464"/>
      <c r="F461" s="464"/>
      <c r="G461" s="465"/>
      <c r="H461" s="193"/>
      <c r="I461" s="193"/>
    </row>
    <row r="462" spans="2:9" ht="16.5" thickBot="1" x14ac:dyDescent="0.3">
      <c r="B462" s="193"/>
      <c r="C462" s="208" t="s">
        <v>63</v>
      </c>
      <c r="D462" s="85">
        <f>IF(D439-D438=0,0,"Error")</f>
        <v>0</v>
      </c>
      <c r="E462" s="85">
        <f t="shared" ref="E462:G462" si="76">IF(E439-E438=0,0,"Error")</f>
        <v>0</v>
      </c>
      <c r="F462" s="85">
        <f t="shared" si="76"/>
        <v>0</v>
      </c>
      <c r="G462" s="85">
        <f t="shared" si="76"/>
        <v>0</v>
      </c>
      <c r="H462" s="193"/>
      <c r="I462" s="193"/>
    </row>
    <row r="463" spans="2:9" ht="79.5" thickBot="1" x14ac:dyDescent="0.3">
      <c r="B463" s="193"/>
      <c r="C463" s="114" t="s">
        <v>47</v>
      </c>
      <c r="D463" s="82">
        <v>4565</v>
      </c>
      <c r="E463" s="82">
        <v>4565</v>
      </c>
      <c r="F463" s="82">
        <v>4565</v>
      </c>
      <c r="G463" s="82">
        <v>4565</v>
      </c>
      <c r="H463" s="193"/>
      <c r="I463" s="193"/>
    </row>
    <row r="464" spans="2:9" ht="95.25" thickBot="1" x14ac:dyDescent="0.3">
      <c r="B464" s="193"/>
      <c r="C464" s="114" t="s">
        <v>368</v>
      </c>
      <c r="D464" s="82">
        <v>9</v>
      </c>
      <c r="E464" s="82">
        <v>9</v>
      </c>
      <c r="F464" s="82">
        <v>9</v>
      </c>
      <c r="G464" s="82">
        <v>9</v>
      </c>
      <c r="H464" s="193"/>
      <c r="I464" s="193"/>
    </row>
    <row r="465" spans="2:9" ht="48" thickBot="1" x14ac:dyDescent="0.3">
      <c r="B465" s="193"/>
      <c r="C465" s="114" t="s">
        <v>369</v>
      </c>
      <c r="D465" s="82">
        <f>D40+D80+D120+D160</f>
        <v>5830</v>
      </c>
      <c r="E465" s="82">
        <f t="shared" ref="E465:G465" si="77">E40+E80+E120+E160</f>
        <v>5830</v>
      </c>
      <c r="F465" s="82">
        <f t="shared" si="77"/>
        <v>5830</v>
      </c>
      <c r="G465" s="82">
        <f t="shared" si="77"/>
        <v>5830</v>
      </c>
      <c r="H465" s="193"/>
      <c r="I465" s="193"/>
    </row>
    <row r="466" spans="2:9" x14ac:dyDescent="0.25">
      <c r="B466" s="193"/>
      <c r="C466" s="231"/>
      <c r="D466" s="232">
        <f>(D441+D443+D445)/D465</f>
        <v>919.68259777015442</v>
      </c>
      <c r="E466" s="232">
        <f t="shared" ref="E466:G466" si="78">(E441+E443+E445)/E465</f>
        <v>905.90328336192113</v>
      </c>
      <c r="F466" s="232">
        <f t="shared" si="78"/>
        <v>909.00506775300175</v>
      </c>
      <c r="G466" s="232">
        <f t="shared" si="78"/>
        <v>926.15772641509432</v>
      </c>
      <c r="H466" s="193"/>
      <c r="I466" s="193"/>
    </row>
  </sheetData>
  <mergeCells count="133">
    <mergeCell ref="C407:G407"/>
    <mergeCell ref="C408:C409"/>
    <mergeCell ref="C432:C434"/>
    <mergeCell ref="D432:G434"/>
    <mergeCell ref="C459:C461"/>
    <mergeCell ref="D459:G461"/>
    <mergeCell ref="C393:C395"/>
    <mergeCell ref="D393:G395"/>
    <mergeCell ref="D396:G396"/>
    <mergeCell ref="D397:G397"/>
    <mergeCell ref="D398:G398"/>
    <mergeCell ref="C399:C400"/>
    <mergeCell ref="D355:G355"/>
    <mergeCell ref="C356:C357"/>
    <mergeCell ref="C364:G364"/>
    <mergeCell ref="C365:C366"/>
    <mergeCell ref="C389:C391"/>
    <mergeCell ref="D389:G391"/>
    <mergeCell ref="D345:G345"/>
    <mergeCell ref="C346:G346"/>
    <mergeCell ref="C351:G351"/>
    <mergeCell ref="C352:G352"/>
    <mergeCell ref="D353:G353"/>
    <mergeCell ref="D354:G354"/>
    <mergeCell ref="D327:G327"/>
    <mergeCell ref="C328:C329"/>
    <mergeCell ref="C336:G336"/>
    <mergeCell ref="C337:C338"/>
    <mergeCell ref="C342:C344"/>
    <mergeCell ref="D342:G344"/>
    <mergeCell ref="C316:G316"/>
    <mergeCell ref="C317:C318"/>
    <mergeCell ref="C322:C324"/>
    <mergeCell ref="D322:G324"/>
    <mergeCell ref="D325:G325"/>
    <mergeCell ref="D326:G326"/>
    <mergeCell ref="C302:C304"/>
    <mergeCell ref="D302:G304"/>
    <mergeCell ref="D305:G305"/>
    <mergeCell ref="D306:G306"/>
    <mergeCell ref="D307:G307"/>
    <mergeCell ref="C308:C309"/>
    <mergeCell ref="D285:G285"/>
    <mergeCell ref="D286:G286"/>
    <mergeCell ref="D287:G287"/>
    <mergeCell ref="C288:C289"/>
    <mergeCell ref="C296:G296"/>
    <mergeCell ref="C297:C298"/>
    <mergeCell ref="C267:C268"/>
    <mergeCell ref="C275:G275"/>
    <mergeCell ref="C276:C277"/>
    <mergeCell ref="C281:C283"/>
    <mergeCell ref="D281:G283"/>
    <mergeCell ref="D284:G284"/>
    <mergeCell ref="C261:G261"/>
    <mergeCell ref="C262:G262"/>
    <mergeCell ref="D263:G263"/>
    <mergeCell ref="D264:G264"/>
    <mergeCell ref="D265:G265"/>
    <mergeCell ref="D266:G266"/>
    <mergeCell ref="D242:G242"/>
    <mergeCell ref="C243:C244"/>
    <mergeCell ref="C251:G251"/>
    <mergeCell ref="C252:C253"/>
    <mergeCell ref="C257:C259"/>
    <mergeCell ref="D257:G259"/>
    <mergeCell ref="C231:C232"/>
    <mergeCell ref="C236:C238"/>
    <mergeCell ref="D236:G238"/>
    <mergeCell ref="D239:G239"/>
    <mergeCell ref="D240:G240"/>
    <mergeCell ref="D241:G241"/>
    <mergeCell ref="D218:G218"/>
    <mergeCell ref="D219:G219"/>
    <mergeCell ref="D220:G220"/>
    <mergeCell ref="D221:G221"/>
    <mergeCell ref="C222:C223"/>
    <mergeCell ref="C230:G230"/>
    <mergeCell ref="D199:G199"/>
    <mergeCell ref="D200:G200"/>
    <mergeCell ref="C201:C202"/>
    <mergeCell ref="C209:G209"/>
    <mergeCell ref="C210:C211"/>
    <mergeCell ref="C215:C217"/>
    <mergeCell ref="D215:G217"/>
    <mergeCell ref="C191:C193"/>
    <mergeCell ref="D191:G193"/>
    <mergeCell ref="C195:G195"/>
    <mergeCell ref="C196:G196"/>
    <mergeCell ref="D197:G197"/>
    <mergeCell ref="D198:G198"/>
    <mergeCell ref="D155:G155"/>
    <mergeCell ref="D156:G156"/>
    <mergeCell ref="D157:G157"/>
    <mergeCell ref="C158:C159"/>
    <mergeCell ref="C166:G166"/>
    <mergeCell ref="C167:C168"/>
    <mergeCell ref="D117:G117"/>
    <mergeCell ref="C118:C119"/>
    <mergeCell ref="C126:G126"/>
    <mergeCell ref="C127:C128"/>
    <mergeCell ref="C151:C153"/>
    <mergeCell ref="D151:G153"/>
    <mergeCell ref="C86:G86"/>
    <mergeCell ref="C87:C88"/>
    <mergeCell ref="C111:C113"/>
    <mergeCell ref="D111:G113"/>
    <mergeCell ref="D115:G115"/>
    <mergeCell ref="D116:G116"/>
    <mergeCell ref="C71:C73"/>
    <mergeCell ref="D71:G73"/>
    <mergeCell ref="D75:G75"/>
    <mergeCell ref="D76:G76"/>
    <mergeCell ref="D77:G77"/>
    <mergeCell ref="C78:C79"/>
    <mergeCell ref="D35:G35"/>
    <mergeCell ref="D36:G36"/>
    <mergeCell ref="D37:G37"/>
    <mergeCell ref="C38:C39"/>
    <mergeCell ref="C46:G46"/>
    <mergeCell ref="C47:C48"/>
    <mergeCell ref="D11:G11"/>
    <mergeCell ref="C12:C13"/>
    <mergeCell ref="D19:G19"/>
    <mergeCell ref="C20:G20"/>
    <mergeCell ref="C33:G33"/>
    <mergeCell ref="C34:G34"/>
    <mergeCell ref="B4:G4"/>
    <mergeCell ref="D6:G6"/>
    <mergeCell ref="D7:G7"/>
    <mergeCell ref="D8:G8"/>
    <mergeCell ref="C9:G9"/>
    <mergeCell ref="C10:G10"/>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469"/>
  <sheetViews>
    <sheetView topLeftCell="A403" workbookViewId="0">
      <selection activeCell="K396" sqref="K396"/>
    </sheetView>
  </sheetViews>
  <sheetFormatPr defaultColWidth="12.42578125" defaultRowHeight="18.75" x14ac:dyDescent="0.3"/>
  <cols>
    <col min="1" max="2" width="12.42578125" style="233"/>
    <col min="3" max="3" width="71.140625" style="672" customWidth="1"/>
    <col min="4" max="4" width="21.140625" style="672" customWidth="1"/>
    <col min="5" max="5" width="19.140625" style="672" customWidth="1"/>
    <col min="6" max="6" width="23" style="672" customWidth="1"/>
    <col min="7" max="7" width="19.28515625" style="672" customWidth="1"/>
    <col min="8" max="16384" width="12.42578125" style="233"/>
  </cols>
  <sheetData>
    <row r="3" spans="2:12" s="3" customFormat="1" x14ac:dyDescent="0.3">
      <c r="C3" s="582"/>
      <c r="D3" s="582"/>
      <c r="E3" s="582"/>
      <c r="F3" s="582"/>
      <c r="G3" s="582"/>
    </row>
    <row r="4" spans="2:12" ht="15.75" x14ac:dyDescent="0.25">
      <c r="B4" s="422" t="s">
        <v>68</v>
      </c>
      <c r="C4" s="422"/>
      <c r="D4" s="422"/>
      <c r="E4" s="422"/>
      <c r="F4" s="422"/>
      <c r="G4" s="422"/>
      <c r="H4" s="422"/>
      <c r="I4" s="193"/>
      <c r="J4" s="193"/>
      <c r="K4" s="193"/>
      <c r="L4" s="193"/>
    </row>
    <row r="5" spans="2:12" s="234" customFormat="1" ht="14.1" customHeight="1" thickBot="1" x14ac:dyDescent="0.35">
      <c r="B5" s="193"/>
      <c r="C5" s="583"/>
      <c r="D5" s="583"/>
      <c r="E5" s="583"/>
      <c r="F5" s="583"/>
      <c r="G5" s="583"/>
      <c r="H5" s="193"/>
      <c r="I5" s="193"/>
      <c r="J5" s="193"/>
      <c r="K5" s="193"/>
      <c r="L5" s="193"/>
    </row>
    <row r="6" spans="2:12" s="234" customFormat="1" ht="40.5" customHeight="1" thickBot="1" x14ac:dyDescent="0.3">
      <c r="B6" s="193"/>
      <c r="C6" s="584" t="s">
        <v>22</v>
      </c>
      <c r="D6" s="585" t="s">
        <v>370</v>
      </c>
      <c r="E6" s="585"/>
      <c r="F6" s="585"/>
      <c r="G6" s="585"/>
      <c r="H6" s="193"/>
      <c r="I6" s="193"/>
      <c r="J6" s="193"/>
      <c r="K6" s="193"/>
      <c r="L6" s="193"/>
    </row>
    <row r="7" spans="2:12" s="235" customFormat="1" ht="21" customHeight="1" thickBot="1" x14ac:dyDescent="0.3">
      <c r="B7" s="193"/>
      <c r="C7" s="584" t="s">
        <v>4</v>
      </c>
      <c r="D7" s="586" t="s">
        <v>100</v>
      </c>
      <c r="E7" s="587"/>
      <c r="F7" s="587"/>
      <c r="G7" s="588"/>
      <c r="H7" s="193"/>
      <c r="I7" s="193"/>
      <c r="J7" s="193"/>
      <c r="K7" s="193"/>
      <c r="L7" s="193"/>
    </row>
    <row r="8" spans="2:12" ht="19.5" thickBot="1" x14ac:dyDescent="0.3">
      <c r="B8" s="193"/>
      <c r="C8" s="584" t="s">
        <v>38</v>
      </c>
      <c r="D8" s="589" t="s">
        <v>5</v>
      </c>
      <c r="E8" s="590"/>
      <c r="F8" s="590"/>
      <c r="G8" s="591"/>
      <c r="H8" s="193"/>
      <c r="I8" s="193"/>
      <c r="J8" s="193"/>
      <c r="K8" s="193"/>
      <c r="L8" s="193"/>
    </row>
    <row r="9" spans="2:12" ht="26.1" customHeight="1" thickBot="1" x14ac:dyDescent="0.35">
      <c r="B9" s="193"/>
      <c r="C9" s="592" t="s">
        <v>8</v>
      </c>
      <c r="D9" s="593"/>
      <c r="E9" s="593"/>
      <c r="F9" s="593"/>
      <c r="G9" s="594"/>
      <c r="H9" s="193"/>
      <c r="I9" s="193"/>
      <c r="J9" s="193"/>
      <c r="K9" s="193"/>
      <c r="L9" s="193"/>
    </row>
    <row r="10" spans="2:12" ht="26.1" customHeight="1" thickBot="1" x14ac:dyDescent="0.3">
      <c r="B10" s="193"/>
      <c r="C10" s="589" t="s">
        <v>371</v>
      </c>
      <c r="D10" s="590"/>
      <c r="E10" s="590"/>
      <c r="F10" s="590"/>
      <c r="G10" s="591"/>
      <c r="H10" s="193"/>
      <c r="I10" s="193"/>
      <c r="J10" s="193"/>
      <c r="K10" s="193"/>
      <c r="L10" s="193"/>
    </row>
    <row r="11" spans="2:12" ht="24" customHeight="1" thickBot="1" x14ac:dyDescent="0.3">
      <c r="B11" s="193"/>
      <c r="C11" s="589"/>
      <c r="D11" s="590"/>
      <c r="E11" s="590"/>
      <c r="F11" s="590"/>
      <c r="G11" s="591"/>
      <c r="H11" s="193"/>
      <c r="I11" s="193"/>
      <c r="J11" s="193"/>
      <c r="K11" s="193"/>
      <c r="L11" s="193"/>
    </row>
    <row r="12" spans="2:12" ht="25.5" hidden="1" customHeight="1" thickBot="1" x14ac:dyDescent="0.3">
      <c r="B12" s="193"/>
      <c r="C12" s="589"/>
      <c r="D12" s="590"/>
      <c r="E12" s="590"/>
      <c r="F12" s="590"/>
      <c r="G12" s="591"/>
      <c r="H12" s="193"/>
      <c r="I12" s="193"/>
      <c r="J12" s="193"/>
      <c r="K12" s="193"/>
      <c r="L12" s="193"/>
    </row>
    <row r="13" spans="2:12" ht="42.75" customHeight="1" thickBot="1" x14ac:dyDescent="0.3">
      <c r="B13" s="193"/>
      <c r="C13" s="595" t="s">
        <v>11</v>
      </c>
      <c r="D13" s="590" t="s">
        <v>372</v>
      </c>
      <c r="E13" s="596"/>
      <c r="F13" s="596"/>
      <c r="G13" s="597"/>
      <c r="H13" s="193"/>
      <c r="I13" s="193"/>
      <c r="J13" s="193"/>
      <c r="K13" s="193"/>
      <c r="L13" s="193"/>
    </row>
    <row r="14" spans="2:12" ht="26.1" customHeight="1" x14ac:dyDescent="0.25">
      <c r="B14" s="193"/>
      <c r="C14" s="598" t="s">
        <v>12</v>
      </c>
      <c r="D14" s="599">
        <v>2018</v>
      </c>
      <c r="E14" s="599">
        <v>2019</v>
      </c>
      <c r="F14" s="599">
        <v>2020</v>
      </c>
      <c r="G14" s="599">
        <v>2021</v>
      </c>
      <c r="H14" s="193"/>
      <c r="I14" s="193"/>
      <c r="J14" s="193"/>
      <c r="K14" s="193"/>
      <c r="L14" s="193"/>
    </row>
    <row r="15" spans="2:12" ht="26.1" customHeight="1" thickBot="1" x14ac:dyDescent="0.3">
      <c r="B15" s="193"/>
      <c r="C15" s="600"/>
      <c r="D15" s="601" t="s">
        <v>6</v>
      </c>
      <c r="E15" s="601" t="s">
        <v>7</v>
      </c>
      <c r="F15" s="601" t="s">
        <v>7</v>
      </c>
      <c r="G15" s="601" t="s">
        <v>7</v>
      </c>
      <c r="H15" s="193"/>
      <c r="I15" s="193"/>
      <c r="J15" s="193"/>
      <c r="K15" s="193"/>
      <c r="L15" s="193"/>
    </row>
    <row r="16" spans="2:12" ht="31.5" customHeight="1" thickBot="1" x14ac:dyDescent="0.3">
      <c r="B16" s="193"/>
      <c r="C16" s="602" t="s">
        <v>373</v>
      </c>
      <c r="D16" s="603">
        <v>33200</v>
      </c>
      <c r="E16" s="603">
        <v>33200</v>
      </c>
      <c r="F16" s="603">
        <v>33200</v>
      </c>
      <c r="G16" s="603">
        <v>33200</v>
      </c>
      <c r="H16" s="193"/>
      <c r="I16" s="193"/>
      <c r="J16" s="193"/>
      <c r="K16" s="193"/>
      <c r="L16" s="193"/>
    </row>
    <row r="17" spans="2:12" ht="51.75" customHeight="1" thickBot="1" x14ac:dyDescent="0.3">
      <c r="B17" s="193"/>
      <c r="C17" s="604" t="s">
        <v>13</v>
      </c>
      <c r="D17" s="590" t="s">
        <v>374</v>
      </c>
      <c r="E17" s="596"/>
      <c r="F17" s="596"/>
      <c r="G17" s="597"/>
      <c r="H17" s="193"/>
      <c r="I17" s="193"/>
      <c r="J17" s="193"/>
      <c r="K17" s="193"/>
      <c r="L17" s="193"/>
    </row>
    <row r="18" spans="2:12" ht="33.75" customHeight="1" thickBot="1" x14ac:dyDescent="0.3">
      <c r="B18" s="193"/>
      <c r="C18" s="589" t="s">
        <v>14</v>
      </c>
      <c r="D18" s="590"/>
      <c r="E18" s="590"/>
      <c r="F18" s="590"/>
      <c r="G18" s="591"/>
      <c r="H18" s="193"/>
      <c r="I18" s="193"/>
      <c r="J18" s="236"/>
      <c r="K18" s="193"/>
      <c r="L18" s="236"/>
    </row>
    <row r="19" spans="2:12" ht="33.75" customHeight="1" thickBot="1" x14ac:dyDescent="0.3">
      <c r="B19" s="193"/>
      <c r="C19" s="602" t="s">
        <v>375</v>
      </c>
      <c r="D19" s="603">
        <v>8400</v>
      </c>
      <c r="E19" s="603">
        <f t="shared" ref="E19:G20" si="0">D19*1.05</f>
        <v>8820</v>
      </c>
      <c r="F19" s="603">
        <f t="shared" si="0"/>
        <v>9261</v>
      </c>
      <c r="G19" s="603">
        <f t="shared" si="0"/>
        <v>9724.0500000000011</v>
      </c>
      <c r="H19" s="193"/>
      <c r="I19" s="193"/>
      <c r="J19" s="193"/>
      <c r="K19" s="193"/>
      <c r="L19" s="193"/>
    </row>
    <row r="20" spans="2:12" ht="33.75" customHeight="1" thickBot="1" x14ac:dyDescent="0.3">
      <c r="B20" s="193"/>
      <c r="C20" s="605" t="s">
        <v>376</v>
      </c>
      <c r="D20" s="603">
        <v>1947</v>
      </c>
      <c r="E20" s="603">
        <f t="shared" si="0"/>
        <v>2044.3500000000001</v>
      </c>
      <c r="F20" s="603">
        <f t="shared" si="0"/>
        <v>2146.5675000000001</v>
      </c>
      <c r="G20" s="603">
        <f t="shared" si="0"/>
        <v>2253.8958750000002</v>
      </c>
      <c r="H20" s="193"/>
      <c r="I20" s="193"/>
      <c r="J20" s="193"/>
      <c r="K20" s="193"/>
      <c r="L20" s="193"/>
    </row>
    <row r="21" spans="2:12" ht="33.75" customHeight="1" thickBot="1" x14ac:dyDescent="0.3">
      <c r="B21" s="193"/>
      <c r="C21" s="605" t="s">
        <v>377</v>
      </c>
      <c r="D21" s="603">
        <v>112</v>
      </c>
      <c r="E21" s="603">
        <v>106</v>
      </c>
      <c r="F21" s="603">
        <v>100</v>
      </c>
      <c r="G21" s="603">
        <v>90</v>
      </c>
      <c r="H21" s="193"/>
      <c r="I21" s="193"/>
      <c r="J21" s="193"/>
      <c r="K21" s="193"/>
      <c r="L21" s="193"/>
    </row>
    <row r="22" spans="2:12" ht="33.75" customHeight="1" thickBot="1" x14ac:dyDescent="0.3">
      <c r="B22" s="193"/>
      <c r="C22" s="606" t="s">
        <v>59</v>
      </c>
      <c r="D22" s="607"/>
      <c r="E22" s="607"/>
      <c r="F22" s="607"/>
      <c r="G22" s="608"/>
      <c r="H22" s="193"/>
      <c r="I22" s="226"/>
      <c r="J22" s="193"/>
      <c r="K22" s="193"/>
      <c r="L22" s="193"/>
    </row>
    <row r="23" spans="2:12" ht="42.75" customHeight="1" thickBot="1" x14ac:dyDescent="0.3">
      <c r="B23" s="193"/>
      <c r="C23" s="606" t="s">
        <v>77</v>
      </c>
      <c r="D23" s="607"/>
      <c r="E23" s="607"/>
      <c r="F23" s="607"/>
      <c r="G23" s="608"/>
      <c r="H23" s="193"/>
      <c r="I23" s="193"/>
      <c r="J23" s="193"/>
      <c r="K23" s="193"/>
      <c r="L23" s="193"/>
    </row>
    <row r="24" spans="2:12" ht="26.1" customHeight="1" thickBot="1" x14ac:dyDescent="0.3">
      <c r="B24" s="193"/>
      <c r="C24" s="609" t="s">
        <v>39</v>
      </c>
      <c r="D24" s="610" t="s">
        <v>378</v>
      </c>
      <c r="E24" s="596"/>
      <c r="F24" s="596"/>
      <c r="G24" s="597"/>
      <c r="H24" s="193"/>
      <c r="I24" s="193"/>
      <c r="J24" s="193"/>
      <c r="K24" s="193"/>
      <c r="L24" s="193"/>
    </row>
    <row r="25" spans="2:12" ht="38.25" customHeight="1" thickBot="1" x14ac:dyDescent="0.3">
      <c r="B25" s="193"/>
      <c r="C25" s="605" t="s">
        <v>10</v>
      </c>
      <c r="D25" s="589" t="s">
        <v>379</v>
      </c>
      <c r="E25" s="590"/>
      <c r="F25" s="590"/>
      <c r="G25" s="591"/>
      <c r="H25" s="193"/>
      <c r="I25" s="193"/>
      <c r="J25" s="193"/>
      <c r="K25" s="193"/>
      <c r="L25" s="193"/>
    </row>
    <row r="26" spans="2:12" ht="26.1" customHeight="1" thickBot="1" x14ac:dyDescent="0.3">
      <c r="B26" s="193"/>
      <c r="C26" s="605" t="s">
        <v>15</v>
      </c>
      <c r="D26" s="610" t="s">
        <v>380</v>
      </c>
      <c r="E26" s="596"/>
      <c r="F26" s="596"/>
      <c r="G26" s="597"/>
      <c r="H26" s="193"/>
      <c r="I26" s="193"/>
      <c r="J26" s="193"/>
      <c r="K26" s="193"/>
      <c r="L26" s="193"/>
    </row>
    <row r="27" spans="2:12" ht="26.1" customHeight="1" x14ac:dyDescent="0.25">
      <c r="B27" s="193"/>
      <c r="C27" s="598"/>
      <c r="D27" s="611">
        <v>2018</v>
      </c>
      <c r="E27" s="611">
        <v>2019</v>
      </c>
      <c r="F27" s="611">
        <v>2020</v>
      </c>
      <c r="G27" s="611">
        <v>2021</v>
      </c>
      <c r="H27" s="193"/>
      <c r="I27" s="193"/>
      <c r="J27" s="193"/>
      <c r="K27" s="193"/>
      <c r="L27" s="193"/>
    </row>
    <row r="28" spans="2:12" ht="26.1" customHeight="1" thickBot="1" x14ac:dyDescent="0.3">
      <c r="B28" s="193"/>
      <c r="C28" s="600"/>
      <c r="D28" s="612" t="s">
        <v>6</v>
      </c>
      <c r="E28" s="612" t="s">
        <v>7</v>
      </c>
      <c r="F28" s="612" t="s">
        <v>7</v>
      </c>
      <c r="G28" s="612" t="s">
        <v>7</v>
      </c>
      <c r="H28" s="193"/>
      <c r="I28" s="193"/>
      <c r="J28" s="193"/>
      <c r="K28" s="193"/>
      <c r="L28" s="193"/>
    </row>
    <row r="29" spans="2:12" ht="26.1" customHeight="1" thickBot="1" x14ac:dyDescent="0.3">
      <c r="B29" s="193"/>
      <c r="C29" s="605" t="s">
        <v>9</v>
      </c>
      <c r="D29" s="613">
        <f>D19</f>
        <v>8400</v>
      </c>
      <c r="E29" s="613">
        <f>E19</f>
        <v>8820</v>
      </c>
      <c r="F29" s="613">
        <f>F19</f>
        <v>9261</v>
      </c>
      <c r="G29" s="613">
        <f>G19</f>
        <v>9724.0500000000011</v>
      </c>
      <c r="H29" s="193"/>
      <c r="I29" s="193"/>
      <c r="J29" s="193"/>
      <c r="K29" s="193"/>
      <c r="L29" s="193"/>
    </row>
    <row r="30" spans="2:12" ht="26.1" customHeight="1" thickBot="1" x14ac:dyDescent="0.3">
      <c r="B30" s="193"/>
      <c r="C30" s="605" t="s">
        <v>16</v>
      </c>
      <c r="D30" s="613">
        <f>D38+D41+D44</f>
        <v>114100</v>
      </c>
      <c r="E30" s="613">
        <f>E38+E41+E44</f>
        <v>114170</v>
      </c>
      <c r="F30" s="613">
        <f>F38+F41+F44</f>
        <v>115500</v>
      </c>
      <c r="G30" s="613">
        <f>G38+G41+G44</f>
        <v>116200</v>
      </c>
      <c r="H30" s="193"/>
      <c r="I30" s="230"/>
      <c r="J30" s="226"/>
      <c r="K30" s="193"/>
      <c r="L30" s="193"/>
    </row>
    <row r="31" spans="2:12" ht="26.1" customHeight="1" thickBot="1" x14ac:dyDescent="0.3">
      <c r="B31" s="193"/>
      <c r="C31" s="605" t="s">
        <v>26</v>
      </c>
      <c r="D31" s="614">
        <f>D30/D29</f>
        <v>13.583333333333334</v>
      </c>
      <c r="E31" s="614">
        <f>E30/E29</f>
        <v>12.944444444444445</v>
      </c>
      <c r="F31" s="614">
        <f>F30/F29</f>
        <v>12.471655328798185</v>
      </c>
      <c r="G31" s="614">
        <f>G30/G29</f>
        <v>11.949753446352084</v>
      </c>
      <c r="H31" s="193"/>
      <c r="I31" s="237"/>
      <c r="J31" s="193"/>
      <c r="K31" s="193"/>
      <c r="L31" s="193"/>
    </row>
    <row r="32" spans="2:12" ht="26.1" customHeight="1" thickBot="1" x14ac:dyDescent="0.3">
      <c r="B32" s="193"/>
      <c r="C32" s="605" t="s">
        <v>17</v>
      </c>
      <c r="D32" s="615" t="s">
        <v>23</v>
      </c>
      <c r="E32" s="616">
        <f>E29/D29-1</f>
        <v>5.0000000000000044E-2</v>
      </c>
      <c r="F32" s="616">
        <f t="shared" ref="F32:G34" si="1">F29/E29-1</f>
        <v>5.0000000000000044E-2</v>
      </c>
      <c r="G32" s="616">
        <f t="shared" si="1"/>
        <v>5.0000000000000044E-2</v>
      </c>
      <c r="H32" s="193"/>
      <c r="I32" s="226"/>
      <c r="J32" s="226"/>
      <c r="K32" s="226"/>
      <c r="L32" s="226"/>
    </row>
    <row r="33" spans="2:12" ht="26.1" customHeight="1" thickBot="1" x14ac:dyDescent="0.3">
      <c r="B33" s="193"/>
      <c r="C33" s="605" t="s">
        <v>18</v>
      </c>
      <c r="D33" s="615" t="s">
        <v>23</v>
      </c>
      <c r="E33" s="616">
        <f>E30/D30-1</f>
        <v>6.1349693251533388E-4</v>
      </c>
      <c r="F33" s="616">
        <f t="shared" si="1"/>
        <v>1.1649294911097563E-2</v>
      </c>
      <c r="G33" s="616">
        <f t="shared" si="1"/>
        <v>6.0606060606060996E-3</v>
      </c>
      <c r="H33" s="193"/>
      <c r="I33" s="193"/>
      <c r="J33" s="193"/>
      <c r="K33" s="193"/>
      <c r="L33" s="193"/>
    </row>
    <row r="34" spans="2:12" ht="24" customHeight="1" thickBot="1" x14ac:dyDescent="0.3">
      <c r="B34" s="193"/>
      <c r="C34" s="605" t="s">
        <v>19</v>
      </c>
      <c r="D34" s="615" t="s">
        <v>23</v>
      </c>
      <c r="E34" s="616">
        <f>E31/D31-1</f>
        <v>-4.7034764826175857E-2</v>
      </c>
      <c r="F34" s="616">
        <f t="shared" si="1"/>
        <v>-3.6524481037050083E-2</v>
      </c>
      <c r="G34" s="616">
        <f t="shared" si="1"/>
        <v>-4.1847041847042021E-2</v>
      </c>
      <c r="H34" s="193"/>
      <c r="I34" s="193"/>
      <c r="J34" s="193"/>
      <c r="K34" s="193"/>
      <c r="L34" s="193"/>
    </row>
    <row r="35" spans="2:12" ht="24" customHeight="1" thickBot="1" x14ac:dyDescent="0.3">
      <c r="B35" s="193"/>
      <c r="C35" s="617" t="s">
        <v>551</v>
      </c>
      <c r="D35" s="618"/>
      <c r="E35" s="618"/>
      <c r="F35" s="618"/>
      <c r="G35" s="619"/>
      <c r="H35" s="193"/>
      <c r="I35" s="193"/>
      <c r="J35" s="193"/>
      <c r="K35" s="193"/>
      <c r="L35" s="193"/>
    </row>
    <row r="36" spans="2:12" ht="24" customHeight="1" x14ac:dyDescent="0.25">
      <c r="B36" s="193"/>
      <c r="C36" s="598"/>
      <c r="D36" s="611">
        <v>2018</v>
      </c>
      <c r="E36" s="611">
        <v>2019</v>
      </c>
      <c r="F36" s="611">
        <v>2020</v>
      </c>
      <c r="G36" s="611">
        <v>2021</v>
      </c>
      <c r="H36" s="193"/>
      <c r="I36" s="193"/>
      <c r="J36" s="193"/>
      <c r="K36" s="193"/>
      <c r="L36" s="193"/>
    </row>
    <row r="37" spans="2:12" ht="24" customHeight="1" thickBot="1" x14ac:dyDescent="0.3">
      <c r="B37" s="193"/>
      <c r="C37" s="600"/>
      <c r="D37" s="612" t="s">
        <v>6</v>
      </c>
      <c r="E37" s="612" t="s">
        <v>7</v>
      </c>
      <c r="F37" s="612" t="s">
        <v>7</v>
      </c>
      <c r="G37" s="612" t="s">
        <v>7</v>
      </c>
      <c r="H37" s="193"/>
      <c r="I37" s="193"/>
      <c r="J37" s="193"/>
      <c r="K37" s="193"/>
      <c r="L37" s="193"/>
    </row>
    <row r="38" spans="2:12" ht="24" customHeight="1" thickBot="1" x14ac:dyDescent="0.3">
      <c r="B38" s="193"/>
      <c r="C38" s="620" t="s">
        <v>0</v>
      </c>
      <c r="D38" s="603">
        <v>76300</v>
      </c>
      <c r="E38" s="603">
        <v>76300</v>
      </c>
      <c r="F38" s="603">
        <v>76300</v>
      </c>
      <c r="G38" s="603">
        <v>76300</v>
      </c>
      <c r="H38" s="193"/>
      <c r="I38" s="193"/>
      <c r="J38" s="193"/>
      <c r="K38" s="193"/>
      <c r="L38" s="193"/>
    </row>
    <row r="39" spans="2:12" ht="33" customHeight="1" thickBot="1" x14ac:dyDescent="0.3">
      <c r="B39" s="193"/>
      <c r="C39" s="621" t="s">
        <v>43</v>
      </c>
      <c r="D39" s="613"/>
      <c r="E39" s="622"/>
      <c r="F39" s="622"/>
      <c r="G39" s="622"/>
      <c r="H39" s="193"/>
      <c r="I39" s="226"/>
      <c r="J39" s="193"/>
      <c r="K39" s="193"/>
      <c r="L39" s="193"/>
    </row>
    <row r="40" spans="2:12" ht="32.25" customHeight="1" thickBot="1" x14ac:dyDescent="0.3">
      <c r="B40" s="193"/>
      <c r="C40" s="621" t="s">
        <v>552</v>
      </c>
      <c r="D40" s="613"/>
      <c r="E40" s="623"/>
      <c r="F40" s="623"/>
      <c r="G40" s="623"/>
      <c r="H40" s="193"/>
      <c r="I40" s="226"/>
      <c r="J40" s="193"/>
      <c r="K40" s="193"/>
      <c r="L40" s="193"/>
    </row>
    <row r="41" spans="2:12" ht="31.5" customHeight="1" thickBot="1" x14ac:dyDescent="0.3">
      <c r="B41" s="193"/>
      <c r="C41" s="620" t="s">
        <v>41</v>
      </c>
      <c r="D41" s="603">
        <v>16800</v>
      </c>
      <c r="E41" s="603">
        <v>16800</v>
      </c>
      <c r="F41" s="603">
        <v>16800</v>
      </c>
      <c r="G41" s="603">
        <v>16800</v>
      </c>
      <c r="H41" s="193"/>
      <c r="I41" s="226"/>
      <c r="J41" s="193"/>
      <c r="K41" s="193"/>
      <c r="L41" s="193"/>
    </row>
    <row r="42" spans="2:12" ht="24" customHeight="1" thickBot="1" x14ac:dyDescent="0.3">
      <c r="B42" s="193"/>
      <c r="C42" s="621" t="s">
        <v>45</v>
      </c>
      <c r="D42" s="613"/>
      <c r="E42" s="603"/>
      <c r="F42" s="603"/>
      <c r="G42" s="603"/>
      <c r="H42" s="193"/>
      <c r="I42" s="193"/>
      <c r="J42" s="193"/>
      <c r="K42" s="193"/>
      <c r="L42" s="193"/>
    </row>
    <row r="43" spans="2:12" ht="24" customHeight="1" thickBot="1" x14ac:dyDescent="0.3">
      <c r="B43" s="193"/>
      <c r="C43" s="621" t="s">
        <v>553</v>
      </c>
      <c r="D43" s="613"/>
      <c r="E43" s="603"/>
      <c r="F43" s="603"/>
      <c r="G43" s="603"/>
      <c r="H43" s="193"/>
      <c r="I43" s="193"/>
      <c r="J43" s="193"/>
      <c r="K43" s="193"/>
      <c r="L43" s="193"/>
    </row>
    <row r="44" spans="2:12" ht="24" customHeight="1" thickBot="1" x14ac:dyDescent="0.3">
      <c r="B44" s="193"/>
      <c r="C44" s="620" t="s">
        <v>1</v>
      </c>
      <c r="D44" s="613">
        <v>21000</v>
      </c>
      <c r="E44" s="603">
        <v>21070</v>
      </c>
      <c r="F44" s="603">
        <v>22400</v>
      </c>
      <c r="G44" s="603">
        <v>23100</v>
      </c>
      <c r="H44" s="193"/>
      <c r="I44" s="193"/>
      <c r="J44" s="193"/>
      <c r="K44" s="193"/>
      <c r="L44" s="193"/>
    </row>
    <row r="45" spans="2:12" ht="24" customHeight="1" thickBot="1" x14ac:dyDescent="0.3">
      <c r="B45" s="193"/>
      <c r="C45" s="621" t="s">
        <v>48</v>
      </c>
      <c r="D45" s="613"/>
      <c r="E45" s="624"/>
      <c r="F45" s="624"/>
      <c r="G45" s="624"/>
      <c r="H45" s="193"/>
      <c r="I45" s="193"/>
      <c r="J45" s="193"/>
      <c r="K45" s="193"/>
      <c r="L45" s="193"/>
    </row>
    <row r="46" spans="2:12" ht="36" customHeight="1" thickBot="1" x14ac:dyDescent="0.3">
      <c r="B46" s="193"/>
      <c r="C46" s="621" t="s">
        <v>554</v>
      </c>
      <c r="D46" s="613"/>
      <c r="E46" s="603"/>
      <c r="F46" s="603"/>
      <c r="G46" s="603"/>
      <c r="H46" s="193"/>
      <c r="I46" s="193"/>
      <c r="J46" s="193"/>
      <c r="K46" s="193"/>
      <c r="L46" s="193"/>
    </row>
    <row r="47" spans="2:12" ht="24" customHeight="1" thickBot="1" x14ac:dyDescent="0.3">
      <c r="B47" s="193"/>
      <c r="C47" s="620" t="s">
        <v>2</v>
      </c>
      <c r="D47" s="613"/>
      <c r="E47" s="603"/>
      <c r="F47" s="603"/>
      <c r="G47" s="603"/>
      <c r="H47" s="193"/>
      <c r="I47" s="193"/>
      <c r="J47" s="193"/>
      <c r="K47" s="193"/>
      <c r="L47" s="193"/>
    </row>
    <row r="48" spans="2:12" ht="24" customHeight="1" thickBot="1" x14ac:dyDescent="0.3">
      <c r="B48" s="193"/>
      <c r="C48" s="621" t="s">
        <v>50</v>
      </c>
      <c r="D48" s="613"/>
      <c r="E48" s="603"/>
      <c r="F48" s="603"/>
      <c r="G48" s="603"/>
      <c r="H48" s="193"/>
      <c r="I48" s="193"/>
      <c r="J48" s="193"/>
      <c r="K48" s="193"/>
      <c r="L48" s="193"/>
    </row>
    <row r="49" spans="2:12" ht="24" customHeight="1" thickBot="1" x14ac:dyDescent="0.3">
      <c r="B49" s="193"/>
      <c r="C49" s="621" t="s">
        <v>555</v>
      </c>
      <c r="D49" s="613"/>
      <c r="E49" s="603"/>
      <c r="F49" s="603"/>
      <c r="G49" s="603"/>
      <c r="H49" s="193"/>
      <c r="I49" s="193"/>
      <c r="J49" s="193"/>
      <c r="K49" s="193"/>
      <c r="L49" s="193"/>
    </row>
    <row r="50" spans="2:12" ht="24" customHeight="1" thickBot="1" x14ac:dyDescent="0.3">
      <c r="B50" s="193"/>
      <c r="C50" s="620" t="s">
        <v>31</v>
      </c>
      <c r="D50" s="613"/>
      <c r="E50" s="603"/>
      <c r="F50" s="603"/>
      <c r="G50" s="603"/>
      <c r="H50" s="193"/>
      <c r="I50" s="193"/>
      <c r="J50" s="193"/>
      <c r="K50" s="193"/>
      <c r="L50" s="193"/>
    </row>
    <row r="51" spans="2:12" ht="24" customHeight="1" thickBot="1" x14ac:dyDescent="0.3">
      <c r="B51" s="193"/>
      <c r="C51" s="621" t="s">
        <v>52</v>
      </c>
      <c r="D51" s="613"/>
      <c r="E51" s="603"/>
      <c r="F51" s="603"/>
      <c r="G51" s="603"/>
      <c r="H51" s="193"/>
      <c r="I51" s="193"/>
      <c r="J51" s="193"/>
      <c r="K51" s="193"/>
      <c r="L51" s="193"/>
    </row>
    <row r="52" spans="2:12" ht="24" customHeight="1" thickBot="1" x14ac:dyDescent="0.3">
      <c r="B52" s="193"/>
      <c r="C52" s="621" t="s">
        <v>556</v>
      </c>
      <c r="D52" s="613"/>
      <c r="E52" s="603"/>
      <c r="F52" s="603"/>
      <c r="G52" s="603"/>
      <c r="H52" s="193"/>
      <c r="I52" s="193"/>
      <c r="J52" s="193"/>
      <c r="K52" s="193"/>
      <c r="L52" s="193"/>
    </row>
    <row r="53" spans="2:12" ht="24" customHeight="1" thickBot="1" x14ac:dyDescent="0.3">
      <c r="B53" s="193"/>
      <c r="C53" s="620" t="s">
        <v>33</v>
      </c>
      <c r="D53" s="613"/>
      <c r="E53" s="603"/>
      <c r="F53" s="603"/>
      <c r="G53" s="603"/>
      <c r="H53" s="193"/>
      <c r="I53" s="193"/>
      <c r="J53" s="193"/>
      <c r="K53" s="193"/>
      <c r="L53" s="193"/>
    </row>
    <row r="54" spans="2:12" ht="24" customHeight="1" thickBot="1" x14ac:dyDescent="0.3">
      <c r="B54" s="193"/>
      <c r="C54" s="621" t="s">
        <v>54</v>
      </c>
      <c r="D54" s="613"/>
      <c r="E54" s="603"/>
      <c r="F54" s="603"/>
      <c r="G54" s="603"/>
      <c r="H54" s="193"/>
      <c r="I54" s="193"/>
      <c r="J54" s="193"/>
      <c r="K54" s="193"/>
      <c r="L54" s="193"/>
    </row>
    <row r="55" spans="2:12" ht="24" customHeight="1" thickBot="1" x14ac:dyDescent="0.3">
      <c r="B55" s="193"/>
      <c r="C55" s="621" t="s">
        <v>557</v>
      </c>
      <c r="D55" s="613"/>
      <c r="E55" s="603"/>
      <c r="F55" s="603"/>
      <c r="G55" s="603"/>
      <c r="H55" s="193"/>
      <c r="I55" s="193"/>
      <c r="J55" s="193"/>
      <c r="K55" s="193"/>
      <c r="L55" s="193"/>
    </row>
    <row r="56" spans="2:12" ht="24" customHeight="1" thickBot="1" x14ac:dyDescent="0.3">
      <c r="B56" s="193"/>
      <c r="C56" s="620" t="s">
        <v>3</v>
      </c>
      <c r="D56" s="613"/>
      <c r="E56" s="603"/>
      <c r="F56" s="603"/>
      <c r="G56" s="603"/>
      <c r="H56" s="193"/>
      <c r="I56" s="193"/>
      <c r="J56" s="193"/>
      <c r="K56" s="193"/>
      <c r="L56" s="193"/>
    </row>
    <row r="57" spans="2:12" ht="24" customHeight="1" thickBot="1" x14ac:dyDescent="0.3">
      <c r="B57" s="193"/>
      <c r="C57" s="621" t="s">
        <v>56</v>
      </c>
      <c r="D57" s="613"/>
      <c r="E57" s="603"/>
      <c r="F57" s="603"/>
      <c r="G57" s="603"/>
      <c r="H57" s="193"/>
      <c r="I57" s="193"/>
      <c r="J57" s="193"/>
      <c r="K57" s="193"/>
      <c r="L57" s="193"/>
    </row>
    <row r="58" spans="2:12" ht="38.25" customHeight="1" thickBot="1" x14ac:dyDescent="0.3">
      <c r="B58" s="193"/>
      <c r="C58" s="621" t="s">
        <v>558</v>
      </c>
      <c r="D58" s="613"/>
      <c r="E58" s="603"/>
      <c r="F58" s="603"/>
      <c r="G58" s="603"/>
      <c r="H58" s="193"/>
      <c r="I58" s="193"/>
      <c r="J58" s="193"/>
      <c r="K58" s="193"/>
      <c r="L58" s="193"/>
    </row>
    <row r="59" spans="2:12" ht="39.75" customHeight="1" thickBot="1" x14ac:dyDescent="0.3">
      <c r="B59" s="193"/>
      <c r="C59" s="625" t="s">
        <v>61</v>
      </c>
      <c r="D59" s="613">
        <f>D56+D53+D50+D47+D44+D41+D38</f>
        <v>114100</v>
      </c>
      <c r="E59" s="613">
        <f>E56+E53+E50+E47+E44+E41+E38</f>
        <v>114170</v>
      </c>
      <c r="F59" s="613">
        <f>F56+F53+F50+F47+F44+F41+F38</f>
        <v>115500</v>
      </c>
      <c r="G59" s="613">
        <f>G56+G53+G50+G47+G44+G41+G38</f>
        <v>116200</v>
      </c>
      <c r="H59" s="193"/>
      <c r="I59" s="193"/>
      <c r="J59" s="193"/>
      <c r="K59" s="193"/>
      <c r="L59" s="193"/>
    </row>
    <row r="60" spans="2:12" ht="36" customHeight="1" x14ac:dyDescent="0.25">
      <c r="B60" s="193"/>
      <c r="C60" s="626" t="s">
        <v>559</v>
      </c>
      <c r="D60" s="627" t="s">
        <v>381</v>
      </c>
      <c r="E60" s="628"/>
      <c r="F60" s="628"/>
      <c r="G60" s="629"/>
      <c r="H60" s="193"/>
      <c r="I60" s="193"/>
      <c r="J60" s="193"/>
      <c r="K60" s="193"/>
      <c r="L60" s="193"/>
    </row>
    <row r="61" spans="2:12" ht="24" customHeight="1" x14ac:dyDescent="0.25">
      <c r="B61" s="193"/>
      <c r="C61" s="630"/>
      <c r="D61" s="631"/>
      <c r="E61" s="632"/>
      <c r="F61" s="632"/>
      <c r="G61" s="633"/>
      <c r="H61" s="193"/>
      <c r="I61" s="193"/>
      <c r="J61" s="193"/>
      <c r="K61" s="193"/>
      <c r="L61" s="193"/>
    </row>
    <row r="62" spans="2:12" ht="42.75" customHeight="1" thickBot="1" x14ac:dyDescent="0.3">
      <c r="B62" s="193"/>
      <c r="C62" s="634"/>
      <c r="D62" s="635"/>
      <c r="E62" s="636"/>
      <c r="F62" s="636"/>
      <c r="G62" s="637"/>
      <c r="H62" s="193"/>
      <c r="I62" s="193"/>
      <c r="J62" s="193"/>
      <c r="K62" s="193"/>
      <c r="L62" s="193"/>
    </row>
    <row r="63" spans="2:12" ht="41.25" customHeight="1" thickBot="1" x14ac:dyDescent="0.3">
      <c r="B63" s="193"/>
      <c r="C63" s="638" t="s">
        <v>63</v>
      </c>
      <c r="D63" s="639">
        <f>IF(D59-D30=0,0,"Error")</f>
        <v>0</v>
      </c>
      <c r="E63" s="639">
        <f>IF(E59-E30=0,0,"Error")</f>
        <v>0</v>
      </c>
      <c r="F63" s="639">
        <f>IF(F59-F30=0,0,"Error")</f>
        <v>0</v>
      </c>
      <c r="G63" s="639">
        <f>IF(G59-G30=0,0,"Error")</f>
        <v>0</v>
      </c>
      <c r="H63" s="193"/>
      <c r="I63" s="193"/>
      <c r="J63" s="193"/>
      <c r="K63" s="193"/>
      <c r="L63" s="193"/>
    </row>
    <row r="64" spans="2:12" ht="24" customHeight="1" thickBot="1" x14ac:dyDescent="0.3">
      <c r="B64" s="193"/>
      <c r="C64" s="640" t="s">
        <v>135</v>
      </c>
      <c r="D64" s="610" t="s">
        <v>382</v>
      </c>
      <c r="E64" s="596"/>
      <c r="F64" s="596"/>
      <c r="G64" s="597"/>
      <c r="H64" s="193"/>
      <c r="I64" s="193"/>
      <c r="J64" s="193"/>
      <c r="K64" s="193"/>
      <c r="L64" s="193"/>
    </row>
    <row r="65" spans="2:12" ht="40.5" customHeight="1" thickBot="1" x14ac:dyDescent="0.3">
      <c r="B65" s="193"/>
      <c r="C65" s="605" t="s">
        <v>10</v>
      </c>
      <c r="D65" s="610" t="s">
        <v>383</v>
      </c>
      <c r="E65" s="596"/>
      <c r="F65" s="596"/>
      <c r="G65" s="597"/>
      <c r="H65" s="193"/>
      <c r="I65" s="193"/>
      <c r="J65" s="193"/>
      <c r="K65" s="193"/>
      <c r="L65" s="193"/>
    </row>
    <row r="66" spans="2:12" ht="43.5" customHeight="1" thickBot="1" x14ac:dyDescent="0.3">
      <c r="B66" s="193"/>
      <c r="C66" s="605" t="s">
        <v>15</v>
      </c>
      <c r="D66" s="610" t="s">
        <v>384</v>
      </c>
      <c r="E66" s="596"/>
      <c r="F66" s="596"/>
      <c r="G66" s="597"/>
      <c r="H66" s="193"/>
      <c r="I66" s="193"/>
      <c r="J66" s="193"/>
      <c r="K66" s="193"/>
      <c r="L66" s="193"/>
    </row>
    <row r="67" spans="2:12" ht="37.5" customHeight="1" thickBot="1" x14ac:dyDescent="0.3">
      <c r="B67" s="193"/>
      <c r="C67" s="605" t="s">
        <v>9</v>
      </c>
      <c r="D67" s="641"/>
      <c r="E67" s="641"/>
      <c r="F67" s="641"/>
      <c r="G67" s="641"/>
      <c r="H67" s="193"/>
      <c r="I67" s="193"/>
      <c r="J67" s="193"/>
      <c r="K67" s="193"/>
      <c r="L67" s="193"/>
    </row>
    <row r="68" spans="2:12" ht="42" customHeight="1" x14ac:dyDescent="0.25">
      <c r="B68" s="193"/>
      <c r="C68" s="598"/>
      <c r="D68" s="611">
        <v>2018</v>
      </c>
      <c r="E68" s="611">
        <v>2019</v>
      </c>
      <c r="F68" s="611">
        <v>2020</v>
      </c>
      <c r="G68" s="611">
        <v>2021</v>
      </c>
      <c r="H68" s="193"/>
      <c r="I68" s="193"/>
      <c r="J68" s="193"/>
      <c r="K68" s="193"/>
      <c r="L68" s="193"/>
    </row>
    <row r="69" spans="2:12" ht="45.75" customHeight="1" thickBot="1" x14ac:dyDescent="0.3">
      <c r="B69" s="193"/>
      <c r="C69" s="600"/>
      <c r="D69" s="612" t="s">
        <v>6</v>
      </c>
      <c r="E69" s="612" t="s">
        <v>7</v>
      </c>
      <c r="F69" s="612" t="s">
        <v>7</v>
      </c>
      <c r="G69" s="612" t="s">
        <v>7</v>
      </c>
      <c r="H69" s="193"/>
      <c r="I69" s="193"/>
      <c r="J69" s="193"/>
      <c r="K69" s="193"/>
      <c r="L69" s="193"/>
    </row>
    <row r="70" spans="2:12" ht="33" customHeight="1" thickBot="1" x14ac:dyDescent="0.3">
      <c r="B70" s="193"/>
      <c r="C70" s="605" t="s">
        <v>16</v>
      </c>
      <c r="D70" s="641">
        <f>D78+D81+D84</f>
        <v>48900</v>
      </c>
      <c r="E70" s="641">
        <f>E78+E81+E84</f>
        <v>48930</v>
      </c>
      <c r="F70" s="641">
        <f>F78+F81+F84</f>
        <v>49500</v>
      </c>
      <c r="G70" s="641">
        <f>G78+G81+G84</f>
        <v>49800</v>
      </c>
      <c r="H70" s="193"/>
      <c r="I70" s="193"/>
      <c r="J70" s="193"/>
      <c r="K70" s="193"/>
      <c r="L70" s="193"/>
    </row>
    <row r="71" spans="2:12" ht="39.75" customHeight="1" thickBot="1" x14ac:dyDescent="0.3">
      <c r="B71" s="193"/>
      <c r="C71" s="605" t="s">
        <v>26</v>
      </c>
      <c r="D71" s="641" t="e">
        <f>D70/D67</f>
        <v>#DIV/0!</v>
      </c>
      <c r="E71" s="641" t="e">
        <f>E70/E67</f>
        <v>#DIV/0!</v>
      </c>
      <c r="F71" s="641" t="e">
        <f>F70/F67</f>
        <v>#DIV/0!</v>
      </c>
      <c r="G71" s="641" t="e">
        <f>G70/G67</f>
        <v>#DIV/0!</v>
      </c>
      <c r="H71" s="193"/>
      <c r="I71" s="193"/>
      <c r="J71" s="193"/>
      <c r="K71" s="193"/>
      <c r="L71" s="193"/>
    </row>
    <row r="72" spans="2:12" ht="39.75" customHeight="1" thickBot="1" x14ac:dyDescent="0.3">
      <c r="B72" s="193"/>
      <c r="C72" s="605" t="s">
        <v>17</v>
      </c>
      <c r="D72" s="615"/>
      <c r="E72" s="616" t="e">
        <f>E67/D67-1</f>
        <v>#DIV/0!</v>
      </c>
      <c r="F72" s="616" t="e">
        <f>F67/E67-1</f>
        <v>#DIV/0!</v>
      </c>
      <c r="G72" s="616" t="e">
        <f>G67/F67-1</f>
        <v>#DIV/0!</v>
      </c>
      <c r="H72" s="193"/>
      <c r="I72" s="193"/>
      <c r="J72" s="193"/>
      <c r="K72" s="193"/>
      <c r="L72" s="193"/>
    </row>
    <row r="73" spans="2:12" ht="42.75" customHeight="1" thickBot="1" x14ac:dyDescent="0.3">
      <c r="B73" s="193"/>
      <c r="C73" s="605" t="s">
        <v>18</v>
      </c>
      <c r="D73" s="615"/>
      <c r="E73" s="616">
        <f t="shared" ref="E73:G74" si="2">E70/D70-1</f>
        <v>6.1349693251533388E-4</v>
      </c>
      <c r="F73" s="616">
        <f t="shared" si="2"/>
        <v>1.1649294911097563E-2</v>
      </c>
      <c r="G73" s="616">
        <f t="shared" si="2"/>
        <v>6.0606060606060996E-3</v>
      </c>
      <c r="H73" s="193"/>
      <c r="I73" s="193"/>
      <c r="J73" s="193"/>
      <c r="K73" s="193"/>
      <c r="L73" s="193"/>
    </row>
    <row r="74" spans="2:12" ht="40.5" customHeight="1" thickBot="1" x14ac:dyDescent="0.3">
      <c r="B74" s="193"/>
      <c r="C74" s="605" t="s">
        <v>19</v>
      </c>
      <c r="D74" s="615"/>
      <c r="E74" s="616" t="e">
        <f t="shared" si="2"/>
        <v>#DIV/0!</v>
      </c>
      <c r="F74" s="616" t="e">
        <f t="shared" si="2"/>
        <v>#DIV/0!</v>
      </c>
      <c r="G74" s="616" t="e">
        <f t="shared" si="2"/>
        <v>#DIV/0!</v>
      </c>
      <c r="H74" s="193"/>
      <c r="I74" s="193"/>
      <c r="J74" s="193"/>
      <c r="K74" s="193"/>
      <c r="L74" s="193"/>
    </row>
    <row r="75" spans="2:12" ht="35.25" customHeight="1" thickBot="1" x14ac:dyDescent="0.3">
      <c r="B75" s="193"/>
      <c r="C75" s="617" t="s">
        <v>560</v>
      </c>
      <c r="D75" s="618"/>
      <c r="E75" s="618"/>
      <c r="F75" s="618"/>
      <c r="G75" s="619"/>
      <c r="H75" s="193"/>
      <c r="I75" s="193"/>
      <c r="J75" s="193"/>
      <c r="K75" s="193"/>
      <c r="L75" s="193"/>
    </row>
    <row r="76" spans="2:12" ht="33" customHeight="1" x14ac:dyDescent="0.25">
      <c r="B76" s="193"/>
      <c r="C76" s="598"/>
      <c r="D76" s="611">
        <v>2018</v>
      </c>
      <c r="E76" s="611">
        <v>2019</v>
      </c>
      <c r="F76" s="611">
        <v>2020</v>
      </c>
      <c r="G76" s="611">
        <v>2021</v>
      </c>
      <c r="H76" s="193"/>
      <c r="I76" s="193"/>
      <c r="J76" s="193"/>
      <c r="K76" s="193"/>
      <c r="L76" s="193"/>
    </row>
    <row r="77" spans="2:12" ht="30" customHeight="1" thickBot="1" x14ac:dyDescent="0.3">
      <c r="B77" s="193"/>
      <c r="C77" s="600"/>
      <c r="D77" s="612" t="s">
        <v>6</v>
      </c>
      <c r="E77" s="612" t="s">
        <v>7</v>
      </c>
      <c r="F77" s="612" t="s">
        <v>7</v>
      </c>
      <c r="G77" s="612" t="s">
        <v>7</v>
      </c>
      <c r="H77" s="193"/>
      <c r="I77" s="193"/>
      <c r="J77" s="193"/>
      <c r="K77" s="193"/>
      <c r="L77" s="193"/>
    </row>
    <row r="78" spans="2:12" ht="24" customHeight="1" thickBot="1" x14ac:dyDescent="0.3">
      <c r="B78" s="193"/>
      <c r="C78" s="620" t="s">
        <v>0</v>
      </c>
      <c r="D78" s="603">
        <v>32700</v>
      </c>
      <c r="E78" s="603">
        <v>32700</v>
      </c>
      <c r="F78" s="603">
        <v>32700</v>
      </c>
      <c r="G78" s="603">
        <v>32700</v>
      </c>
      <c r="H78" s="193"/>
      <c r="I78" s="193"/>
      <c r="J78" s="193"/>
      <c r="K78" s="193"/>
      <c r="L78" s="193"/>
    </row>
    <row r="79" spans="2:12" ht="33.75" customHeight="1" thickBot="1" x14ac:dyDescent="0.3">
      <c r="B79" s="193"/>
      <c r="C79" s="621" t="s">
        <v>43</v>
      </c>
      <c r="D79" s="613"/>
      <c r="E79" s="623"/>
      <c r="F79" s="623"/>
      <c r="G79" s="623"/>
      <c r="H79" s="193"/>
      <c r="I79" s="193"/>
      <c r="J79" s="193"/>
      <c r="K79" s="193"/>
      <c r="L79" s="193"/>
    </row>
    <row r="80" spans="2:12" ht="24" customHeight="1" thickBot="1" x14ac:dyDescent="0.3">
      <c r="B80" s="193"/>
      <c r="C80" s="621" t="s">
        <v>44</v>
      </c>
      <c r="D80" s="613"/>
      <c r="E80" s="623"/>
      <c r="F80" s="623"/>
      <c r="G80" s="623"/>
      <c r="H80" s="193"/>
      <c r="I80" s="193"/>
      <c r="J80" s="193"/>
      <c r="K80" s="193"/>
      <c r="L80" s="193"/>
    </row>
    <row r="81" spans="2:12" ht="24" customHeight="1" thickBot="1" x14ac:dyDescent="0.3">
      <c r="B81" s="193"/>
      <c r="C81" s="620" t="s">
        <v>41</v>
      </c>
      <c r="D81" s="603">
        <v>7200</v>
      </c>
      <c r="E81" s="603">
        <v>7200</v>
      </c>
      <c r="F81" s="603">
        <v>7200</v>
      </c>
      <c r="G81" s="603">
        <v>7200</v>
      </c>
      <c r="H81" s="193"/>
      <c r="I81" s="193"/>
      <c r="J81" s="193"/>
      <c r="K81" s="193"/>
      <c r="L81" s="193"/>
    </row>
    <row r="82" spans="2:12" ht="24" customHeight="1" thickBot="1" x14ac:dyDescent="0.3">
      <c r="B82" s="193"/>
      <c r="C82" s="621" t="s">
        <v>45</v>
      </c>
      <c r="D82" s="613"/>
      <c r="E82" s="603"/>
      <c r="F82" s="603"/>
      <c r="G82" s="603"/>
      <c r="H82" s="193"/>
      <c r="I82" s="193"/>
      <c r="J82" s="193"/>
      <c r="K82" s="193"/>
      <c r="L82" s="193"/>
    </row>
    <row r="83" spans="2:12" ht="24" customHeight="1" thickBot="1" x14ac:dyDescent="0.3">
      <c r="B83" s="193"/>
      <c r="C83" s="621" t="s">
        <v>46</v>
      </c>
      <c r="D83" s="613"/>
      <c r="E83" s="603"/>
      <c r="F83" s="603"/>
      <c r="G83" s="603"/>
      <c r="H83" s="193"/>
      <c r="I83" s="193"/>
      <c r="J83" s="193"/>
      <c r="K83" s="193"/>
      <c r="L83" s="193"/>
    </row>
    <row r="84" spans="2:12" ht="24" customHeight="1" thickBot="1" x14ac:dyDescent="0.3">
      <c r="B84" s="193"/>
      <c r="C84" s="620" t="s">
        <v>1</v>
      </c>
      <c r="D84" s="613">
        <v>9000</v>
      </c>
      <c r="E84" s="603">
        <v>9030</v>
      </c>
      <c r="F84" s="603">
        <v>9600</v>
      </c>
      <c r="G84" s="603">
        <v>9900</v>
      </c>
      <c r="H84" s="193"/>
      <c r="I84" s="193"/>
      <c r="J84" s="193"/>
      <c r="K84" s="193"/>
      <c r="L84" s="193"/>
    </row>
    <row r="85" spans="2:12" ht="24" customHeight="1" thickBot="1" x14ac:dyDescent="0.3">
      <c r="B85" s="193"/>
      <c r="C85" s="621" t="s">
        <v>48</v>
      </c>
      <c r="D85" s="613"/>
      <c r="E85" s="624"/>
      <c r="F85" s="624"/>
      <c r="G85" s="624"/>
      <c r="H85" s="193"/>
      <c r="I85" s="193"/>
      <c r="J85" s="193"/>
      <c r="K85" s="193"/>
      <c r="L85" s="193"/>
    </row>
    <row r="86" spans="2:12" ht="43.5" customHeight="1" thickBot="1" x14ac:dyDescent="0.3">
      <c r="B86" s="193"/>
      <c r="C86" s="621" t="s">
        <v>49</v>
      </c>
      <c r="D86" s="613"/>
      <c r="E86" s="603"/>
      <c r="F86" s="603"/>
      <c r="G86" s="603"/>
      <c r="H86" s="193"/>
      <c r="I86" s="193"/>
      <c r="J86" s="193"/>
      <c r="K86" s="193"/>
      <c r="L86" s="193"/>
    </row>
    <row r="87" spans="2:12" ht="24" customHeight="1" thickBot="1" x14ac:dyDescent="0.3">
      <c r="B87" s="193"/>
      <c r="C87" s="620" t="s">
        <v>2</v>
      </c>
      <c r="D87" s="613"/>
      <c r="E87" s="603"/>
      <c r="F87" s="603"/>
      <c r="G87" s="603"/>
      <c r="H87" s="193"/>
      <c r="I87" s="193"/>
      <c r="J87" s="193"/>
      <c r="K87" s="193"/>
      <c r="L87" s="193"/>
    </row>
    <row r="88" spans="2:12" ht="24" customHeight="1" thickBot="1" x14ac:dyDescent="0.3">
      <c r="B88" s="193"/>
      <c r="C88" s="621" t="s">
        <v>50</v>
      </c>
      <c r="D88" s="613"/>
      <c r="E88" s="603"/>
      <c r="F88" s="603"/>
      <c r="G88" s="603"/>
      <c r="H88" s="193"/>
      <c r="I88" s="193"/>
      <c r="J88" s="193"/>
      <c r="K88" s="193"/>
      <c r="L88" s="193"/>
    </row>
    <row r="89" spans="2:12" ht="24" customHeight="1" thickBot="1" x14ac:dyDescent="0.3">
      <c r="B89" s="193"/>
      <c r="C89" s="621" t="s">
        <v>51</v>
      </c>
      <c r="D89" s="613"/>
      <c r="E89" s="603"/>
      <c r="F89" s="603"/>
      <c r="G89" s="603"/>
      <c r="H89" s="193"/>
      <c r="I89" s="193"/>
      <c r="J89" s="193"/>
      <c r="K89" s="193"/>
      <c r="L89" s="193"/>
    </row>
    <row r="90" spans="2:12" ht="24" customHeight="1" thickBot="1" x14ac:dyDescent="0.3">
      <c r="B90" s="193"/>
      <c r="C90" s="620" t="s">
        <v>31</v>
      </c>
      <c r="D90" s="613"/>
      <c r="E90" s="603"/>
      <c r="F90" s="603"/>
      <c r="G90" s="603"/>
      <c r="H90" s="193"/>
      <c r="I90" s="193"/>
      <c r="J90" s="193"/>
      <c r="K90" s="193"/>
      <c r="L90" s="193"/>
    </row>
    <row r="91" spans="2:12" ht="24" customHeight="1" thickBot="1" x14ac:dyDescent="0.3">
      <c r="B91" s="193"/>
      <c r="C91" s="621" t="s">
        <v>52</v>
      </c>
      <c r="D91" s="613"/>
      <c r="E91" s="603"/>
      <c r="F91" s="603"/>
      <c r="G91" s="603"/>
      <c r="H91" s="193"/>
      <c r="I91" s="193"/>
      <c r="J91" s="193"/>
      <c r="K91" s="193"/>
      <c r="L91" s="193"/>
    </row>
    <row r="92" spans="2:12" ht="24" customHeight="1" thickBot="1" x14ac:dyDescent="0.3">
      <c r="B92" s="193"/>
      <c r="C92" s="621" t="s">
        <v>53</v>
      </c>
      <c r="D92" s="613"/>
      <c r="E92" s="603"/>
      <c r="F92" s="603"/>
      <c r="G92" s="603"/>
      <c r="H92" s="193"/>
      <c r="I92" s="193"/>
      <c r="J92" s="193"/>
      <c r="K92" s="193"/>
      <c r="L92" s="193"/>
    </row>
    <row r="93" spans="2:12" ht="24" customHeight="1" thickBot="1" x14ac:dyDescent="0.3">
      <c r="B93" s="193"/>
      <c r="C93" s="620" t="s">
        <v>33</v>
      </c>
      <c r="D93" s="613"/>
      <c r="E93" s="603"/>
      <c r="F93" s="603"/>
      <c r="G93" s="603"/>
      <c r="H93" s="193"/>
      <c r="I93" s="193"/>
      <c r="J93" s="193"/>
      <c r="K93" s="193"/>
      <c r="L93" s="193"/>
    </row>
    <row r="94" spans="2:12" ht="24" customHeight="1" thickBot="1" x14ac:dyDescent="0.3">
      <c r="B94" s="193"/>
      <c r="C94" s="621" t="s">
        <v>54</v>
      </c>
      <c r="D94" s="613"/>
      <c r="E94" s="624"/>
      <c r="F94" s="624"/>
      <c r="G94" s="624"/>
      <c r="H94" s="193"/>
      <c r="I94" s="193"/>
      <c r="J94" s="193"/>
      <c r="K94" s="193"/>
      <c r="L94" s="193"/>
    </row>
    <row r="95" spans="2:12" ht="34.5" customHeight="1" thickBot="1" x14ac:dyDescent="0.3">
      <c r="B95" s="193"/>
      <c r="C95" s="621" t="s">
        <v>55</v>
      </c>
      <c r="D95" s="613"/>
      <c r="E95" s="603"/>
      <c r="F95" s="603"/>
      <c r="G95" s="603"/>
      <c r="H95" s="193"/>
      <c r="I95" s="193"/>
      <c r="J95" s="193"/>
      <c r="K95" s="193"/>
      <c r="L95" s="193"/>
    </row>
    <row r="96" spans="2:12" ht="33" customHeight="1" thickBot="1" x14ac:dyDescent="0.3">
      <c r="B96" s="193"/>
      <c r="C96" s="620" t="s">
        <v>3</v>
      </c>
      <c r="D96" s="613"/>
      <c r="E96" s="603"/>
      <c r="F96" s="603"/>
      <c r="G96" s="603"/>
      <c r="H96" s="193"/>
      <c r="I96" s="193"/>
      <c r="J96" s="193"/>
      <c r="K96" s="193"/>
      <c r="L96" s="193"/>
    </row>
    <row r="97" spans="1:12" ht="33" customHeight="1" thickBot="1" x14ac:dyDescent="0.3">
      <c r="B97" s="193"/>
      <c r="C97" s="621" t="s">
        <v>56</v>
      </c>
      <c r="D97" s="613"/>
      <c r="E97" s="603"/>
      <c r="F97" s="603"/>
      <c r="G97" s="603"/>
      <c r="H97" s="193"/>
      <c r="I97" s="193"/>
      <c r="J97" s="193"/>
      <c r="K97" s="193"/>
      <c r="L97" s="193"/>
    </row>
    <row r="98" spans="1:12" ht="33" customHeight="1" thickBot="1" x14ac:dyDescent="0.3">
      <c r="B98" s="193"/>
      <c r="C98" s="621" t="s">
        <v>57</v>
      </c>
      <c r="D98" s="613"/>
      <c r="E98" s="603"/>
      <c r="F98" s="603"/>
      <c r="G98" s="603"/>
      <c r="H98" s="193"/>
      <c r="I98" s="193"/>
      <c r="J98" s="193"/>
      <c r="K98" s="193"/>
      <c r="L98" s="193"/>
    </row>
    <row r="99" spans="1:12" ht="35.25" customHeight="1" thickBot="1" x14ac:dyDescent="0.3">
      <c r="B99" s="193"/>
      <c r="C99" s="642" t="s">
        <v>64</v>
      </c>
      <c r="D99" s="613">
        <f>D96+D93+D90+D87+D84+D81+D78</f>
        <v>48900</v>
      </c>
      <c r="E99" s="613">
        <f>E96+E93+E90+E87+E84+E81+E78</f>
        <v>48930</v>
      </c>
      <c r="F99" s="613">
        <f>F96+F93+F90+F87+F84+F81+F78</f>
        <v>49500</v>
      </c>
      <c r="G99" s="613">
        <f>G96+G93+G90+G87+G84+G81+G78</f>
        <v>49800</v>
      </c>
      <c r="H99" s="193"/>
      <c r="I99" s="193"/>
      <c r="J99" s="193"/>
      <c r="K99" s="193"/>
      <c r="L99" s="193"/>
    </row>
    <row r="100" spans="1:12" ht="24" customHeight="1" x14ac:dyDescent="0.25">
      <c r="B100" s="193"/>
      <c r="C100" s="626" t="s">
        <v>312</v>
      </c>
      <c r="D100" s="627" t="s">
        <v>381</v>
      </c>
      <c r="E100" s="628"/>
      <c r="F100" s="628"/>
      <c r="G100" s="629"/>
      <c r="H100" s="193"/>
      <c r="I100" s="193"/>
      <c r="J100" s="193"/>
      <c r="K100" s="193"/>
      <c r="L100" s="193"/>
    </row>
    <row r="101" spans="1:12" ht="24" customHeight="1" x14ac:dyDescent="0.25">
      <c r="B101" s="193"/>
      <c r="C101" s="630"/>
      <c r="D101" s="631"/>
      <c r="E101" s="632"/>
      <c r="F101" s="632"/>
      <c r="G101" s="633"/>
      <c r="H101" s="193"/>
      <c r="I101" s="193"/>
      <c r="J101" s="193"/>
      <c r="K101" s="193"/>
      <c r="L101" s="193"/>
    </row>
    <row r="102" spans="1:12" ht="24" customHeight="1" thickBot="1" x14ac:dyDescent="0.3">
      <c r="B102" s="193"/>
      <c r="C102" s="634"/>
      <c r="D102" s="635"/>
      <c r="E102" s="636"/>
      <c r="F102" s="636"/>
      <c r="G102" s="637"/>
      <c r="H102" s="193"/>
      <c r="I102" s="193"/>
      <c r="J102" s="193"/>
      <c r="K102" s="193"/>
      <c r="L102" s="193"/>
    </row>
    <row r="103" spans="1:12" ht="34.5" customHeight="1" thickBot="1" x14ac:dyDescent="0.3">
      <c r="B103" s="193"/>
      <c r="C103" s="638" t="s">
        <v>63</v>
      </c>
      <c r="D103" s="639">
        <f>IF(D99-D70=0,0,"Error")</f>
        <v>0</v>
      </c>
      <c r="E103" s="639">
        <f>IF(E99-E70=0,0,"Error")</f>
        <v>0</v>
      </c>
      <c r="F103" s="639">
        <f>IF(F99-F70=0,0,"Error")</f>
        <v>0</v>
      </c>
      <c r="G103" s="639">
        <f>IF(G99-G70=0,0,"Error")</f>
        <v>0</v>
      </c>
      <c r="H103" s="193"/>
      <c r="I103" s="193"/>
      <c r="J103" s="193"/>
      <c r="K103" s="193"/>
      <c r="L103" s="193"/>
    </row>
    <row r="104" spans="1:12" ht="37.5" customHeight="1" thickBot="1" x14ac:dyDescent="0.3">
      <c r="A104" s="238"/>
      <c r="B104" s="193"/>
      <c r="C104" s="606" t="s">
        <v>85</v>
      </c>
      <c r="D104" s="607"/>
      <c r="E104" s="607"/>
      <c r="F104" s="607"/>
      <c r="G104" s="608"/>
      <c r="H104" s="193"/>
      <c r="I104" s="193"/>
      <c r="J104" s="193"/>
      <c r="K104" s="193"/>
      <c r="L104" s="193"/>
    </row>
    <row r="105" spans="1:12" ht="36.75" customHeight="1" thickBot="1" x14ac:dyDescent="0.3">
      <c r="B105" s="193"/>
      <c r="C105" s="606" t="s">
        <v>71</v>
      </c>
      <c r="D105" s="607"/>
      <c r="E105" s="607"/>
      <c r="F105" s="607"/>
      <c r="G105" s="608"/>
      <c r="H105" s="193"/>
      <c r="I105" s="193"/>
      <c r="J105" s="193"/>
      <c r="K105" s="193"/>
      <c r="L105" s="193"/>
    </row>
    <row r="106" spans="1:12" ht="33.75" customHeight="1" thickBot="1" x14ac:dyDescent="0.3">
      <c r="B106" s="193"/>
      <c r="C106" s="605" t="s">
        <v>86</v>
      </c>
      <c r="D106" s="643"/>
      <c r="E106" s="644"/>
      <c r="F106" s="644"/>
      <c r="G106" s="645"/>
      <c r="H106" s="193"/>
      <c r="I106" s="193"/>
      <c r="J106" s="193"/>
      <c r="K106" s="193"/>
      <c r="L106" s="193"/>
    </row>
    <row r="107" spans="1:12" ht="31.5" customHeight="1" thickBot="1" x14ac:dyDescent="0.3">
      <c r="B107" s="193"/>
      <c r="C107" s="609" t="s">
        <v>128</v>
      </c>
      <c r="D107" s="610" t="s">
        <v>385</v>
      </c>
      <c r="E107" s="596"/>
      <c r="F107" s="596"/>
      <c r="G107" s="597"/>
      <c r="H107" s="193"/>
      <c r="I107" s="193"/>
      <c r="J107" s="193"/>
      <c r="K107" s="193"/>
      <c r="L107" s="193"/>
    </row>
    <row r="108" spans="1:12" ht="45" customHeight="1" thickBot="1" x14ac:dyDescent="0.3">
      <c r="B108" s="193"/>
      <c r="C108" s="605" t="s">
        <v>10</v>
      </c>
      <c r="D108" s="589" t="s">
        <v>386</v>
      </c>
      <c r="E108" s="590"/>
      <c r="F108" s="590"/>
      <c r="G108" s="591"/>
      <c r="H108" s="193"/>
      <c r="I108" s="193"/>
      <c r="J108" s="193"/>
      <c r="K108" s="193"/>
      <c r="L108" s="193"/>
    </row>
    <row r="109" spans="1:12" ht="19.5" thickBot="1" x14ac:dyDescent="0.3">
      <c r="B109" s="193"/>
      <c r="C109" s="605" t="s">
        <v>15</v>
      </c>
      <c r="D109" s="610" t="s">
        <v>387</v>
      </c>
      <c r="E109" s="596"/>
      <c r="F109" s="596"/>
      <c r="G109" s="597"/>
      <c r="H109" s="193"/>
      <c r="I109" s="239"/>
      <c r="J109" s="193"/>
      <c r="K109" s="193"/>
      <c r="L109" s="193"/>
    </row>
    <row r="110" spans="1:12" x14ac:dyDescent="0.25">
      <c r="B110" s="193"/>
      <c r="C110" s="598"/>
      <c r="D110" s="611">
        <v>2018</v>
      </c>
      <c r="E110" s="611">
        <v>2019</v>
      </c>
      <c r="F110" s="611">
        <v>2020</v>
      </c>
      <c r="G110" s="611">
        <v>2021</v>
      </c>
      <c r="H110" s="193"/>
      <c r="I110" s="239"/>
      <c r="J110" s="193"/>
      <c r="K110" s="193"/>
      <c r="L110" s="193"/>
    </row>
    <row r="111" spans="1:12" ht="64.5" customHeight="1" thickBot="1" x14ac:dyDescent="0.3">
      <c r="B111" s="193"/>
      <c r="C111" s="600"/>
      <c r="D111" s="612" t="s">
        <v>6</v>
      </c>
      <c r="E111" s="612" t="s">
        <v>7</v>
      </c>
      <c r="F111" s="612" t="s">
        <v>7</v>
      </c>
      <c r="G111" s="612" t="s">
        <v>7</v>
      </c>
      <c r="H111" s="193"/>
      <c r="I111" s="239"/>
      <c r="J111" s="193"/>
      <c r="K111" s="193"/>
      <c r="L111" s="193"/>
    </row>
    <row r="112" spans="1:12" ht="54.75" customHeight="1" thickBot="1" x14ac:dyDescent="0.3">
      <c r="B112" s="193"/>
      <c r="C112" s="605" t="s">
        <v>9</v>
      </c>
      <c r="D112" s="641">
        <v>113</v>
      </c>
      <c r="E112" s="641">
        <v>128</v>
      </c>
      <c r="F112" s="641">
        <v>15</v>
      </c>
      <c r="G112" s="641">
        <v>15</v>
      </c>
      <c r="H112" s="193"/>
      <c r="I112" s="239"/>
      <c r="J112" s="193"/>
      <c r="K112" s="193"/>
      <c r="L112" s="193"/>
    </row>
    <row r="113" spans="2:12" ht="19.5" thickBot="1" x14ac:dyDescent="0.3">
      <c r="B113" s="193"/>
      <c r="C113" s="605" t="s">
        <v>16</v>
      </c>
      <c r="D113" s="641">
        <v>7250</v>
      </c>
      <c r="E113" s="641">
        <v>8800</v>
      </c>
      <c r="F113" s="641">
        <v>1000</v>
      </c>
      <c r="G113" s="641">
        <v>1000</v>
      </c>
      <c r="H113" s="193"/>
      <c r="I113" s="239"/>
      <c r="J113" s="193"/>
      <c r="K113" s="193"/>
      <c r="L113" s="193"/>
    </row>
    <row r="114" spans="2:12" ht="19.5" thickBot="1" x14ac:dyDescent="0.3">
      <c r="B114" s="193"/>
      <c r="C114" s="605" t="s">
        <v>26</v>
      </c>
      <c r="D114" s="641">
        <f>D113/D112</f>
        <v>64.159292035398224</v>
      </c>
      <c r="E114" s="641">
        <f>E113/E112</f>
        <v>68.75</v>
      </c>
      <c r="F114" s="641">
        <f>F113/F112</f>
        <v>66.666666666666671</v>
      </c>
      <c r="G114" s="641">
        <f>G113/G112</f>
        <v>66.666666666666671</v>
      </c>
      <c r="H114" s="193"/>
      <c r="I114" s="240"/>
      <c r="J114" s="240"/>
      <c r="K114" s="237"/>
      <c r="L114" s="237"/>
    </row>
    <row r="115" spans="2:12" ht="19.5" thickBot="1" x14ac:dyDescent="0.3">
      <c r="B115" s="193"/>
      <c r="C115" s="605" t="s">
        <v>17</v>
      </c>
      <c r="D115" s="615" t="s">
        <v>23</v>
      </c>
      <c r="E115" s="616">
        <f t="shared" ref="E115:G117" si="3">E112/D112-1</f>
        <v>0.13274336283185839</v>
      </c>
      <c r="F115" s="616">
        <f t="shared" si="3"/>
        <v>-0.8828125</v>
      </c>
      <c r="G115" s="616">
        <f t="shared" si="3"/>
        <v>0</v>
      </c>
      <c r="H115" s="193"/>
      <c r="I115" s="241"/>
      <c r="J115" s="226"/>
      <c r="K115" s="226"/>
      <c r="L115" s="226"/>
    </row>
    <row r="116" spans="2:12" s="194" customFormat="1" ht="15" customHeight="1" thickBot="1" x14ac:dyDescent="0.3">
      <c r="B116" s="193"/>
      <c r="C116" s="605" t="s">
        <v>18</v>
      </c>
      <c r="D116" s="615" t="s">
        <v>23</v>
      </c>
      <c r="E116" s="616">
        <f t="shared" si="3"/>
        <v>0.21379310344827585</v>
      </c>
      <c r="F116" s="616">
        <f t="shared" si="3"/>
        <v>-0.88636363636363635</v>
      </c>
      <c r="G116" s="616">
        <f t="shared" si="3"/>
        <v>0</v>
      </c>
      <c r="H116" s="193"/>
      <c r="I116" s="193"/>
      <c r="J116" s="193"/>
      <c r="K116" s="193"/>
      <c r="L116" s="193"/>
    </row>
    <row r="117" spans="2:12" s="194" customFormat="1" ht="19.5" thickBot="1" x14ac:dyDescent="0.3">
      <c r="B117" s="193"/>
      <c r="C117" s="605" t="s">
        <v>19</v>
      </c>
      <c r="D117" s="615" t="s">
        <v>23</v>
      </c>
      <c r="E117" s="616">
        <f t="shared" si="3"/>
        <v>7.1551724137931094E-2</v>
      </c>
      <c r="F117" s="616">
        <f t="shared" si="3"/>
        <v>-3.0303030303030276E-2</v>
      </c>
      <c r="G117" s="616">
        <f t="shared" si="3"/>
        <v>0</v>
      </c>
      <c r="H117" s="193"/>
      <c r="I117" s="193"/>
      <c r="J117" s="193"/>
      <c r="K117" s="193"/>
      <c r="L117" s="193"/>
    </row>
    <row r="118" spans="2:12" s="194" customFormat="1" ht="19.5" customHeight="1" thickBot="1" x14ac:dyDescent="0.3">
      <c r="B118" s="193"/>
      <c r="C118" s="617" t="s">
        <v>551</v>
      </c>
      <c r="D118" s="618"/>
      <c r="E118" s="618"/>
      <c r="F118" s="618"/>
      <c r="G118" s="619"/>
      <c r="H118" s="193"/>
      <c r="I118" s="193"/>
      <c r="J118" s="193"/>
      <c r="K118" s="193"/>
      <c r="L118" s="193"/>
    </row>
    <row r="119" spans="2:12" x14ac:dyDescent="0.25">
      <c r="B119" s="193"/>
      <c r="C119" s="598"/>
      <c r="D119" s="611">
        <v>2018</v>
      </c>
      <c r="E119" s="611">
        <v>2019</v>
      </c>
      <c r="F119" s="611">
        <v>2020</v>
      </c>
      <c r="G119" s="611">
        <v>2021</v>
      </c>
      <c r="H119" s="193"/>
      <c r="I119" s="193"/>
      <c r="J119" s="193"/>
      <c r="K119" s="193"/>
      <c r="L119" s="193"/>
    </row>
    <row r="120" spans="2:12" ht="19.5" thickBot="1" x14ac:dyDescent="0.3">
      <c r="B120" s="193"/>
      <c r="C120" s="600"/>
      <c r="D120" s="612" t="s">
        <v>6</v>
      </c>
      <c r="E120" s="612" t="s">
        <v>7</v>
      </c>
      <c r="F120" s="612" t="s">
        <v>7</v>
      </c>
      <c r="G120" s="612" t="s">
        <v>7</v>
      </c>
      <c r="H120" s="193"/>
      <c r="I120" s="193"/>
      <c r="J120" s="193"/>
      <c r="K120" s="193"/>
      <c r="L120" s="193"/>
    </row>
    <row r="121" spans="2:12" ht="19.5" thickBot="1" x14ac:dyDescent="0.3">
      <c r="B121" s="193"/>
      <c r="C121" s="620" t="s">
        <v>74</v>
      </c>
      <c r="D121" s="603"/>
      <c r="E121" s="603"/>
      <c r="F121" s="603"/>
      <c r="G121" s="603"/>
      <c r="H121" s="193"/>
      <c r="I121" s="193"/>
      <c r="J121" s="193"/>
      <c r="K121" s="193"/>
      <c r="L121" s="193"/>
    </row>
    <row r="122" spans="2:12" ht="19.5" thickBot="1" x14ac:dyDescent="0.3">
      <c r="B122" s="193"/>
      <c r="C122" s="620" t="s">
        <v>75</v>
      </c>
      <c r="D122" s="641">
        <f>D113</f>
        <v>7250</v>
      </c>
      <c r="E122" s="641">
        <f>E113</f>
        <v>8800</v>
      </c>
      <c r="F122" s="641">
        <f>F113</f>
        <v>1000</v>
      </c>
      <c r="G122" s="641">
        <f>G113</f>
        <v>1000</v>
      </c>
      <c r="H122" s="193"/>
      <c r="I122" s="193"/>
      <c r="J122" s="193"/>
      <c r="K122" s="193"/>
      <c r="L122" s="193"/>
    </row>
    <row r="123" spans="2:12" ht="19.5" thickBot="1" x14ac:dyDescent="0.3">
      <c r="B123" s="193"/>
      <c r="C123" s="625" t="s">
        <v>61</v>
      </c>
      <c r="D123" s="613">
        <f>D122+D121</f>
        <v>7250</v>
      </c>
      <c r="E123" s="613">
        <f>E122+E121</f>
        <v>8800</v>
      </c>
      <c r="F123" s="613">
        <f>F122+F121</f>
        <v>1000</v>
      </c>
      <c r="G123" s="613">
        <f>G122+G121</f>
        <v>1000</v>
      </c>
      <c r="H123" s="193"/>
      <c r="I123" s="193"/>
      <c r="J123" s="193"/>
      <c r="K123" s="193"/>
      <c r="L123" s="193"/>
    </row>
    <row r="124" spans="2:12" ht="15.75" x14ac:dyDescent="0.25">
      <c r="B124" s="193"/>
      <c r="C124" s="626" t="s">
        <v>72</v>
      </c>
      <c r="D124" s="627" t="s">
        <v>388</v>
      </c>
      <c r="E124" s="628"/>
      <c r="F124" s="628"/>
      <c r="G124" s="629"/>
      <c r="H124" s="193"/>
      <c r="I124" s="193"/>
      <c r="J124" s="193"/>
      <c r="K124" s="193"/>
      <c r="L124" s="193"/>
    </row>
    <row r="125" spans="2:12" ht="15.75" x14ac:dyDescent="0.25">
      <c r="B125" s="193"/>
      <c r="C125" s="630"/>
      <c r="D125" s="631"/>
      <c r="E125" s="632"/>
      <c r="F125" s="632"/>
      <c r="G125" s="633"/>
      <c r="H125" s="193"/>
      <c r="I125" s="193"/>
      <c r="J125" s="193"/>
      <c r="K125" s="193"/>
      <c r="L125" s="193"/>
    </row>
    <row r="126" spans="2:12" ht="16.5" thickBot="1" x14ac:dyDescent="0.3">
      <c r="B126" s="193"/>
      <c r="C126" s="634"/>
      <c r="D126" s="635"/>
      <c r="E126" s="636"/>
      <c r="F126" s="636"/>
      <c r="G126" s="637"/>
      <c r="H126" s="193"/>
      <c r="I126" s="193"/>
      <c r="J126" s="193"/>
      <c r="K126" s="193"/>
      <c r="L126" s="193"/>
    </row>
    <row r="127" spans="2:12" ht="19.5" thickBot="1" x14ac:dyDescent="0.3">
      <c r="B127" s="193"/>
      <c r="C127" s="605" t="s">
        <v>40</v>
      </c>
      <c r="D127" s="643"/>
      <c r="E127" s="644"/>
      <c r="F127" s="644"/>
      <c r="G127" s="645"/>
      <c r="H127" s="193"/>
      <c r="I127" s="193"/>
      <c r="J127" s="193"/>
      <c r="K127" s="193"/>
      <c r="L127" s="193"/>
    </row>
    <row r="128" spans="2:12" ht="19.5" thickBot="1" x14ac:dyDescent="0.3">
      <c r="B128" s="193"/>
      <c r="C128" s="609" t="s">
        <v>389</v>
      </c>
      <c r="D128" s="610" t="s">
        <v>385</v>
      </c>
      <c r="E128" s="596"/>
      <c r="F128" s="596"/>
      <c r="G128" s="597"/>
      <c r="H128" s="193"/>
      <c r="I128" s="193"/>
      <c r="J128" s="193"/>
      <c r="K128" s="193"/>
      <c r="L128" s="193"/>
    </row>
    <row r="129" spans="2:12" ht="19.5" thickBot="1" x14ac:dyDescent="0.3">
      <c r="B129" s="193"/>
      <c r="C129" s="605" t="s">
        <v>10</v>
      </c>
      <c r="D129" s="589" t="s">
        <v>390</v>
      </c>
      <c r="E129" s="590"/>
      <c r="F129" s="590"/>
      <c r="G129" s="591"/>
      <c r="H129" s="193"/>
      <c r="I129" s="193"/>
      <c r="J129" s="193"/>
      <c r="K129" s="193"/>
      <c r="L129" s="193"/>
    </row>
    <row r="130" spans="2:12" ht="19.5" thickBot="1" x14ac:dyDescent="0.3">
      <c r="B130" s="193"/>
      <c r="C130" s="605" t="s">
        <v>15</v>
      </c>
      <c r="D130" s="610" t="s">
        <v>387</v>
      </c>
      <c r="E130" s="596"/>
      <c r="F130" s="596"/>
      <c r="G130" s="597"/>
      <c r="H130" s="193"/>
      <c r="I130" s="193"/>
      <c r="J130" s="193"/>
      <c r="K130" s="193"/>
      <c r="L130" s="193"/>
    </row>
    <row r="131" spans="2:12" x14ac:dyDescent="0.25">
      <c r="B131" s="193"/>
      <c r="C131" s="598"/>
      <c r="D131" s="611">
        <v>2018</v>
      </c>
      <c r="E131" s="611">
        <v>2019</v>
      </c>
      <c r="F131" s="611">
        <v>2020</v>
      </c>
      <c r="G131" s="611">
        <v>2021</v>
      </c>
      <c r="H131" s="193"/>
      <c r="I131" s="193"/>
      <c r="J131" s="193"/>
      <c r="K131" s="193"/>
      <c r="L131" s="193"/>
    </row>
    <row r="132" spans="2:12" ht="19.5" thickBot="1" x14ac:dyDescent="0.3">
      <c r="B132" s="193"/>
      <c r="C132" s="600"/>
      <c r="D132" s="612" t="s">
        <v>6</v>
      </c>
      <c r="E132" s="612" t="s">
        <v>7</v>
      </c>
      <c r="F132" s="612" t="s">
        <v>7</v>
      </c>
      <c r="G132" s="612" t="s">
        <v>7</v>
      </c>
      <c r="H132" s="193"/>
      <c r="I132" s="193"/>
      <c r="J132" s="193"/>
      <c r="K132" s="193"/>
      <c r="L132" s="193"/>
    </row>
    <row r="133" spans="2:12" ht="19.5" thickBot="1" x14ac:dyDescent="0.3">
      <c r="B133" s="193"/>
      <c r="C133" s="605" t="s">
        <v>9</v>
      </c>
      <c r="D133" s="641">
        <v>93</v>
      </c>
      <c r="E133" s="641">
        <v>153</v>
      </c>
      <c r="F133" s="641">
        <v>30</v>
      </c>
      <c r="G133" s="641">
        <v>30</v>
      </c>
      <c r="H133" s="242"/>
      <c r="I133" s="193"/>
      <c r="J133" s="193"/>
      <c r="K133" s="193"/>
      <c r="L133" s="193"/>
    </row>
    <row r="134" spans="2:12" ht="19.5" thickBot="1" x14ac:dyDescent="0.3">
      <c r="B134" s="193"/>
      <c r="C134" s="605" t="s">
        <v>16</v>
      </c>
      <c r="D134" s="641">
        <v>2750</v>
      </c>
      <c r="E134" s="641">
        <v>2000</v>
      </c>
      <c r="F134" s="641">
        <v>1000</v>
      </c>
      <c r="G134" s="641">
        <v>1000</v>
      </c>
      <c r="H134" s="193"/>
      <c r="I134" s="193"/>
      <c r="J134" s="193"/>
      <c r="K134" s="193"/>
      <c r="L134" s="193"/>
    </row>
    <row r="135" spans="2:12" ht="19.5" thickBot="1" x14ac:dyDescent="0.3">
      <c r="B135" s="193"/>
      <c r="C135" s="605" t="s">
        <v>26</v>
      </c>
      <c r="D135" s="641">
        <f>D134/D133</f>
        <v>29.56989247311828</v>
      </c>
      <c r="E135" s="641">
        <f>E134/E133</f>
        <v>13.071895424836601</v>
      </c>
      <c r="F135" s="641">
        <f>F134/F133</f>
        <v>33.333333333333336</v>
      </c>
      <c r="G135" s="641">
        <f>G134/G133</f>
        <v>33.333333333333336</v>
      </c>
      <c r="H135" s="193"/>
      <c r="I135" s="240"/>
      <c r="J135" s="193"/>
      <c r="K135" s="193"/>
      <c r="L135" s="193"/>
    </row>
    <row r="136" spans="2:12" ht="19.5" thickBot="1" x14ac:dyDescent="0.3">
      <c r="B136" s="193"/>
      <c r="C136" s="605" t="s">
        <v>17</v>
      </c>
      <c r="D136" s="615" t="s">
        <v>23</v>
      </c>
      <c r="E136" s="616">
        <f t="shared" ref="E136:G138" si="4">E133/D133-1</f>
        <v>0.64516129032258074</v>
      </c>
      <c r="F136" s="616">
        <f t="shared" si="4"/>
        <v>-0.80392156862745101</v>
      </c>
      <c r="G136" s="616">
        <f t="shared" si="4"/>
        <v>0</v>
      </c>
      <c r="H136" s="193"/>
      <c r="I136" s="226"/>
      <c r="J136" s="226"/>
      <c r="K136" s="226"/>
      <c r="L136" s="226"/>
    </row>
    <row r="137" spans="2:12" ht="19.5" thickBot="1" x14ac:dyDescent="0.3">
      <c r="B137" s="193"/>
      <c r="C137" s="605" t="s">
        <v>18</v>
      </c>
      <c r="D137" s="615" t="s">
        <v>23</v>
      </c>
      <c r="E137" s="616">
        <f t="shared" si="4"/>
        <v>-0.27272727272727271</v>
      </c>
      <c r="F137" s="616">
        <f t="shared" si="4"/>
        <v>-0.5</v>
      </c>
      <c r="G137" s="616">
        <f t="shared" si="4"/>
        <v>0</v>
      </c>
      <c r="H137" s="193"/>
      <c r="I137" s="193"/>
      <c r="J137" s="193"/>
      <c r="K137" s="193"/>
      <c r="L137" s="193"/>
    </row>
    <row r="138" spans="2:12" ht="19.5" thickBot="1" x14ac:dyDescent="0.3">
      <c r="B138" s="193"/>
      <c r="C138" s="605" t="s">
        <v>19</v>
      </c>
      <c r="D138" s="615" t="s">
        <v>23</v>
      </c>
      <c r="E138" s="616">
        <f t="shared" si="4"/>
        <v>-0.55793226381461669</v>
      </c>
      <c r="F138" s="616">
        <f t="shared" si="4"/>
        <v>1.5500000000000003</v>
      </c>
      <c r="G138" s="616">
        <f t="shared" si="4"/>
        <v>0</v>
      </c>
      <c r="H138" s="193"/>
      <c r="I138" s="193"/>
      <c r="J138" s="193"/>
      <c r="K138" s="193"/>
      <c r="L138" s="193"/>
    </row>
    <row r="139" spans="2:12" ht="19.5" thickBot="1" x14ac:dyDescent="0.3">
      <c r="B139" s="193"/>
      <c r="C139" s="617" t="s">
        <v>561</v>
      </c>
      <c r="D139" s="618"/>
      <c r="E139" s="618"/>
      <c r="F139" s="618"/>
      <c r="G139" s="619"/>
      <c r="H139" s="193"/>
      <c r="I139" s="193"/>
      <c r="J139" s="193"/>
      <c r="K139" s="193"/>
      <c r="L139" s="193"/>
    </row>
    <row r="140" spans="2:12" x14ac:dyDescent="0.25">
      <c r="B140" s="193"/>
      <c r="C140" s="598"/>
      <c r="D140" s="611">
        <v>2018</v>
      </c>
      <c r="E140" s="611">
        <v>2019</v>
      </c>
      <c r="F140" s="611">
        <v>2020</v>
      </c>
      <c r="G140" s="611">
        <v>2021</v>
      </c>
      <c r="H140" s="193"/>
      <c r="I140" s="193"/>
      <c r="J140" s="193"/>
      <c r="K140" s="193"/>
      <c r="L140" s="193"/>
    </row>
    <row r="141" spans="2:12" ht="19.5" thickBot="1" x14ac:dyDescent="0.3">
      <c r="B141" s="193"/>
      <c r="C141" s="600"/>
      <c r="D141" s="612" t="s">
        <v>6</v>
      </c>
      <c r="E141" s="612" t="s">
        <v>7</v>
      </c>
      <c r="F141" s="612" t="s">
        <v>7</v>
      </c>
      <c r="G141" s="612" t="s">
        <v>7</v>
      </c>
      <c r="H141" s="193"/>
      <c r="I141" s="193"/>
      <c r="J141" s="193"/>
      <c r="K141" s="193"/>
      <c r="L141" s="193"/>
    </row>
    <row r="142" spans="2:12" ht="19.5" thickBot="1" x14ac:dyDescent="0.3">
      <c r="B142" s="193"/>
      <c r="C142" s="620" t="s">
        <v>74</v>
      </c>
      <c r="D142" s="603"/>
      <c r="E142" s="603"/>
      <c r="F142" s="603"/>
      <c r="G142" s="603"/>
      <c r="H142" s="193"/>
      <c r="I142" s="193"/>
      <c r="J142" s="193"/>
      <c r="K142" s="193"/>
      <c r="L142" s="193"/>
    </row>
    <row r="143" spans="2:12" ht="19.5" thickBot="1" x14ac:dyDescent="0.3">
      <c r="B143" s="193"/>
      <c r="C143" s="620" t="s">
        <v>75</v>
      </c>
      <c r="D143" s="641">
        <f>D134</f>
        <v>2750</v>
      </c>
      <c r="E143" s="641">
        <f>E134</f>
        <v>2000</v>
      </c>
      <c r="F143" s="641">
        <f>F134</f>
        <v>1000</v>
      </c>
      <c r="G143" s="641">
        <f>G134</f>
        <v>1000</v>
      </c>
      <c r="H143" s="193"/>
      <c r="I143" s="193"/>
      <c r="J143" s="193"/>
      <c r="K143" s="193"/>
      <c r="L143" s="193"/>
    </row>
    <row r="144" spans="2:12" ht="19.5" thickBot="1" x14ac:dyDescent="0.3">
      <c r="B144" s="193"/>
      <c r="C144" s="625" t="s">
        <v>64</v>
      </c>
      <c r="D144" s="613">
        <f>D143+D142</f>
        <v>2750</v>
      </c>
      <c r="E144" s="613">
        <f>E143+E142</f>
        <v>2000</v>
      </c>
      <c r="F144" s="613">
        <f>F143+F142</f>
        <v>1000</v>
      </c>
      <c r="G144" s="613">
        <f>G143+G142</f>
        <v>1000</v>
      </c>
      <c r="H144" s="193"/>
      <c r="I144" s="193"/>
      <c r="J144" s="193"/>
      <c r="K144" s="193"/>
      <c r="L144" s="193"/>
    </row>
    <row r="145" spans="2:12" ht="15.75" x14ac:dyDescent="0.25">
      <c r="B145" s="193"/>
      <c r="C145" s="626" t="s">
        <v>73</v>
      </c>
      <c r="D145" s="627" t="s">
        <v>391</v>
      </c>
      <c r="E145" s="628"/>
      <c r="F145" s="628"/>
      <c r="G145" s="629"/>
      <c r="H145" s="193"/>
      <c r="I145" s="193"/>
      <c r="J145" s="193"/>
      <c r="K145" s="193"/>
      <c r="L145" s="193"/>
    </row>
    <row r="146" spans="2:12" ht="15.75" x14ac:dyDescent="0.25">
      <c r="B146" s="193"/>
      <c r="C146" s="630"/>
      <c r="D146" s="631"/>
      <c r="E146" s="632"/>
      <c r="F146" s="632"/>
      <c r="G146" s="633"/>
      <c r="H146" s="193"/>
      <c r="I146" s="193"/>
      <c r="J146" s="193"/>
      <c r="K146" s="193"/>
      <c r="L146" s="193"/>
    </row>
    <row r="147" spans="2:12" ht="16.5" thickBot="1" x14ac:dyDescent="0.3">
      <c r="B147" s="193"/>
      <c r="C147" s="634"/>
      <c r="D147" s="635"/>
      <c r="E147" s="636"/>
      <c r="F147" s="636"/>
      <c r="G147" s="637"/>
      <c r="H147" s="193"/>
      <c r="I147" s="193"/>
      <c r="J147" s="193"/>
      <c r="K147" s="193"/>
      <c r="L147" s="193"/>
    </row>
    <row r="148" spans="2:12" ht="19.5" thickBot="1" x14ac:dyDescent="0.3">
      <c r="B148" s="193"/>
      <c r="C148" s="605" t="s">
        <v>40</v>
      </c>
      <c r="D148" s="643"/>
      <c r="E148" s="644"/>
      <c r="F148" s="644"/>
      <c r="G148" s="645"/>
      <c r="H148" s="193"/>
      <c r="I148" s="193"/>
      <c r="J148" s="193"/>
      <c r="K148" s="193"/>
      <c r="L148" s="193"/>
    </row>
    <row r="149" spans="2:12" ht="19.5" thickBot="1" x14ac:dyDescent="0.3">
      <c r="B149" s="193"/>
      <c r="C149" s="609" t="s">
        <v>392</v>
      </c>
      <c r="D149" s="610" t="s">
        <v>385</v>
      </c>
      <c r="E149" s="596"/>
      <c r="F149" s="596"/>
      <c r="G149" s="597"/>
      <c r="H149" s="193"/>
      <c r="I149" s="193"/>
      <c r="J149" s="193"/>
      <c r="K149" s="193"/>
      <c r="L149" s="193"/>
    </row>
    <row r="150" spans="2:12" ht="19.5" thickBot="1" x14ac:dyDescent="0.3">
      <c r="B150" s="193"/>
      <c r="C150" s="605" t="s">
        <v>10</v>
      </c>
      <c r="D150" s="589" t="s">
        <v>393</v>
      </c>
      <c r="E150" s="590"/>
      <c r="F150" s="590"/>
      <c r="G150" s="591"/>
      <c r="H150" s="193"/>
      <c r="I150" s="193"/>
      <c r="J150" s="193"/>
      <c r="K150" s="193"/>
      <c r="L150" s="193"/>
    </row>
    <row r="151" spans="2:12" ht="19.5" thickBot="1" x14ac:dyDescent="0.3">
      <c r="B151" s="193"/>
      <c r="C151" s="605" t="s">
        <v>15</v>
      </c>
      <c r="D151" s="610" t="s">
        <v>394</v>
      </c>
      <c r="E151" s="596"/>
      <c r="F151" s="596"/>
      <c r="G151" s="597"/>
      <c r="H151" s="193"/>
      <c r="I151" s="193"/>
      <c r="J151" s="193"/>
      <c r="K151" s="193"/>
      <c r="L151" s="193"/>
    </row>
    <row r="152" spans="2:12" x14ac:dyDescent="0.25">
      <c r="B152" s="193"/>
      <c r="C152" s="598"/>
      <c r="D152" s="611">
        <v>2018</v>
      </c>
      <c r="E152" s="611">
        <v>2019</v>
      </c>
      <c r="F152" s="611">
        <v>2020</v>
      </c>
      <c r="G152" s="611">
        <v>2021</v>
      </c>
      <c r="H152" s="193"/>
      <c r="I152" s="193"/>
      <c r="J152" s="193"/>
      <c r="K152" s="193"/>
      <c r="L152" s="193"/>
    </row>
    <row r="153" spans="2:12" ht="19.5" thickBot="1" x14ac:dyDescent="0.3">
      <c r="B153" s="193"/>
      <c r="C153" s="600"/>
      <c r="D153" s="612" t="s">
        <v>6</v>
      </c>
      <c r="E153" s="612" t="s">
        <v>7</v>
      </c>
      <c r="F153" s="612" t="s">
        <v>7</v>
      </c>
      <c r="G153" s="612" t="s">
        <v>7</v>
      </c>
      <c r="H153" s="193"/>
      <c r="I153" s="193"/>
      <c r="J153" s="193"/>
      <c r="K153" s="193"/>
      <c r="L153" s="193"/>
    </row>
    <row r="154" spans="2:12" ht="19.5" thickBot="1" x14ac:dyDescent="0.3">
      <c r="B154" s="193"/>
      <c r="C154" s="605" t="s">
        <v>9</v>
      </c>
      <c r="D154" s="641">
        <v>0</v>
      </c>
      <c r="E154" s="641">
        <v>1</v>
      </c>
      <c r="F154" s="641">
        <v>4</v>
      </c>
      <c r="G154" s="641">
        <v>4</v>
      </c>
      <c r="H154" s="193"/>
      <c r="I154" s="193"/>
      <c r="J154" s="193"/>
      <c r="K154" s="193"/>
      <c r="L154" s="193"/>
    </row>
    <row r="155" spans="2:12" ht="19.5" thickBot="1" x14ac:dyDescent="0.3">
      <c r="B155" s="193"/>
      <c r="C155" s="605" t="s">
        <v>16</v>
      </c>
      <c r="D155" s="641">
        <v>0</v>
      </c>
      <c r="E155" s="641">
        <v>3200</v>
      </c>
      <c r="F155" s="641">
        <v>12000</v>
      </c>
      <c r="G155" s="641">
        <v>12000</v>
      </c>
      <c r="H155" s="193"/>
      <c r="I155" s="193"/>
      <c r="J155" s="193"/>
      <c r="K155" s="193"/>
      <c r="L155" s="193"/>
    </row>
    <row r="156" spans="2:12" ht="19.5" thickBot="1" x14ac:dyDescent="0.3">
      <c r="B156" s="193"/>
      <c r="C156" s="605" t="s">
        <v>26</v>
      </c>
      <c r="D156" s="641" t="e">
        <f>D155/D154</f>
        <v>#DIV/0!</v>
      </c>
      <c r="E156" s="641">
        <f>E155/E154</f>
        <v>3200</v>
      </c>
      <c r="F156" s="641">
        <f>F155/F154</f>
        <v>3000</v>
      </c>
      <c r="G156" s="641">
        <f>G155/G154</f>
        <v>3000</v>
      </c>
      <c r="H156" s="193"/>
      <c r="I156" s="193"/>
      <c r="J156" s="193"/>
      <c r="K156" s="193"/>
      <c r="L156" s="193"/>
    </row>
    <row r="157" spans="2:12" ht="19.5" thickBot="1" x14ac:dyDescent="0.3">
      <c r="B157" s="193"/>
      <c r="C157" s="605" t="s">
        <v>17</v>
      </c>
      <c r="D157" s="615" t="s">
        <v>23</v>
      </c>
      <c r="E157" s="616" t="e">
        <f t="shared" ref="E157:G159" si="5">E154/D154-1</f>
        <v>#DIV/0!</v>
      </c>
      <c r="F157" s="616">
        <f t="shared" si="5"/>
        <v>3</v>
      </c>
      <c r="G157" s="616">
        <f t="shared" si="5"/>
        <v>0</v>
      </c>
      <c r="H157" s="193"/>
      <c r="I157" s="193"/>
      <c r="J157" s="193"/>
      <c r="K157" s="193"/>
      <c r="L157" s="193"/>
    </row>
    <row r="158" spans="2:12" ht="19.5" thickBot="1" x14ac:dyDescent="0.3">
      <c r="B158" s="193"/>
      <c r="C158" s="605" t="s">
        <v>18</v>
      </c>
      <c r="D158" s="615" t="s">
        <v>23</v>
      </c>
      <c r="E158" s="616" t="e">
        <f t="shared" si="5"/>
        <v>#DIV/0!</v>
      </c>
      <c r="F158" s="616">
        <f t="shared" si="5"/>
        <v>2.75</v>
      </c>
      <c r="G158" s="616">
        <f t="shared" si="5"/>
        <v>0</v>
      </c>
      <c r="H158" s="193"/>
      <c r="I158" s="193"/>
      <c r="J158" s="193"/>
      <c r="K158" s="193"/>
      <c r="L158" s="193"/>
    </row>
    <row r="159" spans="2:12" ht="19.5" thickBot="1" x14ac:dyDescent="0.3">
      <c r="B159" s="193"/>
      <c r="C159" s="605" t="s">
        <v>19</v>
      </c>
      <c r="D159" s="615" t="s">
        <v>23</v>
      </c>
      <c r="E159" s="616" t="e">
        <f t="shared" si="5"/>
        <v>#DIV/0!</v>
      </c>
      <c r="F159" s="616">
        <f t="shared" si="5"/>
        <v>-6.25E-2</v>
      </c>
      <c r="G159" s="616">
        <f t="shared" si="5"/>
        <v>0</v>
      </c>
      <c r="H159" s="193"/>
      <c r="I159" s="193"/>
      <c r="J159" s="193"/>
      <c r="K159" s="193"/>
      <c r="L159" s="193"/>
    </row>
    <row r="160" spans="2:12" ht="19.5" thickBot="1" x14ac:dyDescent="0.3">
      <c r="B160" s="193"/>
      <c r="C160" s="617" t="s">
        <v>561</v>
      </c>
      <c r="D160" s="618"/>
      <c r="E160" s="618"/>
      <c r="F160" s="618"/>
      <c r="G160" s="619"/>
      <c r="H160" s="193"/>
      <c r="I160" s="193"/>
      <c r="J160" s="193"/>
      <c r="K160" s="193"/>
      <c r="L160" s="193"/>
    </row>
    <row r="161" spans="2:12" x14ac:dyDescent="0.25">
      <c r="B161" s="193"/>
      <c r="C161" s="598"/>
      <c r="D161" s="611">
        <v>2018</v>
      </c>
      <c r="E161" s="611">
        <v>2019</v>
      </c>
      <c r="F161" s="611">
        <v>2020</v>
      </c>
      <c r="G161" s="611">
        <v>2021</v>
      </c>
      <c r="H161" s="193"/>
      <c r="I161" s="193"/>
      <c r="J161" s="193"/>
      <c r="K161" s="193"/>
      <c r="L161" s="193"/>
    </row>
    <row r="162" spans="2:12" ht="19.5" thickBot="1" x14ac:dyDescent="0.3">
      <c r="B162" s="193"/>
      <c r="C162" s="600"/>
      <c r="D162" s="612" t="s">
        <v>6</v>
      </c>
      <c r="E162" s="612" t="s">
        <v>7</v>
      </c>
      <c r="F162" s="612" t="s">
        <v>7</v>
      </c>
      <c r="G162" s="612" t="s">
        <v>7</v>
      </c>
      <c r="H162" s="193"/>
      <c r="I162" s="193"/>
      <c r="J162" s="193"/>
      <c r="K162" s="193"/>
      <c r="L162" s="193"/>
    </row>
    <row r="163" spans="2:12" ht="19.5" thickBot="1" x14ac:dyDescent="0.3">
      <c r="B163" s="193"/>
      <c r="C163" s="620" t="s">
        <v>74</v>
      </c>
      <c r="D163" s="603"/>
      <c r="E163" s="603"/>
      <c r="F163" s="603"/>
      <c r="G163" s="603"/>
      <c r="H163" s="193"/>
      <c r="I163" s="193"/>
      <c r="J163" s="193"/>
      <c r="K163" s="193"/>
      <c r="L163" s="193"/>
    </row>
    <row r="164" spans="2:12" ht="19.5" thickBot="1" x14ac:dyDescent="0.3">
      <c r="B164" s="193"/>
      <c r="C164" s="620" t="s">
        <v>75</v>
      </c>
      <c r="D164" s="641">
        <f>D155</f>
        <v>0</v>
      </c>
      <c r="E164" s="641">
        <f>E155</f>
        <v>3200</v>
      </c>
      <c r="F164" s="641">
        <f>F155</f>
        <v>12000</v>
      </c>
      <c r="G164" s="641">
        <f>G155</f>
        <v>12000</v>
      </c>
      <c r="H164" s="193"/>
      <c r="I164" s="193"/>
      <c r="J164" s="193"/>
      <c r="K164" s="193"/>
      <c r="L164" s="193"/>
    </row>
    <row r="165" spans="2:12" ht="19.5" thickBot="1" x14ac:dyDescent="0.3">
      <c r="B165" s="193"/>
      <c r="C165" s="625" t="s">
        <v>64</v>
      </c>
      <c r="D165" s="613">
        <f>D164+D163</f>
        <v>0</v>
      </c>
      <c r="E165" s="613">
        <f>E164+E163</f>
        <v>3200</v>
      </c>
      <c r="F165" s="613">
        <f>F164+F163</f>
        <v>12000</v>
      </c>
      <c r="G165" s="613">
        <f>G164+G163</f>
        <v>12000</v>
      </c>
      <c r="H165" s="193"/>
      <c r="I165" s="193"/>
      <c r="J165" s="193"/>
      <c r="K165" s="193"/>
      <c r="L165" s="193"/>
    </row>
    <row r="166" spans="2:12" ht="15.75" x14ac:dyDescent="0.25">
      <c r="B166" s="193"/>
      <c r="C166" s="626" t="s">
        <v>73</v>
      </c>
      <c r="D166" s="673" t="s">
        <v>395</v>
      </c>
      <c r="E166" s="674"/>
      <c r="F166" s="674"/>
      <c r="G166" s="675"/>
      <c r="H166" s="193"/>
      <c r="I166" s="193"/>
      <c r="J166" s="193"/>
      <c r="K166" s="193"/>
      <c r="L166" s="193"/>
    </row>
    <row r="167" spans="2:12" ht="15.75" x14ac:dyDescent="0.25">
      <c r="B167" s="193"/>
      <c r="C167" s="630"/>
      <c r="D167" s="676"/>
      <c r="E167" s="677"/>
      <c r="F167" s="677"/>
      <c r="G167" s="678"/>
      <c r="H167" s="193"/>
      <c r="I167" s="193"/>
      <c r="J167" s="193"/>
      <c r="K167" s="193"/>
      <c r="L167" s="193"/>
    </row>
    <row r="168" spans="2:12" ht="69" customHeight="1" thickBot="1" x14ac:dyDescent="0.3">
      <c r="B168" s="193"/>
      <c r="C168" s="634"/>
      <c r="D168" s="679"/>
      <c r="E168" s="680"/>
      <c r="F168" s="680"/>
      <c r="G168" s="681"/>
      <c r="H168" s="193"/>
      <c r="I168" s="193"/>
      <c r="J168" s="193"/>
      <c r="K168" s="193"/>
      <c r="L168" s="193"/>
    </row>
    <row r="169" spans="2:12" ht="19.5" hidden="1" thickBot="1" x14ac:dyDescent="0.3">
      <c r="B169" s="193"/>
      <c r="C169" s="646"/>
      <c r="D169" s="647"/>
      <c r="E169" s="647"/>
      <c r="F169" s="647"/>
      <c r="G169" s="601"/>
      <c r="H169" s="193"/>
      <c r="I169" s="193"/>
      <c r="J169" s="193"/>
      <c r="K169" s="193"/>
      <c r="L169" s="193"/>
    </row>
    <row r="170" spans="2:12" ht="19.5" hidden="1" thickBot="1" x14ac:dyDescent="0.3">
      <c r="B170" s="193"/>
      <c r="C170" s="646"/>
      <c r="D170" s="647"/>
      <c r="E170" s="647"/>
      <c r="F170" s="647"/>
      <c r="G170" s="601"/>
      <c r="H170" s="193"/>
      <c r="I170" s="193"/>
      <c r="J170" s="193"/>
      <c r="K170" s="193"/>
      <c r="L170" s="193"/>
    </row>
    <row r="171" spans="2:12" ht="19.5" hidden="1" thickBot="1" x14ac:dyDescent="0.3">
      <c r="B171" s="193"/>
      <c r="C171" s="606" t="s">
        <v>70</v>
      </c>
      <c r="D171" s="607"/>
      <c r="E171" s="607"/>
      <c r="F171" s="607"/>
      <c r="G171" s="608"/>
      <c r="H171" s="193"/>
      <c r="I171" s="193"/>
      <c r="J171" s="193"/>
      <c r="K171" s="193"/>
      <c r="L171" s="193"/>
    </row>
    <row r="172" spans="2:12" ht="19.5" hidden="1" thickBot="1" x14ac:dyDescent="0.3">
      <c r="B172" s="193"/>
      <c r="C172" s="606" t="s">
        <v>76</v>
      </c>
      <c r="D172" s="607"/>
      <c r="E172" s="607"/>
      <c r="F172" s="607"/>
      <c r="G172" s="608"/>
      <c r="H172" s="193"/>
      <c r="I172" s="193"/>
      <c r="J172" s="193"/>
      <c r="K172" s="193"/>
      <c r="L172" s="193"/>
    </row>
    <row r="173" spans="2:12" ht="19.5" hidden="1" thickBot="1" x14ac:dyDescent="0.3">
      <c r="B173" s="193"/>
      <c r="C173" s="605" t="s">
        <v>40</v>
      </c>
      <c r="D173" s="643"/>
      <c r="E173" s="644"/>
      <c r="F173" s="644"/>
      <c r="G173" s="645"/>
      <c r="H173" s="193"/>
      <c r="I173" s="239"/>
      <c r="J173" s="239"/>
      <c r="K173" s="239"/>
      <c r="L173" s="239"/>
    </row>
    <row r="174" spans="2:12" ht="19.5" hidden="1" thickBot="1" x14ac:dyDescent="0.3">
      <c r="B174" s="193"/>
      <c r="C174" s="609" t="s">
        <v>39</v>
      </c>
      <c r="D174" s="610"/>
      <c r="E174" s="596"/>
      <c r="F174" s="596"/>
      <c r="G174" s="597"/>
      <c r="H174" s="193"/>
      <c r="I174" s="461"/>
      <c r="J174" s="461"/>
      <c r="K174" s="461"/>
      <c r="L174" s="461"/>
    </row>
    <row r="175" spans="2:12" ht="19.5" hidden="1" thickBot="1" x14ac:dyDescent="0.3">
      <c r="B175" s="193"/>
      <c r="C175" s="605" t="s">
        <v>10</v>
      </c>
      <c r="D175" s="610"/>
      <c r="E175" s="596"/>
      <c r="F175" s="596"/>
      <c r="G175" s="597"/>
      <c r="H175" s="193"/>
      <c r="I175" s="461"/>
      <c r="J175" s="461"/>
      <c r="K175" s="461"/>
      <c r="L175" s="461"/>
    </row>
    <row r="176" spans="2:12" ht="19.5" hidden="1" thickBot="1" x14ac:dyDescent="0.3">
      <c r="B176" s="193"/>
      <c r="C176" s="605" t="s">
        <v>15</v>
      </c>
      <c r="D176" s="610"/>
      <c r="E176" s="596"/>
      <c r="F176" s="596"/>
      <c r="G176" s="597"/>
      <c r="H176" s="193"/>
      <c r="I176" s="239"/>
      <c r="J176" s="239"/>
      <c r="K176" s="239"/>
      <c r="L176" s="239"/>
    </row>
    <row r="177" spans="2:12" hidden="1" x14ac:dyDescent="0.25">
      <c r="B177" s="193"/>
      <c r="C177" s="598"/>
      <c r="D177" s="611">
        <v>2018</v>
      </c>
      <c r="E177" s="611">
        <v>2019</v>
      </c>
      <c r="F177" s="611">
        <v>2020</v>
      </c>
      <c r="G177" s="611">
        <v>2021</v>
      </c>
      <c r="H177" s="193"/>
      <c r="I177" s="239"/>
      <c r="J177" s="239"/>
      <c r="K177" s="239"/>
      <c r="L177" s="239"/>
    </row>
    <row r="178" spans="2:12" ht="19.5" hidden="1" thickBot="1" x14ac:dyDescent="0.3">
      <c r="B178" s="193"/>
      <c r="C178" s="600"/>
      <c r="D178" s="612" t="s">
        <v>6</v>
      </c>
      <c r="E178" s="612" t="s">
        <v>7</v>
      </c>
      <c r="F178" s="612" t="s">
        <v>7</v>
      </c>
      <c r="G178" s="612" t="s">
        <v>7</v>
      </c>
      <c r="H178" s="193"/>
      <c r="I178" s="193"/>
      <c r="J178" s="193"/>
      <c r="K178" s="193"/>
      <c r="L178" s="193"/>
    </row>
    <row r="179" spans="2:12" ht="19.5" hidden="1" thickBot="1" x14ac:dyDescent="0.3">
      <c r="B179" s="193"/>
      <c r="C179" s="605" t="s">
        <v>9</v>
      </c>
      <c r="D179" s="641"/>
      <c r="E179" s="641"/>
      <c r="F179" s="641"/>
      <c r="G179" s="641"/>
      <c r="H179" s="193"/>
      <c r="I179" s="193"/>
      <c r="J179" s="193"/>
      <c r="K179" s="193"/>
      <c r="L179" s="193"/>
    </row>
    <row r="180" spans="2:12" ht="19.5" hidden="1" thickBot="1" x14ac:dyDescent="0.3">
      <c r="B180" s="193"/>
      <c r="C180" s="605" t="s">
        <v>16</v>
      </c>
      <c r="D180" s="641">
        <v>0</v>
      </c>
      <c r="E180" s="641"/>
      <c r="F180" s="641">
        <v>0</v>
      </c>
      <c r="G180" s="641">
        <v>0</v>
      </c>
      <c r="H180" s="193"/>
      <c r="I180" s="193"/>
      <c r="J180" s="193"/>
      <c r="K180" s="193"/>
      <c r="L180" s="193"/>
    </row>
    <row r="181" spans="2:12" ht="19.5" hidden="1" thickBot="1" x14ac:dyDescent="0.3">
      <c r="B181" s="193"/>
      <c r="C181" s="605" t="s">
        <v>26</v>
      </c>
      <c r="D181" s="641" t="e">
        <f>D180/D179</f>
        <v>#DIV/0!</v>
      </c>
      <c r="E181" s="641" t="e">
        <f>E180/E179</f>
        <v>#DIV/0!</v>
      </c>
      <c r="F181" s="641" t="e">
        <f>F180/F179</f>
        <v>#DIV/0!</v>
      </c>
      <c r="G181" s="641" t="e">
        <f>G180/G179</f>
        <v>#DIV/0!</v>
      </c>
      <c r="H181" s="193"/>
      <c r="I181" s="193"/>
      <c r="J181" s="193"/>
      <c r="K181" s="193"/>
      <c r="L181" s="193"/>
    </row>
    <row r="182" spans="2:12" ht="19.5" hidden="1" thickBot="1" x14ac:dyDescent="0.3">
      <c r="B182" s="193"/>
      <c r="C182" s="605" t="s">
        <v>17</v>
      </c>
      <c r="D182" s="615" t="s">
        <v>23</v>
      </c>
      <c r="E182" s="616" t="e">
        <f t="shared" ref="E182:G184" si="6">E179/D179-1</f>
        <v>#DIV/0!</v>
      </c>
      <c r="F182" s="616" t="e">
        <f t="shared" si="6"/>
        <v>#DIV/0!</v>
      </c>
      <c r="G182" s="616" t="e">
        <f t="shared" si="6"/>
        <v>#DIV/0!</v>
      </c>
      <c r="H182" s="193"/>
      <c r="I182" s="226"/>
      <c r="J182" s="226"/>
      <c r="K182" s="226"/>
      <c r="L182" s="226"/>
    </row>
    <row r="183" spans="2:12" ht="19.5" hidden="1" thickBot="1" x14ac:dyDescent="0.3">
      <c r="B183" s="193"/>
      <c r="C183" s="605" t="s">
        <v>18</v>
      </c>
      <c r="D183" s="615" t="s">
        <v>23</v>
      </c>
      <c r="E183" s="616" t="e">
        <f t="shared" si="6"/>
        <v>#DIV/0!</v>
      </c>
      <c r="F183" s="616" t="e">
        <f t="shared" si="6"/>
        <v>#DIV/0!</v>
      </c>
      <c r="G183" s="616" t="e">
        <f t="shared" si="6"/>
        <v>#DIV/0!</v>
      </c>
      <c r="H183" s="193"/>
      <c r="I183" s="193"/>
      <c r="J183" s="193"/>
      <c r="K183" s="193"/>
      <c r="L183" s="193"/>
    </row>
    <row r="184" spans="2:12" ht="19.5" hidden="1" thickBot="1" x14ac:dyDescent="0.3">
      <c r="B184" s="193"/>
      <c r="C184" s="605" t="s">
        <v>19</v>
      </c>
      <c r="D184" s="615" t="s">
        <v>23</v>
      </c>
      <c r="E184" s="616" t="e">
        <f t="shared" si="6"/>
        <v>#DIV/0!</v>
      </c>
      <c r="F184" s="616" t="e">
        <f t="shared" si="6"/>
        <v>#DIV/0!</v>
      </c>
      <c r="G184" s="616" t="e">
        <f t="shared" si="6"/>
        <v>#DIV/0!</v>
      </c>
      <c r="H184" s="193"/>
      <c r="I184" s="193"/>
      <c r="J184" s="193"/>
      <c r="K184" s="193"/>
      <c r="L184" s="193"/>
    </row>
    <row r="185" spans="2:12" ht="19.5" hidden="1" thickBot="1" x14ac:dyDescent="0.3">
      <c r="B185" s="193"/>
      <c r="C185" s="617" t="s">
        <v>551</v>
      </c>
      <c r="D185" s="618"/>
      <c r="E185" s="618"/>
      <c r="F185" s="618"/>
      <c r="G185" s="619"/>
      <c r="H185" s="193"/>
      <c r="I185" s="193"/>
      <c r="J185" s="193"/>
      <c r="K185" s="193"/>
      <c r="L185" s="193"/>
    </row>
    <row r="186" spans="2:12" hidden="1" x14ac:dyDescent="0.25">
      <c r="B186" s="193"/>
      <c r="C186" s="598"/>
      <c r="D186" s="611">
        <v>2018</v>
      </c>
      <c r="E186" s="611">
        <v>2019</v>
      </c>
      <c r="F186" s="611">
        <v>2020</v>
      </c>
      <c r="G186" s="611">
        <v>2021</v>
      </c>
      <c r="H186" s="193"/>
      <c r="I186" s="193"/>
      <c r="J186" s="193"/>
      <c r="K186" s="193"/>
      <c r="L186" s="193"/>
    </row>
    <row r="187" spans="2:12" ht="19.5" hidden="1" thickBot="1" x14ac:dyDescent="0.3">
      <c r="B187" s="193"/>
      <c r="C187" s="600"/>
      <c r="D187" s="612" t="s">
        <v>6</v>
      </c>
      <c r="E187" s="612" t="s">
        <v>7</v>
      </c>
      <c r="F187" s="612" t="s">
        <v>7</v>
      </c>
      <c r="G187" s="612" t="s">
        <v>7</v>
      </c>
      <c r="H187" s="193"/>
      <c r="I187" s="193"/>
      <c r="J187" s="193"/>
      <c r="K187" s="193"/>
      <c r="L187" s="193"/>
    </row>
    <row r="188" spans="2:12" ht="19.5" hidden="1" thickBot="1" x14ac:dyDescent="0.3">
      <c r="B188" s="193"/>
      <c r="C188" s="620" t="s">
        <v>74</v>
      </c>
      <c r="D188" s="603"/>
      <c r="E188" s="603"/>
      <c r="F188" s="603"/>
      <c r="G188" s="603"/>
      <c r="H188" s="193"/>
      <c r="I188" s="193"/>
      <c r="J188" s="193"/>
      <c r="K188" s="193"/>
      <c r="L188" s="193"/>
    </row>
    <row r="189" spans="2:12" ht="19.5" hidden="1" thickBot="1" x14ac:dyDescent="0.3">
      <c r="B189" s="193"/>
      <c r="C189" s="620" t="s">
        <v>75</v>
      </c>
      <c r="D189" s="613"/>
      <c r="E189" s="603"/>
      <c r="F189" s="603"/>
      <c r="G189" s="603"/>
      <c r="H189" s="193"/>
      <c r="I189" s="193"/>
      <c r="J189" s="193"/>
      <c r="K189" s="193"/>
      <c r="L189" s="193"/>
    </row>
    <row r="190" spans="2:12" ht="19.5" hidden="1" thickBot="1" x14ac:dyDescent="0.3">
      <c r="B190" s="193"/>
      <c r="C190" s="625" t="s">
        <v>61</v>
      </c>
      <c r="D190" s="613">
        <f>D189+D188</f>
        <v>0</v>
      </c>
      <c r="E190" s="613">
        <f>E189+E188</f>
        <v>0</v>
      </c>
      <c r="F190" s="613">
        <f>F189+F188</f>
        <v>0</v>
      </c>
      <c r="G190" s="613">
        <f>G189+G188</f>
        <v>0</v>
      </c>
      <c r="H190" s="193"/>
      <c r="I190" s="193"/>
      <c r="J190" s="193"/>
      <c r="K190" s="193"/>
      <c r="L190" s="193"/>
    </row>
    <row r="191" spans="2:12" ht="15.75" hidden="1" x14ac:dyDescent="0.25">
      <c r="B191" s="193"/>
      <c r="C191" s="626" t="s">
        <v>72</v>
      </c>
      <c r="D191" s="648"/>
      <c r="E191" s="649"/>
      <c r="F191" s="649"/>
      <c r="G191" s="650"/>
      <c r="H191" s="193"/>
      <c r="I191" s="193"/>
      <c r="J191" s="193"/>
      <c r="K191" s="193"/>
      <c r="L191" s="193"/>
    </row>
    <row r="192" spans="2:12" ht="15.75" hidden="1" x14ac:dyDescent="0.25">
      <c r="B192" s="193"/>
      <c r="C192" s="630"/>
      <c r="D192" s="651"/>
      <c r="E192" s="652"/>
      <c r="F192" s="652"/>
      <c r="G192" s="653"/>
      <c r="H192" s="193"/>
      <c r="I192" s="193"/>
      <c r="J192" s="193"/>
      <c r="K192" s="193"/>
      <c r="L192" s="193"/>
    </row>
    <row r="193" spans="2:12" ht="16.5" hidden="1" thickBot="1" x14ac:dyDescent="0.3">
      <c r="B193" s="193"/>
      <c r="C193" s="634"/>
      <c r="D193" s="654"/>
      <c r="E193" s="655"/>
      <c r="F193" s="655"/>
      <c r="G193" s="656"/>
      <c r="H193" s="193"/>
      <c r="I193" s="193"/>
      <c r="J193" s="193"/>
      <c r="K193" s="193"/>
      <c r="L193" s="193"/>
    </row>
    <row r="194" spans="2:12" ht="19.5" hidden="1" thickBot="1" x14ac:dyDescent="0.3">
      <c r="B194" s="193"/>
      <c r="C194" s="605" t="s">
        <v>40</v>
      </c>
      <c r="D194" s="643"/>
      <c r="E194" s="644"/>
      <c r="F194" s="644"/>
      <c r="G194" s="645"/>
      <c r="H194" s="193"/>
      <c r="I194" s="193"/>
      <c r="J194" s="193"/>
      <c r="K194" s="193"/>
      <c r="L194" s="193"/>
    </row>
    <row r="195" spans="2:12" ht="19.5" hidden="1" thickBot="1" x14ac:dyDescent="0.3">
      <c r="B195" s="193"/>
      <c r="C195" s="609" t="s">
        <v>396</v>
      </c>
      <c r="D195" s="610"/>
      <c r="E195" s="596"/>
      <c r="F195" s="596"/>
      <c r="G195" s="597"/>
      <c r="H195" s="193"/>
      <c r="I195" s="193"/>
      <c r="J195" s="193"/>
      <c r="K195" s="193"/>
      <c r="L195" s="193"/>
    </row>
    <row r="196" spans="2:12" ht="19.5" hidden="1" thickBot="1" x14ac:dyDescent="0.3">
      <c r="B196" s="193"/>
      <c r="C196" s="605" t="s">
        <v>10</v>
      </c>
      <c r="D196" s="589"/>
      <c r="E196" s="590"/>
      <c r="F196" s="590"/>
      <c r="G196" s="591"/>
      <c r="H196" s="193"/>
      <c r="I196" s="193"/>
      <c r="J196" s="193"/>
      <c r="K196" s="193"/>
      <c r="L196" s="193"/>
    </row>
    <row r="197" spans="2:12" ht="19.5" hidden="1" thickBot="1" x14ac:dyDescent="0.3">
      <c r="B197" s="193"/>
      <c r="C197" s="605" t="s">
        <v>15</v>
      </c>
      <c r="D197" s="610" t="s">
        <v>216</v>
      </c>
      <c r="E197" s="596"/>
      <c r="F197" s="596"/>
      <c r="G197" s="597"/>
      <c r="H197" s="193"/>
      <c r="I197" s="193"/>
      <c r="J197" s="193"/>
      <c r="K197" s="193"/>
      <c r="L197" s="193"/>
    </row>
    <row r="198" spans="2:12" hidden="1" x14ac:dyDescent="0.25">
      <c r="B198" s="193"/>
      <c r="C198" s="598"/>
      <c r="D198" s="611">
        <v>2018</v>
      </c>
      <c r="E198" s="611">
        <v>2019</v>
      </c>
      <c r="F198" s="611">
        <v>2020</v>
      </c>
      <c r="G198" s="611">
        <v>2021</v>
      </c>
      <c r="H198" s="193"/>
      <c r="I198" s="193"/>
      <c r="J198" s="193"/>
      <c r="K198" s="193"/>
      <c r="L198" s="193"/>
    </row>
    <row r="199" spans="2:12" ht="19.5" hidden="1" thickBot="1" x14ac:dyDescent="0.3">
      <c r="B199" s="193"/>
      <c r="C199" s="600"/>
      <c r="D199" s="612" t="s">
        <v>6</v>
      </c>
      <c r="E199" s="612" t="s">
        <v>7</v>
      </c>
      <c r="F199" s="612" t="s">
        <v>7</v>
      </c>
      <c r="G199" s="612" t="s">
        <v>7</v>
      </c>
      <c r="H199" s="193"/>
      <c r="I199" s="193"/>
      <c r="J199" s="193"/>
      <c r="K199" s="193"/>
      <c r="L199" s="193"/>
    </row>
    <row r="200" spans="2:12" ht="19.5" hidden="1" thickBot="1" x14ac:dyDescent="0.3">
      <c r="B200" s="193"/>
      <c r="C200" s="605" t="s">
        <v>9</v>
      </c>
      <c r="D200" s="641"/>
      <c r="E200" s="641">
        <v>0</v>
      </c>
      <c r="F200" s="641"/>
      <c r="G200" s="641"/>
      <c r="H200" s="193"/>
      <c r="I200" s="193"/>
      <c r="J200" s="193"/>
      <c r="K200" s="193"/>
      <c r="L200" s="193"/>
    </row>
    <row r="201" spans="2:12" ht="19.5" hidden="1" thickBot="1" x14ac:dyDescent="0.3">
      <c r="B201" s="193"/>
      <c r="C201" s="605" t="s">
        <v>16</v>
      </c>
      <c r="D201" s="641"/>
      <c r="E201" s="641">
        <v>0</v>
      </c>
      <c r="F201" s="641"/>
      <c r="G201" s="641"/>
      <c r="H201" s="193"/>
      <c r="I201" s="193"/>
      <c r="J201" s="193"/>
      <c r="K201" s="193"/>
      <c r="L201" s="193"/>
    </row>
    <row r="202" spans="2:12" ht="19.5" hidden="1" thickBot="1" x14ac:dyDescent="0.3">
      <c r="B202" s="193"/>
      <c r="C202" s="605" t="s">
        <v>26</v>
      </c>
      <c r="D202" s="641" t="e">
        <f>D201/D200</f>
        <v>#DIV/0!</v>
      </c>
      <c r="E202" s="641" t="e">
        <f>E201/E200</f>
        <v>#DIV/0!</v>
      </c>
      <c r="F202" s="641" t="e">
        <f>F201/F200</f>
        <v>#DIV/0!</v>
      </c>
      <c r="G202" s="641" t="e">
        <f>G201/G200</f>
        <v>#DIV/0!</v>
      </c>
      <c r="H202" s="193"/>
      <c r="I202" s="193"/>
      <c r="J202" s="193"/>
      <c r="K202" s="193"/>
      <c r="L202" s="193"/>
    </row>
    <row r="203" spans="2:12" ht="19.5" hidden="1" thickBot="1" x14ac:dyDescent="0.3">
      <c r="B203" s="193"/>
      <c r="C203" s="605" t="s">
        <v>17</v>
      </c>
      <c r="D203" s="615" t="s">
        <v>23</v>
      </c>
      <c r="E203" s="616" t="e">
        <f t="shared" ref="E203:G205" si="7">E200/D200-1</f>
        <v>#DIV/0!</v>
      </c>
      <c r="F203" s="616" t="e">
        <f t="shared" si="7"/>
        <v>#DIV/0!</v>
      </c>
      <c r="G203" s="616" t="e">
        <f t="shared" si="7"/>
        <v>#DIV/0!</v>
      </c>
      <c r="H203" s="193"/>
      <c r="I203" s="226"/>
      <c r="J203" s="226"/>
      <c r="K203" s="226"/>
      <c r="L203" s="226"/>
    </row>
    <row r="204" spans="2:12" ht="19.5" hidden="1" thickBot="1" x14ac:dyDescent="0.3">
      <c r="B204" s="193"/>
      <c r="C204" s="605" t="s">
        <v>18</v>
      </c>
      <c r="D204" s="615" t="s">
        <v>23</v>
      </c>
      <c r="E204" s="616" t="e">
        <f t="shared" si="7"/>
        <v>#DIV/0!</v>
      </c>
      <c r="F204" s="616" t="e">
        <f t="shared" si="7"/>
        <v>#DIV/0!</v>
      </c>
      <c r="G204" s="616" t="e">
        <f t="shared" si="7"/>
        <v>#DIV/0!</v>
      </c>
      <c r="H204" s="193"/>
      <c r="I204" s="193"/>
      <c r="J204" s="193"/>
      <c r="K204" s="193"/>
      <c r="L204" s="193"/>
    </row>
    <row r="205" spans="2:12" ht="19.5" hidden="1" thickBot="1" x14ac:dyDescent="0.3">
      <c r="B205" s="193"/>
      <c r="C205" s="605" t="s">
        <v>19</v>
      </c>
      <c r="D205" s="615" t="s">
        <v>23</v>
      </c>
      <c r="E205" s="616" t="e">
        <f t="shared" si="7"/>
        <v>#DIV/0!</v>
      </c>
      <c r="F205" s="616" t="e">
        <f t="shared" si="7"/>
        <v>#DIV/0!</v>
      </c>
      <c r="G205" s="616" t="e">
        <f t="shared" si="7"/>
        <v>#DIV/0!</v>
      </c>
      <c r="H205" s="193"/>
      <c r="I205" s="193"/>
      <c r="J205" s="193"/>
      <c r="K205" s="193"/>
      <c r="L205" s="193"/>
    </row>
    <row r="206" spans="2:12" ht="19.5" hidden="1" thickBot="1" x14ac:dyDescent="0.3">
      <c r="B206" s="193"/>
      <c r="C206" s="617" t="s">
        <v>561</v>
      </c>
      <c r="D206" s="618"/>
      <c r="E206" s="618"/>
      <c r="F206" s="618"/>
      <c r="G206" s="619"/>
      <c r="H206" s="193"/>
      <c r="I206" s="193"/>
      <c r="J206" s="193"/>
      <c r="K206" s="193"/>
      <c r="L206" s="193"/>
    </row>
    <row r="207" spans="2:12" hidden="1" x14ac:dyDescent="0.25">
      <c r="B207" s="193"/>
      <c r="C207" s="598"/>
      <c r="D207" s="611">
        <v>2018</v>
      </c>
      <c r="E207" s="611">
        <v>2019</v>
      </c>
      <c r="F207" s="611">
        <v>2020</v>
      </c>
      <c r="G207" s="611">
        <v>2021</v>
      </c>
      <c r="H207" s="193"/>
      <c r="I207" s="193"/>
      <c r="J207" s="193"/>
      <c r="K207" s="193"/>
      <c r="L207" s="193"/>
    </row>
    <row r="208" spans="2:12" ht="19.5" hidden="1" thickBot="1" x14ac:dyDescent="0.3">
      <c r="B208" s="193"/>
      <c r="C208" s="600"/>
      <c r="D208" s="612" t="s">
        <v>6</v>
      </c>
      <c r="E208" s="612" t="s">
        <v>7</v>
      </c>
      <c r="F208" s="612" t="s">
        <v>7</v>
      </c>
      <c r="G208" s="612" t="s">
        <v>7</v>
      </c>
      <c r="H208" s="193"/>
      <c r="I208" s="193"/>
      <c r="J208" s="193"/>
      <c r="K208" s="193"/>
      <c r="L208" s="193"/>
    </row>
    <row r="209" spans="2:12" ht="19.5" hidden="1" thickBot="1" x14ac:dyDescent="0.3">
      <c r="B209" s="193"/>
      <c r="C209" s="620" t="s">
        <v>74</v>
      </c>
      <c r="D209" s="603"/>
      <c r="E209" s="603"/>
      <c r="F209" s="603"/>
      <c r="G209" s="603"/>
      <c r="H209" s="193"/>
      <c r="I209" s="193"/>
      <c r="J209" s="193"/>
      <c r="K209" s="193"/>
      <c r="L209" s="193"/>
    </row>
    <row r="210" spans="2:12" ht="19.5" hidden="1" thickBot="1" x14ac:dyDescent="0.3">
      <c r="B210" s="193"/>
      <c r="C210" s="620" t="s">
        <v>75</v>
      </c>
      <c r="D210" s="613"/>
      <c r="E210" s="603">
        <v>0</v>
      </c>
      <c r="F210" s="603"/>
      <c r="G210" s="603"/>
      <c r="H210" s="193"/>
      <c r="I210" s="193"/>
      <c r="J210" s="193"/>
      <c r="K210" s="193"/>
      <c r="L210" s="193"/>
    </row>
    <row r="211" spans="2:12" ht="19.5" hidden="1" thickBot="1" x14ac:dyDescent="0.3">
      <c r="B211" s="193"/>
      <c r="C211" s="625" t="s">
        <v>64</v>
      </c>
      <c r="D211" s="613">
        <f>D210+D209</f>
        <v>0</v>
      </c>
      <c r="E211" s="613">
        <f>E210+E209</f>
        <v>0</v>
      </c>
      <c r="F211" s="613">
        <f>F210+F209</f>
        <v>0</v>
      </c>
      <c r="G211" s="613">
        <f>G210+G209</f>
        <v>0</v>
      </c>
      <c r="H211" s="193"/>
      <c r="I211" s="193"/>
      <c r="J211" s="193"/>
      <c r="K211" s="193"/>
      <c r="L211" s="193"/>
    </row>
    <row r="212" spans="2:12" ht="15.75" hidden="1" x14ac:dyDescent="0.25">
      <c r="B212" s="193"/>
      <c r="C212" s="626" t="s">
        <v>73</v>
      </c>
      <c r="D212" s="648"/>
      <c r="E212" s="649"/>
      <c r="F212" s="649"/>
      <c r="G212" s="650"/>
      <c r="H212" s="193"/>
      <c r="I212" s="193"/>
      <c r="J212" s="193"/>
      <c r="K212" s="193"/>
      <c r="L212" s="193"/>
    </row>
    <row r="213" spans="2:12" ht="15.75" hidden="1" x14ac:dyDescent="0.25">
      <c r="B213" s="193"/>
      <c r="C213" s="630"/>
      <c r="D213" s="651"/>
      <c r="E213" s="652"/>
      <c r="F213" s="652"/>
      <c r="G213" s="653"/>
      <c r="H213" s="193"/>
      <c r="I213" s="193"/>
      <c r="J213" s="193"/>
      <c r="K213" s="193"/>
      <c r="L213" s="193"/>
    </row>
    <row r="214" spans="2:12" ht="29.25" customHeight="1" thickBot="1" x14ac:dyDescent="0.3">
      <c r="B214" s="193"/>
      <c r="C214" s="634"/>
      <c r="D214" s="654"/>
      <c r="E214" s="655"/>
      <c r="F214" s="655"/>
      <c r="G214" s="656"/>
      <c r="H214" s="193"/>
      <c r="I214" s="193"/>
      <c r="J214" s="193"/>
      <c r="K214" s="193"/>
      <c r="L214" s="193"/>
    </row>
    <row r="215" spans="2:12" ht="19.5" thickBot="1" x14ac:dyDescent="0.3">
      <c r="B215" s="193"/>
      <c r="C215" s="604" t="s">
        <v>24</v>
      </c>
      <c r="D215" s="589" t="s">
        <v>397</v>
      </c>
      <c r="E215" s="590"/>
      <c r="F215" s="590"/>
      <c r="G215" s="591"/>
      <c r="H215" s="193"/>
      <c r="I215" s="193"/>
      <c r="J215" s="193"/>
      <c r="K215" s="193"/>
      <c r="L215" s="193"/>
    </row>
    <row r="216" spans="2:12" ht="19.5" thickBot="1" x14ac:dyDescent="0.3">
      <c r="B216" s="193"/>
      <c r="C216" s="589" t="s">
        <v>25</v>
      </c>
      <c r="D216" s="590"/>
      <c r="E216" s="590"/>
      <c r="F216" s="590"/>
      <c r="G216" s="591"/>
      <c r="H216" s="193"/>
      <c r="I216" s="193"/>
      <c r="J216" s="193"/>
      <c r="K216" s="193"/>
      <c r="L216" s="193"/>
    </row>
    <row r="217" spans="2:12" ht="38.25" thickBot="1" x14ac:dyDescent="0.3">
      <c r="B217" s="193"/>
      <c r="C217" s="602" t="s">
        <v>398</v>
      </c>
      <c r="D217" s="603">
        <v>220</v>
      </c>
      <c r="E217" s="603">
        <v>220</v>
      </c>
      <c r="F217" s="603">
        <v>220</v>
      </c>
      <c r="G217" s="603">
        <v>220</v>
      </c>
      <c r="H217" s="193"/>
      <c r="I217" s="193"/>
      <c r="J217" s="193"/>
      <c r="K217" s="193"/>
      <c r="L217" s="193"/>
    </row>
    <row r="218" spans="2:12" ht="38.25" thickBot="1" x14ac:dyDescent="0.3">
      <c r="B218" s="193"/>
      <c r="C218" s="602" t="s">
        <v>399</v>
      </c>
      <c r="D218" s="603">
        <v>220</v>
      </c>
      <c r="E218" s="603">
        <v>220</v>
      </c>
      <c r="F218" s="603">
        <v>220</v>
      </c>
      <c r="G218" s="603">
        <v>220</v>
      </c>
      <c r="H218" s="193"/>
      <c r="I218" s="193"/>
      <c r="J218" s="193"/>
      <c r="K218" s="193"/>
      <c r="L218" s="193"/>
    </row>
    <row r="219" spans="2:12" ht="19.5" thickBot="1" x14ac:dyDescent="0.3">
      <c r="B219" s="193"/>
      <c r="C219" s="602"/>
      <c r="D219" s="657"/>
      <c r="E219" s="657"/>
      <c r="F219" s="657"/>
      <c r="G219" s="657"/>
      <c r="H219" s="193"/>
      <c r="I219" s="193"/>
      <c r="J219" s="193"/>
      <c r="K219" s="193"/>
      <c r="L219" s="193"/>
    </row>
    <row r="220" spans="2:12" ht="19.5" thickBot="1" x14ac:dyDescent="0.3">
      <c r="B220" s="193"/>
      <c r="C220" s="617" t="s">
        <v>60</v>
      </c>
      <c r="D220" s="618"/>
      <c r="E220" s="618"/>
      <c r="F220" s="618"/>
      <c r="G220" s="619"/>
      <c r="H220" s="193"/>
      <c r="I220" s="193"/>
      <c r="J220" s="193"/>
      <c r="K220" s="193"/>
      <c r="L220" s="193"/>
    </row>
    <row r="221" spans="2:12" ht="19.5" thickBot="1" x14ac:dyDescent="0.3">
      <c r="B221" s="193"/>
      <c r="C221" s="658" t="s">
        <v>69</v>
      </c>
      <c r="D221" s="659"/>
      <c r="E221" s="659"/>
      <c r="F221" s="659"/>
      <c r="G221" s="660"/>
      <c r="H221" s="193"/>
      <c r="I221" s="193"/>
      <c r="J221" s="193"/>
      <c r="K221" s="193"/>
      <c r="L221" s="193"/>
    </row>
    <row r="222" spans="2:12" x14ac:dyDescent="0.25">
      <c r="B222" s="193"/>
      <c r="C222" s="598"/>
      <c r="D222" s="611">
        <v>2018</v>
      </c>
      <c r="E222" s="611">
        <v>2019</v>
      </c>
      <c r="F222" s="611">
        <v>2020</v>
      </c>
      <c r="G222" s="611">
        <v>2021</v>
      </c>
      <c r="H222" s="193"/>
      <c r="I222" s="193"/>
      <c r="J222" s="193"/>
      <c r="K222" s="193"/>
      <c r="L222" s="193"/>
    </row>
    <row r="223" spans="2:12" ht="19.5" thickBot="1" x14ac:dyDescent="0.3">
      <c r="B223" s="193"/>
      <c r="C223" s="600"/>
      <c r="D223" s="612" t="s">
        <v>6</v>
      </c>
      <c r="E223" s="612" t="s">
        <v>7</v>
      </c>
      <c r="F223" s="612" t="s">
        <v>7</v>
      </c>
      <c r="G223" s="612" t="s">
        <v>7</v>
      </c>
      <c r="H223" s="193"/>
      <c r="I223" s="193"/>
      <c r="J223" s="193"/>
      <c r="K223" s="193"/>
      <c r="L223" s="193"/>
    </row>
    <row r="224" spans="2:12" ht="19.5" thickBot="1" x14ac:dyDescent="0.3">
      <c r="B224" s="193"/>
      <c r="C224" s="609" t="s">
        <v>363</v>
      </c>
      <c r="D224" s="610" t="s">
        <v>400</v>
      </c>
      <c r="E224" s="596"/>
      <c r="F224" s="596"/>
      <c r="G224" s="597"/>
      <c r="H224" s="193"/>
      <c r="I224" s="193"/>
      <c r="J224" s="193"/>
      <c r="K224" s="193"/>
      <c r="L224" s="193"/>
    </row>
    <row r="225" spans="2:12" ht="19.5" thickBot="1" x14ac:dyDescent="0.3">
      <c r="B225" s="193"/>
      <c r="C225" s="605" t="s">
        <v>10</v>
      </c>
      <c r="D225" s="610" t="s">
        <v>401</v>
      </c>
      <c r="E225" s="596"/>
      <c r="F225" s="596"/>
      <c r="G225" s="597"/>
      <c r="H225" s="193"/>
      <c r="I225" s="193"/>
      <c r="J225" s="193"/>
      <c r="K225" s="193"/>
      <c r="L225" s="193"/>
    </row>
    <row r="226" spans="2:12" ht="19.5" thickBot="1" x14ac:dyDescent="0.3">
      <c r="B226" s="193"/>
      <c r="C226" s="605" t="s">
        <v>15</v>
      </c>
      <c r="D226" s="610" t="s">
        <v>402</v>
      </c>
      <c r="E226" s="596"/>
      <c r="F226" s="596"/>
      <c r="G226" s="597"/>
      <c r="H226" s="193"/>
      <c r="I226" s="193"/>
      <c r="J226" s="193"/>
      <c r="K226" s="193"/>
      <c r="L226" s="193"/>
    </row>
    <row r="227" spans="2:12" x14ac:dyDescent="0.25">
      <c r="B227" s="193"/>
      <c r="C227" s="598"/>
      <c r="D227" s="611">
        <v>2018</v>
      </c>
      <c r="E227" s="611">
        <v>2019</v>
      </c>
      <c r="F227" s="611">
        <v>2020</v>
      </c>
      <c r="G227" s="611">
        <v>2021</v>
      </c>
      <c r="H227" s="193"/>
      <c r="I227" s="193"/>
      <c r="J227" s="193"/>
      <c r="K227" s="193"/>
      <c r="L227" s="193"/>
    </row>
    <row r="228" spans="2:12" ht="19.5" thickBot="1" x14ac:dyDescent="0.3">
      <c r="B228" s="193"/>
      <c r="C228" s="600"/>
      <c r="D228" s="612" t="s">
        <v>6</v>
      </c>
      <c r="E228" s="612" t="s">
        <v>7</v>
      </c>
      <c r="F228" s="612" t="s">
        <v>7</v>
      </c>
      <c r="G228" s="612" t="s">
        <v>7</v>
      </c>
      <c r="H228" s="193"/>
      <c r="I228" s="193"/>
      <c r="J228" s="193"/>
      <c r="K228" s="193"/>
      <c r="L228" s="193"/>
    </row>
    <row r="229" spans="2:12" ht="19.5" thickBot="1" x14ac:dyDescent="0.3">
      <c r="B229" s="193"/>
      <c r="C229" s="605" t="s">
        <v>9</v>
      </c>
      <c r="D229" s="641">
        <v>200</v>
      </c>
      <c r="E229" s="603">
        <v>200</v>
      </c>
      <c r="F229" s="603">
        <v>200</v>
      </c>
      <c r="G229" s="603">
        <v>200</v>
      </c>
      <c r="H229" s="193"/>
      <c r="I229" s="193"/>
      <c r="J229" s="193"/>
      <c r="K229" s="193"/>
      <c r="L229" s="193"/>
    </row>
    <row r="230" spans="2:12" ht="19.5" thickBot="1" x14ac:dyDescent="0.3">
      <c r="B230" s="193"/>
      <c r="C230" s="605" t="s">
        <v>16</v>
      </c>
      <c r="D230" s="641">
        <v>0</v>
      </c>
      <c r="E230" s="641">
        <v>0</v>
      </c>
      <c r="F230" s="641">
        <v>0</v>
      </c>
      <c r="G230" s="641">
        <v>0</v>
      </c>
      <c r="H230" s="193"/>
      <c r="I230" s="193"/>
      <c r="J230" s="193"/>
      <c r="K230" s="193"/>
      <c r="L230" s="193"/>
    </row>
    <row r="231" spans="2:12" ht="19.5" thickBot="1" x14ac:dyDescent="0.3">
      <c r="B231" s="193"/>
      <c r="C231" s="605" t="s">
        <v>26</v>
      </c>
      <c r="D231" s="641">
        <f>D230/D229</f>
        <v>0</v>
      </c>
      <c r="E231" s="641">
        <f>E230/E229</f>
        <v>0</v>
      </c>
      <c r="F231" s="641">
        <f>F230/F229</f>
        <v>0</v>
      </c>
      <c r="G231" s="641">
        <f>G230/G229</f>
        <v>0</v>
      </c>
      <c r="H231" s="193"/>
      <c r="I231" s="193"/>
      <c r="J231" s="193"/>
      <c r="K231" s="193"/>
      <c r="L231" s="193"/>
    </row>
    <row r="232" spans="2:12" ht="19.5" thickBot="1" x14ac:dyDescent="0.3">
      <c r="B232" s="193"/>
      <c r="C232" s="605" t="s">
        <v>17</v>
      </c>
      <c r="D232" s="615"/>
      <c r="E232" s="616">
        <f>E229/D229-1</f>
        <v>0</v>
      </c>
      <c r="F232" s="616">
        <f t="shared" ref="F232:G234" si="8">F229/E229-1</f>
        <v>0</v>
      </c>
      <c r="G232" s="616">
        <f t="shared" si="8"/>
        <v>0</v>
      </c>
      <c r="H232" s="193"/>
      <c r="I232" s="193"/>
      <c r="J232" s="193"/>
      <c r="K232" s="193"/>
      <c r="L232" s="193"/>
    </row>
    <row r="233" spans="2:12" ht="19.5" thickBot="1" x14ac:dyDescent="0.3">
      <c r="B233" s="193"/>
      <c r="C233" s="605" t="s">
        <v>18</v>
      </c>
      <c r="D233" s="615"/>
      <c r="E233" s="616" t="e">
        <f>E230/D230-1</f>
        <v>#DIV/0!</v>
      </c>
      <c r="F233" s="616" t="e">
        <f t="shared" si="8"/>
        <v>#DIV/0!</v>
      </c>
      <c r="G233" s="616" t="e">
        <f t="shared" si="8"/>
        <v>#DIV/0!</v>
      </c>
      <c r="H233" s="193"/>
      <c r="I233" s="193"/>
      <c r="J233" s="193"/>
      <c r="K233" s="193"/>
      <c r="L233" s="193"/>
    </row>
    <row r="234" spans="2:12" ht="19.5" thickBot="1" x14ac:dyDescent="0.3">
      <c r="B234" s="193"/>
      <c r="C234" s="605" t="s">
        <v>19</v>
      </c>
      <c r="D234" s="615"/>
      <c r="E234" s="616" t="e">
        <f>E231/D231-1</f>
        <v>#DIV/0!</v>
      </c>
      <c r="F234" s="616" t="e">
        <f t="shared" si="8"/>
        <v>#DIV/0!</v>
      </c>
      <c r="G234" s="616" t="e">
        <f t="shared" si="8"/>
        <v>#DIV/0!</v>
      </c>
      <c r="H234" s="193"/>
      <c r="I234" s="193"/>
      <c r="J234" s="193"/>
      <c r="K234" s="193"/>
      <c r="L234" s="193"/>
    </row>
    <row r="235" spans="2:12" x14ac:dyDescent="0.25">
      <c r="B235" s="193"/>
      <c r="C235" s="598"/>
      <c r="D235" s="611">
        <v>2018</v>
      </c>
      <c r="E235" s="611">
        <v>2019</v>
      </c>
      <c r="F235" s="611">
        <v>2020</v>
      </c>
      <c r="G235" s="611">
        <v>2021</v>
      </c>
      <c r="H235" s="193"/>
      <c r="I235" s="193"/>
      <c r="J235" s="193"/>
      <c r="K235" s="193"/>
      <c r="L235" s="193"/>
    </row>
    <row r="236" spans="2:12" ht="19.5" thickBot="1" x14ac:dyDescent="0.3">
      <c r="B236" s="193"/>
      <c r="C236" s="600"/>
      <c r="D236" s="612" t="s">
        <v>6</v>
      </c>
      <c r="E236" s="612" t="s">
        <v>7</v>
      </c>
      <c r="F236" s="612" t="s">
        <v>7</v>
      </c>
      <c r="G236" s="612" t="s">
        <v>7</v>
      </c>
      <c r="H236" s="193"/>
      <c r="I236" s="193"/>
      <c r="J236" s="193"/>
      <c r="K236" s="193"/>
      <c r="L236" s="193"/>
    </row>
    <row r="237" spans="2:12" ht="19.5" thickBot="1" x14ac:dyDescent="0.3">
      <c r="B237" s="193"/>
      <c r="C237" s="617" t="s">
        <v>562</v>
      </c>
      <c r="D237" s="618"/>
      <c r="E237" s="618"/>
      <c r="F237" s="618"/>
      <c r="G237" s="619"/>
      <c r="H237" s="193"/>
      <c r="I237" s="193"/>
      <c r="J237" s="193"/>
      <c r="K237" s="193"/>
      <c r="L237" s="193"/>
    </row>
    <row r="238" spans="2:12" x14ac:dyDescent="0.25">
      <c r="B238" s="193"/>
      <c r="C238" s="598"/>
      <c r="D238" s="611">
        <v>2018</v>
      </c>
      <c r="E238" s="611">
        <v>2019</v>
      </c>
      <c r="F238" s="611">
        <v>2020</v>
      </c>
      <c r="G238" s="611">
        <v>2021</v>
      </c>
      <c r="H238" s="193"/>
      <c r="I238" s="193"/>
      <c r="J238" s="193"/>
      <c r="K238" s="193"/>
      <c r="L238" s="193"/>
    </row>
    <row r="239" spans="2:12" ht="19.5" thickBot="1" x14ac:dyDescent="0.3">
      <c r="B239" s="193"/>
      <c r="C239" s="600"/>
      <c r="D239" s="612" t="s">
        <v>6</v>
      </c>
      <c r="E239" s="612" t="s">
        <v>7</v>
      </c>
      <c r="F239" s="612" t="s">
        <v>7</v>
      </c>
      <c r="G239" s="612" t="s">
        <v>7</v>
      </c>
      <c r="H239" s="193"/>
      <c r="I239" s="193"/>
      <c r="J239" s="193"/>
      <c r="K239" s="193"/>
      <c r="L239" s="193"/>
    </row>
    <row r="240" spans="2:12" ht="19.5" thickBot="1" x14ac:dyDescent="0.3">
      <c r="B240" s="193"/>
      <c r="C240" s="620" t="s">
        <v>0</v>
      </c>
      <c r="D240" s="603"/>
      <c r="E240" s="603"/>
      <c r="F240" s="603"/>
      <c r="G240" s="603"/>
      <c r="H240" s="193"/>
      <c r="I240" s="193"/>
      <c r="J240" s="193"/>
      <c r="K240" s="193"/>
      <c r="L240" s="193"/>
    </row>
    <row r="241" spans="2:12" ht="19.5" thickBot="1" x14ac:dyDescent="0.3">
      <c r="B241" s="193"/>
      <c r="C241" s="621" t="s">
        <v>43</v>
      </c>
      <c r="D241" s="613"/>
      <c r="E241" s="623"/>
      <c r="F241" s="623"/>
      <c r="G241" s="623"/>
      <c r="H241" s="193"/>
      <c r="I241" s="193"/>
      <c r="J241" s="193"/>
      <c r="K241" s="193"/>
      <c r="L241" s="193"/>
    </row>
    <row r="242" spans="2:12" ht="19.5" thickBot="1" x14ac:dyDescent="0.3">
      <c r="B242" s="193"/>
      <c r="C242" s="621" t="s">
        <v>44</v>
      </c>
      <c r="D242" s="613"/>
      <c r="E242" s="623"/>
      <c r="F242" s="623"/>
      <c r="G242" s="623"/>
      <c r="H242" s="193"/>
      <c r="I242" s="193"/>
      <c r="J242" s="193"/>
      <c r="K242" s="193"/>
      <c r="L242" s="193"/>
    </row>
    <row r="243" spans="2:12" ht="19.5" thickBot="1" x14ac:dyDescent="0.3">
      <c r="B243" s="193"/>
      <c r="C243" s="620" t="s">
        <v>41</v>
      </c>
      <c r="D243" s="603"/>
      <c r="E243" s="603"/>
      <c r="F243" s="603"/>
      <c r="G243" s="603"/>
      <c r="H243" s="193"/>
      <c r="I243" s="193"/>
      <c r="J243" s="193"/>
      <c r="K243" s="193"/>
      <c r="L243" s="193"/>
    </row>
    <row r="244" spans="2:12" ht="38.25" thickBot="1" x14ac:dyDescent="0.3">
      <c r="B244" s="193"/>
      <c r="C244" s="621" t="s">
        <v>45</v>
      </c>
      <c r="D244" s="613"/>
      <c r="E244" s="603"/>
      <c r="F244" s="603"/>
      <c r="G244" s="603"/>
      <c r="H244" s="193"/>
      <c r="I244" s="193"/>
      <c r="J244" s="193"/>
      <c r="K244" s="193"/>
      <c r="L244" s="193"/>
    </row>
    <row r="245" spans="2:12" ht="38.25" thickBot="1" x14ac:dyDescent="0.3">
      <c r="B245" s="193"/>
      <c r="C245" s="621" t="s">
        <v>46</v>
      </c>
      <c r="D245" s="613"/>
      <c r="E245" s="603"/>
      <c r="F245" s="603"/>
      <c r="G245" s="603"/>
      <c r="H245" s="193"/>
      <c r="I245" s="193"/>
      <c r="J245" s="193"/>
      <c r="K245" s="193"/>
      <c r="L245" s="193"/>
    </row>
    <row r="246" spans="2:12" ht="19.5" thickBot="1" x14ac:dyDescent="0.3">
      <c r="B246" s="193"/>
      <c r="C246" s="620" t="s">
        <v>1</v>
      </c>
      <c r="D246" s="613"/>
      <c r="E246" s="603"/>
      <c r="F246" s="603"/>
      <c r="G246" s="603"/>
      <c r="H246" s="193"/>
      <c r="I246" s="193"/>
      <c r="J246" s="193"/>
      <c r="K246" s="193"/>
      <c r="L246" s="193"/>
    </row>
    <row r="247" spans="2:12" ht="38.25" thickBot="1" x14ac:dyDescent="0.3">
      <c r="B247" s="193"/>
      <c r="C247" s="621" t="s">
        <v>48</v>
      </c>
      <c r="D247" s="613"/>
      <c r="E247" s="603"/>
      <c r="F247" s="603"/>
      <c r="G247" s="603"/>
      <c r="H247" s="193"/>
      <c r="I247" s="193"/>
      <c r="J247" s="193"/>
      <c r="K247" s="193"/>
      <c r="L247" s="193"/>
    </row>
    <row r="248" spans="2:12" ht="38.25" thickBot="1" x14ac:dyDescent="0.3">
      <c r="B248" s="193"/>
      <c r="C248" s="621" t="s">
        <v>49</v>
      </c>
      <c r="D248" s="613"/>
      <c r="E248" s="603"/>
      <c r="F248" s="603"/>
      <c r="G248" s="603"/>
      <c r="H248" s="193"/>
      <c r="I248" s="193"/>
      <c r="J248" s="193"/>
      <c r="K248" s="193"/>
      <c r="L248" s="193"/>
    </row>
    <row r="249" spans="2:12" ht="19.5" thickBot="1" x14ac:dyDescent="0.3">
      <c r="B249" s="193"/>
      <c r="C249" s="620" t="s">
        <v>2</v>
      </c>
      <c r="D249" s="613"/>
      <c r="E249" s="603"/>
      <c r="F249" s="603"/>
      <c r="G249" s="603"/>
      <c r="H249" s="193"/>
      <c r="I249" s="193"/>
      <c r="J249" s="193"/>
      <c r="K249" s="193"/>
      <c r="L249" s="193"/>
    </row>
    <row r="250" spans="2:12" ht="38.25" thickBot="1" x14ac:dyDescent="0.3">
      <c r="B250" s="193"/>
      <c r="C250" s="621" t="s">
        <v>50</v>
      </c>
      <c r="D250" s="613"/>
      <c r="E250" s="603"/>
      <c r="F250" s="603"/>
      <c r="G250" s="603"/>
      <c r="H250" s="193"/>
      <c r="I250" s="193"/>
      <c r="J250" s="193"/>
      <c r="K250" s="193"/>
      <c r="L250" s="193"/>
    </row>
    <row r="251" spans="2:12" ht="38.25" thickBot="1" x14ac:dyDescent="0.3">
      <c r="B251" s="193"/>
      <c r="C251" s="621" t="s">
        <v>51</v>
      </c>
      <c r="D251" s="613"/>
      <c r="E251" s="603"/>
      <c r="F251" s="603"/>
      <c r="G251" s="603"/>
      <c r="H251" s="193"/>
      <c r="I251" s="193"/>
      <c r="J251" s="193"/>
      <c r="K251" s="193"/>
      <c r="L251" s="193"/>
    </row>
    <row r="252" spans="2:12" ht="19.5" thickBot="1" x14ac:dyDescent="0.3">
      <c r="B252" s="193"/>
      <c r="C252" s="620" t="s">
        <v>31</v>
      </c>
      <c r="D252" s="613"/>
      <c r="E252" s="603"/>
      <c r="F252" s="603"/>
      <c r="G252" s="603"/>
      <c r="H252" s="193"/>
      <c r="I252" s="193"/>
      <c r="J252" s="193"/>
      <c r="K252" s="193"/>
      <c r="L252" s="193"/>
    </row>
    <row r="253" spans="2:12" ht="38.25" thickBot="1" x14ac:dyDescent="0.3">
      <c r="B253" s="193"/>
      <c r="C253" s="621" t="s">
        <v>52</v>
      </c>
      <c r="D253" s="613"/>
      <c r="E253" s="603"/>
      <c r="F253" s="603"/>
      <c r="G253" s="603"/>
      <c r="H253" s="193"/>
      <c r="I253" s="193"/>
      <c r="J253" s="193"/>
      <c r="K253" s="193"/>
      <c r="L253" s="193"/>
    </row>
    <row r="254" spans="2:12" ht="38.25" thickBot="1" x14ac:dyDescent="0.3">
      <c r="B254" s="193"/>
      <c r="C254" s="621" t="s">
        <v>53</v>
      </c>
      <c r="D254" s="613"/>
      <c r="E254" s="603"/>
      <c r="F254" s="603"/>
      <c r="G254" s="603"/>
      <c r="H254" s="193"/>
      <c r="I254" s="193"/>
      <c r="J254" s="193"/>
      <c r="K254" s="193"/>
      <c r="L254" s="193"/>
    </row>
    <row r="255" spans="2:12" ht="19.5" thickBot="1" x14ac:dyDescent="0.3">
      <c r="B255" s="193"/>
      <c r="C255" s="620" t="s">
        <v>33</v>
      </c>
      <c r="D255" s="613"/>
      <c r="E255" s="603"/>
      <c r="F255" s="603"/>
      <c r="G255" s="603"/>
      <c r="H255" s="193"/>
      <c r="I255" s="193"/>
      <c r="J255" s="193"/>
      <c r="K255" s="193"/>
      <c r="L255" s="193"/>
    </row>
    <row r="256" spans="2:12" ht="38.25" thickBot="1" x14ac:dyDescent="0.3">
      <c r="B256" s="193"/>
      <c r="C256" s="621" t="s">
        <v>54</v>
      </c>
      <c r="D256" s="613"/>
      <c r="E256" s="603"/>
      <c r="F256" s="603"/>
      <c r="G256" s="603"/>
      <c r="H256" s="193"/>
      <c r="I256" s="193"/>
      <c r="J256" s="193"/>
      <c r="K256" s="193"/>
      <c r="L256" s="193"/>
    </row>
    <row r="257" spans="2:12" ht="38.25" thickBot="1" x14ac:dyDescent="0.3">
      <c r="B257" s="193"/>
      <c r="C257" s="621" t="s">
        <v>55</v>
      </c>
      <c r="D257" s="613"/>
      <c r="E257" s="603"/>
      <c r="F257" s="603"/>
      <c r="G257" s="603"/>
      <c r="H257" s="193"/>
      <c r="I257" s="193"/>
      <c r="J257" s="193"/>
      <c r="K257" s="193"/>
      <c r="L257" s="193"/>
    </row>
    <row r="258" spans="2:12" ht="19.5" thickBot="1" x14ac:dyDescent="0.3">
      <c r="B258" s="193"/>
      <c r="C258" s="620" t="s">
        <v>3</v>
      </c>
      <c r="D258" s="613"/>
      <c r="E258" s="603"/>
      <c r="F258" s="603"/>
      <c r="G258" s="603"/>
      <c r="H258" s="193"/>
      <c r="I258" s="193"/>
      <c r="J258" s="193"/>
      <c r="K258" s="193"/>
      <c r="L258" s="193"/>
    </row>
    <row r="259" spans="2:12" ht="38.25" thickBot="1" x14ac:dyDescent="0.3">
      <c r="B259" s="193"/>
      <c r="C259" s="621" t="s">
        <v>56</v>
      </c>
      <c r="D259" s="613"/>
      <c r="E259" s="603"/>
      <c r="F259" s="603"/>
      <c r="G259" s="603"/>
      <c r="H259" s="193"/>
      <c r="I259" s="193"/>
      <c r="J259" s="193"/>
      <c r="K259" s="193"/>
      <c r="L259" s="193"/>
    </row>
    <row r="260" spans="2:12" ht="38.25" thickBot="1" x14ac:dyDescent="0.3">
      <c r="B260" s="193"/>
      <c r="C260" s="621" t="s">
        <v>57</v>
      </c>
      <c r="D260" s="613"/>
      <c r="E260" s="603"/>
      <c r="F260" s="603"/>
      <c r="G260" s="603"/>
      <c r="H260" s="193"/>
      <c r="I260" s="193"/>
      <c r="J260" s="193"/>
      <c r="K260" s="193"/>
      <c r="L260" s="193"/>
    </row>
    <row r="261" spans="2:12" ht="19.5" thickBot="1" x14ac:dyDescent="0.3">
      <c r="B261" s="193"/>
      <c r="C261" s="661" t="s">
        <v>65</v>
      </c>
      <c r="D261" s="639">
        <f>D258+D255+D252+D249+D246+D243+D240</f>
        <v>0</v>
      </c>
      <c r="E261" s="639">
        <f>E258+E255+E252+E249+E246+E243+E240</f>
        <v>0</v>
      </c>
      <c r="F261" s="639">
        <f>F258+F255+F252+F249+F246+F243+F240</f>
        <v>0</v>
      </c>
      <c r="G261" s="639">
        <f>G258+G255+G252+G249+G246+G243+G240</f>
        <v>0</v>
      </c>
      <c r="H261" s="193"/>
      <c r="I261" s="193"/>
      <c r="J261" s="193"/>
      <c r="K261" s="193"/>
      <c r="L261" s="193"/>
    </row>
    <row r="262" spans="2:12" ht="15.75" x14ac:dyDescent="0.25">
      <c r="B262" s="193"/>
      <c r="C262" s="626" t="s">
        <v>307</v>
      </c>
      <c r="D262" s="627" t="s">
        <v>403</v>
      </c>
      <c r="E262" s="628"/>
      <c r="F262" s="628"/>
      <c r="G262" s="629"/>
      <c r="H262" s="193"/>
      <c r="I262" s="193"/>
      <c r="J262" s="193"/>
      <c r="K262" s="193"/>
      <c r="L262" s="193"/>
    </row>
    <row r="263" spans="2:12" ht="15.75" x14ac:dyDescent="0.25">
      <c r="B263" s="193"/>
      <c r="C263" s="630"/>
      <c r="D263" s="631"/>
      <c r="E263" s="632"/>
      <c r="F263" s="632"/>
      <c r="G263" s="633"/>
      <c r="H263" s="193"/>
      <c r="I263" s="193"/>
      <c r="J263" s="193"/>
      <c r="K263" s="193"/>
      <c r="L263" s="193"/>
    </row>
    <row r="264" spans="2:12" ht="81" customHeight="1" thickBot="1" x14ac:dyDescent="0.3">
      <c r="B264" s="193"/>
      <c r="C264" s="634"/>
      <c r="D264" s="635"/>
      <c r="E264" s="636"/>
      <c r="F264" s="636"/>
      <c r="G264" s="637"/>
      <c r="H264" s="193"/>
      <c r="I264" s="193"/>
      <c r="J264" s="193"/>
      <c r="K264" s="193"/>
      <c r="L264" s="193"/>
    </row>
    <row r="265" spans="2:12" ht="19.5" thickBot="1" x14ac:dyDescent="0.3">
      <c r="B265" s="193"/>
      <c r="C265" s="638" t="s">
        <v>63</v>
      </c>
      <c r="D265" s="639">
        <f>IF(D261-D230=0,0,"Error")</f>
        <v>0</v>
      </c>
      <c r="E265" s="639">
        <f>IF(E261-E230=0,0,"Error")</f>
        <v>0</v>
      </c>
      <c r="F265" s="639">
        <f>IF(F261-F230=0,0,"Error")</f>
        <v>0</v>
      </c>
      <c r="G265" s="639">
        <f>IF(G261-G230=0,0,"Error")</f>
        <v>0</v>
      </c>
      <c r="H265" s="193"/>
      <c r="I265" s="193"/>
      <c r="J265" s="193"/>
      <c r="K265" s="193"/>
      <c r="L265" s="193"/>
    </row>
    <row r="266" spans="2:12" ht="19.5" hidden="1" thickBot="1" x14ac:dyDescent="0.3">
      <c r="B266" s="193"/>
      <c r="C266" s="602" t="s">
        <v>563</v>
      </c>
      <c r="D266" s="610" t="s">
        <v>216</v>
      </c>
      <c r="E266" s="596"/>
      <c r="F266" s="596"/>
      <c r="G266" s="597"/>
      <c r="H266" s="193"/>
      <c r="I266" s="193"/>
      <c r="J266" s="193"/>
      <c r="K266" s="193"/>
      <c r="L266" s="193"/>
    </row>
    <row r="267" spans="2:12" ht="19.5" hidden="1" thickBot="1" x14ac:dyDescent="0.3">
      <c r="B267" s="193"/>
      <c r="C267" s="605" t="s">
        <v>10</v>
      </c>
      <c r="D267" s="589" t="s">
        <v>216</v>
      </c>
      <c r="E267" s="590"/>
      <c r="F267" s="590"/>
      <c r="G267" s="591"/>
      <c r="H267" s="193"/>
      <c r="I267" s="193"/>
      <c r="J267" s="193"/>
      <c r="K267" s="193"/>
      <c r="L267" s="193"/>
    </row>
    <row r="268" spans="2:12" ht="19.5" hidden="1" thickBot="1" x14ac:dyDescent="0.3">
      <c r="B268" s="193"/>
      <c r="C268" s="605" t="s">
        <v>15</v>
      </c>
      <c r="D268" s="610" t="s">
        <v>216</v>
      </c>
      <c r="E268" s="596"/>
      <c r="F268" s="596"/>
      <c r="G268" s="597"/>
      <c r="H268" s="193"/>
      <c r="I268" s="193"/>
      <c r="J268" s="193"/>
      <c r="K268" s="193"/>
      <c r="L268" s="193"/>
    </row>
    <row r="269" spans="2:12" hidden="1" x14ac:dyDescent="0.25">
      <c r="B269" s="193"/>
      <c r="C269" s="598"/>
      <c r="D269" s="611">
        <v>2018</v>
      </c>
      <c r="E269" s="611">
        <v>2019</v>
      </c>
      <c r="F269" s="611">
        <v>2020</v>
      </c>
      <c r="G269" s="611">
        <v>2021</v>
      </c>
      <c r="H269" s="193"/>
      <c r="I269" s="193"/>
      <c r="J269" s="193"/>
      <c r="K269" s="193"/>
      <c r="L269" s="193"/>
    </row>
    <row r="270" spans="2:12" ht="19.5" hidden="1" thickBot="1" x14ac:dyDescent="0.3">
      <c r="B270" s="193"/>
      <c r="C270" s="600"/>
      <c r="D270" s="612" t="s">
        <v>6</v>
      </c>
      <c r="E270" s="612" t="s">
        <v>7</v>
      </c>
      <c r="F270" s="612" t="s">
        <v>7</v>
      </c>
      <c r="G270" s="612" t="s">
        <v>7</v>
      </c>
      <c r="H270" s="193"/>
      <c r="I270" s="193"/>
      <c r="J270" s="193"/>
      <c r="K270" s="193"/>
      <c r="L270" s="193"/>
    </row>
    <row r="271" spans="2:12" ht="19.5" hidden="1" thickBot="1" x14ac:dyDescent="0.3">
      <c r="B271" s="193"/>
      <c r="C271" s="605" t="s">
        <v>9</v>
      </c>
      <c r="D271" s="641"/>
      <c r="E271" s="641"/>
      <c r="F271" s="641"/>
      <c r="G271" s="641"/>
      <c r="H271" s="193"/>
      <c r="I271" s="193"/>
      <c r="J271" s="193"/>
      <c r="K271" s="193"/>
      <c r="L271" s="193"/>
    </row>
    <row r="272" spans="2:12" ht="19.5" hidden="1" thickBot="1" x14ac:dyDescent="0.3">
      <c r="B272" s="193"/>
      <c r="C272" s="605" t="s">
        <v>16</v>
      </c>
      <c r="D272" s="641"/>
      <c r="E272" s="641"/>
      <c r="F272" s="641"/>
      <c r="G272" s="641"/>
      <c r="H272" s="193"/>
      <c r="I272" s="193"/>
      <c r="J272" s="193"/>
      <c r="K272" s="193"/>
      <c r="L272" s="193"/>
    </row>
    <row r="273" spans="2:12" ht="19.5" hidden="1" thickBot="1" x14ac:dyDescent="0.3">
      <c r="B273" s="193"/>
      <c r="C273" s="605" t="s">
        <v>26</v>
      </c>
      <c r="D273" s="641" t="e">
        <f>D272/D271</f>
        <v>#DIV/0!</v>
      </c>
      <c r="E273" s="641" t="e">
        <f>E272/E271</f>
        <v>#DIV/0!</v>
      </c>
      <c r="F273" s="641" t="e">
        <f>F272/F271</f>
        <v>#DIV/0!</v>
      </c>
      <c r="G273" s="641" t="e">
        <f>G272/G271</f>
        <v>#DIV/0!</v>
      </c>
      <c r="H273" s="193"/>
      <c r="I273" s="193"/>
      <c r="J273" s="193"/>
      <c r="K273" s="193"/>
      <c r="L273" s="193"/>
    </row>
    <row r="274" spans="2:12" ht="19.5" hidden="1" thickBot="1" x14ac:dyDescent="0.3">
      <c r="B274" s="193"/>
      <c r="C274" s="605" t="s">
        <v>17</v>
      </c>
      <c r="D274" s="615"/>
      <c r="E274" s="616" t="e">
        <f t="shared" ref="E274:G276" si="9">E271/D271-1</f>
        <v>#DIV/0!</v>
      </c>
      <c r="F274" s="616" t="e">
        <f t="shared" si="9"/>
        <v>#DIV/0!</v>
      </c>
      <c r="G274" s="616" t="e">
        <f t="shared" si="9"/>
        <v>#DIV/0!</v>
      </c>
      <c r="H274" s="193"/>
      <c r="I274" s="193"/>
      <c r="J274" s="193"/>
      <c r="K274" s="193"/>
      <c r="L274" s="193"/>
    </row>
    <row r="275" spans="2:12" ht="19.5" hidden="1" thickBot="1" x14ac:dyDescent="0.3">
      <c r="B275" s="193"/>
      <c r="C275" s="605" t="s">
        <v>18</v>
      </c>
      <c r="D275" s="615"/>
      <c r="E275" s="616" t="e">
        <f t="shared" si="9"/>
        <v>#DIV/0!</v>
      </c>
      <c r="F275" s="616" t="e">
        <f t="shared" si="9"/>
        <v>#DIV/0!</v>
      </c>
      <c r="G275" s="616" t="e">
        <f t="shared" si="9"/>
        <v>#DIV/0!</v>
      </c>
      <c r="H275" s="193"/>
      <c r="I275" s="193"/>
      <c r="J275" s="193"/>
      <c r="K275" s="193"/>
      <c r="L275" s="193"/>
    </row>
    <row r="276" spans="2:12" ht="19.5" hidden="1" thickBot="1" x14ac:dyDescent="0.3">
      <c r="B276" s="193"/>
      <c r="C276" s="605" t="s">
        <v>19</v>
      </c>
      <c r="D276" s="615"/>
      <c r="E276" s="616" t="e">
        <f t="shared" si="9"/>
        <v>#DIV/0!</v>
      </c>
      <c r="F276" s="616" t="e">
        <f t="shared" si="9"/>
        <v>#DIV/0!</v>
      </c>
      <c r="G276" s="616" t="e">
        <f t="shared" si="9"/>
        <v>#DIV/0!</v>
      </c>
      <c r="H276" s="193"/>
      <c r="I276" s="193"/>
      <c r="J276" s="193"/>
      <c r="K276" s="193"/>
      <c r="L276" s="193"/>
    </row>
    <row r="277" spans="2:12" ht="19.5" hidden="1" thickBot="1" x14ac:dyDescent="0.3">
      <c r="B277" s="193"/>
      <c r="C277" s="617" t="s">
        <v>561</v>
      </c>
      <c r="D277" s="618"/>
      <c r="E277" s="618"/>
      <c r="F277" s="618"/>
      <c r="G277" s="619"/>
      <c r="H277" s="193"/>
      <c r="I277" s="193"/>
      <c r="J277" s="193"/>
      <c r="K277" s="193"/>
      <c r="L277" s="193"/>
    </row>
    <row r="278" spans="2:12" hidden="1" x14ac:dyDescent="0.25">
      <c r="B278" s="193"/>
      <c r="C278" s="598"/>
      <c r="D278" s="611">
        <v>2018</v>
      </c>
      <c r="E278" s="611">
        <v>2019</v>
      </c>
      <c r="F278" s="611">
        <v>2020</v>
      </c>
      <c r="G278" s="611">
        <v>2021</v>
      </c>
      <c r="H278" s="193"/>
      <c r="I278" s="193"/>
      <c r="J278" s="193"/>
      <c r="K278" s="193"/>
      <c r="L278" s="193"/>
    </row>
    <row r="279" spans="2:12" ht="19.5" hidden="1" thickBot="1" x14ac:dyDescent="0.3">
      <c r="B279" s="193"/>
      <c r="C279" s="600"/>
      <c r="D279" s="612" t="s">
        <v>6</v>
      </c>
      <c r="E279" s="612" t="s">
        <v>7</v>
      </c>
      <c r="F279" s="612" t="s">
        <v>7</v>
      </c>
      <c r="G279" s="612" t="s">
        <v>7</v>
      </c>
      <c r="H279" s="193"/>
      <c r="I279" s="193"/>
      <c r="J279" s="193"/>
      <c r="K279" s="193"/>
      <c r="L279" s="193"/>
    </row>
    <row r="280" spans="2:12" ht="19.5" hidden="1" thickBot="1" x14ac:dyDescent="0.3">
      <c r="B280" s="193"/>
      <c r="C280" s="620" t="s">
        <v>0</v>
      </c>
      <c r="D280" s="603"/>
      <c r="E280" s="603"/>
      <c r="F280" s="603"/>
      <c r="G280" s="603"/>
      <c r="H280" s="193"/>
      <c r="I280" s="193"/>
      <c r="J280" s="193"/>
      <c r="K280" s="193"/>
      <c r="L280" s="193"/>
    </row>
    <row r="281" spans="2:12" ht="30" hidden="1" customHeight="1" thickBot="1" x14ac:dyDescent="0.3">
      <c r="B281" s="193"/>
      <c r="C281" s="621" t="s">
        <v>43</v>
      </c>
      <c r="D281" s="613"/>
      <c r="E281" s="623"/>
      <c r="F281" s="623"/>
      <c r="G281" s="623"/>
      <c r="H281" s="193"/>
      <c r="I281" s="193"/>
      <c r="J281" s="193"/>
      <c r="K281" s="193"/>
      <c r="L281" s="193"/>
    </row>
    <row r="282" spans="2:12" ht="26.25" hidden="1" customHeight="1" thickBot="1" x14ac:dyDescent="0.3">
      <c r="B282" s="193"/>
      <c r="C282" s="621" t="s">
        <v>44</v>
      </c>
      <c r="D282" s="613"/>
      <c r="E282" s="623"/>
      <c r="F282" s="623"/>
      <c r="G282" s="623"/>
      <c r="H282" s="193"/>
      <c r="I282" s="193"/>
      <c r="J282" s="193"/>
      <c r="K282" s="193"/>
      <c r="L282" s="193"/>
    </row>
    <row r="283" spans="2:12" ht="27.75" hidden="1" customHeight="1" thickBot="1" x14ac:dyDescent="0.3">
      <c r="B283" s="193"/>
      <c r="C283" s="620" t="s">
        <v>41</v>
      </c>
      <c r="D283" s="603"/>
      <c r="E283" s="603"/>
      <c r="F283" s="603"/>
      <c r="G283" s="603"/>
      <c r="H283" s="193"/>
      <c r="I283" s="193"/>
      <c r="J283" s="193"/>
      <c r="K283" s="193"/>
      <c r="L283" s="193"/>
    </row>
    <row r="284" spans="2:12" ht="53.25" hidden="1" customHeight="1" thickBot="1" x14ac:dyDescent="0.3">
      <c r="B284" s="193"/>
      <c r="C284" s="621" t="s">
        <v>45</v>
      </c>
      <c r="D284" s="613"/>
      <c r="E284" s="603"/>
      <c r="F284" s="603"/>
      <c r="G284" s="603"/>
      <c r="H284" s="193"/>
      <c r="I284" s="193"/>
      <c r="J284" s="193"/>
      <c r="K284" s="193"/>
      <c r="L284" s="193"/>
    </row>
    <row r="285" spans="2:12" ht="53.25" hidden="1" customHeight="1" thickBot="1" x14ac:dyDescent="0.3">
      <c r="B285" s="193"/>
      <c r="C285" s="621" t="s">
        <v>46</v>
      </c>
      <c r="D285" s="613"/>
      <c r="E285" s="603"/>
      <c r="F285" s="603"/>
      <c r="G285" s="603"/>
      <c r="H285" s="193"/>
      <c r="I285" s="193"/>
      <c r="J285" s="193"/>
      <c r="K285" s="193"/>
      <c r="L285" s="193"/>
    </row>
    <row r="286" spans="2:12" ht="19.5" hidden="1" thickBot="1" x14ac:dyDescent="0.3">
      <c r="B286" s="193"/>
      <c r="C286" s="620" t="s">
        <v>1</v>
      </c>
      <c r="D286" s="613"/>
      <c r="E286" s="603"/>
      <c r="F286" s="603"/>
      <c r="G286" s="603"/>
      <c r="H286" s="193"/>
      <c r="I286" s="193"/>
      <c r="J286" s="193"/>
      <c r="K286" s="193"/>
      <c r="L286" s="193"/>
    </row>
    <row r="287" spans="2:12" ht="30" hidden="1" customHeight="1" thickBot="1" x14ac:dyDescent="0.3">
      <c r="B287" s="193"/>
      <c r="C287" s="621" t="s">
        <v>48</v>
      </c>
      <c r="D287" s="613"/>
      <c r="E287" s="603"/>
      <c r="F287" s="603"/>
      <c r="G287" s="603"/>
      <c r="H287" s="193"/>
      <c r="I287" s="193"/>
      <c r="J287" s="193"/>
      <c r="K287" s="193"/>
      <c r="L287" s="193"/>
    </row>
    <row r="288" spans="2:12" ht="31.5" hidden="1" customHeight="1" thickBot="1" x14ac:dyDescent="0.3">
      <c r="B288" s="193"/>
      <c r="C288" s="621" t="s">
        <v>49</v>
      </c>
      <c r="D288" s="613"/>
      <c r="E288" s="603"/>
      <c r="F288" s="603"/>
      <c r="G288" s="603"/>
      <c r="H288" s="193"/>
      <c r="I288" s="193"/>
      <c r="J288" s="193"/>
      <c r="K288" s="193"/>
      <c r="L288" s="193"/>
    </row>
    <row r="289" spans="2:12" ht="19.5" hidden="1" thickBot="1" x14ac:dyDescent="0.3">
      <c r="B289" s="193"/>
      <c r="C289" s="620" t="s">
        <v>2</v>
      </c>
      <c r="D289" s="613"/>
      <c r="E289" s="603"/>
      <c r="F289" s="603"/>
      <c r="G289" s="603"/>
      <c r="H289" s="193"/>
      <c r="I289" s="193"/>
      <c r="J289" s="193"/>
      <c r="K289" s="193"/>
      <c r="L289" s="193"/>
    </row>
    <row r="290" spans="2:12" ht="24" hidden="1" customHeight="1" thickBot="1" x14ac:dyDescent="0.3">
      <c r="B290" s="193"/>
      <c r="C290" s="621" t="s">
        <v>50</v>
      </c>
      <c r="D290" s="613"/>
      <c r="E290" s="603"/>
      <c r="F290" s="603"/>
      <c r="G290" s="603"/>
      <c r="H290" s="193"/>
      <c r="I290" s="193"/>
      <c r="J290" s="193"/>
      <c r="K290" s="193"/>
      <c r="L290" s="193"/>
    </row>
    <row r="291" spans="2:12" ht="27" hidden="1" customHeight="1" thickBot="1" x14ac:dyDescent="0.3">
      <c r="B291" s="193"/>
      <c r="C291" s="621" t="s">
        <v>51</v>
      </c>
      <c r="D291" s="613"/>
      <c r="E291" s="603"/>
      <c r="F291" s="603"/>
      <c r="G291" s="603"/>
      <c r="H291" s="193"/>
      <c r="I291" s="193"/>
      <c r="J291" s="193"/>
      <c r="K291" s="193"/>
      <c r="L291" s="193"/>
    </row>
    <row r="292" spans="2:12" ht="19.5" hidden="1" thickBot="1" x14ac:dyDescent="0.3">
      <c r="B292" s="193"/>
      <c r="C292" s="620" t="s">
        <v>31</v>
      </c>
      <c r="D292" s="613"/>
      <c r="E292" s="603"/>
      <c r="F292" s="603"/>
      <c r="G292" s="603"/>
      <c r="H292" s="193"/>
      <c r="I292" s="193"/>
      <c r="J292" s="193"/>
      <c r="K292" s="193"/>
      <c r="L292" s="193"/>
    </row>
    <row r="293" spans="2:12" ht="24" hidden="1" customHeight="1" thickBot="1" x14ac:dyDescent="0.3">
      <c r="B293" s="193"/>
      <c r="C293" s="621" t="s">
        <v>52</v>
      </c>
      <c r="D293" s="613"/>
      <c r="E293" s="603"/>
      <c r="F293" s="603"/>
      <c r="G293" s="603"/>
      <c r="H293" s="193"/>
      <c r="I293" s="193"/>
      <c r="J293" s="193"/>
      <c r="K293" s="193"/>
      <c r="L293" s="193"/>
    </row>
    <row r="294" spans="2:12" ht="42.75" hidden="1" customHeight="1" thickBot="1" x14ac:dyDescent="0.3">
      <c r="B294" s="193"/>
      <c r="C294" s="621" t="s">
        <v>53</v>
      </c>
      <c r="D294" s="613"/>
      <c r="E294" s="603"/>
      <c r="F294" s="603"/>
      <c r="G294" s="603"/>
      <c r="H294" s="193"/>
      <c r="I294" s="193"/>
      <c r="J294" s="193"/>
      <c r="K294" s="193"/>
      <c r="L294" s="193"/>
    </row>
    <row r="295" spans="2:12" ht="19.5" hidden="1" thickBot="1" x14ac:dyDescent="0.3">
      <c r="B295" s="193"/>
      <c r="C295" s="620" t="s">
        <v>33</v>
      </c>
      <c r="D295" s="613"/>
      <c r="E295" s="603"/>
      <c r="F295" s="603"/>
      <c r="G295" s="603"/>
      <c r="H295" s="193"/>
      <c r="I295" s="193"/>
      <c r="J295" s="193"/>
      <c r="K295" s="193"/>
      <c r="L295" s="193"/>
    </row>
    <row r="296" spans="2:12" ht="28.5" hidden="1" customHeight="1" thickBot="1" x14ac:dyDescent="0.3">
      <c r="B296" s="193"/>
      <c r="C296" s="621" t="s">
        <v>54</v>
      </c>
      <c r="D296" s="613"/>
      <c r="E296" s="603"/>
      <c r="F296" s="603"/>
      <c r="G296" s="603"/>
      <c r="H296" s="193"/>
      <c r="I296" s="193"/>
      <c r="J296" s="193"/>
      <c r="K296" s="193"/>
      <c r="L296" s="193"/>
    </row>
    <row r="297" spans="2:12" ht="20.25" hidden="1" customHeight="1" thickBot="1" x14ac:dyDescent="0.3">
      <c r="B297" s="193"/>
      <c r="C297" s="621" t="s">
        <v>55</v>
      </c>
      <c r="D297" s="613"/>
      <c r="E297" s="603"/>
      <c r="F297" s="603"/>
      <c r="G297" s="603"/>
      <c r="H297" s="193"/>
      <c r="I297" s="193"/>
      <c r="J297" s="193"/>
      <c r="K297" s="193"/>
      <c r="L297" s="193"/>
    </row>
    <row r="298" spans="2:12" ht="19.5" hidden="1" thickBot="1" x14ac:dyDescent="0.3">
      <c r="B298" s="193"/>
      <c r="C298" s="620" t="s">
        <v>3</v>
      </c>
      <c r="D298" s="613"/>
      <c r="E298" s="603"/>
      <c r="F298" s="603"/>
      <c r="G298" s="603"/>
      <c r="H298" s="193"/>
      <c r="I298" s="193"/>
      <c r="J298" s="193"/>
      <c r="K298" s="193"/>
      <c r="L298" s="193"/>
    </row>
    <row r="299" spans="2:12" ht="31.5" hidden="1" customHeight="1" thickBot="1" x14ac:dyDescent="0.3">
      <c r="B299" s="193"/>
      <c r="C299" s="621" t="s">
        <v>56</v>
      </c>
      <c r="D299" s="613"/>
      <c r="E299" s="603"/>
      <c r="F299" s="603"/>
      <c r="G299" s="603"/>
      <c r="H299" s="193"/>
      <c r="I299" s="193"/>
      <c r="J299" s="193"/>
      <c r="K299" s="193"/>
      <c r="L299" s="193"/>
    </row>
    <row r="300" spans="2:12" ht="33" hidden="1" customHeight="1" thickBot="1" x14ac:dyDescent="0.3">
      <c r="B300" s="193"/>
      <c r="C300" s="621" t="s">
        <v>57</v>
      </c>
      <c r="D300" s="613"/>
      <c r="E300" s="603"/>
      <c r="F300" s="603"/>
      <c r="G300" s="603"/>
      <c r="H300" s="193"/>
      <c r="I300" s="193"/>
      <c r="J300" s="193"/>
      <c r="K300" s="193"/>
      <c r="L300" s="193"/>
    </row>
    <row r="301" spans="2:12" ht="26.25" hidden="1" customHeight="1" thickBot="1" x14ac:dyDescent="0.3">
      <c r="B301" s="193"/>
      <c r="C301" s="661" t="s">
        <v>65</v>
      </c>
      <c r="D301" s="662">
        <f>D298+D292+D295+D289+D286+D283+D280</f>
        <v>0</v>
      </c>
      <c r="E301" s="662">
        <f>E298+E292+E295+E289+E286+E283+E280</f>
        <v>0</v>
      </c>
      <c r="F301" s="662">
        <f>F298+F292+F295+F289+F286+F283+F280</f>
        <v>0</v>
      </c>
      <c r="G301" s="662">
        <f>G298+G292+G295+G289+G286+G283+G280</f>
        <v>0</v>
      </c>
      <c r="H301" s="193"/>
      <c r="I301" s="193"/>
      <c r="J301" s="193"/>
      <c r="K301" s="193"/>
      <c r="L301" s="193"/>
    </row>
    <row r="302" spans="2:12" ht="9.75" hidden="1" customHeight="1" x14ac:dyDescent="0.25">
      <c r="B302" s="193"/>
      <c r="C302" s="626" t="s">
        <v>312</v>
      </c>
      <c r="D302" s="649"/>
      <c r="E302" s="649"/>
      <c r="F302" s="649"/>
      <c r="G302" s="650"/>
      <c r="H302" s="193"/>
      <c r="I302" s="193"/>
      <c r="J302" s="193"/>
      <c r="K302" s="193"/>
      <c r="L302" s="193"/>
    </row>
    <row r="303" spans="2:12" ht="15.75" hidden="1" x14ac:dyDescent="0.25">
      <c r="B303" s="193"/>
      <c r="C303" s="630"/>
      <c r="D303" s="652"/>
      <c r="E303" s="652"/>
      <c r="F303" s="652"/>
      <c r="G303" s="653"/>
      <c r="H303" s="193"/>
      <c r="I303" s="193"/>
      <c r="J303" s="193"/>
      <c r="K303" s="193"/>
      <c r="L303" s="193"/>
    </row>
    <row r="304" spans="2:12" ht="16.5" hidden="1" thickBot="1" x14ac:dyDescent="0.3">
      <c r="B304" s="193"/>
      <c r="C304" s="634"/>
      <c r="D304" s="655"/>
      <c r="E304" s="655"/>
      <c r="F304" s="655"/>
      <c r="G304" s="656"/>
      <c r="H304" s="193"/>
      <c r="I304" s="193"/>
      <c r="J304" s="193"/>
      <c r="K304" s="193"/>
      <c r="L304" s="193"/>
    </row>
    <row r="305" spans="2:12" ht="19.5" hidden="1" thickBot="1" x14ac:dyDescent="0.3">
      <c r="B305" s="193"/>
      <c r="C305" s="638" t="s">
        <v>63</v>
      </c>
      <c r="D305" s="639">
        <f>IF(D301-D272=0,0,"Error")</f>
        <v>0</v>
      </c>
      <c r="E305" s="639">
        <f>IF(E301-E272=0,0,"Error")</f>
        <v>0</v>
      </c>
      <c r="F305" s="639">
        <f>IF(F301-F272=0,0,"Error")</f>
        <v>0</v>
      </c>
      <c r="G305" s="639">
        <f>IF(G301-G272=0,0,"Error")</f>
        <v>0</v>
      </c>
      <c r="H305" s="193"/>
      <c r="I305" s="193"/>
      <c r="J305" s="193"/>
      <c r="K305" s="193"/>
      <c r="L305" s="193"/>
    </row>
    <row r="306" spans="2:12" ht="19.5" hidden="1" thickBot="1" x14ac:dyDescent="0.3">
      <c r="B306" s="193"/>
      <c r="C306" s="606" t="s">
        <v>70</v>
      </c>
      <c r="D306" s="607"/>
      <c r="E306" s="607"/>
      <c r="F306" s="607"/>
      <c r="G306" s="608"/>
      <c r="H306" s="193"/>
      <c r="I306" s="193"/>
      <c r="J306" s="193"/>
      <c r="K306" s="193"/>
      <c r="L306" s="193"/>
    </row>
    <row r="307" spans="2:12" ht="19.5" hidden="1" thickBot="1" x14ac:dyDescent="0.3">
      <c r="B307" s="193"/>
      <c r="C307" s="606" t="s">
        <v>71</v>
      </c>
      <c r="D307" s="607"/>
      <c r="E307" s="607"/>
      <c r="F307" s="607"/>
      <c r="G307" s="608"/>
      <c r="H307" s="193"/>
      <c r="I307" s="193"/>
      <c r="J307" s="193"/>
      <c r="K307" s="193"/>
      <c r="L307" s="193"/>
    </row>
    <row r="308" spans="2:12" ht="19.5" hidden="1" thickBot="1" x14ac:dyDescent="0.3">
      <c r="B308" s="193"/>
      <c r="C308" s="605" t="s">
        <v>40</v>
      </c>
      <c r="D308" s="610"/>
      <c r="E308" s="596"/>
      <c r="F308" s="596"/>
      <c r="G308" s="597"/>
      <c r="H308" s="193"/>
      <c r="I308" s="193"/>
      <c r="J308" s="193"/>
      <c r="K308" s="193"/>
      <c r="L308" s="193"/>
    </row>
    <row r="309" spans="2:12" ht="19.5" hidden="1" thickBot="1" x14ac:dyDescent="0.3">
      <c r="B309" s="193"/>
      <c r="C309" s="609" t="s">
        <v>39</v>
      </c>
      <c r="D309" s="610"/>
      <c r="E309" s="596"/>
      <c r="F309" s="596"/>
      <c r="G309" s="597"/>
      <c r="H309" s="193"/>
      <c r="I309" s="193"/>
      <c r="J309" s="193"/>
      <c r="K309" s="193"/>
      <c r="L309" s="193"/>
    </row>
    <row r="310" spans="2:12" ht="19.5" hidden="1" thickBot="1" x14ac:dyDescent="0.3">
      <c r="B310" s="193"/>
      <c r="C310" s="605" t="s">
        <v>10</v>
      </c>
      <c r="D310" s="610"/>
      <c r="E310" s="596"/>
      <c r="F310" s="596"/>
      <c r="G310" s="597"/>
      <c r="H310" s="193"/>
      <c r="I310" s="193"/>
      <c r="J310" s="193"/>
      <c r="K310" s="193"/>
      <c r="L310" s="193"/>
    </row>
    <row r="311" spans="2:12" ht="19.5" hidden="1" thickBot="1" x14ac:dyDescent="0.3">
      <c r="B311" s="193"/>
      <c r="C311" s="605" t="s">
        <v>15</v>
      </c>
      <c r="D311" s="610"/>
      <c r="E311" s="596"/>
      <c r="F311" s="596"/>
      <c r="G311" s="597"/>
      <c r="H311" s="193"/>
      <c r="I311" s="193"/>
      <c r="J311" s="193"/>
      <c r="K311" s="193"/>
      <c r="L311" s="193"/>
    </row>
    <row r="312" spans="2:12" hidden="1" x14ac:dyDescent="0.25">
      <c r="B312" s="193"/>
      <c r="C312" s="598"/>
      <c r="D312" s="611">
        <v>2018</v>
      </c>
      <c r="E312" s="611">
        <v>2019</v>
      </c>
      <c r="F312" s="611">
        <v>2020</v>
      </c>
      <c r="G312" s="611">
        <v>2021</v>
      </c>
      <c r="H312" s="193"/>
      <c r="I312" s="193"/>
      <c r="J312" s="193"/>
      <c r="K312" s="193"/>
      <c r="L312" s="193"/>
    </row>
    <row r="313" spans="2:12" ht="19.5" hidden="1" thickBot="1" x14ac:dyDescent="0.3">
      <c r="B313" s="193"/>
      <c r="C313" s="600"/>
      <c r="D313" s="612" t="s">
        <v>6</v>
      </c>
      <c r="E313" s="612" t="s">
        <v>7</v>
      </c>
      <c r="F313" s="612" t="s">
        <v>7</v>
      </c>
      <c r="G313" s="612" t="s">
        <v>7</v>
      </c>
      <c r="H313" s="193"/>
      <c r="I313" s="193"/>
      <c r="J313" s="193"/>
      <c r="K313" s="193"/>
      <c r="L313" s="193"/>
    </row>
    <row r="314" spans="2:12" ht="19.5" hidden="1" thickBot="1" x14ac:dyDescent="0.3">
      <c r="B314" s="193"/>
      <c r="C314" s="605" t="s">
        <v>9</v>
      </c>
      <c r="D314" s="641"/>
      <c r="E314" s="641"/>
      <c r="F314" s="641"/>
      <c r="G314" s="641"/>
      <c r="H314" s="193"/>
      <c r="I314" s="193"/>
      <c r="J314" s="193"/>
      <c r="K314" s="193"/>
      <c r="L314" s="193"/>
    </row>
    <row r="315" spans="2:12" ht="19.5" hidden="1" thickBot="1" x14ac:dyDescent="0.3">
      <c r="B315" s="193"/>
      <c r="C315" s="605" t="s">
        <v>16</v>
      </c>
      <c r="D315" s="641"/>
      <c r="E315" s="641"/>
      <c r="F315" s="641"/>
      <c r="G315" s="641"/>
      <c r="H315" s="193"/>
      <c r="I315" s="243"/>
      <c r="J315" s="193"/>
      <c r="K315" s="193"/>
      <c r="L315" s="193"/>
    </row>
    <row r="316" spans="2:12" ht="19.5" hidden="1" thickBot="1" x14ac:dyDescent="0.3">
      <c r="B316" s="193"/>
      <c r="C316" s="605" t="s">
        <v>26</v>
      </c>
      <c r="D316" s="641" t="e">
        <f>D315/D314</f>
        <v>#DIV/0!</v>
      </c>
      <c r="E316" s="641" t="e">
        <f>E315/E314</f>
        <v>#DIV/0!</v>
      </c>
      <c r="F316" s="641" t="e">
        <f>F315/F314</f>
        <v>#DIV/0!</v>
      </c>
      <c r="G316" s="641" t="e">
        <f>G315/G314</f>
        <v>#DIV/0!</v>
      </c>
      <c r="H316" s="193"/>
      <c r="I316" s="193"/>
      <c r="J316" s="193"/>
      <c r="K316" s="193"/>
      <c r="L316" s="193"/>
    </row>
    <row r="317" spans="2:12" ht="19.5" hidden="1" thickBot="1" x14ac:dyDescent="0.3">
      <c r="B317" s="193"/>
      <c r="C317" s="605" t="s">
        <v>17</v>
      </c>
      <c r="D317" s="615" t="s">
        <v>23</v>
      </c>
      <c r="E317" s="616" t="e">
        <f t="shared" ref="E317:G319" si="10">E314/D314-1</f>
        <v>#DIV/0!</v>
      </c>
      <c r="F317" s="616" t="e">
        <f t="shared" si="10"/>
        <v>#DIV/0!</v>
      </c>
      <c r="G317" s="616" t="e">
        <f t="shared" si="10"/>
        <v>#DIV/0!</v>
      </c>
      <c r="H317" s="193"/>
      <c r="I317" s="226"/>
      <c r="J317" s="226"/>
      <c r="K317" s="226"/>
      <c r="L317" s="226"/>
    </row>
    <row r="318" spans="2:12" ht="19.5" hidden="1" thickBot="1" x14ac:dyDescent="0.3">
      <c r="B318" s="193"/>
      <c r="C318" s="605" t="s">
        <v>18</v>
      </c>
      <c r="D318" s="615" t="s">
        <v>23</v>
      </c>
      <c r="E318" s="616" t="e">
        <f t="shared" si="10"/>
        <v>#DIV/0!</v>
      </c>
      <c r="F318" s="616" t="e">
        <f t="shared" si="10"/>
        <v>#DIV/0!</v>
      </c>
      <c r="G318" s="616" t="e">
        <f t="shared" si="10"/>
        <v>#DIV/0!</v>
      </c>
      <c r="H318" s="193"/>
      <c r="I318" s="193"/>
      <c r="J318" s="193"/>
      <c r="K318" s="193"/>
      <c r="L318" s="193"/>
    </row>
    <row r="319" spans="2:12" ht="19.5" hidden="1" thickBot="1" x14ac:dyDescent="0.3">
      <c r="B319" s="193"/>
      <c r="C319" s="605" t="s">
        <v>19</v>
      </c>
      <c r="D319" s="615" t="s">
        <v>23</v>
      </c>
      <c r="E319" s="616" t="e">
        <f t="shared" si="10"/>
        <v>#DIV/0!</v>
      </c>
      <c r="F319" s="616" t="e">
        <f t="shared" si="10"/>
        <v>#DIV/0!</v>
      </c>
      <c r="G319" s="616" t="e">
        <f t="shared" si="10"/>
        <v>#DIV/0!</v>
      </c>
      <c r="H319" s="193"/>
      <c r="I319" s="193"/>
      <c r="J319" s="193"/>
      <c r="K319" s="193"/>
      <c r="L319" s="193"/>
    </row>
    <row r="320" spans="2:12" ht="19.5" hidden="1" thickBot="1" x14ac:dyDescent="0.3">
      <c r="B320" s="193"/>
      <c r="C320" s="617" t="s">
        <v>551</v>
      </c>
      <c r="D320" s="618"/>
      <c r="E320" s="618"/>
      <c r="F320" s="618"/>
      <c r="G320" s="619"/>
      <c r="H320" s="193"/>
      <c r="I320" s="193"/>
      <c r="J320" s="193"/>
      <c r="K320" s="193"/>
      <c r="L320" s="193"/>
    </row>
    <row r="321" spans="2:12" hidden="1" x14ac:dyDescent="0.25">
      <c r="B321" s="193"/>
      <c r="C321" s="598"/>
      <c r="D321" s="611">
        <v>2018</v>
      </c>
      <c r="E321" s="611">
        <v>2019</v>
      </c>
      <c r="F321" s="611">
        <v>2020</v>
      </c>
      <c r="G321" s="611">
        <v>2021</v>
      </c>
      <c r="H321" s="193"/>
      <c r="I321" s="193"/>
      <c r="J321" s="193"/>
      <c r="K321" s="193"/>
      <c r="L321" s="193"/>
    </row>
    <row r="322" spans="2:12" ht="19.5" hidden="1" thickBot="1" x14ac:dyDescent="0.3">
      <c r="B322" s="193"/>
      <c r="C322" s="600"/>
      <c r="D322" s="612" t="s">
        <v>6</v>
      </c>
      <c r="E322" s="612" t="s">
        <v>7</v>
      </c>
      <c r="F322" s="612" t="s">
        <v>7</v>
      </c>
      <c r="G322" s="612" t="s">
        <v>7</v>
      </c>
      <c r="H322" s="193"/>
      <c r="I322" s="193"/>
      <c r="J322" s="193"/>
      <c r="K322" s="193"/>
      <c r="L322" s="193"/>
    </row>
    <row r="323" spans="2:12" ht="19.5" hidden="1" thickBot="1" x14ac:dyDescent="0.3">
      <c r="B323" s="193"/>
      <c r="C323" s="620" t="s">
        <v>74</v>
      </c>
      <c r="D323" s="603"/>
      <c r="E323" s="603"/>
      <c r="F323" s="603"/>
      <c r="G323" s="603"/>
      <c r="H323" s="193"/>
      <c r="I323" s="193"/>
      <c r="J323" s="193"/>
      <c r="K323" s="193"/>
      <c r="L323" s="193"/>
    </row>
    <row r="324" spans="2:12" ht="19.5" hidden="1" thickBot="1" x14ac:dyDescent="0.3">
      <c r="B324" s="193"/>
      <c r="C324" s="620" t="s">
        <v>75</v>
      </c>
      <c r="D324" s="641"/>
      <c r="E324" s="641"/>
      <c r="F324" s="641"/>
      <c r="G324" s="641"/>
      <c r="H324" s="193"/>
      <c r="I324" s="193"/>
      <c r="J324" s="193"/>
      <c r="K324" s="193"/>
      <c r="L324" s="193"/>
    </row>
    <row r="325" spans="2:12" ht="19.5" hidden="1" thickBot="1" x14ac:dyDescent="0.3">
      <c r="B325" s="193"/>
      <c r="C325" s="625" t="s">
        <v>61</v>
      </c>
      <c r="D325" s="613">
        <f>D324+D323</f>
        <v>0</v>
      </c>
      <c r="E325" s="613">
        <f>E324+E323</f>
        <v>0</v>
      </c>
      <c r="F325" s="613">
        <f>F324+F323</f>
        <v>0</v>
      </c>
      <c r="G325" s="613">
        <f>G324+G323</f>
        <v>0</v>
      </c>
      <c r="H325" s="193"/>
      <c r="I325" s="193"/>
      <c r="J325" s="193"/>
      <c r="K325" s="193"/>
      <c r="L325" s="193"/>
    </row>
    <row r="326" spans="2:12" ht="15.75" hidden="1" x14ac:dyDescent="0.25">
      <c r="B326" s="193"/>
      <c r="C326" s="626" t="s">
        <v>72</v>
      </c>
      <c r="D326" s="648"/>
      <c r="E326" s="649"/>
      <c r="F326" s="649"/>
      <c r="G326" s="650"/>
      <c r="H326" s="193"/>
      <c r="I326" s="193"/>
      <c r="J326" s="193"/>
      <c r="K326" s="193"/>
      <c r="L326" s="193"/>
    </row>
    <row r="327" spans="2:12" ht="15.75" hidden="1" x14ac:dyDescent="0.25">
      <c r="B327" s="193"/>
      <c r="C327" s="630"/>
      <c r="D327" s="651"/>
      <c r="E327" s="652"/>
      <c r="F327" s="652"/>
      <c r="G327" s="653"/>
      <c r="H327" s="193"/>
      <c r="I327" s="193"/>
      <c r="J327" s="193"/>
      <c r="K327" s="193"/>
      <c r="L327" s="193"/>
    </row>
    <row r="328" spans="2:12" ht="16.5" hidden="1" thickBot="1" x14ac:dyDescent="0.3">
      <c r="B328" s="193"/>
      <c r="C328" s="634"/>
      <c r="D328" s="654"/>
      <c r="E328" s="655"/>
      <c r="F328" s="655"/>
      <c r="G328" s="656"/>
      <c r="H328" s="193"/>
      <c r="I328" s="193"/>
      <c r="J328" s="193"/>
      <c r="K328" s="193"/>
      <c r="L328" s="193"/>
    </row>
    <row r="329" spans="2:12" ht="19.5" hidden="1" thickBot="1" x14ac:dyDescent="0.3">
      <c r="B329" s="193"/>
      <c r="C329" s="605" t="s">
        <v>40</v>
      </c>
      <c r="D329" s="643" t="s">
        <v>404</v>
      </c>
      <c r="E329" s="644"/>
      <c r="F329" s="644"/>
      <c r="G329" s="645"/>
      <c r="H329" s="193"/>
      <c r="I329" s="193"/>
      <c r="J329" s="193"/>
      <c r="K329" s="193"/>
      <c r="L329" s="193"/>
    </row>
    <row r="330" spans="2:12" ht="19.5" hidden="1" thickBot="1" x14ac:dyDescent="0.3">
      <c r="B330" s="193"/>
      <c r="C330" s="609" t="s">
        <v>396</v>
      </c>
      <c r="D330" s="610" t="s">
        <v>216</v>
      </c>
      <c r="E330" s="596"/>
      <c r="F330" s="596"/>
      <c r="G330" s="597"/>
      <c r="H330" s="193"/>
      <c r="I330" s="193"/>
      <c r="J330" s="193"/>
      <c r="K330" s="193"/>
      <c r="L330" s="193"/>
    </row>
    <row r="331" spans="2:12" ht="19.5" hidden="1" thickBot="1" x14ac:dyDescent="0.3">
      <c r="B331" s="193"/>
      <c r="C331" s="605" t="s">
        <v>10</v>
      </c>
      <c r="D331" s="589" t="s">
        <v>216</v>
      </c>
      <c r="E331" s="590"/>
      <c r="F331" s="590"/>
      <c r="G331" s="591"/>
      <c r="H331" s="193"/>
      <c r="I331" s="193"/>
      <c r="J331" s="193"/>
      <c r="K331" s="193"/>
      <c r="L331" s="193"/>
    </row>
    <row r="332" spans="2:12" ht="19.5" hidden="1" thickBot="1" x14ac:dyDescent="0.3">
      <c r="B332" s="193"/>
      <c r="C332" s="605" t="s">
        <v>15</v>
      </c>
      <c r="D332" s="610" t="s">
        <v>216</v>
      </c>
      <c r="E332" s="596"/>
      <c r="F332" s="596"/>
      <c r="G332" s="597"/>
      <c r="H332" s="193"/>
      <c r="I332" s="193"/>
      <c r="J332" s="193"/>
      <c r="K332" s="193"/>
      <c r="L332" s="193"/>
    </row>
    <row r="333" spans="2:12" hidden="1" x14ac:dyDescent="0.25">
      <c r="B333" s="193"/>
      <c r="C333" s="598"/>
      <c r="D333" s="611">
        <v>2018</v>
      </c>
      <c r="E333" s="611">
        <v>2019</v>
      </c>
      <c r="F333" s="611">
        <v>2020</v>
      </c>
      <c r="G333" s="611">
        <v>2021</v>
      </c>
      <c r="H333" s="193"/>
      <c r="I333" s="193"/>
      <c r="J333" s="193"/>
      <c r="K333" s="193"/>
      <c r="L333" s="193"/>
    </row>
    <row r="334" spans="2:12" ht="19.5" hidden="1" thickBot="1" x14ac:dyDescent="0.3">
      <c r="B334" s="193"/>
      <c r="C334" s="600"/>
      <c r="D334" s="612" t="s">
        <v>6</v>
      </c>
      <c r="E334" s="612" t="s">
        <v>7</v>
      </c>
      <c r="F334" s="612" t="s">
        <v>7</v>
      </c>
      <c r="G334" s="612" t="s">
        <v>7</v>
      </c>
      <c r="H334" s="193"/>
      <c r="I334" s="193"/>
      <c r="J334" s="193"/>
      <c r="K334" s="193"/>
      <c r="L334" s="193"/>
    </row>
    <row r="335" spans="2:12" ht="19.5" hidden="1" thickBot="1" x14ac:dyDescent="0.3">
      <c r="B335" s="193"/>
      <c r="C335" s="605" t="s">
        <v>9</v>
      </c>
      <c r="D335" s="641"/>
      <c r="E335" s="641"/>
      <c r="F335" s="641"/>
      <c r="G335" s="641"/>
      <c r="H335" s="193"/>
      <c r="I335" s="193"/>
      <c r="J335" s="193"/>
      <c r="K335" s="193"/>
      <c r="L335" s="193"/>
    </row>
    <row r="336" spans="2:12" ht="19.5" hidden="1" thickBot="1" x14ac:dyDescent="0.3">
      <c r="B336" s="193"/>
      <c r="C336" s="605" t="s">
        <v>16</v>
      </c>
      <c r="D336" s="641"/>
      <c r="E336" s="641"/>
      <c r="F336" s="641"/>
      <c r="G336" s="641"/>
      <c r="H336" s="193"/>
      <c r="I336" s="193"/>
      <c r="J336" s="193"/>
      <c r="K336" s="193"/>
      <c r="L336" s="193"/>
    </row>
    <row r="337" spans="2:12" ht="19.5" hidden="1" thickBot="1" x14ac:dyDescent="0.3">
      <c r="B337" s="193"/>
      <c r="C337" s="605" t="s">
        <v>26</v>
      </c>
      <c r="D337" s="641" t="e">
        <f>D336/D335</f>
        <v>#DIV/0!</v>
      </c>
      <c r="E337" s="641" t="e">
        <f>E336/E335</f>
        <v>#DIV/0!</v>
      </c>
      <c r="F337" s="641" t="e">
        <f>F336/F335</f>
        <v>#DIV/0!</v>
      </c>
      <c r="G337" s="641" t="e">
        <f>G336/G335</f>
        <v>#DIV/0!</v>
      </c>
      <c r="H337" s="193"/>
      <c r="I337" s="193"/>
      <c r="J337" s="193"/>
      <c r="K337" s="193"/>
      <c r="L337" s="193"/>
    </row>
    <row r="338" spans="2:12" ht="19.5" hidden="1" thickBot="1" x14ac:dyDescent="0.3">
      <c r="B338" s="193"/>
      <c r="C338" s="605" t="s">
        <v>17</v>
      </c>
      <c r="D338" s="615" t="s">
        <v>23</v>
      </c>
      <c r="E338" s="616" t="e">
        <f t="shared" ref="E338:G340" si="11">E335/D335-1</f>
        <v>#DIV/0!</v>
      </c>
      <c r="F338" s="616" t="e">
        <f t="shared" si="11"/>
        <v>#DIV/0!</v>
      </c>
      <c r="G338" s="616" t="e">
        <f t="shared" si="11"/>
        <v>#DIV/0!</v>
      </c>
      <c r="H338" s="193"/>
      <c r="I338" s="226"/>
      <c r="J338" s="226"/>
      <c r="K338" s="226"/>
      <c r="L338" s="226"/>
    </row>
    <row r="339" spans="2:12" ht="19.5" hidden="1" thickBot="1" x14ac:dyDescent="0.3">
      <c r="B339" s="193"/>
      <c r="C339" s="605" t="s">
        <v>18</v>
      </c>
      <c r="D339" s="615" t="s">
        <v>23</v>
      </c>
      <c r="E339" s="616" t="e">
        <f t="shared" si="11"/>
        <v>#DIV/0!</v>
      </c>
      <c r="F339" s="616" t="e">
        <f t="shared" si="11"/>
        <v>#DIV/0!</v>
      </c>
      <c r="G339" s="616" t="e">
        <f t="shared" si="11"/>
        <v>#DIV/0!</v>
      </c>
      <c r="H339" s="193"/>
      <c r="I339" s="193"/>
      <c r="J339" s="193"/>
      <c r="K339" s="193"/>
      <c r="L339" s="193"/>
    </row>
    <row r="340" spans="2:12" ht="19.5" hidden="1" thickBot="1" x14ac:dyDescent="0.3">
      <c r="B340" s="193"/>
      <c r="C340" s="605" t="s">
        <v>19</v>
      </c>
      <c r="D340" s="615" t="s">
        <v>23</v>
      </c>
      <c r="E340" s="616" t="e">
        <f t="shared" si="11"/>
        <v>#DIV/0!</v>
      </c>
      <c r="F340" s="616" t="e">
        <f t="shared" si="11"/>
        <v>#DIV/0!</v>
      </c>
      <c r="G340" s="616" t="e">
        <f t="shared" si="11"/>
        <v>#DIV/0!</v>
      </c>
      <c r="H340" s="193"/>
      <c r="I340" s="193"/>
      <c r="J340" s="193"/>
      <c r="K340" s="193"/>
      <c r="L340" s="193"/>
    </row>
    <row r="341" spans="2:12" ht="19.5" hidden="1" thickBot="1" x14ac:dyDescent="0.3">
      <c r="B341" s="193"/>
      <c r="C341" s="617" t="s">
        <v>561</v>
      </c>
      <c r="D341" s="618"/>
      <c r="E341" s="618"/>
      <c r="F341" s="618"/>
      <c r="G341" s="619"/>
      <c r="H341" s="193"/>
      <c r="I341" s="193"/>
      <c r="J341" s="193"/>
      <c r="K341" s="193"/>
      <c r="L341" s="193"/>
    </row>
    <row r="342" spans="2:12" hidden="1" x14ac:dyDescent="0.25">
      <c r="B342" s="193"/>
      <c r="C342" s="598"/>
      <c r="D342" s="611">
        <v>2018</v>
      </c>
      <c r="E342" s="611">
        <v>2019</v>
      </c>
      <c r="F342" s="611">
        <v>2020</v>
      </c>
      <c r="G342" s="611">
        <v>2021</v>
      </c>
      <c r="H342" s="193"/>
      <c r="I342" s="193"/>
      <c r="J342" s="193"/>
      <c r="K342" s="193"/>
      <c r="L342" s="193"/>
    </row>
    <row r="343" spans="2:12" ht="19.5" hidden="1" thickBot="1" x14ac:dyDescent="0.3">
      <c r="B343" s="193"/>
      <c r="C343" s="600"/>
      <c r="D343" s="612" t="s">
        <v>6</v>
      </c>
      <c r="E343" s="612" t="s">
        <v>7</v>
      </c>
      <c r="F343" s="612" t="s">
        <v>7</v>
      </c>
      <c r="G343" s="612" t="s">
        <v>7</v>
      </c>
      <c r="H343" s="193"/>
      <c r="I343" s="193"/>
      <c r="J343" s="193"/>
      <c r="K343" s="193"/>
      <c r="L343" s="193"/>
    </row>
    <row r="344" spans="2:12" ht="19.5" hidden="1" thickBot="1" x14ac:dyDescent="0.3">
      <c r="B344" s="193"/>
      <c r="C344" s="620" t="s">
        <v>74</v>
      </c>
      <c r="D344" s="603"/>
      <c r="E344" s="603"/>
      <c r="F344" s="603"/>
      <c r="G344" s="603"/>
      <c r="H344" s="193"/>
      <c r="I344" s="193"/>
      <c r="J344" s="193"/>
      <c r="K344" s="193"/>
      <c r="L344" s="193"/>
    </row>
    <row r="345" spans="2:12" ht="19.5" hidden="1" thickBot="1" x14ac:dyDescent="0.3">
      <c r="B345" s="193"/>
      <c r="C345" s="620" t="s">
        <v>75</v>
      </c>
      <c r="D345" s="613"/>
      <c r="E345" s="603"/>
      <c r="F345" s="603"/>
      <c r="G345" s="603"/>
      <c r="H345" s="193"/>
      <c r="I345" s="193"/>
      <c r="J345" s="193"/>
      <c r="K345" s="193"/>
      <c r="L345" s="193"/>
    </row>
    <row r="346" spans="2:12" ht="19.5" hidden="1" thickBot="1" x14ac:dyDescent="0.3">
      <c r="B346" s="193"/>
      <c r="C346" s="625" t="s">
        <v>64</v>
      </c>
      <c r="D346" s="613">
        <f>D345+D344</f>
        <v>0</v>
      </c>
      <c r="E346" s="613">
        <f>E345+E344</f>
        <v>0</v>
      </c>
      <c r="F346" s="613">
        <f>F345+F344</f>
        <v>0</v>
      </c>
      <c r="G346" s="613">
        <f>G345+G344</f>
        <v>0</v>
      </c>
      <c r="H346" s="193"/>
      <c r="I346" s="193"/>
      <c r="J346" s="193"/>
      <c r="K346" s="193"/>
      <c r="L346" s="193"/>
    </row>
    <row r="347" spans="2:12" ht="15.75" hidden="1" x14ac:dyDescent="0.25">
      <c r="B347" s="193"/>
      <c r="C347" s="626" t="s">
        <v>73</v>
      </c>
      <c r="D347" s="648"/>
      <c r="E347" s="649"/>
      <c r="F347" s="649"/>
      <c r="G347" s="650"/>
      <c r="H347" s="193"/>
      <c r="I347" s="193"/>
      <c r="J347" s="193"/>
      <c r="K347" s="193"/>
      <c r="L347" s="193"/>
    </row>
    <row r="348" spans="2:12" ht="15.75" hidden="1" x14ac:dyDescent="0.25">
      <c r="B348" s="193"/>
      <c r="C348" s="630"/>
      <c r="D348" s="651"/>
      <c r="E348" s="652"/>
      <c r="F348" s="652"/>
      <c r="G348" s="653"/>
      <c r="H348" s="193"/>
      <c r="I348" s="193"/>
      <c r="J348" s="193"/>
      <c r="K348" s="193"/>
      <c r="L348" s="193"/>
    </row>
    <row r="349" spans="2:12" ht="16.5" hidden="1" thickBot="1" x14ac:dyDescent="0.3">
      <c r="B349" s="193"/>
      <c r="C349" s="634"/>
      <c r="D349" s="654"/>
      <c r="E349" s="655"/>
      <c r="F349" s="655"/>
      <c r="G349" s="656"/>
      <c r="H349" s="193"/>
      <c r="I349" s="193"/>
      <c r="J349" s="193"/>
      <c r="K349" s="193"/>
      <c r="L349" s="193"/>
    </row>
    <row r="350" spans="2:12" ht="19.5" hidden="1" thickBot="1" x14ac:dyDescent="0.3">
      <c r="B350" s="193"/>
      <c r="C350" s="606" t="s">
        <v>70</v>
      </c>
      <c r="D350" s="607"/>
      <c r="E350" s="607"/>
      <c r="F350" s="607"/>
      <c r="G350" s="608"/>
      <c r="H350" s="193"/>
      <c r="I350" s="193"/>
      <c r="J350" s="193"/>
      <c r="K350" s="193"/>
      <c r="L350" s="193"/>
    </row>
    <row r="351" spans="2:12" ht="19.5" hidden="1" thickBot="1" x14ac:dyDescent="0.3">
      <c r="B351" s="193"/>
      <c r="C351" s="606" t="s">
        <v>76</v>
      </c>
      <c r="D351" s="607"/>
      <c r="E351" s="607"/>
      <c r="F351" s="607"/>
      <c r="G351" s="608"/>
      <c r="H351" s="193"/>
      <c r="I351" s="193"/>
      <c r="J351" s="193"/>
      <c r="K351" s="193"/>
      <c r="L351" s="193"/>
    </row>
    <row r="352" spans="2:12" ht="19.5" hidden="1" thickBot="1" x14ac:dyDescent="0.3">
      <c r="B352" s="193"/>
      <c r="C352" s="605" t="s">
        <v>40</v>
      </c>
      <c r="D352" s="643" t="s">
        <v>404</v>
      </c>
      <c r="E352" s="644"/>
      <c r="F352" s="644"/>
      <c r="G352" s="645"/>
      <c r="H352" s="193"/>
      <c r="I352" s="193"/>
      <c r="J352" s="193"/>
      <c r="K352" s="193"/>
      <c r="L352" s="193"/>
    </row>
    <row r="353" spans="2:12" ht="19.5" hidden="1" thickBot="1" x14ac:dyDescent="0.3">
      <c r="B353" s="193"/>
      <c r="C353" s="609" t="s">
        <v>39</v>
      </c>
      <c r="D353" s="610" t="s">
        <v>216</v>
      </c>
      <c r="E353" s="596"/>
      <c r="F353" s="596"/>
      <c r="G353" s="597"/>
      <c r="H353" s="193"/>
      <c r="I353" s="193"/>
      <c r="J353" s="193"/>
      <c r="K353" s="193"/>
      <c r="L353" s="193"/>
    </row>
    <row r="354" spans="2:12" ht="19.5" hidden="1" thickBot="1" x14ac:dyDescent="0.3">
      <c r="B354" s="193"/>
      <c r="C354" s="605" t="s">
        <v>10</v>
      </c>
      <c r="D354" s="589" t="s">
        <v>216</v>
      </c>
      <c r="E354" s="590"/>
      <c r="F354" s="590"/>
      <c r="G354" s="591"/>
      <c r="H354" s="193"/>
      <c r="I354" s="193"/>
      <c r="J354" s="193"/>
      <c r="K354" s="193"/>
      <c r="L354" s="193"/>
    </row>
    <row r="355" spans="2:12" ht="19.5" hidden="1" thickBot="1" x14ac:dyDescent="0.3">
      <c r="B355" s="193"/>
      <c r="C355" s="605" t="s">
        <v>15</v>
      </c>
      <c r="D355" s="610" t="s">
        <v>216</v>
      </c>
      <c r="E355" s="596"/>
      <c r="F355" s="596"/>
      <c r="G355" s="597"/>
      <c r="H355" s="193"/>
      <c r="I355" s="193"/>
      <c r="J355" s="193"/>
      <c r="K355" s="193"/>
      <c r="L355" s="193"/>
    </row>
    <row r="356" spans="2:12" hidden="1" x14ac:dyDescent="0.25">
      <c r="B356" s="193"/>
      <c r="C356" s="598"/>
      <c r="D356" s="611">
        <v>2018</v>
      </c>
      <c r="E356" s="611">
        <v>2019</v>
      </c>
      <c r="F356" s="611">
        <v>2020</v>
      </c>
      <c r="G356" s="611">
        <v>2021</v>
      </c>
      <c r="H356" s="193"/>
      <c r="I356" s="193"/>
      <c r="J356" s="193"/>
      <c r="K356" s="193"/>
      <c r="L356" s="193"/>
    </row>
    <row r="357" spans="2:12" ht="19.5" hidden="1" thickBot="1" x14ac:dyDescent="0.3">
      <c r="B357" s="193"/>
      <c r="C357" s="600"/>
      <c r="D357" s="612" t="s">
        <v>6</v>
      </c>
      <c r="E357" s="612" t="s">
        <v>7</v>
      </c>
      <c r="F357" s="612" t="s">
        <v>7</v>
      </c>
      <c r="G357" s="612" t="s">
        <v>7</v>
      </c>
      <c r="H357" s="193"/>
      <c r="I357" s="193"/>
      <c r="J357" s="193"/>
      <c r="K357" s="193"/>
      <c r="L357" s="193"/>
    </row>
    <row r="358" spans="2:12" ht="19.5" hidden="1" thickBot="1" x14ac:dyDescent="0.3">
      <c r="B358" s="193"/>
      <c r="C358" s="605" t="s">
        <v>9</v>
      </c>
      <c r="D358" s="641"/>
      <c r="E358" s="641"/>
      <c r="F358" s="641"/>
      <c r="G358" s="641"/>
      <c r="H358" s="193"/>
      <c r="I358" s="193"/>
      <c r="J358" s="193"/>
      <c r="K358" s="193"/>
      <c r="L358" s="193"/>
    </row>
    <row r="359" spans="2:12" ht="19.5" hidden="1" thickBot="1" x14ac:dyDescent="0.3">
      <c r="B359" s="193"/>
      <c r="C359" s="605" t="s">
        <v>16</v>
      </c>
      <c r="D359" s="641"/>
      <c r="E359" s="641"/>
      <c r="F359" s="641"/>
      <c r="G359" s="641"/>
      <c r="H359" s="193"/>
      <c r="I359" s="193"/>
      <c r="J359" s="193"/>
      <c r="K359" s="193"/>
      <c r="L359" s="193"/>
    </row>
    <row r="360" spans="2:12" ht="19.5" hidden="1" thickBot="1" x14ac:dyDescent="0.3">
      <c r="B360" s="193"/>
      <c r="C360" s="605" t="s">
        <v>26</v>
      </c>
      <c r="D360" s="641" t="e">
        <f>D359/D358</f>
        <v>#DIV/0!</v>
      </c>
      <c r="E360" s="641" t="e">
        <f>E359/E358</f>
        <v>#DIV/0!</v>
      </c>
      <c r="F360" s="641" t="e">
        <f>F359/F358</f>
        <v>#DIV/0!</v>
      </c>
      <c r="G360" s="641" t="e">
        <f>G359/G358</f>
        <v>#DIV/0!</v>
      </c>
      <c r="H360" s="193"/>
      <c r="I360" s="193"/>
      <c r="J360" s="193"/>
      <c r="K360" s="193"/>
      <c r="L360" s="193"/>
    </row>
    <row r="361" spans="2:12" ht="19.5" hidden="1" thickBot="1" x14ac:dyDescent="0.3">
      <c r="B361" s="193"/>
      <c r="C361" s="605" t="s">
        <v>17</v>
      </c>
      <c r="D361" s="615" t="s">
        <v>23</v>
      </c>
      <c r="E361" s="616" t="e">
        <f t="shared" ref="E361:G363" si="12">E358/D358-1</f>
        <v>#DIV/0!</v>
      </c>
      <c r="F361" s="616" t="e">
        <f t="shared" si="12"/>
        <v>#DIV/0!</v>
      </c>
      <c r="G361" s="616" t="e">
        <f t="shared" si="12"/>
        <v>#DIV/0!</v>
      </c>
      <c r="H361" s="193"/>
      <c r="I361" s="226"/>
      <c r="J361" s="226"/>
      <c r="K361" s="226"/>
      <c r="L361" s="226"/>
    </row>
    <row r="362" spans="2:12" ht="19.5" hidden="1" thickBot="1" x14ac:dyDescent="0.3">
      <c r="B362" s="193"/>
      <c r="C362" s="605" t="s">
        <v>18</v>
      </c>
      <c r="D362" s="615" t="s">
        <v>23</v>
      </c>
      <c r="E362" s="616" t="e">
        <f t="shared" si="12"/>
        <v>#DIV/0!</v>
      </c>
      <c r="F362" s="616" t="e">
        <f t="shared" si="12"/>
        <v>#DIV/0!</v>
      </c>
      <c r="G362" s="616" t="e">
        <f t="shared" si="12"/>
        <v>#DIV/0!</v>
      </c>
      <c r="H362" s="193"/>
      <c r="I362" s="193"/>
      <c r="J362" s="193"/>
      <c r="K362" s="193"/>
      <c r="L362" s="193"/>
    </row>
    <row r="363" spans="2:12" ht="19.5" hidden="1" thickBot="1" x14ac:dyDescent="0.3">
      <c r="B363" s="193"/>
      <c r="C363" s="605" t="s">
        <v>19</v>
      </c>
      <c r="D363" s="615" t="s">
        <v>23</v>
      </c>
      <c r="E363" s="616" t="e">
        <f t="shared" si="12"/>
        <v>#DIV/0!</v>
      </c>
      <c r="F363" s="616" t="e">
        <f t="shared" si="12"/>
        <v>#DIV/0!</v>
      </c>
      <c r="G363" s="616" t="e">
        <f t="shared" si="12"/>
        <v>#DIV/0!</v>
      </c>
      <c r="H363" s="193"/>
      <c r="I363" s="193"/>
      <c r="J363" s="193"/>
      <c r="K363" s="193"/>
      <c r="L363" s="193"/>
    </row>
    <row r="364" spans="2:12" ht="19.5" hidden="1" thickBot="1" x14ac:dyDescent="0.3">
      <c r="B364" s="193"/>
      <c r="C364" s="617" t="s">
        <v>551</v>
      </c>
      <c r="D364" s="618"/>
      <c r="E364" s="618"/>
      <c r="F364" s="618"/>
      <c r="G364" s="619"/>
      <c r="H364" s="193"/>
      <c r="I364" s="193"/>
      <c r="J364" s="193"/>
      <c r="K364" s="193"/>
      <c r="L364" s="193"/>
    </row>
    <row r="365" spans="2:12" hidden="1" x14ac:dyDescent="0.25">
      <c r="B365" s="193"/>
      <c r="C365" s="598"/>
      <c r="D365" s="611">
        <v>2018</v>
      </c>
      <c r="E365" s="611">
        <v>2019</v>
      </c>
      <c r="F365" s="611">
        <v>2020</v>
      </c>
      <c r="G365" s="611">
        <v>2021</v>
      </c>
      <c r="H365" s="193"/>
      <c r="I365" s="193"/>
      <c r="J365" s="193"/>
      <c r="K365" s="193"/>
      <c r="L365" s="193"/>
    </row>
    <row r="366" spans="2:12" ht="19.5" hidden="1" thickBot="1" x14ac:dyDescent="0.3">
      <c r="B366" s="193"/>
      <c r="C366" s="600"/>
      <c r="D366" s="612" t="s">
        <v>6</v>
      </c>
      <c r="E366" s="612" t="s">
        <v>7</v>
      </c>
      <c r="F366" s="612" t="s">
        <v>7</v>
      </c>
      <c r="G366" s="612" t="s">
        <v>7</v>
      </c>
      <c r="H366" s="193"/>
      <c r="I366" s="193"/>
      <c r="J366" s="193"/>
      <c r="K366" s="193"/>
      <c r="L366" s="193"/>
    </row>
    <row r="367" spans="2:12" ht="19.5" hidden="1" thickBot="1" x14ac:dyDescent="0.3">
      <c r="B367" s="193"/>
      <c r="C367" s="620" t="s">
        <v>74</v>
      </c>
      <c r="D367" s="603"/>
      <c r="E367" s="603"/>
      <c r="F367" s="603"/>
      <c r="G367" s="603"/>
      <c r="H367" s="193"/>
      <c r="I367" s="193"/>
      <c r="J367" s="193"/>
      <c r="K367" s="193"/>
      <c r="L367" s="193"/>
    </row>
    <row r="368" spans="2:12" ht="19.5" hidden="1" thickBot="1" x14ac:dyDescent="0.3">
      <c r="B368" s="193"/>
      <c r="C368" s="620" t="s">
        <v>75</v>
      </c>
      <c r="D368" s="613"/>
      <c r="E368" s="603"/>
      <c r="F368" s="603"/>
      <c r="G368" s="603"/>
      <c r="H368" s="193"/>
      <c r="I368" s="193"/>
      <c r="J368" s="193"/>
      <c r="K368" s="193"/>
      <c r="L368" s="193"/>
    </row>
    <row r="369" spans="2:12" ht="19.5" hidden="1" thickBot="1" x14ac:dyDescent="0.3">
      <c r="B369" s="193"/>
      <c r="C369" s="625" t="s">
        <v>61</v>
      </c>
      <c r="D369" s="613">
        <f>D368+D367</f>
        <v>0</v>
      </c>
      <c r="E369" s="613">
        <f>E368+E367</f>
        <v>0</v>
      </c>
      <c r="F369" s="613">
        <f>F368+F367</f>
        <v>0</v>
      </c>
      <c r="G369" s="613">
        <f>G368+G367</f>
        <v>0</v>
      </c>
      <c r="H369" s="193"/>
      <c r="I369" s="193"/>
      <c r="J369" s="193"/>
      <c r="K369" s="193"/>
      <c r="L369" s="193"/>
    </row>
    <row r="370" spans="2:12" ht="15.75" hidden="1" x14ac:dyDescent="0.25">
      <c r="B370" s="193"/>
      <c r="C370" s="626" t="s">
        <v>72</v>
      </c>
      <c r="D370" s="648"/>
      <c r="E370" s="649"/>
      <c r="F370" s="649"/>
      <c r="G370" s="650"/>
      <c r="H370" s="193"/>
      <c r="I370" s="193"/>
      <c r="J370" s="193"/>
      <c r="K370" s="193"/>
      <c r="L370" s="193"/>
    </row>
    <row r="371" spans="2:12" ht="15.75" hidden="1" x14ac:dyDescent="0.25">
      <c r="B371" s="193"/>
      <c r="C371" s="630"/>
      <c r="D371" s="651"/>
      <c r="E371" s="652"/>
      <c r="F371" s="652"/>
      <c r="G371" s="653"/>
      <c r="H371" s="193"/>
      <c r="I371" s="193"/>
      <c r="J371" s="193"/>
      <c r="K371" s="193"/>
      <c r="L371" s="193"/>
    </row>
    <row r="372" spans="2:12" ht="16.5" hidden="1" thickBot="1" x14ac:dyDescent="0.3">
      <c r="B372" s="193"/>
      <c r="C372" s="634"/>
      <c r="D372" s="654"/>
      <c r="E372" s="655"/>
      <c r="F372" s="655"/>
      <c r="G372" s="656"/>
      <c r="H372" s="193"/>
      <c r="I372" s="193"/>
      <c r="J372" s="193"/>
      <c r="K372" s="193"/>
      <c r="L372" s="193"/>
    </row>
    <row r="373" spans="2:12" ht="19.5" hidden="1" thickBot="1" x14ac:dyDescent="0.3">
      <c r="B373" s="193"/>
      <c r="C373" s="605" t="s">
        <v>40</v>
      </c>
      <c r="D373" s="643" t="s">
        <v>404</v>
      </c>
      <c r="E373" s="644"/>
      <c r="F373" s="644"/>
      <c r="G373" s="645"/>
      <c r="H373" s="193"/>
      <c r="I373" s="193"/>
      <c r="J373" s="193"/>
      <c r="K373" s="193"/>
      <c r="L373" s="193"/>
    </row>
    <row r="374" spans="2:12" ht="19.5" hidden="1" thickBot="1" x14ac:dyDescent="0.3">
      <c r="B374" s="193"/>
      <c r="C374" s="609" t="s">
        <v>396</v>
      </c>
      <c r="D374" s="610" t="s">
        <v>216</v>
      </c>
      <c r="E374" s="596"/>
      <c r="F374" s="596"/>
      <c r="G374" s="597"/>
      <c r="H374" s="193"/>
      <c r="I374" s="193"/>
      <c r="J374" s="193"/>
      <c r="K374" s="193"/>
      <c r="L374" s="193"/>
    </row>
    <row r="375" spans="2:12" ht="19.5" hidden="1" thickBot="1" x14ac:dyDescent="0.3">
      <c r="B375" s="193"/>
      <c r="C375" s="605" t="s">
        <v>10</v>
      </c>
      <c r="D375" s="589" t="s">
        <v>216</v>
      </c>
      <c r="E375" s="590"/>
      <c r="F375" s="590"/>
      <c r="G375" s="591"/>
      <c r="H375" s="193"/>
      <c r="I375" s="193"/>
      <c r="J375" s="193"/>
      <c r="K375" s="193"/>
      <c r="L375" s="193"/>
    </row>
    <row r="376" spans="2:12" ht="19.5" hidden="1" thickBot="1" x14ac:dyDescent="0.3">
      <c r="B376" s="193"/>
      <c r="C376" s="605" t="s">
        <v>15</v>
      </c>
      <c r="D376" s="610" t="s">
        <v>216</v>
      </c>
      <c r="E376" s="596"/>
      <c r="F376" s="596"/>
      <c r="G376" s="597"/>
      <c r="H376" s="193"/>
      <c r="I376" s="193"/>
      <c r="J376" s="193"/>
      <c r="K376" s="193"/>
      <c r="L376" s="193"/>
    </row>
    <row r="377" spans="2:12" hidden="1" x14ac:dyDescent="0.25">
      <c r="B377" s="193"/>
      <c r="C377" s="598"/>
      <c r="D377" s="611">
        <v>2018</v>
      </c>
      <c r="E377" s="611">
        <v>2019</v>
      </c>
      <c r="F377" s="611">
        <v>2020</v>
      </c>
      <c r="G377" s="611">
        <v>2021</v>
      </c>
      <c r="H377" s="193"/>
      <c r="I377" s="193"/>
      <c r="J377" s="193"/>
      <c r="K377" s="193"/>
      <c r="L377" s="193"/>
    </row>
    <row r="378" spans="2:12" ht="19.5" hidden="1" thickBot="1" x14ac:dyDescent="0.3">
      <c r="B378" s="193"/>
      <c r="C378" s="600"/>
      <c r="D378" s="612" t="s">
        <v>6</v>
      </c>
      <c r="E378" s="612" t="s">
        <v>7</v>
      </c>
      <c r="F378" s="612" t="s">
        <v>7</v>
      </c>
      <c r="G378" s="612" t="s">
        <v>7</v>
      </c>
      <c r="H378" s="193"/>
      <c r="I378" s="193"/>
      <c r="J378" s="193"/>
      <c r="K378" s="193"/>
      <c r="L378" s="193"/>
    </row>
    <row r="379" spans="2:12" ht="19.5" hidden="1" thickBot="1" x14ac:dyDescent="0.3">
      <c r="B379" s="193"/>
      <c r="C379" s="605" t="s">
        <v>9</v>
      </c>
      <c r="D379" s="641"/>
      <c r="E379" s="641"/>
      <c r="F379" s="641"/>
      <c r="G379" s="641"/>
      <c r="H379" s="193"/>
      <c r="I379" s="193"/>
      <c r="J379" s="193"/>
      <c r="K379" s="193"/>
      <c r="L379" s="193"/>
    </row>
    <row r="380" spans="2:12" ht="19.5" hidden="1" thickBot="1" x14ac:dyDescent="0.3">
      <c r="B380" s="193"/>
      <c r="C380" s="605" t="s">
        <v>16</v>
      </c>
      <c r="D380" s="641"/>
      <c r="E380" s="641"/>
      <c r="F380" s="641"/>
      <c r="G380" s="641"/>
      <c r="H380" s="193"/>
      <c r="I380" s="193"/>
      <c r="J380" s="193"/>
      <c r="K380" s="193"/>
      <c r="L380" s="193"/>
    </row>
    <row r="381" spans="2:12" ht="19.5" hidden="1" thickBot="1" x14ac:dyDescent="0.3">
      <c r="B381" s="193"/>
      <c r="C381" s="605" t="s">
        <v>26</v>
      </c>
      <c r="D381" s="641" t="e">
        <f>D380/D379</f>
        <v>#DIV/0!</v>
      </c>
      <c r="E381" s="641" t="e">
        <f>E380/E379</f>
        <v>#DIV/0!</v>
      </c>
      <c r="F381" s="641" t="e">
        <f>F380/F379</f>
        <v>#DIV/0!</v>
      </c>
      <c r="G381" s="641" t="e">
        <f>G380/G379</f>
        <v>#DIV/0!</v>
      </c>
      <c r="H381" s="193"/>
      <c r="I381" s="193"/>
      <c r="J381" s="193"/>
      <c r="K381" s="193"/>
      <c r="L381" s="193"/>
    </row>
    <row r="382" spans="2:12" ht="19.5" hidden="1" thickBot="1" x14ac:dyDescent="0.3">
      <c r="B382" s="193"/>
      <c r="C382" s="605" t="s">
        <v>17</v>
      </c>
      <c r="D382" s="615" t="s">
        <v>23</v>
      </c>
      <c r="E382" s="616" t="e">
        <f t="shared" ref="E382:G384" si="13">E379/D379-1</f>
        <v>#DIV/0!</v>
      </c>
      <c r="F382" s="616" t="e">
        <f t="shared" si="13"/>
        <v>#DIV/0!</v>
      </c>
      <c r="G382" s="616" t="e">
        <f t="shared" si="13"/>
        <v>#DIV/0!</v>
      </c>
      <c r="H382" s="193"/>
      <c r="I382" s="226"/>
      <c r="J382" s="226"/>
      <c r="K382" s="226"/>
      <c r="L382" s="226"/>
    </row>
    <row r="383" spans="2:12" ht="19.5" hidden="1" thickBot="1" x14ac:dyDescent="0.3">
      <c r="B383" s="193"/>
      <c r="C383" s="605" t="s">
        <v>18</v>
      </c>
      <c r="D383" s="615" t="s">
        <v>23</v>
      </c>
      <c r="E383" s="616" t="e">
        <f t="shared" si="13"/>
        <v>#DIV/0!</v>
      </c>
      <c r="F383" s="616" t="e">
        <f t="shared" si="13"/>
        <v>#DIV/0!</v>
      </c>
      <c r="G383" s="616" t="e">
        <f t="shared" si="13"/>
        <v>#DIV/0!</v>
      </c>
      <c r="H383" s="193"/>
      <c r="I383" s="193"/>
      <c r="J383" s="193"/>
      <c r="K383" s="193"/>
      <c r="L383" s="193"/>
    </row>
    <row r="384" spans="2:12" ht="19.5" hidden="1" thickBot="1" x14ac:dyDescent="0.3">
      <c r="B384" s="193"/>
      <c r="C384" s="605" t="s">
        <v>19</v>
      </c>
      <c r="D384" s="615" t="s">
        <v>23</v>
      </c>
      <c r="E384" s="616" t="e">
        <f t="shared" si="13"/>
        <v>#DIV/0!</v>
      </c>
      <c r="F384" s="616" t="e">
        <f t="shared" si="13"/>
        <v>#DIV/0!</v>
      </c>
      <c r="G384" s="616" t="e">
        <f t="shared" si="13"/>
        <v>#DIV/0!</v>
      </c>
      <c r="H384" s="193"/>
      <c r="I384" s="193"/>
      <c r="J384" s="193"/>
      <c r="K384" s="193"/>
      <c r="L384" s="193"/>
    </row>
    <row r="385" spans="2:12" ht="19.5" hidden="1" thickBot="1" x14ac:dyDescent="0.3">
      <c r="B385" s="193"/>
      <c r="C385" s="617" t="s">
        <v>561</v>
      </c>
      <c r="D385" s="618"/>
      <c r="E385" s="618"/>
      <c r="F385" s="618"/>
      <c r="G385" s="619"/>
      <c r="H385" s="193"/>
      <c r="I385" s="193"/>
      <c r="J385" s="193"/>
      <c r="K385" s="193"/>
      <c r="L385" s="193"/>
    </row>
    <row r="386" spans="2:12" hidden="1" x14ac:dyDescent="0.25">
      <c r="B386" s="193"/>
      <c r="C386" s="598"/>
      <c r="D386" s="611">
        <v>2018</v>
      </c>
      <c r="E386" s="611">
        <v>2019</v>
      </c>
      <c r="F386" s="611">
        <v>2020</v>
      </c>
      <c r="G386" s="611">
        <v>2021</v>
      </c>
      <c r="H386" s="193"/>
      <c r="I386" s="193"/>
      <c r="J386" s="193"/>
      <c r="K386" s="193"/>
      <c r="L386" s="193"/>
    </row>
    <row r="387" spans="2:12" ht="19.5" hidden="1" thickBot="1" x14ac:dyDescent="0.3">
      <c r="B387" s="193"/>
      <c r="C387" s="600"/>
      <c r="D387" s="612" t="s">
        <v>6</v>
      </c>
      <c r="E387" s="612" t="s">
        <v>7</v>
      </c>
      <c r="F387" s="612" t="s">
        <v>7</v>
      </c>
      <c r="G387" s="612" t="s">
        <v>7</v>
      </c>
      <c r="H387" s="193"/>
      <c r="I387" s="193"/>
      <c r="J387" s="193"/>
      <c r="K387" s="193"/>
      <c r="L387" s="193"/>
    </row>
    <row r="388" spans="2:12" ht="19.5" hidden="1" thickBot="1" x14ac:dyDescent="0.3">
      <c r="B388" s="193"/>
      <c r="C388" s="620" t="s">
        <v>74</v>
      </c>
      <c r="D388" s="603"/>
      <c r="E388" s="603"/>
      <c r="F388" s="603"/>
      <c r="G388" s="603"/>
      <c r="H388" s="193"/>
      <c r="I388" s="193"/>
      <c r="J388" s="193"/>
      <c r="K388" s="193"/>
      <c r="L388" s="193"/>
    </row>
    <row r="389" spans="2:12" ht="19.5" hidden="1" thickBot="1" x14ac:dyDescent="0.3">
      <c r="B389" s="193"/>
      <c r="C389" s="620" t="s">
        <v>75</v>
      </c>
      <c r="D389" s="613"/>
      <c r="E389" s="603"/>
      <c r="F389" s="603"/>
      <c r="G389" s="603"/>
      <c r="H389" s="193"/>
      <c r="I389" s="193"/>
      <c r="J389" s="193"/>
      <c r="K389" s="193"/>
      <c r="L389" s="193"/>
    </row>
    <row r="390" spans="2:12" ht="19.5" hidden="1" thickBot="1" x14ac:dyDescent="0.3">
      <c r="B390" s="193"/>
      <c r="C390" s="625" t="s">
        <v>64</v>
      </c>
      <c r="D390" s="613">
        <f>D389+D388</f>
        <v>0</v>
      </c>
      <c r="E390" s="613">
        <f>E389+E388</f>
        <v>0</v>
      </c>
      <c r="F390" s="613">
        <f>F389+F388</f>
        <v>0</v>
      </c>
      <c r="G390" s="613">
        <f>G389+G388</f>
        <v>0</v>
      </c>
      <c r="H390" s="193"/>
      <c r="I390" s="193"/>
      <c r="J390" s="193"/>
      <c r="K390" s="193"/>
      <c r="L390" s="193"/>
    </row>
    <row r="391" spans="2:12" ht="15.75" hidden="1" x14ac:dyDescent="0.25">
      <c r="B391" s="193"/>
      <c r="C391" s="626" t="s">
        <v>73</v>
      </c>
      <c r="D391" s="648"/>
      <c r="E391" s="649"/>
      <c r="F391" s="649"/>
      <c r="G391" s="650"/>
      <c r="H391" s="193"/>
      <c r="I391" s="193"/>
      <c r="J391" s="193"/>
      <c r="K391" s="193"/>
      <c r="L391" s="193"/>
    </row>
    <row r="392" spans="2:12" ht="15.75" hidden="1" x14ac:dyDescent="0.25">
      <c r="B392" s="193"/>
      <c r="C392" s="630"/>
      <c r="D392" s="651"/>
      <c r="E392" s="652"/>
      <c r="F392" s="652"/>
      <c r="G392" s="653"/>
      <c r="H392" s="193"/>
      <c r="I392" s="193"/>
      <c r="J392" s="193"/>
      <c r="K392" s="193"/>
      <c r="L392" s="193"/>
    </row>
    <row r="393" spans="2:12" ht="16.5" hidden="1" thickBot="1" x14ac:dyDescent="0.3">
      <c r="B393" s="193"/>
      <c r="C393" s="634"/>
      <c r="D393" s="654"/>
      <c r="E393" s="655"/>
      <c r="F393" s="655"/>
      <c r="G393" s="656"/>
      <c r="H393" s="193"/>
      <c r="I393" s="193"/>
      <c r="J393" s="193"/>
      <c r="K393" s="193"/>
      <c r="L393" s="193"/>
    </row>
    <row r="394" spans="2:12" ht="19.5" thickBot="1" x14ac:dyDescent="0.3">
      <c r="B394" s="193"/>
      <c r="C394" s="663"/>
      <c r="D394" s="664"/>
      <c r="E394" s="664"/>
      <c r="F394" s="664"/>
      <c r="G394" s="664"/>
      <c r="H394" s="193"/>
      <c r="I394" s="193"/>
      <c r="J394" s="193"/>
      <c r="K394" s="193"/>
      <c r="L394" s="193"/>
    </row>
    <row r="395" spans="2:12" ht="36" customHeight="1" thickBot="1" x14ac:dyDescent="0.3">
      <c r="B395" s="193"/>
      <c r="C395" s="665" t="s">
        <v>89</v>
      </c>
      <c r="D395" s="666">
        <f>D380+D359+D336+D315+D272+D230+D201+D180+D134+D113+D70+D30</f>
        <v>173000</v>
      </c>
      <c r="E395" s="666">
        <f>E380+E359+E336+E315+E272+E230+E201+E180+E134+E113+E70+E30+E155</f>
        <v>177100</v>
      </c>
      <c r="F395" s="666">
        <f>F380+F359+F336+F315+F272+F230+F201+F180+F134+F113+F70+F30+F155</f>
        <v>179000</v>
      </c>
      <c r="G395" s="666">
        <f>G380+G359+G336+G315+G272+G230+G201+G180+G134+G113+G70+G30+G155</f>
        <v>180000</v>
      </c>
      <c r="H395" s="193"/>
      <c r="I395" s="193"/>
      <c r="J395" s="193"/>
      <c r="K395" s="193"/>
      <c r="L395" s="193"/>
    </row>
    <row r="396" spans="2:12" ht="27" customHeight="1" thickBot="1" x14ac:dyDescent="0.3">
      <c r="B396" s="193"/>
      <c r="C396" s="665" t="s">
        <v>90</v>
      </c>
      <c r="D396" s="666">
        <f>D398+D400+D402+D404+D406+D408+D410+D412+D414</f>
        <v>173000</v>
      </c>
      <c r="E396" s="666">
        <f>E398+E400+E402+E404+E406+E408+E410+E412+E414</f>
        <v>177100</v>
      </c>
      <c r="F396" s="666">
        <f>F398+F400+F402+F404+F406+F408+F410+F412+F414</f>
        <v>179000</v>
      </c>
      <c r="G396" s="666">
        <f>G398+G400+G402+G404+G406+G408+G410+G412+G414</f>
        <v>180000</v>
      </c>
      <c r="H396" s="193"/>
      <c r="I396" s="244"/>
      <c r="J396" s="193"/>
      <c r="K396" s="193"/>
      <c r="L396" s="193"/>
    </row>
    <row r="397" spans="2:12" ht="19.5" thickBot="1" x14ac:dyDescent="0.3">
      <c r="B397" s="193"/>
      <c r="C397" s="667" t="s">
        <v>27</v>
      </c>
      <c r="D397" s="662"/>
      <c r="E397" s="668">
        <f>E396/D396-1</f>
        <v>2.3699421965317935E-2</v>
      </c>
      <c r="F397" s="668">
        <f>F396/E396-1</f>
        <v>1.0728402032749829E-2</v>
      </c>
      <c r="G397" s="668">
        <f>G396/F396-1</f>
        <v>5.5865921787709993E-3</v>
      </c>
      <c r="H397" s="193"/>
      <c r="I397" s="193"/>
      <c r="J397" s="193"/>
      <c r="K397" s="193"/>
      <c r="L397" s="193"/>
    </row>
    <row r="398" spans="2:12" ht="19.5" thickBot="1" x14ac:dyDescent="0.3">
      <c r="B398" s="193"/>
      <c r="C398" s="620" t="s">
        <v>0</v>
      </c>
      <c r="D398" s="603">
        <f>D280+D240+D78+D38</f>
        <v>109000</v>
      </c>
      <c r="E398" s="603">
        <f>E280+E240+E78+E38</f>
        <v>109000</v>
      </c>
      <c r="F398" s="603">
        <f>F280+F240+F78+F38</f>
        <v>109000</v>
      </c>
      <c r="G398" s="603">
        <f>G280+G240+G78+G38</f>
        <v>109000</v>
      </c>
      <c r="H398" s="193"/>
      <c r="I398" s="193"/>
      <c r="J398" s="193"/>
      <c r="K398" s="193"/>
      <c r="L398" s="193"/>
    </row>
    <row r="399" spans="2:12" ht="19.5" thickBot="1" x14ac:dyDescent="0.3">
      <c r="B399" s="193"/>
      <c r="C399" s="621" t="s">
        <v>28</v>
      </c>
      <c r="D399" s="613"/>
      <c r="E399" s="623">
        <f>E398/D398-1</f>
        <v>0</v>
      </c>
      <c r="F399" s="623">
        <f>F398/E398-1</f>
        <v>0</v>
      </c>
      <c r="G399" s="623">
        <f>G398/F398-1</f>
        <v>0</v>
      </c>
      <c r="H399" s="193"/>
      <c r="I399" s="193"/>
      <c r="J399" s="193"/>
      <c r="K399" s="193"/>
      <c r="L399" s="193"/>
    </row>
    <row r="400" spans="2:12" ht="19.5" thickBot="1" x14ac:dyDescent="0.3">
      <c r="B400" s="193"/>
      <c r="C400" s="620" t="s">
        <v>41</v>
      </c>
      <c r="D400" s="603">
        <f>D283+D243+D81+D41</f>
        <v>24000</v>
      </c>
      <c r="E400" s="603">
        <f>E283+E243+E81+E41</f>
        <v>24000</v>
      </c>
      <c r="F400" s="603">
        <f>F283+F243+F81+F41</f>
        <v>24000</v>
      </c>
      <c r="G400" s="603">
        <f>G283+G243+G81+G41</f>
        <v>24000</v>
      </c>
      <c r="H400" s="193"/>
      <c r="I400" s="193"/>
      <c r="J400" s="193"/>
      <c r="K400" s="193"/>
      <c r="L400" s="193"/>
    </row>
    <row r="401" spans="2:12" ht="19.5" thickBot="1" x14ac:dyDescent="0.3">
      <c r="B401" s="193"/>
      <c r="C401" s="621" t="s">
        <v>42</v>
      </c>
      <c r="D401" s="613"/>
      <c r="E401" s="623">
        <f>E400/D400-1</f>
        <v>0</v>
      </c>
      <c r="F401" s="623">
        <f>F400/E400-1</f>
        <v>0</v>
      </c>
      <c r="G401" s="623">
        <f>G400/F400-1</f>
        <v>0</v>
      </c>
      <c r="H401" s="193"/>
      <c r="I401" s="193"/>
      <c r="J401" s="193"/>
      <c r="K401" s="193"/>
      <c r="L401" s="193"/>
    </row>
    <row r="402" spans="2:12" ht="19.5" thickBot="1" x14ac:dyDescent="0.3">
      <c r="B402" s="193"/>
      <c r="C402" s="620" t="s">
        <v>1</v>
      </c>
      <c r="D402" s="603">
        <f>D286+D246+D84+D44</f>
        <v>30000</v>
      </c>
      <c r="E402" s="603">
        <f>E286+E246+E84+E44</f>
        <v>30100</v>
      </c>
      <c r="F402" s="603">
        <f>F286+F246+F84+F44</f>
        <v>32000</v>
      </c>
      <c r="G402" s="603">
        <f>G286+G246+G84+G44</f>
        <v>33000</v>
      </c>
      <c r="H402" s="193"/>
      <c r="I402" s="230"/>
      <c r="J402" s="230"/>
      <c r="K402" s="230"/>
      <c r="L402" s="230"/>
    </row>
    <row r="403" spans="2:12" ht="38.25" thickBot="1" x14ac:dyDescent="0.3">
      <c r="B403" s="193"/>
      <c r="C403" s="621" t="s">
        <v>405</v>
      </c>
      <c r="D403" s="613"/>
      <c r="E403" s="623">
        <f>E402/D402-1</f>
        <v>3.3333333333334103E-3</v>
      </c>
      <c r="F403" s="623">
        <f>F402/E402-1</f>
        <v>6.3122923588039948E-2</v>
      </c>
      <c r="G403" s="623">
        <f>G402/F402-1</f>
        <v>3.125E-2</v>
      </c>
      <c r="H403" s="193"/>
      <c r="I403" s="193"/>
      <c r="J403" s="193"/>
      <c r="K403" s="193"/>
      <c r="L403" s="193"/>
    </row>
    <row r="404" spans="2:12" ht="19.5" thickBot="1" x14ac:dyDescent="0.3">
      <c r="B404" s="193"/>
      <c r="C404" s="620" t="s">
        <v>2</v>
      </c>
      <c r="D404" s="603">
        <f>D289+D249+D87+D47</f>
        <v>0</v>
      </c>
      <c r="E404" s="603">
        <f>E289+E249+E87+E47</f>
        <v>0</v>
      </c>
      <c r="F404" s="603">
        <f>F289+F249+F87+F47</f>
        <v>0</v>
      </c>
      <c r="G404" s="603">
        <f>G289+G249+G87+G47</f>
        <v>0</v>
      </c>
      <c r="H404" s="193"/>
      <c r="I404" s="193"/>
      <c r="J404" s="193"/>
      <c r="K404" s="193"/>
      <c r="L404" s="193"/>
    </row>
    <row r="405" spans="2:12" ht="19.5" thickBot="1" x14ac:dyDescent="0.3">
      <c r="B405" s="193"/>
      <c r="C405" s="621" t="s">
        <v>30</v>
      </c>
      <c r="D405" s="613"/>
      <c r="E405" s="623" t="e">
        <f>E404/D404-1</f>
        <v>#DIV/0!</v>
      </c>
      <c r="F405" s="623" t="e">
        <f>F404/E404-1</f>
        <v>#DIV/0!</v>
      </c>
      <c r="G405" s="623" t="e">
        <f>G404/F404-1</f>
        <v>#DIV/0!</v>
      </c>
      <c r="H405" s="193"/>
      <c r="I405" s="193"/>
      <c r="J405" s="193"/>
      <c r="K405" s="193"/>
      <c r="L405" s="193"/>
    </row>
    <row r="406" spans="2:12" ht="19.5" thickBot="1" x14ac:dyDescent="0.3">
      <c r="B406" s="193"/>
      <c r="C406" s="620" t="s">
        <v>31</v>
      </c>
      <c r="D406" s="603">
        <f>D292+D252+D90+D50</f>
        <v>0</v>
      </c>
      <c r="E406" s="603">
        <f>E292+E252+E90+E50</f>
        <v>0</v>
      </c>
      <c r="F406" s="603">
        <f>F292+F252+F90+F50</f>
        <v>0</v>
      </c>
      <c r="G406" s="603">
        <f>G292+G252+G90+G50</f>
        <v>0</v>
      </c>
      <c r="H406" s="193"/>
      <c r="I406" s="193"/>
      <c r="J406" s="193"/>
      <c r="K406" s="193"/>
      <c r="L406" s="193"/>
    </row>
    <row r="407" spans="2:12" ht="19.5" thickBot="1" x14ac:dyDescent="0.3">
      <c r="B407" s="193"/>
      <c r="C407" s="621" t="s">
        <v>32</v>
      </c>
      <c r="D407" s="613"/>
      <c r="E407" s="623" t="e">
        <f>E406/D406-1</f>
        <v>#DIV/0!</v>
      </c>
      <c r="F407" s="623" t="e">
        <f>F406/E406-1</f>
        <v>#DIV/0!</v>
      </c>
      <c r="G407" s="623" t="e">
        <f>G406/F406-1</f>
        <v>#DIV/0!</v>
      </c>
      <c r="H407" s="193"/>
      <c r="I407" s="193"/>
      <c r="J407" s="193"/>
      <c r="K407" s="193"/>
      <c r="L407" s="193"/>
    </row>
    <row r="408" spans="2:12" ht="19.5" thickBot="1" x14ac:dyDescent="0.3">
      <c r="B408" s="193"/>
      <c r="C408" s="620" t="s">
        <v>33</v>
      </c>
      <c r="D408" s="603">
        <f>D295+D255+D93+D53</f>
        <v>0</v>
      </c>
      <c r="E408" s="603">
        <f>E295+E255+E93+E53</f>
        <v>0</v>
      </c>
      <c r="F408" s="603">
        <f>F295+F255+F93+F53</f>
        <v>0</v>
      </c>
      <c r="G408" s="603">
        <f>G295+G255+G93+G53</f>
        <v>0</v>
      </c>
      <c r="H408" s="193"/>
      <c r="I408" s="193"/>
      <c r="J408" s="193"/>
      <c r="K408" s="193"/>
      <c r="L408" s="193"/>
    </row>
    <row r="409" spans="2:12" ht="19.5" thickBot="1" x14ac:dyDescent="0.3">
      <c r="B409" s="193"/>
      <c r="C409" s="621" t="s">
        <v>34</v>
      </c>
      <c r="D409" s="613"/>
      <c r="E409" s="623" t="e">
        <f>E408/D408-1</f>
        <v>#DIV/0!</v>
      </c>
      <c r="F409" s="623" t="e">
        <f>F408/E408-1</f>
        <v>#DIV/0!</v>
      </c>
      <c r="G409" s="623" t="e">
        <f>G408/F408-1</f>
        <v>#DIV/0!</v>
      </c>
      <c r="H409" s="193"/>
      <c r="I409" s="193"/>
      <c r="J409" s="193"/>
      <c r="K409" s="193"/>
      <c r="L409" s="193"/>
    </row>
    <row r="410" spans="2:12" ht="19.5" thickBot="1" x14ac:dyDescent="0.3">
      <c r="B410" s="193"/>
      <c r="C410" s="620" t="s">
        <v>3</v>
      </c>
      <c r="D410" s="603">
        <f>D298+D258+D96+D56</f>
        <v>0</v>
      </c>
      <c r="E410" s="603">
        <f>E298+E258+E96+E56</f>
        <v>0</v>
      </c>
      <c r="F410" s="603">
        <f>F298+F258+F96+F56</f>
        <v>0</v>
      </c>
      <c r="G410" s="603">
        <f>G298+G258+G96+G56</f>
        <v>0</v>
      </c>
      <c r="H410" s="193"/>
      <c r="I410" s="193"/>
      <c r="J410" s="193"/>
      <c r="K410" s="193"/>
      <c r="L410" s="193"/>
    </row>
    <row r="411" spans="2:12" ht="19.5" thickBot="1" x14ac:dyDescent="0.3">
      <c r="B411" s="193"/>
      <c r="C411" s="621" t="s">
        <v>35</v>
      </c>
      <c r="D411" s="613"/>
      <c r="E411" s="623" t="e">
        <f>E410/D410-1</f>
        <v>#DIV/0!</v>
      </c>
      <c r="F411" s="623" t="e">
        <f>F410/E410-1</f>
        <v>#DIV/0!</v>
      </c>
      <c r="G411" s="623" t="e">
        <f>G410/F410-1</f>
        <v>#DIV/0!</v>
      </c>
      <c r="H411" s="193"/>
      <c r="I411" s="193"/>
      <c r="J411" s="193"/>
      <c r="K411" s="193"/>
      <c r="L411" s="193"/>
    </row>
    <row r="412" spans="2:12" ht="19.5" thickBot="1" x14ac:dyDescent="0.3">
      <c r="B412" s="193"/>
      <c r="C412" s="620" t="s">
        <v>20</v>
      </c>
      <c r="D412" s="603">
        <f>D121+D142+D188+D209+D323+D344+D367+D388</f>
        <v>0</v>
      </c>
      <c r="E412" s="603">
        <f>E121+E142+E188+E209+E323+E344+E367+E388</f>
        <v>0</v>
      </c>
      <c r="F412" s="603">
        <f>F121+F142+F188+F209+F323+F344+F367+F388</f>
        <v>0</v>
      </c>
      <c r="G412" s="603">
        <f>G121+G142+G188+G209+G323+G344+G367+G388</f>
        <v>0</v>
      </c>
      <c r="H412" s="193"/>
      <c r="I412" s="193"/>
      <c r="J412" s="193"/>
      <c r="K412" s="193"/>
      <c r="L412" s="193"/>
    </row>
    <row r="413" spans="2:12" ht="19.5" thickBot="1" x14ac:dyDescent="0.3">
      <c r="B413" s="193"/>
      <c r="C413" s="621" t="s">
        <v>36</v>
      </c>
      <c r="D413" s="613"/>
      <c r="E413" s="623" t="e">
        <f>E412/D412-1</f>
        <v>#DIV/0!</v>
      </c>
      <c r="F413" s="623" t="e">
        <f>F412/E412-1</f>
        <v>#DIV/0!</v>
      </c>
      <c r="G413" s="623" t="e">
        <f>G412/F412-1</f>
        <v>#DIV/0!</v>
      </c>
      <c r="H413" s="193"/>
      <c r="I413" s="193"/>
      <c r="J413" s="193"/>
      <c r="K413" s="193"/>
      <c r="L413" s="193"/>
    </row>
    <row r="414" spans="2:12" ht="19.5" thickBot="1" x14ac:dyDescent="0.3">
      <c r="B414" s="193"/>
      <c r="C414" s="620" t="s">
        <v>21</v>
      </c>
      <c r="D414" s="603">
        <f>D122+D143+D189+D210+D324+D345+D368+D389</f>
        <v>10000</v>
      </c>
      <c r="E414" s="603">
        <f>E122+E143+E189+E210+E324+E345+E368+E389+E155</f>
        <v>14000</v>
      </c>
      <c r="F414" s="603">
        <f>F122+F143+F189+F210+F324+F345+F368+F389+F155</f>
        <v>14000</v>
      </c>
      <c r="G414" s="603">
        <f>G122+G143+G189+G210+G324+G345+G368+G389+G155</f>
        <v>14000</v>
      </c>
      <c r="H414" s="193"/>
      <c r="I414" s="193"/>
      <c r="J414" s="193"/>
      <c r="K414" s="193"/>
      <c r="L414" s="193"/>
    </row>
    <row r="415" spans="2:12" ht="19.5" thickBot="1" x14ac:dyDescent="0.3">
      <c r="B415" s="193"/>
      <c r="C415" s="621" t="s">
        <v>37</v>
      </c>
      <c r="D415" s="613"/>
      <c r="E415" s="623">
        <f>E414/D414-1</f>
        <v>0.39999999999999991</v>
      </c>
      <c r="F415" s="623">
        <f>F414/E414-1</f>
        <v>0</v>
      </c>
      <c r="G415" s="623">
        <f>G414/F414-1</f>
        <v>0</v>
      </c>
      <c r="H415" s="193"/>
      <c r="I415" s="193"/>
      <c r="J415" s="193"/>
      <c r="K415" s="193"/>
      <c r="L415" s="193"/>
    </row>
    <row r="416" spans="2:12" ht="15.75" x14ac:dyDescent="0.25">
      <c r="B416" s="193"/>
      <c r="C416" s="626" t="s">
        <v>564</v>
      </c>
      <c r="D416" s="649"/>
      <c r="E416" s="649"/>
      <c r="F416" s="649"/>
      <c r="G416" s="650"/>
      <c r="H416" s="193"/>
      <c r="I416" s="193"/>
      <c r="J416" s="193"/>
      <c r="K416" s="193"/>
      <c r="L416" s="193"/>
    </row>
    <row r="417" spans="2:12" ht="15.75" x14ac:dyDescent="0.25">
      <c r="B417" s="193"/>
      <c r="C417" s="630"/>
      <c r="D417" s="652"/>
      <c r="E417" s="652"/>
      <c r="F417" s="652"/>
      <c r="G417" s="653"/>
      <c r="H417" s="193"/>
      <c r="I417" s="193"/>
      <c r="J417" s="193"/>
      <c r="K417" s="193"/>
      <c r="L417" s="193"/>
    </row>
    <row r="418" spans="2:12" ht="16.5" thickBot="1" x14ac:dyDescent="0.3">
      <c r="B418" s="193"/>
      <c r="C418" s="634"/>
      <c r="D418" s="655"/>
      <c r="E418" s="655"/>
      <c r="F418" s="655"/>
      <c r="G418" s="656"/>
      <c r="H418" s="193"/>
      <c r="I418" s="193"/>
      <c r="J418" s="193"/>
      <c r="K418" s="193"/>
      <c r="L418" s="193"/>
    </row>
    <row r="419" spans="2:12" ht="19.5" thickBot="1" x14ac:dyDescent="0.3">
      <c r="B419" s="193"/>
      <c r="C419" s="638" t="s">
        <v>63</v>
      </c>
      <c r="D419" s="639">
        <f>IF(D396-D395=0,0,"Error")</f>
        <v>0</v>
      </c>
      <c r="E419" s="639">
        <f>IF(E396-E395=0,0,"Error")</f>
        <v>0</v>
      </c>
      <c r="F419" s="639">
        <f>IF(F396-F395=0,0,"Error")</f>
        <v>0</v>
      </c>
      <c r="G419" s="639">
        <f>IF(G396-G395=0,0,"Error")</f>
        <v>0</v>
      </c>
      <c r="H419" s="193"/>
      <c r="I419" s="193"/>
      <c r="J419" s="193"/>
      <c r="K419" s="193"/>
      <c r="L419" s="193"/>
    </row>
    <row r="420" spans="2:12" ht="19.5" thickBot="1" x14ac:dyDescent="0.3">
      <c r="B420" s="193"/>
      <c r="C420" s="669" t="s">
        <v>47</v>
      </c>
      <c r="D420" s="603">
        <v>131</v>
      </c>
      <c r="E420" s="603">
        <v>131</v>
      </c>
      <c r="F420" s="603">
        <v>131</v>
      </c>
      <c r="G420" s="603">
        <v>131</v>
      </c>
      <c r="H420" s="193"/>
      <c r="I420" s="193"/>
      <c r="J420" s="193"/>
      <c r="K420" s="193"/>
      <c r="L420" s="193"/>
    </row>
    <row r="421" spans="2:12" ht="19.5" thickBot="1" x14ac:dyDescent="0.3">
      <c r="B421" s="193"/>
      <c r="C421" s="669" t="s">
        <v>58</v>
      </c>
      <c r="D421" s="603">
        <v>2</v>
      </c>
      <c r="E421" s="603">
        <v>2</v>
      </c>
      <c r="F421" s="603">
        <v>2</v>
      </c>
      <c r="G421" s="603">
        <v>2</v>
      </c>
      <c r="H421" s="193"/>
      <c r="I421" s="193"/>
      <c r="J421" s="193"/>
      <c r="K421" s="193"/>
      <c r="L421" s="193"/>
    </row>
    <row r="422" spans="2:12" x14ac:dyDescent="0.25">
      <c r="B422" s="193"/>
      <c r="C422" s="670"/>
      <c r="D422" s="671"/>
      <c r="E422" s="671"/>
      <c r="F422" s="671"/>
      <c r="G422" s="671"/>
      <c r="H422" s="193"/>
      <c r="I422" s="193"/>
      <c r="J422" s="193"/>
      <c r="K422" s="193"/>
      <c r="L422" s="193"/>
    </row>
    <row r="423" spans="2:12" x14ac:dyDescent="0.3">
      <c r="B423" s="193"/>
      <c r="C423" s="583"/>
      <c r="D423" s="583"/>
      <c r="E423" s="583"/>
      <c r="F423" s="583"/>
      <c r="G423" s="583"/>
      <c r="H423" s="193"/>
      <c r="I423" s="193"/>
      <c r="J423" s="193"/>
      <c r="K423" s="193"/>
      <c r="L423" s="193"/>
    </row>
    <row r="424" spans="2:12" x14ac:dyDescent="0.3">
      <c r="B424" s="193"/>
      <c r="C424" s="583"/>
      <c r="D424" s="583"/>
      <c r="E424" s="583"/>
      <c r="F424" s="583"/>
      <c r="G424" s="583"/>
      <c r="H424" s="193"/>
      <c r="I424" s="193"/>
      <c r="J424" s="193"/>
      <c r="K424" s="193"/>
      <c r="L424" s="193"/>
    </row>
    <row r="425" spans="2:12" x14ac:dyDescent="0.3">
      <c r="B425" s="193"/>
      <c r="C425" s="583"/>
      <c r="D425" s="583"/>
      <c r="E425" s="583"/>
      <c r="F425" s="583"/>
      <c r="G425" s="583"/>
      <c r="H425" s="193"/>
      <c r="I425" s="193"/>
      <c r="J425" s="193"/>
      <c r="K425" s="193"/>
      <c r="L425" s="193"/>
    </row>
    <row r="426" spans="2:12" x14ac:dyDescent="0.3">
      <c r="B426" s="193"/>
      <c r="C426" s="583"/>
      <c r="D426" s="583"/>
      <c r="E426" s="583"/>
      <c r="F426" s="583"/>
      <c r="G426" s="583"/>
      <c r="H426" s="193"/>
      <c r="I426" s="193"/>
      <c r="J426" s="193"/>
      <c r="K426" s="193"/>
      <c r="L426" s="193"/>
    </row>
    <row r="427" spans="2:12" x14ac:dyDescent="0.3">
      <c r="B427" s="193"/>
      <c r="C427" s="583"/>
      <c r="D427" s="583"/>
      <c r="E427" s="583"/>
      <c r="F427" s="583"/>
      <c r="G427" s="583"/>
      <c r="H427" s="193"/>
      <c r="I427" s="193"/>
      <c r="J427" s="193"/>
      <c r="K427" s="193"/>
      <c r="L427" s="193"/>
    </row>
    <row r="428" spans="2:12" x14ac:dyDescent="0.3">
      <c r="B428" s="193"/>
      <c r="C428" s="583"/>
      <c r="D428" s="583"/>
      <c r="E428" s="583"/>
      <c r="F428" s="583"/>
      <c r="G428" s="583"/>
      <c r="H428" s="193"/>
      <c r="I428" s="193"/>
      <c r="J428" s="193"/>
      <c r="K428" s="193"/>
      <c r="L428" s="193"/>
    </row>
    <row r="429" spans="2:12" x14ac:dyDescent="0.3">
      <c r="B429" s="193"/>
      <c r="C429" s="583"/>
      <c r="D429" s="583"/>
      <c r="E429" s="583"/>
      <c r="F429" s="583"/>
      <c r="G429" s="583"/>
      <c r="H429" s="193"/>
      <c r="I429" s="193"/>
      <c r="J429" s="193"/>
      <c r="K429" s="193"/>
      <c r="L429" s="193"/>
    </row>
    <row r="430" spans="2:12" x14ac:dyDescent="0.3">
      <c r="B430" s="193"/>
      <c r="C430" s="583"/>
      <c r="D430" s="583"/>
      <c r="E430" s="583"/>
      <c r="F430" s="583"/>
      <c r="G430" s="583"/>
      <c r="H430" s="193"/>
      <c r="I430" s="193"/>
      <c r="J430" s="193"/>
      <c r="K430" s="193"/>
      <c r="L430" s="193"/>
    </row>
    <row r="431" spans="2:12" x14ac:dyDescent="0.3">
      <c r="B431" s="193"/>
      <c r="C431" s="583"/>
      <c r="D431" s="583"/>
      <c r="E431" s="583"/>
      <c r="F431" s="583"/>
      <c r="G431" s="583"/>
      <c r="H431" s="193"/>
      <c r="I431" s="193"/>
      <c r="J431" s="193"/>
      <c r="K431" s="193"/>
      <c r="L431" s="193"/>
    </row>
    <row r="432" spans="2:12" x14ac:dyDescent="0.3">
      <c r="B432" s="193"/>
      <c r="C432" s="583"/>
      <c r="D432" s="583"/>
      <c r="E432" s="583"/>
      <c r="F432" s="583"/>
      <c r="G432" s="583"/>
      <c r="H432" s="193"/>
      <c r="I432" s="193"/>
      <c r="J432" s="193"/>
      <c r="K432" s="193"/>
      <c r="L432" s="193"/>
    </row>
    <row r="433" spans="2:12" x14ac:dyDescent="0.3">
      <c r="B433" s="193"/>
      <c r="C433" s="583"/>
      <c r="D433" s="583"/>
      <c r="E433" s="583"/>
      <c r="F433" s="583"/>
      <c r="G433" s="583"/>
      <c r="H433" s="193"/>
      <c r="I433" s="193"/>
      <c r="J433" s="193"/>
      <c r="K433" s="193"/>
      <c r="L433" s="193"/>
    </row>
    <row r="434" spans="2:12" x14ac:dyDescent="0.3">
      <c r="B434" s="193"/>
      <c r="C434" s="583"/>
      <c r="D434" s="583"/>
      <c r="E434" s="583"/>
      <c r="F434" s="583"/>
      <c r="G434" s="583"/>
      <c r="H434" s="193"/>
      <c r="I434" s="193"/>
      <c r="J434" s="193"/>
      <c r="K434" s="193"/>
      <c r="L434" s="193"/>
    </row>
    <row r="435" spans="2:12" x14ac:dyDescent="0.3">
      <c r="B435" s="193"/>
      <c r="C435" s="583"/>
      <c r="D435" s="583"/>
      <c r="E435" s="583"/>
      <c r="F435" s="583"/>
      <c r="G435" s="583"/>
      <c r="H435" s="193"/>
      <c r="I435" s="193"/>
      <c r="J435" s="193"/>
      <c r="K435" s="193"/>
      <c r="L435" s="193"/>
    </row>
    <row r="436" spans="2:12" x14ac:dyDescent="0.3">
      <c r="B436" s="193"/>
      <c r="C436" s="583"/>
      <c r="D436" s="583"/>
      <c r="E436" s="583"/>
      <c r="F436" s="583"/>
      <c r="G436" s="583"/>
      <c r="H436" s="193"/>
      <c r="I436" s="193"/>
      <c r="J436" s="193"/>
      <c r="K436" s="193"/>
      <c r="L436" s="193"/>
    </row>
    <row r="437" spans="2:12" x14ac:dyDescent="0.3">
      <c r="B437" s="193"/>
      <c r="C437" s="583"/>
      <c r="D437" s="583"/>
      <c r="E437" s="583"/>
      <c r="F437" s="583"/>
      <c r="G437" s="583"/>
      <c r="H437" s="193"/>
      <c r="I437" s="193"/>
      <c r="J437" s="193"/>
      <c r="K437" s="193"/>
      <c r="L437" s="193"/>
    </row>
    <row r="438" spans="2:12" x14ac:dyDescent="0.3">
      <c r="B438" s="193"/>
      <c r="C438" s="583"/>
      <c r="D438" s="583"/>
      <c r="E438" s="583"/>
      <c r="F438" s="583"/>
      <c r="G438" s="583"/>
      <c r="H438" s="193"/>
      <c r="I438" s="193"/>
      <c r="J438" s="193"/>
      <c r="K438" s="193"/>
      <c r="L438" s="193"/>
    </row>
    <row r="439" spans="2:12" x14ac:dyDescent="0.3">
      <c r="B439" s="193"/>
      <c r="C439" s="583"/>
      <c r="D439" s="583"/>
      <c r="E439" s="583"/>
      <c r="F439" s="583"/>
      <c r="G439" s="583"/>
      <c r="H439" s="193"/>
      <c r="I439" s="193"/>
      <c r="J439" s="193"/>
      <c r="K439" s="193"/>
      <c r="L439" s="193"/>
    </row>
    <row r="440" spans="2:12" x14ac:dyDescent="0.3">
      <c r="B440" s="193"/>
      <c r="C440" s="583"/>
      <c r="D440" s="583"/>
      <c r="E440" s="583"/>
      <c r="F440" s="583"/>
      <c r="G440" s="583"/>
      <c r="H440" s="193"/>
      <c r="I440" s="193"/>
      <c r="J440" s="193"/>
      <c r="K440" s="193"/>
      <c r="L440" s="193"/>
    </row>
    <row r="441" spans="2:12" x14ac:dyDescent="0.3">
      <c r="B441" s="193"/>
      <c r="C441" s="583"/>
      <c r="D441" s="583"/>
      <c r="E441" s="583"/>
      <c r="F441" s="583"/>
      <c r="G441" s="583"/>
      <c r="H441" s="193"/>
      <c r="I441" s="193"/>
      <c r="J441" s="193"/>
      <c r="K441" s="193"/>
      <c r="L441" s="193"/>
    </row>
    <row r="442" spans="2:12" x14ac:dyDescent="0.3">
      <c r="B442" s="193"/>
      <c r="C442" s="583"/>
      <c r="D442" s="583"/>
      <c r="E442" s="583"/>
      <c r="F442" s="583"/>
      <c r="G442" s="583"/>
      <c r="H442" s="193"/>
      <c r="I442" s="193"/>
      <c r="J442" s="193"/>
      <c r="K442" s="193"/>
      <c r="L442" s="193"/>
    </row>
    <row r="443" spans="2:12" x14ac:dyDescent="0.3">
      <c r="B443" s="193"/>
      <c r="C443" s="583"/>
      <c r="D443" s="583"/>
      <c r="E443" s="583"/>
      <c r="F443" s="583"/>
      <c r="G443" s="583"/>
      <c r="H443" s="193"/>
      <c r="I443" s="193"/>
      <c r="J443" s="193"/>
      <c r="K443" s="193"/>
      <c r="L443" s="193"/>
    </row>
    <row r="444" spans="2:12" x14ac:dyDescent="0.3">
      <c r="B444" s="193"/>
      <c r="C444" s="583"/>
      <c r="D444" s="583"/>
      <c r="E444" s="583"/>
      <c r="F444" s="583"/>
      <c r="G444" s="583"/>
      <c r="H444" s="193"/>
      <c r="I444" s="193"/>
      <c r="J444" s="193"/>
      <c r="K444" s="193"/>
      <c r="L444" s="193"/>
    </row>
    <row r="445" spans="2:12" x14ac:dyDescent="0.3">
      <c r="B445" s="193"/>
      <c r="C445" s="583"/>
      <c r="D445" s="583"/>
      <c r="E445" s="583"/>
      <c r="F445" s="583"/>
      <c r="G445" s="583"/>
      <c r="H445" s="193"/>
      <c r="I445" s="193"/>
      <c r="J445" s="193"/>
      <c r="K445" s="193"/>
      <c r="L445" s="193"/>
    </row>
    <row r="446" spans="2:12" x14ac:dyDescent="0.3">
      <c r="B446" s="193"/>
      <c r="C446" s="583"/>
      <c r="D446" s="583"/>
      <c r="E446" s="583"/>
      <c r="F446" s="583"/>
      <c r="G446" s="583"/>
      <c r="H446" s="193"/>
      <c r="I446" s="193"/>
      <c r="J446" s="193"/>
      <c r="K446" s="193"/>
      <c r="L446" s="193"/>
    </row>
    <row r="447" spans="2:12" x14ac:dyDescent="0.3">
      <c r="B447" s="193"/>
      <c r="C447" s="583"/>
      <c r="D447" s="583"/>
      <c r="E447" s="583"/>
      <c r="F447" s="583"/>
      <c r="G447" s="583"/>
      <c r="H447" s="193"/>
      <c r="I447" s="193"/>
      <c r="J447" s="193"/>
      <c r="K447" s="193"/>
      <c r="L447" s="193"/>
    </row>
    <row r="448" spans="2:12" x14ac:dyDescent="0.3">
      <c r="B448" s="193"/>
      <c r="C448" s="583"/>
      <c r="D448" s="583"/>
      <c r="E448" s="583"/>
      <c r="F448" s="583"/>
      <c r="G448" s="583"/>
      <c r="H448" s="193"/>
      <c r="I448" s="193"/>
      <c r="J448" s="193"/>
      <c r="K448" s="193"/>
      <c r="L448" s="193"/>
    </row>
    <row r="449" spans="2:12" x14ac:dyDescent="0.3">
      <c r="B449" s="193"/>
      <c r="C449" s="583"/>
      <c r="D449" s="583"/>
      <c r="E449" s="583"/>
      <c r="F449" s="583"/>
      <c r="G449" s="583"/>
      <c r="H449" s="193"/>
      <c r="I449" s="193"/>
      <c r="J449" s="193"/>
      <c r="K449" s="193"/>
      <c r="L449" s="193"/>
    </row>
    <row r="450" spans="2:12" x14ac:dyDescent="0.3">
      <c r="B450" s="193"/>
      <c r="C450" s="583"/>
      <c r="D450" s="583"/>
      <c r="E450" s="583"/>
      <c r="F450" s="583"/>
      <c r="G450" s="583"/>
      <c r="H450" s="193"/>
      <c r="I450" s="193"/>
      <c r="J450" s="193"/>
      <c r="K450" s="193"/>
      <c r="L450" s="193"/>
    </row>
    <row r="451" spans="2:12" x14ac:dyDescent="0.3">
      <c r="B451" s="193"/>
      <c r="C451" s="583"/>
      <c r="D451" s="583"/>
      <c r="E451" s="583"/>
      <c r="F451" s="583"/>
      <c r="G451" s="583"/>
      <c r="H451" s="193"/>
      <c r="I451" s="193"/>
      <c r="J451" s="193"/>
      <c r="K451" s="193"/>
      <c r="L451" s="193"/>
    </row>
    <row r="452" spans="2:12" x14ac:dyDescent="0.3">
      <c r="B452" s="193"/>
      <c r="C452" s="583"/>
      <c r="D452" s="583"/>
      <c r="E452" s="583"/>
      <c r="F452" s="583"/>
      <c r="G452" s="583"/>
      <c r="H452" s="193"/>
      <c r="I452" s="193"/>
      <c r="J452" s="193"/>
      <c r="K452" s="193"/>
      <c r="L452" s="193"/>
    </row>
    <row r="453" spans="2:12" x14ac:dyDescent="0.3">
      <c r="B453" s="193"/>
      <c r="C453" s="583"/>
      <c r="D453" s="583"/>
      <c r="E453" s="583"/>
      <c r="F453" s="583"/>
      <c r="G453" s="583"/>
      <c r="H453" s="193"/>
      <c r="I453" s="193"/>
      <c r="J453" s="193"/>
      <c r="K453" s="193"/>
      <c r="L453" s="193"/>
    </row>
    <row r="454" spans="2:12" x14ac:dyDescent="0.3">
      <c r="B454" s="193"/>
      <c r="C454" s="583"/>
      <c r="D454" s="583"/>
      <c r="E454" s="583"/>
      <c r="F454" s="583"/>
      <c r="G454" s="583"/>
      <c r="H454" s="193"/>
      <c r="I454" s="193"/>
      <c r="J454" s="193"/>
      <c r="K454" s="193"/>
      <c r="L454" s="193"/>
    </row>
    <row r="455" spans="2:12" x14ac:dyDescent="0.3">
      <c r="B455" s="193"/>
      <c r="C455" s="583"/>
      <c r="D455" s="583"/>
      <c r="E455" s="583"/>
      <c r="F455" s="583"/>
      <c r="G455" s="583"/>
      <c r="H455" s="193"/>
      <c r="I455" s="193"/>
      <c r="J455" s="193"/>
      <c r="K455" s="193"/>
      <c r="L455" s="193"/>
    </row>
    <row r="456" spans="2:12" x14ac:dyDescent="0.3">
      <c r="B456" s="193"/>
      <c r="C456" s="583"/>
      <c r="D456" s="583"/>
      <c r="E456" s="583"/>
      <c r="F456" s="583"/>
      <c r="G456" s="583"/>
      <c r="H456" s="193"/>
      <c r="I456" s="193"/>
      <c r="J456" s="193"/>
      <c r="K456" s="193"/>
      <c r="L456" s="193"/>
    </row>
    <row r="457" spans="2:12" x14ac:dyDescent="0.3">
      <c r="B457" s="193"/>
      <c r="C457" s="583"/>
      <c r="D457" s="583"/>
      <c r="E457" s="583"/>
      <c r="F457" s="583"/>
      <c r="G457" s="583"/>
      <c r="H457" s="193"/>
      <c r="I457" s="193"/>
      <c r="J457" s="193"/>
      <c r="K457" s="193"/>
      <c r="L457" s="193"/>
    </row>
    <row r="458" spans="2:12" x14ac:dyDescent="0.3">
      <c r="B458" s="193"/>
      <c r="C458" s="583"/>
      <c r="D458" s="583"/>
      <c r="E458" s="583"/>
      <c r="F458" s="583"/>
      <c r="G458" s="583"/>
      <c r="H458" s="193"/>
      <c r="I458" s="193"/>
      <c r="J458" s="193"/>
      <c r="K458" s="193"/>
      <c r="L458" s="193"/>
    </row>
    <row r="459" spans="2:12" x14ac:dyDescent="0.3">
      <c r="B459" s="193"/>
      <c r="C459" s="583"/>
      <c r="D459" s="583"/>
      <c r="E459" s="583"/>
      <c r="F459" s="583"/>
      <c r="G459" s="583"/>
      <c r="H459" s="193"/>
      <c r="I459" s="193"/>
      <c r="J459" s="193"/>
      <c r="K459" s="193"/>
      <c r="L459" s="193"/>
    </row>
    <row r="460" spans="2:12" x14ac:dyDescent="0.3">
      <c r="B460" s="193"/>
      <c r="C460" s="583"/>
      <c r="D460" s="583"/>
      <c r="E460" s="583"/>
      <c r="F460" s="583"/>
      <c r="G460" s="583"/>
      <c r="H460" s="193"/>
      <c r="I460" s="193"/>
      <c r="J460" s="193"/>
      <c r="K460" s="193"/>
      <c r="L460" s="193"/>
    </row>
    <row r="461" spans="2:12" x14ac:dyDescent="0.3">
      <c r="B461" s="193"/>
      <c r="C461" s="583"/>
      <c r="D461" s="583"/>
      <c r="E461" s="583"/>
      <c r="F461" s="583"/>
      <c r="G461" s="583"/>
      <c r="H461" s="193"/>
      <c r="I461" s="193"/>
      <c r="J461" s="193"/>
      <c r="K461" s="193"/>
      <c r="L461" s="193"/>
    </row>
    <row r="462" spans="2:12" x14ac:dyDescent="0.3">
      <c r="B462" s="193"/>
      <c r="C462" s="583"/>
      <c r="D462" s="583"/>
      <c r="E462" s="583"/>
      <c r="F462" s="583"/>
      <c r="G462" s="583"/>
      <c r="H462" s="193"/>
      <c r="I462" s="193"/>
      <c r="J462" s="193"/>
      <c r="K462" s="193"/>
      <c r="L462" s="193"/>
    </row>
    <row r="463" spans="2:12" x14ac:dyDescent="0.3">
      <c r="B463" s="193"/>
      <c r="C463" s="583"/>
      <c r="D463" s="583"/>
      <c r="E463" s="583"/>
      <c r="F463" s="583"/>
      <c r="G463" s="583"/>
      <c r="H463" s="193"/>
      <c r="I463" s="193"/>
      <c r="J463" s="193"/>
      <c r="K463" s="193"/>
      <c r="L463" s="193"/>
    </row>
    <row r="464" spans="2:12" x14ac:dyDescent="0.3">
      <c r="B464" s="193"/>
      <c r="C464" s="583"/>
      <c r="D464" s="583"/>
      <c r="E464" s="583"/>
      <c r="F464" s="583"/>
      <c r="G464" s="583"/>
      <c r="H464" s="193"/>
      <c r="I464" s="193"/>
      <c r="J464" s="193"/>
      <c r="K464" s="193"/>
      <c r="L464" s="193"/>
    </row>
    <row r="465" spans="2:12" x14ac:dyDescent="0.3">
      <c r="B465" s="193"/>
      <c r="C465" s="583"/>
      <c r="D465" s="583"/>
      <c r="E465" s="583"/>
      <c r="F465" s="583"/>
      <c r="G465" s="583"/>
      <c r="H465" s="193"/>
      <c r="I465" s="193"/>
      <c r="J465" s="193"/>
      <c r="K465" s="193"/>
      <c r="L465" s="193"/>
    </row>
    <row r="466" spans="2:12" x14ac:dyDescent="0.3">
      <c r="B466" s="193"/>
      <c r="C466" s="583"/>
      <c r="D466" s="583"/>
      <c r="E466" s="583"/>
      <c r="F466" s="583"/>
      <c r="G466" s="583"/>
      <c r="H466" s="193"/>
      <c r="I466" s="193"/>
      <c r="J466" s="193"/>
      <c r="K466" s="193"/>
      <c r="L466" s="193"/>
    </row>
    <row r="467" spans="2:12" x14ac:dyDescent="0.3">
      <c r="B467" s="193"/>
      <c r="C467" s="583"/>
      <c r="D467" s="583"/>
      <c r="E467" s="583"/>
      <c r="F467" s="583"/>
      <c r="G467" s="583"/>
      <c r="H467" s="193"/>
      <c r="I467" s="193"/>
      <c r="J467" s="193"/>
      <c r="K467" s="193"/>
      <c r="L467" s="193"/>
    </row>
    <row r="468" spans="2:12" x14ac:dyDescent="0.3">
      <c r="B468" s="193"/>
      <c r="C468" s="583"/>
      <c r="D468" s="583"/>
      <c r="E468" s="583"/>
      <c r="F468" s="583"/>
      <c r="G468" s="583"/>
      <c r="H468" s="193"/>
      <c r="I468" s="193"/>
      <c r="J468" s="193"/>
      <c r="K468" s="193"/>
      <c r="L468" s="193"/>
    </row>
    <row r="469" spans="2:12" x14ac:dyDescent="0.3">
      <c r="B469" s="193"/>
      <c r="C469" s="583"/>
      <c r="D469" s="583"/>
      <c r="E469" s="583"/>
      <c r="F469" s="583"/>
      <c r="G469" s="583"/>
      <c r="H469" s="193"/>
      <c r="I469" s="193"/>
      <c r="J469" s="193"/>
      <c r="K469" s="193"/>
      <c r="L469" s="193"/>
    </row>
  </sheetData>
  <mergeCells count="143">
    <mergeCell ref="C385:G385"/>
    <mergeCell ref="C386:C387"/>
    <mergeCell ref="C391:C393"/>
    <mergeCell ref="D391:G393"/>
    <mergeCell ref="C416:C418"/>
    <mergeCell ref="D416:G418"/>
    <mergeCell ref="D373:G373"/>
    <mergeCell ref="D374:G374"/>
    <mergeCell ref="D375:G375"/>
    <mergeCell ref="D376:G376"/>
    <mergeCell ref="C377:C378"/>
    <mergeCell ref="C356:C357"/>
    <mergeCell ref="C364:G364"/>
    <mergeCell ref="C365:C366"/>
    <mergeCell ref="C370:C372"/>
    <mergeCell ref="D370:G372"/>
    <mergeCell ref="C351:G351"/>
    <mergeCell ref="D352:G352"/>
    <mergeCell ref="D353:G353"/>
    <mergeCell ref="D354:G354"/>
    <mergeCell ref="D355:G355"/>
    <mergeCell ref="C341:G341"/>
    <mergeCell ref="C342:C343"/>
    <mergeCell ref="C347:C349"/>
    <mergeCell ref="D347:G349"/>
    <mergeCell ref="C350:G350"/>
    <mergeCell ref="D329:G329"/>
    <mergeCell ref="D330:G330"/>
    <mergeCell ref="D331:G331"/>
    <mergeCell ref="D332:G332"/>
    <mergeCell ref="C333:C334"/>
    <mergeCell ref="D311:G311"/>
    <mergeCell ref="C312:C313"/>
    <mergeCell ref="C320:G320"/>
    <mergeCell ref="C321:C322"/>
    <mergeCell ref="C326:C328"/>
    <mergeCell ref="D326:G328"/>
    <mergeCell ref="C306:G306"/>
    <mergeCell ref="C307:G307"/>
    <mergeCell ref="D308:G308"/>
    <mergeCell ref="D309:G309"/>
    <mergeCell ref="D310:G310"/>
    <mergeCell ref="D268:G268"/>
    <mergeCell ref="C269:C270"/>
    <mergeCell ref="C277:G277"/>
    <mergeCell ref="C278:C279"/>
    <mergeCell ref="C302:C304"/>
    <mergeCell ref="D302:G304"/>
    <mergeCell ref="C238:C239"/>
    <mergeCell ref="C262:C264"/>
    <mergeCell ref="D262:G264"/>
    <mergeCell ref="D266:G266"/>
    <mergeCell ref="D267:G267"/>
    <mergeCell ref="D225:G225"/>
    <mergeCell ref="D226:G226"/>
    <mergeCell ref="C227:C228"/>
    <mergeCell ref="C235:C236"/>
    <mergeCell ref="C237:G237"/>
    <mergeCell ref="C216:G216"/>
    <mergeCell ref="C220:G220"/>
    <mergeCell ref="C221:G221"/>
    <mergeCell ref="C222:C223"/>
    <mergeCell ref="D224:G224"/>
    <mergeCell ref="C206:G206"/>
    <mergeCell ref="C207:C208"/>
    <mergeCell ref="C212:C214"/>
    <mergeCell ref="D212:G214"/>
    <mergeCell ref="D215:G215"/>
    <mergeCell ref="D194:G194"/>
    <mergeCell ref="D195:G195"/>
    <mergeCell ref="D196:G196"/>
    <mergeCell ref="D197:G197"/>
    <mergeCell ref="C198:C199"/>
    <mergeCell ref="D176:G176"/>
    <mergeCell ref="C177:C178"/>
    <mergeCell ref="C185:G185"/>
    <mergeCell ref="C186:C187"/>
    <mergeCell ref="C191:C193"/>
    <mergeCell ref="D191:G193"/>
    <mergeCell ref="D173:G173"/>
    <mergeCell ref="D174:G174"/>
    <mergeCell ref="I174:L174"/>
    <mergeCell ref="D175:G175"/>
    <mergeCell ref="I175:L175"/>
    <mergeCell ref="C161:C162"/>
    <mergeCell ref="C166:C168"/>
    <mergeCell ref="D166:G168"/>
    <mergeCell ref="C171:G171"/>
    <mergeCell ref="C172:G172"/>
    <mergeCell ref="D149:G149"/>
    <mergeCell ref="D150:G150"/>
    <mergeCell ref="D151:G151"/>
    <mergeCell ref="C152:C153"/>
    <mergeCell ref="C160:G160"/>
    <mergeCell ref="C139:G139"/>
    <mergeCell ref="C140:C141"/>
    <mergeCell ref="C145:C147"/>
    <mergeCell ref="D145:G147"/>
    <mergeCell ref="D148:G148"/>
    <mergeCell ref="D127:G127"/>
    <mergeCell ref="D128:G128"/>
    <mergeCell ref="D129:G129"/>
    <mergeCell ref="D130:G130"/>
    <mergeCell ref="C131:C132"/>
    <mergeCell ref="D109:G109"/>
    <mergeCell ref="C110:C111"/>
    <mergeCell ref="C118:G118"/>
    <mergeCell ref="C119:C120"/>
    <mergeCell ref="C124:C126"/>
    <mergeCell ref="D124:G126"/>
    <mergeCell ref="C104:G104"/>
    <mergeCell ref="C105:G105"/>
    <mergeCell ref="D106:G106"/>
    <mergeCell ref="D107:G107"/>
    <mergeCell ref="D108:G108"/>
    <mergeCell ref="C68:C69"/>
    <mergeCell ref="C75:G75"/>
    <mergeCell ref="C76:C77"/>
    <mergeCell ref="C100:C102"/>
    <mergeCell ref="D100:G102"/>
    <mergeCell ref="C60:C62"/>
    <mergeCell ref="D60:G62"/>
    <mergeCell ref="D64:G64"/>
    <mergeCell ref="D65:G65"/>
    <mergeCell ref="D66:G66"/>
    <mergeCell ref="D26:G26"/>
    <mergeCell ref="C27:C28"/>
    <mergeCell ref="C35:G35"/>
    <mergeCell ref="C36:C37"/>
    <mergeCell ref="D17:G17"/>
    <mergeCell ref="C18:G18"/>
    <mergeCell ref="C22:G22"/>
    <mergeCell ref="C23:G23"/>
    <mergeCell ref="D24:G24"/>
    <mergeCell ref="B4:H4"/>
    <mergeCell ref="D6:G6"/>
    <mergeCell ref="D7:G7"/>
    <mergeCell ref="D8:G8"/>
    <mergeCell ref="C9:G9"/>
    <mergeCell ref="C10:G12"/>
    <mergeCell ref="D13:G13"/>
    <mergeCell ref="C14:C15"/>
    <mergeCell ref="D25:G25"/>
  </mergeCells>
  <printOptions horizontalCentered="1" verticalCentered="1"/>
  <pageMargins left="0.25" right="0.25" top="0.25" bottom="0.25" header="0.25" footer="0.25"/>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K131"/>
  <sheetViews>
    <sheetView topLeftCell="B115" workbookViewId="0">
      <selection activeCell="E6" sqref="E6:H6"/>
    </sheetView>
  </sheetViews>
  <sheetFormatPr defaultColWidth="12.42578125" defaultRowHeight="18.75" x14ac:dyDescent="0.3"/>
  <cols>
    <col min="1" max="3" width="12.42578125" style="233"/>
    <col min="4" max="8" width="29" style="672" customWidth="1"/>
    <col min="9" max="16384" width="12.42578125" style="233"/>
  </cols>
  <sheetData>
    <row r="3" spans="2:11" s="4" customFormat="1" x14ac:dyDescent="0.3">
      <c r="B3" s="194"/>
      <c r="C3" s="194"/>
      <c r="D3" s="682"/>
      <c r="E3" s="682"/>
      <c r="F3" s="682"/>
      <c r="G3" s="682"/>
      <c r="H3" s="682"/>
      <c r="I3" s="194"/>
      <c r="J3" s="194"/>
      <c r="K3" s="194"/>
    </row>
    <row r="4" spans="2:11" x14ac:dyDescent="0.3">
      <c r="B4" s="194"/>
      <c r="C4" s="194"/>
      <c r="D4" s="683" t="s">
        <v>91</v>
      </c>
      <c r="E4" s="683"/>
      <c r="F4" s="683"/>
      <c r="G4" s="683"/>
      <c r="H4" s="683"/>
      <c r="I4" s="245"/>
      <c r="J4" s="194"/>
      <c r="K4" s="194"/>
    </row>
    <row r="5" spans="2:11" s="234" customFormat="1" ht="14.1" customHeight="1" thickBot="1" x14ac:dyDescent="0.35">
      <c r="B5" s="194"/>
      <c r="C5" s="194"/>
      <c r="D5" s="682"/>
      <c r="E5" s="682"/>
      <c r="F5" s="682"/>
      <c r="G5" s="682"/>
      <c r="H5" s="682"/>
      <c r="I5" s="194"/>
      <c r="J5" s="194"/>
      <c r="K5" s="194"/>
    </row>
    <row r="6" spans="2:11" s="234" customFormat="1" ht="96.75" customHeight="1" thickBot="1" x14ac:dyDescent="0.3">
      <c r="B6" s="194"/>
      <c r="C6" s="194"/>
      <c r="D6" s="684" t="s">
        <v>22</v>
      </c>
      <c r="E6" s="685" t="s">
        <v>406</v>
      </c>
      <c r="F6" s="685"/>
      <c r="G6" s="685"/>
      <c r="H6" s="685"/>
      <c r="I6" s="194"/>
      <c r="J6" s="194"/>
      <c r="K6" s="194"/>
    </row>
    <row r="7" spans="2:11" s="235" customFormat="1" ht="21" customHeight="1" thickBot="1" x14ac:dyDescent="0.3">
      <c r="B7" s="194"/>
      <c r="C7" s="194"/>
      <c r="D7" s="684" t="s">
        <v>4</v>
      </c>
      <c r="E7" s="686" t="s">
        <v>407</v>
      </c>
      <c r="F7" s="687"/>
      <c r="G7" s="687"/>
      <c r="H7" s="688"/>
      <c r="I7" s="194"/>
      <c r="J7" s="194"/>
      <c r="K7" s="194"/>
    </row>
    <row r="8" spans="2:11" s="246" customFormat="1" ht="46.5" customHeight="1" thickBot="1" x14ac:dyDescent="0.3">
      <c r="B8" s="194"/>
      <c r="C8" s="194"/>
      <c r="D8" s="684" t="s">
        <v>38</v>
      </c>
      <c r="E8" s="689" t="s">
        <v>5</v>
      </c>
      <c r="F8" s="690"/>
      <c r="G8" s="690"/>
      <c r="H8" s="691"/>
      <c r="I8" s="194"/>
      <c r="J8" s="194"/>
      <c r="K8" s="194"/>
    </row>
    <row r="9" spans="2:11" s="246" customFormat="1" ht="18.95" customHeight="1" thickBot="1" x14ac:dyDescent="0.35">
      <c r="B9" s="194"/>
      <c r="C9" s="194"/>
      <c r="D9" s="692" t="s">
        <v>8</v>
      </c>
      <c r="E9" s="693"/>
      <c r="F9" s="693"/>
      <c r="G9" s="693"/>
      <c r="H9" s="694"/>
      <c r="I9" s="194"/>
      <c r="J9" s="194"/>
      <c r="K9" s="194"/>
    </row>
    <row r="10" spans="2:11" s="246" customFormat="1" ht="18.95" customHeight="1" thickBot="1" x14ac:dyDescent="0.3">
      <c r="B10" s="194"/>
      <c r="C10" s="194"/>
      <c r="D10" s="695" t="s">
        <v>408</v>
      </c>
      <c r="E10" s="696"/>
      <c r="F10" s="696"/>
      <c r="G10" s="696"/>
      <c r="H10" s="697"/>
      <c r="I10" s="194"/>
      <c r="J10" s="194"/>
      <c r="K10" s="194"/>
    </row>
    <row r="11" spans="2:11" s="246" customFormat="1" ht="18.95" customHeight="1" thickBot="1" x14ac:dyDescent="0.3">
      <c r="B11" s="194"/>
      <c r="C11" s="194"/>
      <c r="D11" s="695"/>
      <c r="E11" s="696"/>
      <c r="F11" s="696"/>
      <c r="G11" s="696"/>
      <c r="H11" s="697"/>
      <c r="I11" s="194"/>
      <c r="J11" s="194"/>
      <c r="K11" s="194"/>
    </row>
    <row r="12" spans="2:11" s="246" customFormat="1" ht="107.25" customHeight="1" thickBot="1" x14ac:dyDescent="0.3">
      <c r="B12" s="194"/>
      <c r="C12" s="194"/>
      <c r="D12" s="695"/>
      <c r="E12" s="696"/>
      <c r="F12" s="696"/>
      <c r="G12" s="696"/>
      <c r="H12" s="697"/>
      <c r="I12" s="194"/>
      <c r="J12" s="194"/>
      <c r="K12" s="194"/>
    </row>
    <row r="13" spans="2:11" s="246" customFormat="1" ht="84" customHeight="1" thickBot="1" x14ac:dyDescent="0.3">
      <c r="B13" s="194"/>
      <c r="C13" s="194"/>
      <c r="D13" s="698" t="s">
        <v>11</v>
      </c>
      <c r="E13" s="699" t="s">
        <v>409</v>
      </c>
      <c r="F13" s="700"/>
      <c r="G13" s="700"/>
      <c r="H13" s="701"/>
      <c r="I13" s="194"/>
      <c r="J13" s="194"/>
      <c r="K13" s="194"/>
    </row>
    <row r="14" spans="2:11" s="246" customFormat="1" ht="18.95" customHeight="1" x14ac:dyDescent="0.25">
      <c r="B14" s="194"/>
      <c r="C14" s="194"/>
      <c r="D14" s="702" t="s">
        <v>205</v>
      </c>
      <c r="E14" s="703">
        <v>2018</v>
      </c>
      <c r="F14" s="703">
        <v>2019</v>
      </c>
      <c r="G14" s="703">
        <v>2020</v>
      </c>
      <c r="H14" s="703">
        <v>2021</v>
      </c>
      <c r="I14" s="194"/>
      <c r="J14" s="194"/>
      <c r="K14" s="194"/>
    </row>
    <row r="15" spans="2:11" s="246" customFormat="1" ht="18.95" customHeight="1" thickBot="1" x14ac:dyDescent="0.3">
      <c r="B15" s="194"/>
      <c r="C15" s="194"/>
      <c r="D15" s="704"/>
      <c r="E15" s="705" t="s">
        <v>6</v>
      </c>
      <c r="F15" s="705" t="s">
        <v>7</v>
      </c>
      <c r="G15" s="705" t="s">
        <v>7</v>
      </c>
      <c r="H15" s="705" t="s">
        <v>7</v>
      </c>
      <c r="I15" s="194"/>
      <c r="J15" s="194"/>
      <c r="K15" s="194"/>
    </row>
    <row r="16" spans="2:11" s="246" customFormat="1" ht="18.95" customHeight="1" thickBot="1" x14ac:dyDescent="0.3">
      <c r="B16" s="194"/>
      <c r="C16" s="194"/>
      <c r="D16" s="706" t="s">
        <v>410</v>
      </c>
      <c r="E16" s="707">
        <v>0</v>
      </c>
      <c r="F16" s="707">
        <v>0</v>
      </c>
      <c r="G16" s="707">
        <v>0</v>
      </c>
      <c r="H16" s="707">
        <v>0</v>
      </c>
      <c r="I16" s="194"/>
      <c r="J16" s="194"/>
      <c r="K16" s="194"/>
    </row>
    <row r="17" spans="2:11" s="246" customFormat="1" ht="18.95" customHeight="1" thickBot="1" x14ac:dyDescent="0.3">
      <c r="B17" s="194"/>
      <c r="C17" s="194"/>
      <c r="D17" s="708" t="s">
        <v>13</v>
      </c>
      <c r="E17" s="709" t="s">
        <v>411</v>
      </c>
      <c r="F17" s="699"/>
      <c r="G17" s="699"/>
      <c r="H17" s="710"/>
      <c r="I17" s="194"/>
      <c r="J17" s="194"/>
      <c r="K17" s="194"/>
    </row>
    <row r="18" spans="2:11" s="246" customFormat="1" ht="18.95" customHeight="1" thickBot="1" x14ac:dyDescent="0.3">
      <c r="B18" s="194"/>
      <c r="C18" s="194"/>
      <c r="D18" s="689" t="s">
        <v>210</v>
      </c>
      <c r="E18" s="690"/>
      <c r="F18" s="690"/>
      <c r="G18" s="690"/>
      <c r="H18" s="691"/>
      <c r="I18" s="194"/>
      <c r="J18" s="194"/>
      <c r="K18" s="248"/>
    </row>
    <row r="19" spans="2:11" s="246" customFormat="1" ht="18.95" customHeight="1" thickBot="1" x14ac:dyDescent="0.3">
      <c r="B19" s="194"/>
      <c r="C19" s="194"/>
      <c r="D19" s="706" t="s">
        <v>412</v>
      </c>
      <c r="E19" s="711">
        <v>0.3</v>
      </c>
      <c r="F19" s="711">
        <v>0.32</v>
      </c>
      <c r="G19" s="711">
        <v>0.35</v>
      </c>
      <c r="H19" s="711">
        <v>0.35</v>
      </c>
      <c r="I19" s="194"/>
      <c r="J19" s="194"/>
      <c r="K19" s="194"/>
    </row>
    <row r="20" spans="2:11" s="246" customFormat="1" ht="18.95" customHeight="1" thickBot="1" x14ac:dyDescent="0.3">
      <c r="B20" s="194"/>
      <c r="C20" s="194"/>
      <c r="D20" s="712" t="s">
        <v>59</v>
      </c>
      <c r="E20" s="713"/>
      <c r="F20" s="713"/>
      <c r="G20" s="713"/>
      <c r="H20" s="714"/>
      <c r="I20" s="194"/>
      <c r="J20" s="194"/>
      <c r="K20" s="194"/>
    </row>
    <row r="21" spans="2:11" s="246" customFormat="1" ht="18.95" customHeight="1" thickBot="1" x14ac:dyDescent="0.3">
      <c r="B21" s="194"/>
      <c r="C21" s="194"/>
      <c r="D21" s="712" t="s">
        <v>211</v>
      </c>
      <c r="E21" s="713"/>
      <c r="F21" s="713"/>
      <c r="G21" s="713"/>
      <c r="H21" s="714"/>
      <c r="I21" s="194"/>
      <c r="J21" s="194"/>
      <c r="K21" s="194"/>
    </row>
    <row r="22" spans="2:11" s="246" customFormat="1" ht="18.95" customHeight="1" thickBot="1" x14ac:dyDescent="0.3">
      <c r="B22" s="194"/>
      <c r="C22" s="194"/>
      <c r="D22" s="715" t="s">
        <v>212</v>
      </c>
      <c r="E22" s="716" t="s">
        <v>413</v>
      </c>
      <c r="F22" s="700"/>
      <c r="G22" s="700"/>
      <c r="H22" s="701"/>
      <c r="I22" s="194"/>
      <c r="J22" s="194"/>
      <c r="K22" s="194"/>
    </row>
    <row r="23" spans="2:11" s="246" customFormat="1" ht="18.95" customHeight="1" thickBot="1" x14ac:dyDescent="0.3">
      <c r="B23" s="194"/>
      <c r="C23" s="194"/>
      <c r="D23" s="717" t="s">
        <v>10</v>
      </c>
      <c r="E23" s="689" t="s">
        <v>414</v>
      </c>
      <c r="F23" s="690"/>
      <c r="G23" s="690"/>
      <c r="H23" s="691"/>
      <c r="I23" s="194"/>
      <c r="J23" s="194"/>
      <c r="K23" s="194"/>
    </row>
    <row r="24" spans="2:11" s="246" customFormat="1" ht="18.95" customHeight="1" thickBot="1" x14ac:dyDescent="0.3">
      <c r="B24" s="194"/>
      <c r="C24" s="194"/>
      <c r="D24" s="717" t="s">
        <v>15</v>
      </c>
      <c r="E24" s="718" t="s">
        <v>259</v>
      </c>
      <c r="F24" s="719"/>
      <c r="G24" s="719"/>
      <c r="H24" s="720"/>
      <c r="I24" s="194"/>
      <c r="J24" s="194"/>
      <c r="K24" s="194"/>
    </row>
    <row r="25" spans="2:11" s="246" customFormat="1" ht="18.95" customHeight="1" x14ac:dyDescent="0.25">
      <c r="B25" s="194"/>
      <c r="C25" s="194"/>
      <c r="D25" s="702"/>
      <c r="E25" s="721">
        <v>2018</v>
      </c>
      <c r="F25" s="721">
        <v>2019</v>
      </c>
      <c r="G25" s="721">
        <v>2020</v>
      </c>
      <c r="H25" s="721">
        <v>2021</v>
      </c>
      <c r="I25" s="194"/>
      <c r="J25" s="194"/>
      <c r="K25" s="194"/>
    </row>
    <row r="26" spans="2:11" s="246" customFormat="1" ht="18.95" customHeight="1" thickBot="1" x14ac:dyDescent="0.3">
      <c r="B26" s="194"/>
      <c r="C26" s="194"/>
      <c r="D26" s="704"/>
      <c r="E26" s="722" t="s">
        <v>6</v>
      </c>
      <c r="F26" s="722" t="s">
        <v>7</v>
      </c>
      <c r="G26" s="722" t="s">
        <v>7</v>
      </c>
      <c r="H26" s="722" t="s">
        <v>7</v>
      </c>
      <c r="I26" s="194"/>
      <c r="J26" s="194"/>
      <c r="K26" s="194"/>
    </row>
    <row r="27" spans="2:11" s="246" customFormat="1" ht="18.95" customHeight="1" thickBot="1" x14ac:dyDescent="0.3">
      <c r="B27" s="194"/>
      <c r="C27" s="194"/>
      <c r="D27" s="717" t="s">
        <v>9</v>
      </c>
      <c r="E27" s="723">
        <v>45</v>
      </c>
      <c r="F27" s="723">
        <v>45</v>
      </c>
      <c r="G27" s="723">
        <v>48</v>
      </c>
      <c r="H27" s="723">
        <v>50</v>
      </c>
      <c r="I27" s="194"/>
      <c r="J27" s="194"/>
      <c r="K27" s="194"/>
    </row>
    <row r="28" spans="2:11" s="246" customFormat="1" ht="18.95" customHeight="1" thickBot="1" x14ac:dyDescent="0.3">
      <c r="B28" s="194"/>
      <c r="C28" s="194"/>
      <c r="D28" s="717" t="s">
        <v>16</v>
      </c>
      <c r="E28" s="723">
        <v>14500</v>
      </c>
      <c r="F28" s="723">
        <v>14500</v>
      </c>
      <c r="G28" s="723">
        <v>15000</v>
      </c>
      <c r="H28" s="723">
        <v>15500</v>
      </c>
      <c r="I28" s="194"/>
      <c r="J28" s="194"/>
      <c r="K28" s="194"/>
    </row>
    <row r="29" spans="2:11" s="246" customFormat="1" ht="18.95" customHeight="1" thickBot="1" x14ac:dyDescent="0.3">
      <c r="B29" s="194"/>
      <c r="C29" s="194"/>
      <c r="D29" s="717" t="s">
        <v>26</v>
      </c>
      <c r="E29" s="723">
        <f>E28/E27</f>
        <v>322.22222222222223</v>
      </c>
      <c r="F29" s="723">
        <f t="shared" ref="F29:H29" si="0">F28/F27</f>
        <v>322.22222222222223</v>
      </c>
      <c r="G29" s="723">
        <f t="shared" si="0"/>
        <v>312.5</v>
      </c>
      <c r="H29" s="723">
        <f t="shared" si="0"/>
        <v>310</v>
      </c>
      <c r="I29" s="194"/>
      <c r="J29" s="194"/>
      <c r="K29" s="194"/>
    </row>
    <row r="30" spans="2:11" s="246" customFormat="1" ht="18.95" customHeight="1" thickBot="1" x14ac:dyDescent="0.3">
      <c r="B30" s="194"/>
      <c r="C30" s="194"/>
      <c r="D30" s="717" t="s">
        <v>17</v>
      </c>
      <c r="E30" s="724" t="s">
        <v>23</v>
      </c>
      <c r="F30" s="725">
        <f>F27/E27-1</f>
        <v>0</v>
      </c>
      <c r="G30" s="725">
        <f t="shared" ref="G30:H32" si="1">G27/F27-1</f>
        <v>6.6666666666666652E-2</v>
      </c>
      <c r="H30" s="725">
        <f t="shared" si="1"/>
        <v>4.1666666666666741E-2</v>
      </c>
      <c r="I30" s="194"/>
      <c r="J30" s="249"/>
      <c r="K30" s="249"/>
    </row>
    <row r="31" spans="2:11" s="246" customFormat="1" ht="18.95" customHeight="1" thickBot="1" x14ac:dyDescent="0.3">
      <c r="B31" s="194"/>
      <c r="C31" s="194"/>
      <c r="D31" s="717" t="s">
        <v>18</v>
      </c>
      <c r="E31" s="724" t="s">
        <v>23</v>
      </c>
      <c r="F31" s="725">
        <f>F28/E28-1</f>
        <v>0</v>
      </c>
      <c r="G31" s="725">
        <f t="shared" si="1"/>
        <v>3.4482758620689724E-2</v>
      </c>
      <c r="H31" s="725">
        <f t="shared" si="1"/>
        <v>3.3333333333333437E-2</v>
      </c>
      <c r="I31" s="194"/>
      <c r="J31" s="194"/>
      <c r="K31" s="194"/>
    </row>
    <row r="32" spans="2:11" s="246" customFormat="1" ht="18.95" customHeight="1" thickBot="1" x14ac:dyDescent="0.3">
      <c r="B32" s="194"/>
      <c r="C32" s="194"/>
      <c r="D32" s="717" t="s">
        <v>19</v>
      </c>
      <c r="E32" s="724" t="s">
        <v>23</v>
      </c>
      <c r="F32" s="725">
        <f>F29/E29-1</f>
        <v>0</v>
      </c>
      <c r="G32" s="725">
        <f t="shared" si="1"/>
        <v>-3.0172413793103425E-2</v>
      </c>
      <c r="H32" s="725">
        <f t="shared" si="1"/>
        <v>-8.0000000000000071E-3</v>
      </c>
      <c r="I32" s="194"/>
      <c r="J32" s="194"/>
      <c r="K32" s="194"/>
    </row>
    <row r="33" spans="2:11" s="246" customFormat="1" ht="18.95" customHeight="1" thickBot="1" x14ac:dyDescent="0.3">
      <c r="B33" s="194"/>
      <c r="C33" s="194"/>
      <c r="D33" s="726" t="s">
        <v>565</v>
      </c>
      <c r="E33" s="727"/>
      <c r="F33" s="727"/>
      <c r="G33" s="727"/>
      <c r="H33" s="728"/>
      <c r="I33" s="194"/>
      <c r="J33" s="194"/>
      <c r="K33" s="194"/>
    </row>
    <row r="34" spans="2:11" s="246" customFormat="1" ht="18.95" customHeight="1" x14ac:dyDescent="0.25">
      <c r="B34" s="194"/>
      <c r="C34" s="194"/>
      <c r="D34" s="702"/>
      <c r="E34" s="721">
        <v>2018</v>
      </c>
      <c r="F34" s="721">
        <v>2019</v>
      </c>
      <c r="G34" s="721">
        <v>2020</v>
      </c>
      <c r="H34" s="721">
        <v>2021</v>
      </c>
      <c r="I34" s="194"/>
      <c r="J34" s="194"/>
      <c r="K34" s="194"/>
    </row>
    <row r="35" spans="2:11" s="246" customFormat="1" ht="18.95" customHeight="1" thickBot="1" x14ac:dyDescent="0.3">
      <c r="B35" s="194"/>
      <c r="C35" s="194"/>
      <c r="D35" s="704"/>
      <c r="E35" s="722" t="s">
        <v>6</v>
      </c>
      <c r="F35" s="722" t="s">
        <v>7</v>
      </c>
      <c r="G35" s="722" t="s">
        <v>7</v>
      </c>
      <c r="H35" s="722" t="s">
        <v>7</v>
      </c>
      <c r="I35" s="194"/>
      <c r="J35" s="194"/>
      <c r="K35" s="194"/>
    </row>
    <row r="36" spans="2:11" s="246" customFormat="1" ht="18.95" customHeight="1" thickBot="1" x14ac:dyDescent="0.3">
      <c r="B36" s="194"/>
      <c r="C36" s="194"/>
      <c r="D36" s="729" t="s">
        <v>0</v>
      </c>
      <c r="E36" s="730">
        <v>8500</v>
      </c>
      <c r="F36" s="730">
        <v>8500</v>
      </c>
      <c r="G36" s="730">
        <v>8500</v>
      </c>
      <c r="H36" s="730">
        <v>8500</v>
      </c>
      <c r="I36" s="194"/>
      <c r="J36" s="194"/>
      <c r="K36" s="194"/>
    </row>
    <row r="37" spans="2:11" s="246" customFormat="1" ht="18.95" customHeight="1" thickBot="1" x14ac:dyDescent="0.3">
      <c r="B37" s="194"/>
      <c r="C37" s="194"/>
      <c r="D37" s="729" t="s">
        <v>41</v>
      </c>
      <c r="E37" s="730">
        <v>1500</v>
      </c>
      <c r="F37" s="730">
        <v>1500</v>
      </c>
      <c r="G37" s="730">
        <v>1500</v>
      </c>
      <c r="H37" s="730">
        <v>1500</v>
      </c>
      <c r="I37" s="194"/>
      <c r="J37" s="194"/>
      <c r="K37" s="194"/>
    </row>
    <row r="38" spans="2:11" s="246" customFormat="1" ht="18.95" customHeight="1" thickBot="1" x14ac:dyDescent="0.3">
      <c r="B38" s="194"/>
      <c r="C38" s="194"/>
      <c r="D38" s="729" t="s">
        <v>1</v>
      </c>
      <c r="E38" s="730">
        <v>4500</v>
      </c>
      <c r="F38" s="730">
        <v>4500</v>
      </c>
      <c r="G38" s="730">
        <v>5000</v>
      </c>
      <c r="H38" s="730">
        <v>5500</v>
      </c>
      <c r="I38" s="194"/>
      <c r="J38" s="194"/>
      <c r="K38" s="194"/>
    </row>
    <row r="39" spans="2:11" s="246" customFormat="1" ht="18.95" customHeight="1" thickBot="1" x14ac:dyDescent="0.3">
      <c r="B39" s="194"/>
      <c r="C39" s="194"/>
      <c r="D39" s="729" t="s">
        <v>2</v>
      </c>
      <c r="E39" s="730">
        <v>0</v>
      </c>
      <c r="F39" s="730">
        <v>0</v>
      </c>
      <c r="G39" s="730">
        <v>0</v>
      </c>
      <c r="H39" s="730">
        <v>0</v>
      </c>
      <c r="I39" s="194"/>
      <c r="J39" s="194"/>
      <c r="K39" s="194"/>
    </row>
    <row r="40" spans="2:11" s="246" customFormat="1" ht="18.95" customHeight="1" thickBot="1" x14ac:dyDescent="0.3">
      <c r="B40" s="194"/>
      <c r="C40" s="194"/>
      <c r="D40" s="729" t="s">
        <v>31</v>
      </c>
      <c r="E40" s="730">
        <v>0</v>
      </c>
      <c r="F40" s="730">
        <v>0</v>
      </c>
      <c r="G40" s="730">
        <v>0</v>
      </c>
      <c r="H40" s="730">
        <v>0</v>
      </c>
      <c r="I40" s="194"/>
      <c r="J40" s="194"/>
      <c r="K40" s="194"/>
    </row>
    <row r="41" spans="2:11" s="246" customFormat="1" ht="18.95" customHeight="1" thickBot="1" x14ac:dyDescent="0.3">
      <c r="B41" s="194"/>
      <c r="C41" s="194"/>
      <c r="D41" s="729" t="s">
        <v>33</v>
      </c>
      <c r="E41" s="730">
        <v>0</v>
      </c>
      <c r="F41" s="730">
        <v>0</v>
      </c>
      <c r="G41" s="730">
        <v>0</v>
      </c>
      <c r="H41" s="730">
        <v>0</v>
      </c>
      <c r="I41" s="194"/>
      <c r="J41" s="194"/>
      <c r="K41" s="194"/>
    </row>
    <row r="42" spans="2:11" s="246" customFormat="1" ht="18.95" customHeight="1" thickBot="1" x14ac:dyDescent="0.3">
      <c r="B42" s="194"/>
      <c r="C42" s="194"/>
      <c r="D42" s="729" t="s">
        <v>3</v>
      </c>
      <c r="E42" s="730">
        <v>0</v>
      </c>
      <c r="F42" s="730">
        <v>0</v>
      </c>
      <c r="G42" s="730">
        <v>0</v>
      </c>
      <c r="H42" s="730">
        <v>0</v>
      </c>
      <c r="I42" s="194"/>
      <c r="J42" s="194"/>
      <c r="K42" s="194"/>
    </row>
    <row r="43" spans="2:11" s="246" customFormat="1" ht="18.95" customHeight="1" thickBot="1" x14ac:dyDescent="0.3">
      <c r="B43" s="194"/>
      <c r="C43" s="194"/>
      <c r="D43" s="731" t="s">
        <v>61</v>
      </c>
      <c r="E43" s="732">
        <f>E42+E41+E40+E39+E38+E37+E36</f>
        <v>14500</v>
      </c>
      <c r="F43" s="732">
        <f>F42+F41+F40+F39+F38+F37+F36</f>
        <v>14500</v>
      </c>
      <c r="G43" s="732">
        <f>G42+G41+G40+G39+G38+G37+G36</f>
        <v>15000</v>
      </c>
      <c r="H43" s="732">
        <f>H42+H41+H40+H39+H38+H37+H36</f>
        <v>15500</v>
      </c>
      <c r="I43" s="194"/>
      <c r="J43" s="194"/>
      <c r="K43" s="194"/>
    </row>
    <row r="44" spans="2:11" s="246" customFormat="1" ht="18.95" customHeight="1" thickBot="1" x14ac:dyDescent="0.3">
      <c r="B44" s="194"/>
      <c r="C44" s="194"/>
      <c r="D44" s="733" t="s">
        <v>63</v>
      </c>
      <c r="E44" s="734">
        <f>IF(E43-E28=0,0,"Error")</f>
        <v>0</v>
      </c>
      <c r="F44" s="734">
        <f>IF(F43-F28=0,0,"Error")</f>
        <v>0</v>
      </c>
      <c r="G44" s="734">
        <f>IF(G43-G28=0,0,"Error")</f>
        <v>0</v>
      </c>
      <c r="H44" s="734">
        <f>IF(H43-H28=0,0,"Error")</f>
        <v>0</v>
      </c>
      <c r="I44" s="194"/>
      <c r="J44" s="194"/>
      <c r="K44" s="194"/>
    </row>
    <row r="45" spans="2:11" ht="18.95" customHeight="1" thickBot="1" x14ac:dyDescent="0.3">
      <c r="B45" s="194"/>
      <c r="C45" s="194"/>
      <c r="D45" s="712" t="s">
        <v>70</v>
      </c>
      <c r="E45" s="713"/>
      <c r="F45" s="713"/>
      <c r="G45" s="713"/>
      <c r="H45" s="714"/>
      <c r="I45" s="194"/>
      <c r="J45" s="194"/>
      <c r="K45" s="194"/>
    </row>
    <row r="46" spans="2:11" ht="18.95" customHeight="1" thickBot="1" x14ac:dyDescent="0.3">
      <c r="B46" s="194"/>
      <c r="C46" s="194"/>
      <c r="D46" s="712" t="s">
        <v>71</v>
      </c>
      <c r="E46" s="713"/>
      <c r="F46" s="713"/>
      <c r="G46" s="713"/>
      <c r="H46" s="714"/>
      <c r="I46" s="194"/>
      <c r="J46" s="194"/>
      <c r="K46" s="194"/>
    </row>
    <row r="47" spans="2:11" ht="18.95" customHeight="1" thickBot="1" x14ac:dyDescent="0.3">
      <c r="B47" s="194"/>
      <c r="C47" s="194"/>
      <c r="D47" s="735" t="s">
        <v>86</v>
      </c>
      <c r="E47" s="736" t="s">
        <v>193</v>
      </c>
      <c r="F47" s="737"/>
      <c r="G47" s="737"/>
      <c r="H47" s="738"/>
      <c r="I47" s="194"/>
      <c r="J47" s="194"/>
      <c r="K47" s="194"/>
    </row>
    <row r="48" spans="2:11" ht="18.95" customHeight="1" thickBot="1" x14ac:dyDescent="0.3">
      <c r="B48" s="194"/>
      <c r="C48" s="194"/>
      <c r="D48" s="715" t="s">
        <v>39</v>
      </c>
      <c r="E48" s="716" t="s">
        <v>415</v>
      </c>
      <c r="F48" s="700"/>
      <c r="G48" s="700"/>
      <c r="H48" s="701"/>
      <c r="I48" s="194"/>
      <c r="J48" s="194"/>
      <c r="K48" s="194"/>
    </row>
    <row r="49" spans="2:11" ht="40.5" customHeight="1" thickBot="1" x14ac:dyDescent="0.3">
      <c r="B49" s="194"/>
      <c r="C49" s="194"/>
      <c r="D49" s="717" t="s">
        <v>10</v>
      </c>
      <c r="E49" s="689" t="s">
        <v>416</v>
      </c>
      <c r="F49" s="690"/>
      <c r="G49" s="690"/>
      <c r="H49" s="691"/>
      <c r="I49" s="194"/>
      <c r="J49" s="194"/>
      <c r="K49" s="194"/>
    </row>
    <row r="50" spans="2:11" ht="21" customHeight="1" thickBot="1" x14ac:dyDescent="0.3">
      <c r="B50" s="194"/>
      <c r="C50" s="194"/>
      <c r="D50" s="717" t="s">
        <v>15</v>
      </c>
      <c r="E50" s="718" t="s">
        <v>259</v>
      </c>
      <c r="F50" s="719"/>
      <c r="G50" s="719"/>
      <c r="H50" s="720"/>
      <c r="I50" s="194"/>
      <c r="J50" s="194"/>
      <c r="K50" s="194"/>
    </row>
    <row r="51" spans="2:11" s="250" customFormat="1" ht="24.75" customHeight="1" x14ac:dyDescent="0.25">
      <c r="B51" s="194"/>
      <c r="C51" s="194"/>
      <c r="D51" s="702"/>
      <c r="E51" s="721">
        <v>2018</v>
      </c>
      <c r="F51" s="721">
        <v>2019</v>
      </c>
      <c r="G51" s="721">
        <v>2020</v>
      </c>
      <c r="H51" s="721">
        <v>2021</v>
      </c>
      <c r="I51" s="194"/>
      <c r="J51" s="194"/>
      <c r="K51" s="194"/>
    </row>
    <row r="52" spans="2:11" s="250" customFormat="1" ht="24.75" customHeight="1" thickBot="1" x14ac:dyDescent="0.3">
      <c r="B52" s="194"/>
      <c r="C52" s="194"/>
      <c r="D52" s="704"/>
      <c r="E52" s="722" t="s">
        <v>6</v>
      </c>
      <c r="F52" s="722" t="s">
        <v>7</v>
      </c>
      <c r="G52" s="722" t="s">
        <v>7</v>
      </c>
      <c r="H52" s="722" t="s">
        <v>7</v>
      </c>
      <c r="I52" s="194"/>
      <c r="J52" s="194"/>
      <c r="K52" s="194"/>
    </row>
    <row r="53" spans="2:11" ht="19.5" thickBot="1" x14ac:dyDescent="0.3">
      <c r="B53" s="194"/>
      <c r="C53" s="194"/>
      <c r="D53" s="717" t="s">
        <v>9</v>
      </c>
      <c r="E53" s="723">
        <v>5</v>
      </c>
      <c r="F53" s="723">
        <v>10</v>
      </c>
      <c r="G53" s="723">
        <v>8</v>
      </c>
      <c r="H53" s="723">
        <v>5</v>
      </c>
      <c r="I53" s="194"/>
      <c r="J53" s="194"/>
      <c r="K53" s="194"/>
    </row>
    <row r="54" spans="2:11" ht="19.5" thickBot="1" x14ac:dyDescent="0.3">
      <c r="B54" s="194"/>
      <c r="C54" s="194"/>
      <c r="D54" s="717" t="s">
        <v>16</v>
      </c>
      <c r="E54" s="723">
        <v>2000</v>
      </c>
      <c r="F54" s="723">
        <v>120</v>
      </c>
      <c r="G54" s="723">
        <v>120</v>
      </c>
      <c r="H54" s="723">
        <v>100</v>
      </c>
      <c r="I54" s="194"/>
      <c r="J54" s="194"/>
      <c r="K54" s="194"/>
    </row>
    <row r="55" spans="2:11" ht="106.5" customHeight="1" thickBot="1" x14ac:dyDescent="0.3">
      <c r="B55" s="194"/>
      <c r="C55" s="194"/>
      <c r="D55" s="717" t="s">
        <v>26</v>
      </c>
      <c r="E55" s="723">
        <f>E54/E53</f>
        <v>400</v>
      </c>
      <c r="F55" s="723">
        <f t="shared" ref="F55:H55" si="2">F54/F53</f>
        <v>12</v>
      </c>
      <c r="G55" s="723">
        <f t="shared" si="2"/>
        <v>15</v>
      </c>
      <c r="H55" s="723">
        <f t="shared" si="2"/>
        <v>20</v>
      </c>
      <c r="I55" s="194"/>
      <c r="J55" s="194"/>
      <c r="K55" s="194"/>
    </row>
    <row r="56" spans="2:11" ht="19.5" thickBot="1" x14ac:dyDescent="0.3">
      <c r="B56" s="194"/>
      <c r="C56" s="194"/>
      <c r="D56" s="717" t="s">
        <v>17</v>
      </c>
      <c r="E56" s="724" t="s">
        <v>23</v>
      </c>
      <c r="F56" s="725">
        <f>F53/E53-1</f>
        <v>1</v>
      </c>
      <c r="G56" s="725">
        <f t="shared" ref="G56:H58" si="3">G53/F53-1</f>
        <v>-0.19999999999999996</v>
      </c>
      <c r="H56" s="725">
        <f t="shared" si="3"/>
        <v>-0.375</v>
      </c>
      <c r="I56" s="194"/>
      <c r="J56" s="249"/>
      <c r="K56" s="249"/>
    </row>
    <row r="57" spans="2:11" s="194" customFormat="1" ht="15" customHeight="1" thickBot="1" x14ac:dyDescent="0.3">
      <c r="D57" s="717" t="s">
        <v>18</v>
      </c>
      <c r="E57" s="724" t="s">
        <v>23</v>
      </c>
      <c r="F57" s="725">
        <f>F54/E54-1</f>
        <v>-0.94</v>
      </c>
      <c r="G57" s="725">
        <f t="shared" si="3"/>
        <v>0</v>
      </c>
      <c r="H57" s="725">
        <f t="shared" si="3"/>
        <v>-0.16666666666666663</v>
      </c>
    </row>
    <row r="58" spans="2:11" s="194" customFormat="1" ht="38.25" thickBot="1" x14ac:dyDescent="0.3">
      <c r="D58" s="717" t="s">
        <v>19</v>
      </c>
      <c r="E58" s="724" t="s">
        <v>23</v>
      </c>
      <c r="F58" s="725">
        <f>F55/E55-1</f>
        <v>-0.97</v>
      </c>
      <c r="G58" s="725">
        <f t="shared" si="3"/>
        <v>0.25</v>
      </c>
      <c r="H58" s="725">
        <f t="shared" si="3"/>
        <v>0.33333333333333326</v>
      </c>
    </row>
    <row r="59" spans="2:11" s="194" customFormat="1" ht="19.5" customHeight="1" thickBot="1" x14ac:dyDescent="0.3">
      <c r="D59" s="726" t="s">
        <v>565</v>
      </c>
      <c r="E59" s="727"/>
      <c r="F59" s="727"/>
      <c r="G59" s="727"/>
      <c r="H59" s="728"/>
    </row>
    <row r="60" spans="2:11" x14ac:dyDescent="0.25">
      <c r="B60" s="194"/>
      <c r="C60" s="194"/>
      <c r="D60" s="702"/>
      <c r="E60" s="721">
        <v>2018</v>
      </c>
      <c r="F60" s="721">
        <v>2019</v>
      </c>
      <c r="G60" s="721">
        <v>2020</v>
      </c>
      <c r="H60" s="721">
        <v>2021</v>
      </c>
      <c r="I60" s="194"/>
      <c r="J60" s="194"/>
      <c r="K60" s="194"/>
    </row>
    <row r="61" spans="2:11" ht="19.5" thickBot="1" x14ac:dyDescent="0.3">
      <c r="B61" s="194"/>
      <c r="C61" s="194"/>
      <c r="D61" s="704"/>
      <c r="E61" s="722" t="s">
        <v>6</v>
      </c>
      <c r="F61" s="722" t="s">
        <v>7</v>
      </c>
      <c r="G61" s="722" t="s">
        <v>7</v>
      </c>
      <c r="H61" s="722" t="s">
        <v>7</v>
      </c>
      <c r="I61" s="194"/>
      <c r="J61" s="194"/>
      <c r="K61" s="194"/>
    </row>
    <row r="62" spans="2:11" ht="38.25" thickBot="1" x14ac:dyDescent="0.3">
      <c r="B62" s="194"/>
      <c r="C62" s="194"/>
      <c r="D62" s="729" t="s">
        <v>74</v>
      </c>
      <c r="E62" s="730">
        <v>0</v>
      </c>
      <c r="F62" s="730">
        <v>0</v>
      </c>
      <c r="G62" s="730">
        <v>0</v>
      </c>
      <c r="H62" s="730">
        <v>0</v>
      </c>
      <c r="I62" s="194"/>
      <c r="J62" s="194"/>
      <c r="K62" s="194"/>
    </row>
    <row r="63" spans="2:11" ht="19.5" thickBot="1" x14ac:dyDescent="0.3">
      <c r="B63" s="194"/>
      <c r="C63" s="194"/>
      <c r="D63" s="729" t="s">
        <v>75</v>
      </c>
      <c r="E63" s="730">
        <v>2000</v>
      </c>
      <c r="F63" s="730">
        <v>120</v>
      </c>
      <c r="G63" s="730">
        <v>120</v>
      </c>
      <c r="H63" s="730">
        <v>100</v>
      </c>
      <c r="I63" s="194"/>
      <c r="J63" s="194"/>
      <c r="K63" s="194"/>
    </row>
    <row r="64" spans="2:11" ht="38.25" thickBot="1" x14ac:dyDescent="0.3">
      <c r="B64" s="194"/>
      <c r="C64" s="194"/>
      <c r="D64" s="731" t="s">
        <v>61</v>
      </c>
      <c r="E64" s="732">
        <f>E63+E62</f>
        <v>2000</v>
      </c>
      <c r="F64" s="732">
        <f t="shared" ref="F64:H64" si="4">F63+F62</f>
        <v>120</v>
      </c>
      <c r="G64" s="732">
        <f t="shared" si="4"/>
        <v>120</v>
      </c>
      <c r="H64" s="732">
        <f t="shared" si="4"/>
        <v>100</v>
      </c>
      <c r="I64" s="194"/>
      <c r="J64" s="194"/>
      <c r="K64" s="194"/>
    </row>
    <row r="65" spans="2:11" ht="15.75" x14ac:dyDescent="0.25">
      <c r="B65" s="194"/>
      <c r="C65" s="194"/>
      <c r="D65" s="739" t="s">
        <v>72</v>
      </c>
      <c r="E65" s="627" t="s">
        <v>417</v>
      </c>
      <c r="F65" s="628"/>
      <c r="G65" s="628"/>
      <c r="H65" s="629"/>
      <c r="I65" s="194"/>
      <c r="J65" s="194"/>
      <c r="K65" s="194"/>
    </row>
    <row r="66" spans="2:11" ht="15.75" x14ac:dyDescent="0.25">
      <c r="B66" s="194"/>
      <c r="C66" s="194"/>
      <c r="D66" s="740"/>
      <c r="E66" s="631"/>
      <c r="F66" s="632"/>
      <c r="G66" s="632"/>
      <c r="H66" s="633"/>
      <c r="I66" s="194"/>
      <c r="J66" s="194"/>
      <c r="K66" s="194"/>
    </row>
    <row r="67" spans="2:11" ht="16.5" thickBot="1" x14ac:dyDescent="0.3">
      <c r="B67" s="194"/>
      <c r="C67" s="194"/>
      <c r="D67" s="741"/>
      <c r="E67" s="635"/>
      <c r="F67" s="636"/>
      <c r="G67" s="636"/>
      <c r="H67" s="637"/>
      <c r="I67" s="194"/>
      <c r="J67" s="194"/>
      <c r="K67" s="194"/>
    </row>
    <row r="68" spans="2:11" ht="38.25" thickBot="1" x14ac:dyDescent="0.3">
      <c r="B68" s="194"/>
      <c r="C68" s="194"/>
      <c r="D68" s="735" t="s">
        <v>40</v>
      </c>
      <c r="E68" s="736" t="s">
        <v>194</v>
      </c>
      <c r="F68" s="737"/>
      <c r="G68" s="737"/>
      <c r="H68" s="738"/>
      <c r="I68" s="194"/>
      <c r="J68" s="194"/>
      <c r="K68" s="194"/>
    </row>
    <row r="69" spans="2:11" ht="19.5" thickBot="1" x14ac:dyDescent="0.3">
      <c r="B69" s="194"/>
      <c r="C69" s="194"/>
      <c r="D69" s="715" t="s">
        <v>135</v>
      </c>
      <c r="E69" s="716" t="s">
        <v>171</v>
      </c>
      <c r="F69" s="700"/>
      <c r="G69" s="700"/>
      <c r="H69" s="701"/>
      <c r="I69" s="194"/>
      <c r="J69" s="194"/>
      <c r="K69" s="194"/>
    </row>
    <row r="70" spans="2:11" ht="19.5" thickBot="1" x14ac:dyDescent="0.3">
      <c r="B70" s="194"/>
      <c r="C70" s="194"/>
      <c r="D70" s="717" t="s">
        <v>10</v>
      </c>
      <c r="E70" s="689" t="s">
        <v>418</v>
      </c>
      <c r="F70" s="690"/>
      <c r="G70" s="690"/>
      <c r="H70" s="691"/>
      <c r="I70" s="194"/>
      <c r="J70" s="194"/>
      <c r="K70" s="194"/>
    </row>
    <row r="71" spans="2:11" ht="19.5" thickBot="1" x14ac:dyDescent="0.3">
      <c r="B71" s="194"/>
      <c r="C71" s="194"/>
      <c r="D71" s="717" t="s">
        <v>15</v>
      </c>
      <c r="E71" s="718" t="s">
        <v>259</v>
      </c>
      <c r="F71" s="719"/>
      <c r="G71" s="719"/>
      <c r="H71" s="720"/>
      <c r="I71" s="194"/>
      <c r="J71" s="194"/>
      <c r="K71" s="194"/>
    </row>
    <row r="72" spans="2:11" x14ac:dyDescent="0.25">
      <c r="B72" s="194"/>
      <c r="C72" s="194"/>
      <c r="D72" s="702"/>
      <c r="E72" s="721">
        <v>2018</v>
      </c>
      <c r="F72" s="721">
        <v>2019</v>
      </c>
      <c r="G72" s="721">
        <v>2020</v>
      </c>
      <c r="H72" s="721">
        <v>2021</v>
      </c>
      <c r="I72" s="194"/>
      <c r="J72" s="194"/>
      <c r="K72" s="194"/>
    </row>
    <row r="73" spans="2:11" ht="19.5" thickBot="1" x14ac:dyDescent="0.3">
      <c r="B73" s="194"/>
      <c r="C73" s="194"/>
      <c r="D73" s="704"/>
      <c r="E73" s="722" t="s">
        <v>6</v>
      </c>
      <c r="F73" s="722" t="s">
        <v>7</v>
      </c>
      <c r="G73" s="722" t="s">
        <v>7</v>
      </c>
      <c r="H73" s="722" t="s">
        <v>7</v>
      </c>
      <c r="I73" s="194"/>
      <c r="J73" s="194"/>
      <c r="K73" s="194"/>
    </row>
    <row r="74" spans="2:11" ht="19.5" thickBot="1" x14ac:dyDescent="0.3">
      <c r="B74" s="194"/>
      <c r="C74" s="194"/>
      <c r="D74" s="717" t="s">
        <v>9</v>
      </c>
      <c r="E74" s="723">
        <v>0</v>
      </c>
      <c r="F74" s="723">
        <v>2</v>
      </c>
      <c r="G74" s="723">
        <v>2</v>
      </c>
      <c r="H74" s="723">
        <v>1</v>
      </c>
      <c r="I74" s="194"/>
      <c r="J74" s="194"/>
      <c r="K74" s="194"/>
    </row>
    <row r="75" spans="2:11" ht="19.5" thickBot="1" x14ac:dyDescent="0.3">
      <c r="B75" s="194"/>
      <c r="C75" s="194"/>
      <c r="D75" s="717" t="s">
        <v>16</v>
      </c>
      <c r="E75" s="723">
        <v>0</v>
      </c>
      <c r="F75" s="723">
        <v>80</v>
      </c>
      <c r="G75" s="723">
        <v>80</v>
      </c>
      <c r="H75" s="723">
        <v>100</v>
      </c>
      <c r="I75" s="194"/>
      <c r="J75" s="194"/>
      <c r="K75" s="194"/>
    </row>
    <row r="76" spans="2:11" ht="38.25" thickBot="1" x14ac:dyDescent="0.3">
      <c r="B76" s="194"/>
      <c r="C76" s="194"/>
      <c r="D76" s="717" t="s">
        <v>26</v>
      </c>
      <c r="E76" s="723" t="e">
        <f>E75/E74</f>
        <v>#DIV/0!</v>
      </c>
      <c r="F76" s="723">
        <f>F75/F74</f>
        <v>40</v>
      </c>
      <c r="G76" s="723">
        <f t="shared" ref="G76:H76" si="5">G75/G74</f>
        <v>40</v>
      </c>
      <c r="H76" s="723">
        <f t="shared" si="5"/>
        <v>100</v>
      </c>
      <c r="I76" s="194"/>
      <c r="J76" s="194"/>
      <c r="K76" s="194"/>
    </row>
    <row r="77" spans="2:11" ht="19.5" thickBot="1" x14ac:dyDescent="0.3">
      <c r="B77" s="194"/>
      <c r="C77" s="194"/>
      <c r="D77" s="717" t="s">
        <v>17</v>
      </c>
      <c r="E77" s="724" t="s">
        <v>23</v>
      </c>
      <c r="F77" s="725" t="e">
        <f>F74/E74-1</f>
        <v>#DIV/0!</v>
      </c>
      <c r="G77" s="725">
        <f t="shared" ref="G77:H79" si="6">G74/F74-1</f>
        <v>0</v>
      </c>
      <c r="H77" s="725">
        <f t="shared" si="6"/>
        <v>-0.5</v>
      </c>
      <c r="I77" s="194"/>
      <c r="J77" s="249"/>
      <c r="K77" s="249"/>
    </row>
    <row r="78" spans="2:11" ht="38.25" thickBot="1" x14ac:dyDescent="0.3">
      <c r="B78" s="194"/>
      <c r="C78" s="194"/>
      <c r="D78" s="717" t="s">
        <v>18</v>
      </c>
      <c r="E78" s="724" t="s">
        <v>23</v>
      </c>
      <c r="F78" s="725" t="e">
        <f>F75/E75-1</f>
        <v>#DIV/0!</v>
      </c>
      <c r="G78" s="725">
        <f t="shared" si="6"/>
        <v>0</v>
      </c>
      <c r="H78" s="725">
        <f t="shared" si="6"/>
        <v>0.25</v>
      </c>
      <c r="I78" s="194"/>
      <c r="J78" s="194"/>
      <c r="K78" s="194"/>
    </row>
    <row r="79" spans="2:11" ht="38.25" thickBot="1" x14ac:dyDescent="0.3">
      <c r="B79" s="194"/>
      <c r="C79" s="194"/>
      <c r="D79" s="717" t="s">
        <v>19</v>
      </c>
      <c r="E79" s="724" t="s">
        <v>23</v>
      </c>
      <c r="F79" s="725" t="e">
        <f>F76/E76-1</f>
        <v>#DIV/0!</v>
      </c>
      <c r="G79" s="725">
        <f t="shared" si="6"/>
        <v>0</v>
      </c>
      <c r="H79" s="725">
        <f t="shared" si="6"/>
        <v>1.5</v>
      </c>
      <c r="I79" s="194"/>
      <c r="J79" s="194"/>
      <c r="K79" s="194"/>
    </row>
    <row r="80" spans="2:11" ht="19.5" thickBot="1" x14ac:dyDescent="0.3">
      <c r="B80" s="194"/>
      <c r="C80" s="194"/>
      <c r="D80" s="726" t="s">
        <v>566</v>
      </c>
      <c r="E80" s="727"/>
      <c r="F80" s="727"/>
      <c r="G80" s="727"/>
      <c r="H80" s="728"/>
      <c r="I80" s="194"/>
      <c r="J80" s="194"/>
      <c r="K80" s="194"/>
    </row>
    <row r="81" spans="2:11" x14ac:dyDescent="0.25">
      <c r="B81" s="194"/>
      <c r="C81" s="194"/>
      <c r="D81" s="702"/>
      <c r="E81" s="721">
        <v>2018</v>
      </c>
      <c r="F81" s="721">
        <v>2019</v>
      </c>
      <c r="G81" s="721">
        <v>2020</v>
      </c>
      <c r="H81" s="721">
        <v>2021</v>
      </c>
      <c r="I81" s="194"/>
      <c r="J81" s="194"/>
      <c r="K81" s="194"/>
    </row>
    <row r="82" spans="2:11" ht="19.5" thickBot="1" x14ac:dyDescent="0.3">
      <c r="B82" s="194"/>
      <c r="C82" s="194"/>
      <c r="D82" s="704"/>
      <c r="E82" s="722" t="s">
        <v>6</v>
      </c>
      <c r="F82" s="722" t="s">
        <v>7</v>
      </c>
      <c r="G82" s="722" t="s">
        <v>7</v>
      </c>
      <c r="H82" s="722" t="s">
        <v>7</v>
      </c>
      <c r="I82" s="194"/>
      <c r="J82" s="194"/>
      <c r="K82" s="194"/>
    </row>
    <row r="83" spans="2:11" ht="38.25" thickBot="1" x14ac:dyDescent="0.3">
      <c r="B83" s="194"/>
      <c r="C83" s="194"/>
      <c r="D83" s="729" t="s">
        <v>74</v>
      </c>
      <c r="E83" s="730">
        <v>0</v>
      </c>
      <c r="F83" s="730">
        <v>0</v>
      </c>
      <c r="G83" s="730">
        <v>0</v>
      </c>
      <c r="H83" s="730">
        <v>0</v>
      </c>
      <c r="I83" s="194"/>
      <c r="J83" s="194"/>
      <c r="K83" s="194"/>
    </row>
    <row r="84" spans="2:11" ht="19.5" thickBot="1" x14ac:dyDescent="0.3">
      <c r="B84" s="194"/>
      <c r="C84" s="194"/>
      <c r="D84" s="729" t="s">
        <v>75</v>
      </c>
      <c r="E84" s="730">
        <v>0</v>
      </c>
      <c r="F84" s="730">
        <v>80</v>
      </c>
      <c r="G84" s="730">
        <v>80</v>
      </c>
      <c r="H84" s="730">
        <v>100</v>
      </c>
      <c r="I84" s="194"/>
      <c r="J84" s="194"/>
      <c r="K84" s="194"/>
    </row>
    <row r="85" spans="2:11" ht="38.25" thickBot="1" x14ac:dyDescent="0.3">
      <c r="B85" s="194"/>
      <c r="C85" s="194"/>
      <c r="D85" s="731" t="s">
        <v>110</v>
      </c>
      <c r="E85" s="732">
        <f>E84+E83</f>
        <v>0</v>
      </c>
      <c r="F85" s="732">
        <f t="shared" ref="F85:H85" si="7">F84+F83</f>
        <v>80</v>
      </c>
      <c r="G85" s="732">
        <f t="shared" si="7"/>
        <v>80</v>
      </c>
      <c r="H85" s="732">
        <f t="shared" si="7"/>
        <v>100</v>
      </c>
      <c r="I85" s="194"/>
      <c r="J85" s="194"/>
      <c r="K85" s="194"/>
    </row>
    <row r="86" spans="2:11" ht="19.5" thickBot="1" x14ac:dyDescent="0.3">
      <c r="B86" s="194"/>
      <c r="C86" s="194"/>
      <c r="D86" s="712" t="s">
        <v>70</v>
      </c>
      <c r="E86" s="713"/>
      <c r="F86" s="713"/>
      <c r="G86" s="713"/>
      <c r="H86" s="714"/>
      <c r="I86" s="194"/>
      <c r="J86" s="194"/>
      <c r="K86" s="194"/>
    </row>
    <row r="87" spans="2:11" ht="19.5" thickBot="1" x14ac:dyDescent="0.3">
      <c r="B87" s="194"/>
      <c r="C87" s="194"/>
      <c r="D87" s="712" t="s">
        <v>76</v>
      </c>
      <c r="E87" s="713"/>
      <c r="F87" s="713"/>
      <c r="G87" s="713"/>
      <c r="H87" s="714"/>
      <c r="I87" s="194"/>
      <c r="J87" s="194"/>
      <c r="K87" s="194"/>
    </row>
    <row r="88" spans="2:11" ht="38.25" thickBot="1" x14ac:dyDescent="0.3">
      <c r="B88" s="194"/>
      <c r="C88" s="194"/>
      <c r="D88" s="735" t="s">
        <v>40</v>
      </c>
      <c r="E88" s="736"/>
      <c r="F88" s="737"/>
      <c r="G88" s="737"/>
      <c r="H88" s="738"/>
      <c r="I88" s="194"/>
      <c r="J88" s="194"/>
      <c r="K88" s="194"/>
    </row>
    <row r="89" spans="2:11" ht="19.5" thickBot="1" x14ac:dyDescent="0.3">
      <c r="B89" s="194"/>
      <c r="C89" s="194"/>
      <c r="D89" s="715" t="s">
        <v>39</v>
      </c>
      <c r="E89" s="716" t="s">
        <v>216</v>
      </c>
      <c r="F89" s="700"/>
      <c r="G89" s="700"/>
      <c r="H89" s="701"/>
      <c r="I89" s="194"/>
      <c r="J89" s="194"/>
      <c r="K89" s="194"/>
    </row>
    <row r="90" spans="2:11" ht="19.5" thickBot="1" x14ac:dyDescent="0.3">
      <c r="B90" s="194"/>
      <c r="C90" s="194"/>
      <c r="D90" s="717" t="s">
        <v>10</v>
      </c>
      <c r="E90" s="689" t="s">
        <v>216</v>
      </c>
      <c r="F90" s="690"/>
      <c r="G90" s="690"/>
      <c r="H90" s="691"/>
      <c r="I90" s="194"/>
      <c r="J90" s="194"/>
      <c r="K90" s="194"/>
    </row>
    <row r="91" spans="2:11" ht="19.5" thickBot="1" x14ac:dyDescent="0.3">
      <c r="B91" s="194"/>
      <c r="C91" s="194"/>
      <c r="D91" s="717" t="s">
        <v>15</v>
      </c>
      <c r="E91" s="718" t="s">
        <v>216</v>
      </c>
      <c r="F91" s="719"/>
      <c r="G91" s="719"/>
      <c r="H91" s="720"/>
      <c r="I91" s="194"/>
      <c r="J91" s="194"/>
      <c r="K91" s="194"/>
    </row>
    <row r="92" spans="2:11" x14ac:dyDescent="0.25">
      <c r="B92" s="194"/>
      <c r="C92" s="194"/>
      <c r="D92" s="702"/>
      <c r="E92" s="721">
        <v>2018</v>
      </c>
      <c r="F92" s="721">
        <v>2019</v>
      </c>
      <c r="G92" s="721">
        <v>2020</v>
      </c>
      <c r="H92" s="721">
        <v>2021</v>
      </c>
      <c r="I92" s="194"/>
      <c r="J92" s="194"/>
      <c r="K92" s="194"/>
    </row>
    <row r="93" spans="2:11" ht="19.5" thickBot="1" x14ac:dyDescent="0.3">
      <c r="B93" s="194"/>
      <c r="C93" s="194"/>
      <c r="D93" s="704"/>
      <c r="E93" s="722" t="s">
        <v>6</v>
      </c>
      <c r="F93" s="722" t="s">
        <v>7</v>
      </c>
      <c r="G93" s="722" t="s">
        <v>7</v>
      </c>
      <c r="H93" s="722" t="s">
        <v>7</v>
      </c>
      <c r="I93" s="194"/>
      <c r="J93" s="194"/>
      <c r="K93" s="194"/>
    </row>
    <row r="94" spans="2:11" ht="19.5" thickBot="1" x14ac:dyDescent="0.3">
      <c r="B94" s="194"/>
      <c r="C94" s="194"/>
      <c r="D94" s="717" t="s">
        <v>9</v>
      </c>
      <c r="E94" s="723"/>
      <c r="F94" s="723"/>
      <c r="G94" s="723"/>
      <c r="H94" s="723"/>
      <c r="I94" s="194"/>
      <c r="J94" s="194"/>
      <c r="K94" s="194"/>
    </row>
    <row r="95" spans="2:11" ht="19.5" thickBot="1" x14ac:dyDescent="0.3">
      <c r="B95" s="194"/>
      <c r="C95" s="194"/>
      <c r="D95" s="717" t="s">
        <v>16</v>
      </c>
      <c r="E95" s="723"/>
      <c r="F95" s="723"/>
      <c r="G95" s="723"/>
      <c r="H95" s="723"/>
      <c r="I95" s="194"/>
      <c r="J95" s="194"/>
      <c r="K95" s="194"/>
    </row>
    <row r="96" spans="2:11" ht="38.25" thickBot="1" x14ac:dyDescent="0.3">
      <c r="B96" s="194"/>
      <c r="C96" s="194"/>
      <c r="D96" s="717" t="s">
        <v>26</v>
      </c>
      <c r="E96" s="723" t="e">
        <f>E95/E94</f>
        <v>#DIV/0!</v>
      </c>
      <c r="F96" s="723" t="e">
        <f t="shared" ref="F96:H96" si="8">F95/F94</f>
        <v>#DIV/0!</v>
      </c>
      <c r="G96" s="723" t="e">
        <f t="shared" si="8"/>
        <v>#DIV/0!</v>
      </c>
      <c r="H96" s="723" t="e">
        <f t="shared" si="8"/>
        <v>#DIV/0!</v>
      </c>
      <c r="I96" s="194"/>
      <c r="J96" s="194"/>
      <c r="K96" s="194"/>
    </row>
    <row r="97" spans="2:11" ht="19.5" thickBot="1" x14ac:dyDescent="0.3">
      <c r="B97" s="194"/>
      <c r="C97" s="194"/>
      <c r="D97" s="717" t="s">
        <v>17</v>
      </c>
      <c r="E97" s="724" t="s">
        <v>23</v>
      </c>
      <c r="F97" s="725" t="e">
        <f>F94/E94-1</f>
        <v>#DIV/0!</v>
      </c>
      <c r="G97" s="725" t="e">
        <f t="shared" ref="G97:H99" si="9">G94/F94-1</f>
        <v>#DIV/0!</v>
      </c>
      <c r="H97" s="725" t="e">
        <f t="shared" si="9"/>
        <v>#DIV/0!</v>
      </c>
      <c r="I97" s="194"/>
      <c r="J97" s="249"/>
      <c r="K97" s="249"/>
    </row>
    <row r="98" spans="2:11" ht="38.25" thickBot="1" x14ac:dyDescent="0.3">
      <c r="B98" s="194"/>
      <c r="C98" s="194"/>
      <c r="D98" s="717" t="s">
        <v>18</v>
      </c>
      <c r="E98" s="724" t="s">
        <v>23</v>
      </c>
      <c r="F98" s="725" t="e">
        <f>F95/E95-1</f>
        <v>#DIV/0!</v>
      </c>
      <c r="G98" s="725" t="e">
        <f t="shared" si="9"/>
        <v>#DIV/0!</v>
      </c>
      <c r="H98" s="725" t="e">
        <f t="shared" si="9"/>
        <v>#DIV/0!</v>
      </c>
      <c r="I98" s="194"/>
      <c r="J98" s="194"/>
      <c r="K98" s="194"/>
    </row>
    <row r="99" spans="2:11" ht="38.25" thickBot="1" x14ac:dyDescent="0.3">
      <c r="B99" s="194"/>
      <c r="C99" s="194"/>
      <c r="D99" s="717" t="s">
        <v>19</v>
      </c>
      <c r="E99" s="724" t="s">
        <v>23</v>
      </c>
      <c r="F99" s="725" t="e">
        <f>F96/E96-1</f>
        <v>#DIV/0!</v>
      </c>
      <c r="G99" s="725" t="e">
        <f t="shared" si="9"/>
        <v>#DIV/0!</v>
      </c>
      <c r="H99" s="725" t="e">
        <f t="shared" si="9"/>
        <v>#DIV/0!</v>
      </c>
      <c r="I99" s="194"/>
      <c r="J99" s="194"/>
      <c r="K99" s="194"/>
    </row>
    <row r="100" spans="2:11" ht="19.5" thickBot="1" x14ac:dyDescent="0.3">
      <c r="B100" s="194"/>
      <c r="C100" s="194"/>
      <c r="D100" s="726" t="s">
        <v>565</v>
      </c>
      <c r="E100" s="727"/>
      <c r="F100" s="727"/>
      <c r="G100" s="727"/>
      <c r="H100" s="728"/>
      <c r="I100" s="194"/>
      <c r="J100" s="194"/>
      <c r="K100" s="194"/>
    </row>
    <row r="101" spans="2:11" x14ac:dyDescent="0.25">
      <c r="B101" s="194"/>
      <c r="C101" s="194"/>
      <c r="D101" s="702"/>
      <c r="E101" s="721">
        <v>2018</v>
      </c>
      <c r="F101" s="721">
        <v>2019</v>
      </c>
      <c r="G101" s="721">
        <v>2020</v>
      </c>
      <c r="H101" s="721">
        <v>2021</v>
      </c>
      <c r="I101" s="194"/>
      <c r="J101" s="194"/>
      <c r="K101" s="194"/>
    </row>
    <row r="102" spans="2:11" ht="19.5" thickBot="1" x14ac:dyDescent="0.3">
      <c r="B102" s="194"/>
      <c r="C102" s="194"/>
      <c r="D102" s="704"/>
      <c r="E102" s="722" t="s">
        <v>6</v>
      </c>
      <c r="F102" s="722" t="s">
        <v>7</v>
      </c>
      <c r="G102" s="722" t="s">
        <v>7</v>
      </c>
      <c r="H102" s="722" t="s">
        <v>7</v>
      </c>
      <c r="I102" s="194"/>
      <c r="J102" s="194"/>
      <c r="K102" s="194"/>
    </row>
    <row r="103" spans="2:11" ht="38.25" thickBot="1" x14ac:dyDescent="0.3">
      <c r="B103" s="194"/>
      <c r="C103" s="194"/>
      <c r="D103" s="729" t="s">
        <v>74</v>
      </c>
      <c r="E103" s="730"/>
      <c r="F103" s="730"/>
      <c r="G103" s="730"/>
      <c r="H103" s="730"/>
      <c r="I103" s="194"/>
      <c r="J103" s="194"/>
      <c r="K103" s="194"/>
    </row>
    <row r="104" spans="2:11" ht="19.5" thickBot="1" x14ac:dyDescent="0.3">
      <c r="B104" s="194"/>
      <c r="C104" s="194"/>
      <c r="D104" s="729" t="s">
        <v>75</v>
      </c>
      <c r="E104" s="732"/>
      <c r="F104" s="730"/>
      <c r="G104" s="730"/>
      <c r="H104" s="730"/>
      <c r="I104" s="194"/>
      <c r="J104" s="194"/>
      <c r="K104" s="194"/>
    </row>
    <row r="105" spans="2:11" ht="38.25" thickBot="1" x14ac:dyDescent="0.3">
      <c r="B105" s="194"/>
      <c r="C105" s="194"/>
      <c r="D105" s="731" t="s">
        <v>61</v>
      </c>
      <c r="E105" s="732">
        <f>E104+E103</f>
        <v>0</v>
      </c>
      <c r="F105" s="732">
        <f t="shared" ref="F105:H105" si="10">F104+F103</f>
        <v>0</v>
      </c>
      <c r="G105" s="732">
        <f t="shared" si="10"/>
        <v>0</v>
      </c>
      <c r="H105" s="732">
        <f t="shared" si="10"/>
        <v>0</v>
      </c>
      <c r="I105" s="194"/>
      <c r="J105" s="194"/>
      <c r="K105" s="194"/>
    </row>
    <row r="106" spans="2:11" ht="19.5" thickBot="1" x14ac:dyDescent="0.3">
      <c r="B106" s="194"/>
      <c r="C106" s="194"/>
      <c r="D106" s="663"/>
      <c r="E106" s="664"/>
      <c r="F106" s="664"/>
      <c r="G106" s="664"/>
      <c r="H106" s="664"/>
      <c r="I106" s="194"/>
      <c r="J106" s="194"/>
      <c r="K106" s="194"/>
    </row>
    <row r="107" spans="2:11" ht="57" thickBot="1" x14ac:dyDescent="0.3">
      <c r="B107" s="194"/>
      <c r="C107" s="194"/>
      <c r="D107" s="708" t="s">
        <v>89</v>
      </c>
      <c r="E107" s="742">
        <f>E95+E75+E54+E28</f>
        <v>16500</v>
      </c>
      <c r="F107" s="742">
        <f>F95+F75+F54+F28</f>
        <v>14700</v>
      </c>
      <c r="G107" s="742">
        <f>G95+G75+G54+G28</f>
        <v>15200</v>
      </c>
      <c r="H107" s="742">
        <f>H95+H75+H54+H28</f>
        <v>15700</v>
      </c>
      <c r="I107" s="194"/>
      <c r="J107" s="194"/>
      <c r="K107" s="194"/>
    </row>
    <row r="108" spans="2:11" ht="57" thickBot="1" x14ac:dyDescent="0.3">
      <c r="B108" s="194"/>
      <c r="C108" s="194"/>
      <c r="D108" s="708" t="s">
        <v>90</v>
      </c>
      <c r="E108" s="742">
        <f>E104+E103+E84+E83+E63+E62+E42+E41+E40+E39+E38+E37+E36</f>
        <v>16500</v>
      </c>
      <c r="F108" s="742">
        <f t="shared" ref="F108:H108" si="11">F104+F103+F84+F83+F63+F62+F42+F41+F40+F39+F38+F37+F36</f>
        <v>14700</v>
      </c>
      <c r="G108" s="742">
        <f t="shared" si="11"/>
        <v>15200</v>
      </c>
      <c r="H108" s="742">
        <f t="shared" si="11"/>
        <v>15700</v>
      </c>
      <c r="I108" s="194"/>
      <c r="J108" s="194"/>
      <c r="K108" s="194"/>
    </row>
    <row r="109" spans="2:11" ht="57" thickBot="1" x14ac:dyDescent="0.3">
      <c r="B109" s="194"/>
      <c r="C109" s="194"/>
      <c r="D109" s="743" t="s">
        <v>27</v>
      </c>
      <c r="E109" s="744"/>
      <c r="F109" s="745">
        <f>F108/E108-1</f>
        <v>-0.10909090909090913</v>
      </c>
      <c r="G109" s="745">
        <f t="shared" ref="G109:H109" si="12">G108/F108-1</f>
        <v>3.4013605442176909E-2</v>
      </c>
      <c r="H109" s="745">
        <f t="shared" si="12"/>
        <v>3.289473684210531E-2</v>
      </c>
      <c r="I109" s="194"/>
      <c r="J109" s="194"/>
      <c r="K109" s="194"/>
    </row>
    <row r="110" spans="2:11" ht="19.5" thickBot="1" x14ac:dyDescent="0.3">
      <c r="B110" s="194"/>
      <c r="C110" s="194"/>
      <c r="D110" s="729" t="s">
        <v>0</v>
      </c>
      <c r="E110" s="730">
        <f>E36</f>
        <v>8500</v>
      </c>
      <c r="F110" s="730">
        <f>F36</f>
        <v>8500</v>
      </c>
      <c r="G110" s="730">
        <f>G36</f>
        <v>8500</v>
      </c>
      <c r="H110" s="730">
        <f>H36</f>
        <v>8500</v>
      </c>
      <c r="I110" s="194"/>
      <c r="J110" s="194"/>
      <c r="K110" s="194"/>
    </row>
    <row r="111" spans="2:11" ht="19.5" thickBot="1" x14ac:dyDescent="0.3">
      <c r="B111" s="194"/>
      <c r="C111" s="194"/>
      <c r="D111" s="746" t="s">
        <v>28</v>
      </c>
      <c r="E111" s="732"/>
      <c r="F111" s="747">
        <f>F110/E110-1</f>
        <v>0</v>
      </c>
      <c r="G111" s="747">
        <f t="shared" ref="G111:H111" si="13">G110/F110-1</f>
        <v>0</v>
      </c>
      <c r="H111" s="747">
        <f t="shared" si="13"/>
        <v>0</v>
      </c>
      <c r="I111" s="194"/>
      <c r="J111" s="194"/>
      <c r="K111" s="194"/>
    </row>
    <row r="112" spans="2:11" ht="38.25" thickBot="1" x14ac:dyDescent="0.3">
      <c r="B112" s="194"/>
      <c r="C112" s="194"/>
      <c r="D112" s="729" t="s">
        <v>41</v>
      </c>
      <c r="E112" s="730">
        <f>E37</f>
        <v>1500</v>
      </c>
      <c r="F112" s="730">
        <f>F37</f>
        <v>1500</v>
      </c>
      <c r="G112" s="730">
        <f>G37</f>
        <v>1500</v>
      </c>
      <c r="H112" s="730">
        <f>H37</f>
        <v>1500</v>
      </c>
      <c r="I112" s="194"/>
      <c r="J112" s="194"/>
      <c r="K112" s="194"/>
    </row>
    <row r="113" spans="2:11" ht="38.25" thickBot="1" x14ac:dyDescent="0.3">
      <c r="B113" s="194"/>
      <c r="C113" s="194"/>
      <c r="D113" s="746" t="s">
        <v>42</v>
      </c>
      <c r="E113" s="732"/>
      <c r="F113" s="747">
        <f>F112/E112-1</f>
        <v>0</v>
      </c>
      <c r="G113" s="747">
        <f t="shared" ref="G113:H113" si="14">G112/F112-1</f>
        <v>0</v>
      </c>
      <c r="H113" s="747">
        <f t="shared" si="14"/>
        <v>0</v>
      </c>
      <c r="I113" s="194"/>
      <c r="J113" s="194"/>
      <c r="K113" s="194"/>
    </row>
    <row r="114" spans="2:11" ht="38.25" thickBot="1" x14ac:dyDescent="0.3">
      <c r="B114" s="194"/>
      <c r="C114" s="194"/>
      <c r="D114" s="729" t="s">
        <v>1</v>
      </c>
      <c r="E114" s="730">
        <f>E38</f>
        <v>4500</v>
      </c>
      <c r="F114" s="730">
        <f>F38</f>
        <v>4500</v>
      </c>
      <c r="G114" s="730">
        <f>G38</f>
        <v>5000</v>
      </c>
      <c r="H114" s="730">
        <f>H38</f>
        <v>5500</v>
      </c>
      <c r="I114" s="194"/>
      <c r="J114" s="194"/>
      <c r="K114" s="194"/>
    </row>
    <row r="115" spans="2:11" ht="38.25" thickBot="1" x14ac:dyDescent="0.3">
      <c r="B115" s="194"/>
      <c r="C115" s="194"/>
      <c r="D115" s="746" t="s">
        <v>29</v>
      </c>
      <c r="E115" s="732"/>
      <c r="F115" s="747">
        <f>F114/E114-1</f>
        <v>0</v>
      </c>
      <c r="G115" s="747">
        <f t="shared" ref="G115:H115" si="15">G114/F114-1</f>
        <v>0.11111111111111116</v>
      </c>
      <c r="H115" s="747">
        <f t="shared" si="15"/>
        <v>0.10000000000000009</v>
      </c>
      <c r="I115" s="194"/>
      <c r="J115" s="194"/>
      <c r="K115" s="194"/>
    </row>
    <row r="116" spans="2:11" ht="19.5" thickBot="1" x14ac:dyDescent="0.3">
      <c r="B116" s="194"/>
      <c r="C116" s="194"/>
      <c r="D116" s="729" t="s">
        <v>2</v>
      </c>
      <c r="E116" s="730">
        <f>E39</f>
        <v>0</v>
      </c>
      <c r="F116" s="730">
        <f>F39</f>
        <v>0</v>
      </c>
      <c r="G116" s="730">
        <f>G39</f>
        <v>0</v>
      </c>
      <c r="H116" s="730">
        <f>H39</f>
        <v>0</v>
      </c>
      <c r="I116" s="194"/>
      <c r="J116" s="194"/>
      <c r="K116" s="194"/>
    </row>
    <row r="117" spans="2:11" ht="38.25" thickBot="1" x14ac:dyDescent="0.3">
      <c r="B117" s="194"/>
      <c r="C117" s="194"/>
      <c r="D117" s="746" t="s">
        <v>30</v>
      </c>
      <c r="E117" s="732"/>
      <c r="F117" s="747"/>
      <c r="G117" s="747"/>
      <c r="H117" s="747"/>
      <c r="I117" s="194"/>
      <c r="J117" s="194"/>
      <c r="K117" s="194"/>
    </row>
    <row r="118" spans="2:11" ht="38.25" thickBot="1" x14ac:dyDescent="0.3">
      <c r="B118" s="194"/>
      <c r="C118" s="194"/>
      <c r="D118" s="729" t="s">
        <v>31</v>
      </c>
      <c r="E118" s="730">
        <f>E40</f>
        <v>0</v>
      </c>
      <c r="F118" s="730">
        <f>F40</f>
        <v>0</v>
      </c>
      <c r="G118" s="730">
        <f>G40</f>
        <v>0</v>
      </c>
      <c r="H118" s="730">
        <f>H40</f>
        <v>0</v>
      </c>
      <c r="I118" s="194"/>
      <c r="J118" s="194"/>
      <c r="K118" s="194"/>
    </row>
    <row r="119" spans="2:11" ht="38.25" thickBot="1" x14ac:dyDescent="0.3">
      <c r="B119" s="194"/>
      <c r="C119" s="194"/>
      <c r="D119" s="746" t="s">
        <v>32</v>
      </c>
      <c r="E119" s="732"/>
      <c r="F119" s="747"/>
      <c r="G119" s="747"/>
      <c r="H119" s="747"/>
      <c r="I119" s="194"/>
      <c r="J119" s="194"/>
      <c r="K119" s="194"/>
    </row>
    <row r="120" spans="2:11" ht="19.5" thickBot="1" x14ac:dyDescent="0.3">
      <c r="B120" s="194"/>
      <c r="C120" s="194"/>
      <c r="D120" s="729" t="s">
        <v>33</v>
      </c>
      <c r="E120" s="730">
        <f>E41</f>
        <v>0</v>
      </c>
      <c r="F120" s="730">
        <f>F41</f>
        <v>0</v>
      </c>
      <c r="G120" s="730">
        <f>G41</f>
        <v>0</v>
      </c>
      <c r="H120" s="730">
        <f>H41</f>
        <v>0</v>
      </c>
      <c r="I120" s="194"/>
      <c r="J120" s="194"/>
      <c r="K120" s="194"/>
    </row>
    <row r="121" spans="2:11" ht="38.25" thickBot="1" x14ac:dyDescent="0.3">
      <c r="B121" s="194"/>
      <c r="C121" s="194"/>
      <c r="D121" s="746" t="s">
        <v>34</v>
      </c>
      <c r="E121" s="732"/>
      <c r="F121" s="747"/>
      <c r="G121" s="747"/>
      <c r="H121" s="747"/>
      <c r="I121" s="194"/>
      <c r="J121" s="194"/>
      <c r="K121" s="194"/>
    </row>
    <row r="122" spans="2:11" ht="38.25" thickBot="1" x14ac:dyDescent="0.3">
      <c r="B122" s="194"/>
      <c r="C122" s="194"/>
      <c r="D122" s="729" t="s">
        <v>3</v>
      </c>
      <c r="E122" s="730">
        <f>E42</f>
        <v>0</v>
      </c>
      <c r="F122" s="730">
        <f>F42</f>
        <v>0</v>
      </c>
      <c r="G122" s="730">
        <f>G42</f>
        <v>0</v>
      </c>
      <c r="H122" s="730">
        <f>H42</f>
        <v>0</v>
      </c>
      <c r="I122" s="194"/>
      <c r="J122" s="194"/>
      <c r="K122" s="194"/>
    </row>
    <row r="123" spans="2:11" ht="57" thickBot="1" x14ac:dyDescent="0.3">
      <c r="B123" s="194"/>
      <c r="C123" s="194"/>
      <c r="D123" s="746" t="s">
        <v>35</v>
      </c>
      <c r="E123" s="732"/>
      <c r="F123" s="747"/>
      <c r="G123" s="747"/>
      <c r="H123" s="747"/>
      <c r="I123" s="194"/>
      <c r="J123" s="194"/>
      <c r="K123" s="194"/>
    </row>
    <row r="124" spans="2:11" ht="38.25" thickBot="1" x14ac:dyDescent="0.3">
      <c r="B124" s="194"/>
      <c r="C124" s="194"/>
      <c r="D124" s="729" t="s">
        <v>20</v>
      </c>
      <c r="E124" s="730">
        <f>E62+E83+E103</f>
        <v>0</v>
      </c>
      <c r="F124" s="730">
        <f>F62+F83+F103</f>
        <v>0</v>
      </c>
      <c r="G124" s="730">
        <f>G62+G83+G103</f>
        <v>0</v>
      </c>
      <c r="H124" s="730">
        <f>H62+H83+H103</f>
        <v>0</v>
      </c>
      <c r="I124" s="194"/>
      <c r="J124" s="194"/>
      <c r="K124" s="194"/>
    </row>
    <row r="125" spans="2:11" ht="38.25" thickBot="1" x14ac:dyDescent="0.3">
      <c r="B125" s="194"/>
      <c r="C125" s="194"/>
      <c r="D125" s="746" t="s">
        <v>36</v>
      </c>
      <c r="E125" s="732"/>
      <c r="F125" s="747"/>
      <c r="G125" s="747"/>
      <c r="H125" s="747"/>
      <c r="I125" s="194"/>
      <c r="J125" s="194"/>
      <c r="K125" s="194"/>
    </row>
    <row r="126" spans="2:11" ht="19.5" thickBot="1" x14ac:dyDescent="0.3">
      <c r="B126" s="194"/>
      <c r="C126" s="194"/>
      <c r="D126" s="729" t="s">
        <v>21</v>
      </c>
      <c r="E126" s="730">
        <f>E63+E84+E104</f>
        <v>2000</v>
      </c>
      <c r="F126" s="730">
        <f>F63+F84+F104</f>
        <v>200</v>
      </c>
      <c r="G126" s="730">
        <f>G63+G84+G104</f>
        <v>200</v>
      </c>
      <c r="H126" s="730">
        <f>H63+H84+H104</f>
        <v>200</v>
      </c>
      <c r="I126" s="194"/>
      <c r="J126" s="194"/>
      <c r="K126" s="194"/>
    </row>
    <row r="127" spans="2:11" ht="38.25" thickBot="1" x14ac:dyDescent="0.3">
      <c r="B127" s="194"/>
      <c r="C127" s="194"/>
      <c r="D127" s="746" t="s">
        <v>37</v>
      </c>
      <c r="E127" s="732"/>
      <c r="F127" s="747">
        <f>F126/E126-1</f>
        <v>-0.9</v>
      </c>
      <c r="G127" s="747">
        <f t="shared" ref="G127:H127" si="16">G126/F126-1</f>
        <v>0</v>
      </c>
      <c r="H127" s="747">
        <f t="shared" si="16"/>
        <v>0</v>
      </c>
      <c r="I127" s="194"/>
      <c r="J127" s="194"/>
      <c r="K127" s="194"/>
    </row>
    <row r="128" spans="2:11" ht="19.5" thickBot="1" x14ac:dyDescent="0.3">
      <c r="B128" s="194"/>
      <c r="C128" s="194"/>
      <c r="D128" s="733" t="s">
        <v>63</v>
      </c>
      <c r="E128" s="734">
        <f>IF(E108-E107=0,0,"Error")</f>
        <v>0</v>
      </c>
      <c r="F128" s="734">
        <f t="shared" ref="F128:H128" si="17">IF(F108-F107=0,0,"Error")</f>
        <v>0</v>
      </c>
      <c r="G128" s="734">
        <f t="shared" si="17"/>
        <v>0</v>
      </c>
      <c r="H128" s="734">
        <f t="shared" si="17"/>
        <v>0</v>
      </c>
      <c r="I128" s="194"/>
      <c r="J128" s="194"/>
      <c r="K128" s="194"/>
    </row>
    <row r="129" spans="2:11" ht="57" thickBot="1" x14ac:dyDescent="0.3">
      <c r="B129" s="194"/>
      <c r="C129" s="194"/>
      <c r="D129" s="748" t="s">
        <v>47</v>
      </c>
      <c r="E129" s="730">
        <v>8</v>
      </c>
      <c r="F129" s="730">
        <v>8</v>
      </c>
      <c r="G129" s="730">
        <v>8</v>
      </c>
      <c r="H129" s="730">
        <v>8</v>
      </c>
      <c r="I129" s="194"/>
      <c r="J129" s="194"/>
      <c r="K129" s="194"/>
    </row>
    <row r="130" spans="2:11" ht="57" thickBot="1" x14ac:dyDescent="0.3">
      <c r="B130" s="194"/>
      <c r="C130" s="194"/>
      <c r="D130" s="748" t="s">
        <v>58</v>
      </c>
      <c r="E130" s="730">
        <v>2</v>
      </c>
      <c r="F130" s="730">
        <v>2</v>
      </c>
      <c r="G130" s="730">
        <v>2</v>
      </c>
      <c r="H130" s="730">
        <v>2</v>
      </c>
      <c r="I130" s="194"/>
      <c r="J130" s="194"/>
      <c r="K130" s="194"/>
    </row>
    <row r="131" spans="2:11" x14ac:dyDescent="0.25">
      <c r="B131" s="194"/>
      <c r="C131" s="194"/>
      <c r="D131" s="749"/>
      <c r="E131" s="750"/>
      <c r="F131" s="750"/>
      <c r="G131" s="750"/>
      <c r="H131" s="750"/>
      <c r="I131" s="194"/>
      <c r="J131" s="194"/>
      <c r="K131" s="194"/>
    </row>
  </sheetData>
  <mergeCells count="45">
    <mergeCell ref="D101:D102"/>
    <mergeCell ref="E89:H89"/>
    <mergeCell ref="E90:H90"/>
    <mergeCell ref="E91:H91"/>
    <mergeCell ref="D92:D93"/>
    <mergeCell ref="D100:H100"/>
    <mergeCell ref="D80:H80"/>
    <mergeCell ref="D81:D82"/>
    <mergeCell ref="D86:H86"/>
    <mergeCell ref="D87:H87"/>
    <mergeCell ref="E88:H88"/>
    <mergeCell ref="E68:H68"/>
    <mergeCell ref="E69:H69"/>
    <mergeCell ref="E70:H70"/>
    <mergeCell ref="E71:H71"/>
    <mergeCell ref="D72:D73"/>
    <mergeCell ref="D51:D52"/>
    <mergeCell ref="D59:H59"/>
    <mergeCell ref="D60:D61"/>
    <mergeCell ref="D65:D67"/>
    <mergeCell ref="E65:H67"/>
    <mergeCell ref="D46:H46"/>
    <mergeCell ref="E47:H47"/>
    <mergeCell ref="E48:H48"/>
    <mergeCell ref="E49:H49"/>
    <mergeCell ref="E50:H50"/>
    <mergeCell ref="E24:H24"/>
    <mergeCell ref="D25:D26"/>
    <mergeCell ref="D33:H33"/>
    <mergeCell ref="D34:D35"/>
    <mergeCell ref="D45:H45"/>
    <mergeCell ref="D18:H18"/>
    <mergeCell ref="D20:H20"/>
    <mergeCell ref="D21:H21"/>
    <mergeCell ref="E22:H22"/>
    <mergeCell ref="E23:H23"/>
    <mergeCell ref="D4:H4"/>
    <mergeCell ref="E6:H6"/>
    <mergeCell ref="E7:H7"/>
    <mergeCell ref="E8:H8"/>
    <mergeCell ref="D9:H9"/>
    <mergeCell ref="D10:H12"/>
    <mergeCell ref="E13:H13"/>
    <mergeCell ref="D14:D15"/>
    <mergeCell ref="E17:H17"/>
  </mergeCells>
  <printOptions horizontalCentered="1" verticalCentered="1"/>
  <pageMargins left="0.25" right="0.25" top="0.25" bottom="0.25" header="0.25" footer="0.25"/>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320"/>
  <sheetViews>
    <sheetView topLeftCell="A289" workbookViewId="0">
      <selection activeCell="K293" sqref="K293"/>
    </sheetView>
  </sheetViews>
  <sheetFormatPr defaultRowHeight="15" x14ac:dyDescent="0.25"/>
  <cols>
    <col min="3" max="3" width="25.5703125" customWidth="1"/>
    <col min="4" max="4" width="13.42578125" customWidth="1"/>
    <col min="5" max="5" width="18.5703125" customWidth="1"/>
    <col min="6" max="6" width="10.7109375" bestFit="1" customWidth="1"/>
    <col min="7" max="7" width="45.5703125" customWidth="1"/>
  </cols>
  <sheetData>
    <row r="2" spans="3:7" ht="15.75" thickBot="1" x14ac:dyDescent="0.3"/>
    <row r="3" spans="3:7" ht="16.5" thickBot="1" x14ac:dyDescent="0.3">
      <c r="C3" s="542" t="s">
        <v>91</v>
      </c>
      <c r="D3" s="542"/>
      <c r="E3" s="542"/>
      <c r="F3" s="542"/>
      <c r="G3" s="542"/>
    </row>
    <row r="4" spans="3:7" ht="16.5" thickBot="1" x14ac:dyDescent="0.3">
      <c r="C4" s="67"/>
      <c r="D4" s="67"/>
      <c r="E4" s="67"/>
      <c r="F4" s="67"/>
      <c r="G4" s="67"/>
    </row>
    <row r="5" spans="3:7" ht="32.25" thickBot="1" x14ac:dyDescent="0.3">
      <c r="C5" s="68" t="s">
        <v>22</v>
      </c>
      <c r="D5" s="418" t="s">
        <v>419</v>
      </c>
      <c r="E5" s="420"/>
      <c r="F5" s="420"/>
      <c r="G5" s="421"/>
    </row>
    <row r="6" spans="3:7" ht="16.5" thickBot="1" x14ac:dyDescent="0.3">
      <c r="C6" s="68" t="s">
        <v>4</v>
      </c>
      <c r="D6" s="543" t="s">
        <v>99</v>
      </c>
      <c r="E6" s="544"/>
      <c r="F6" s="544"/>
      <c r="G6" s="545"/>
    </row>
    <row r="7" spans="3:7" ht="32.25" thickBot="1" x14ac:dyDescent="0.3">
      <c r="C7" s="68" t="s">
        <v>38</v>
      </c>
      <c r="D7" s="451" t="s">
        <v>5</v>
      </c>
      <c r="E7" s="452"/>
      <c r="F7" s="452"/>
      <c r="G7" s="453"/>
    </row>
    <row r="8" spans="3:7" ht="16.5" thickBot="1" x14ac:dyDescent="0.3">
      <c r="C8" s="418" t="s">
        <v>8</v>
      </c>
      <c r="D8" s="420"/>
      <c r="E8" s="420"/>
      <c r="F8" s="420"/>
      <c r="G8" s="421"/>
    </row>
    <row r="9" spans="3:7" x14ac:dyDescent="0.25">
      <c r="C9" s="531" t="s">
        <v>420</v>
      </c>
      <c r="D9" s="532"/>
      <c r="E9" s="532"/>
      <c r="F9" s="532"/>
      <c r="G9" s="533"/>
    </row>
    <row r="10" spans="3:7" ht="47.25" customHeight="1" thickBot="1" x14ac:dyDescent="0.3">
      <c r="C10" s="534"/>
      <c r="D10" s="535"/>
      <c r="E10" s="535"/>
      <c r="F10" s="535"/>
      <c r="G10" s="536"/>
    </row>
    <row r="11" spans="3:7" ht="32.25" thickBot="1" x14ac:dyDescent="0.3">
      <c r="C11" s="69" t="s">
        <v>11</v>
      </c>
      <c r="D11" s="537" t="s">
        <v>421</v>
      </c>
      <c r="E11" s="538"/>
      <c r="F11" s="538"/>
      <c r="G11" s="539"/>
    </row>
    <row r="12" spans="3:7" ht="15.75" x14ac:dyDescent="0.25">
      <c r="C12" s="410" t="s">
        <v>205</v>
      </c>
      <c r="D12" s="70">
        <v>2018</v>
      </c>
      <c r="E12" s="70">
        <v>2019</v>
      </c>
      <c r="F12" s="70">
        <v>2020</v>
      </c>
      <c r="G12" s="70">
        <v>2021</v>
      </c>
    </row>
    <row r="13" spans="3:7" ht="32.25" thickBot="1" x14ac:dyDescent="0.3">
      <c r="C13" s="411"/>
      <c r="D13" s="71" t="s">
        <v>6</v>
      </c>
      <c r="E13" s="71" t="s">
        <v>7</v>
      </c>
      <c r="F13" s="71" t="s">
        <v>7</v>
      </c>
      <c r="G13" s="71" t="s">
        <v>7</v>
      </c>
    </row>
    <row r="14" spans="3:7" ht="48" thickBot="1" x14ac:dyDescent="0.3">
      <c r="C14" s="97" t="s">
        <v>422</v>
      </c>
      <c r="D14" s="122">
        <v>0.68</v>
      </c>
      <c r="E14" s="122">
        <v>0.96</v>
      </c>
      <c r="F14" s="122">
        <v>0.98</v>
      </c>
      <c r="G14" s="122">
        <v>0.9</v>
      </c>
    </row>
    <row r="15" spans="3:7" ht="32.25" thickBot="1" x14ac:dyDescent="0.3">
      <c r="C15" s="123" t="s">
        <v>423</v>
      </c>
      <c r="D15" s="124">
        <f>D160</f>
        <v>0.48</v>
      </c>
      <c r="E15" s="124">
        <f t="shared" ref="E15:G15" si="0">E160</f>
        <v>0.32</v>
      </c>
      <c r="F15" s="124">
        <f t="shared" si="0"/>
        <v>0.12</v>
      </c>
      <c r="G15" s="124">
        <f t="shared" si="0"/>
        <v>0.08</v>
      </c>
    </row>
    <row r="16" spans="3:7" ht="32.25" thickBot="1" x14ac:dyDescent="0.3">
      <c r="C16" s="125" t="s">
        <v>424</v>
      </c>
      <c r="D16" s="126">
        <v>0.25</v>
      </c>
      <c r="E16" s="126">
        <v>0.25</v>
      </c>
      <c r="F16" s="126">
        <v>0.25</v>
      </c>
      <c r="G16" s="126">
        <v>0.25</v>
      </c>
    </row>
    <row r="17" spans="3:7" ht="32.25" thickBot="1" x14ac:dyDescent="0.3">
      <c r="C17" s="72" t="s">
        <v>13</v>
      </c>
      <c r="D17" s="540" t="s">
        <v>425</v>
      </c>
      <c r="E17" s="541"/>
      <c r="F17" s="541"/>
      <c r="G17" s="541"/>
    </row>
    <row r="18" spans="3:7" ht="16.5" thickBot="1" x14ac:dyDescent="0.3">
      <c r="C18" s="415" t="s">
        <v>210</v>
      </c>
      <c r="D18" s="492"/>
      <c r="E18" s="492"/>
      <c r="F18" s="492"/>
      <c r="G18" s="493"/>
    </row>
    <row r="19" spans="3:7" ht="48" thickBot="1" x14ac:dyDescent="0.3">
      <c r="C19" s="97" t="s">
        <v>426</v>
      </c>
      <c r="D19" s="115">
        <v>0.3</v>
      </c>
      <c r="E19" s="115">
        <v>0.22</v>
      </c>
      <c r="F19" s="115">
        <v>7.0000000000000007E-2</v>
      </c>
      <c r="G19" s="115">
        <v>7.0000000000000007E-2</v>
      </c>
    </row>
    <row r="20" spans="3:7" ht="48" thickBot="1" x14ac:dyDescent="0.3">
      <c r="C20" s="78" t="s">
        <v>422</v>
      </c>
      <c r="D20" s="115">
        <v>0.68</v>
      </c>
      <c r="E20" s="115">
        <v>0.96</v>
      </c>
      <c r="F20" s="115">
        <v>0.98</v>
      </c>
      <c r="G20" s="115">
        <v>0.9</v>
      </c>
    </row>
    <row r="21" spans="3:7" ht="32.25" thickBot="1" x14ac:dyDescent="0.3">
      <c r="C21" s="78" t="s">
        <v>273</v>
      </c>
      <c r="D21" s="115" t="s">
        <v>274</v>
      </c>
      <c r="E21" s="115" t="s">
        <v>275</v>
      </c>
      <c r="F21" s="115" t="s">
        <v>275</v>
      </c>
      <c r="G21" s="115" t="s">
        <v>275</v>
      </c>
    </row>
    <row r="22" spans="3:7" ht="16.5" thickBot="1" x14ac:dyDescent="0.3">
      <c r="C22" s="418" t="s">
        <v>59</v>
      </c>
      <c r="D22" s="420"/>
      <c r="E22" s="420"/>
      <c r="F22" s="420"/>
      <c r="G22" s="421"/>
    </row>
    <row r="23" spans="3:7" ht="16.5" thickBot="1" x14ac:dyDescent="0.3">
      <c r="C23" s="547" t="s">
        <v>211</v>
      </c>
      <c r="D23" s="548"/>
      <c r="E23" s="548"/>
      <c r="F23" s="548"/>
      <c r="G23" s="549"/>
    </row>
    <row r="24" spans="3:7" ht="16.5" thickBot="1" x14ac:dyDescent="0.3">
      <c r="C24" s="127" t="s">
        <v>427</v>
      </c>
      <c r="D24" s="537" t="s">
        <v>428</v>
      </c>
      <c r="E24" s="538"/>
      <c r="F24" s="538"/>
      <c r="G24" s="539"/>
    </row>
    <row r="25" spans="3:7" ht="16.5" thickBot="1" x14ac:dyDescent="0.3">
      <c r="C25" s="74" t="s">
        <v>10</v>
      </c>
      <c r="D25" s="537" t="s">
        <v>429</v>
      </c>
      <c r="E25" s="538"/>
      <c r="F25" s="538"/>
      <c r="G25" s="539"/>
    </row>
    <row r="26" spans="3:7" ht="16.5" thickBot="1" x14ac:dyDescent="0.3">
      <c r="C26" s="75" t="s">
        <v>15</v>
      </c>
      <c r="D26" s="550" t="s">
        <v>430</v>
      </c>
      <c r="E26" s="419"/>
      <c r="F26" s="419"/>
      <c r="G26" s="551"/>
    </row>
    <row r="27" spans="3:7" ht="15.75" x14ac:dyDescent="0.25">
      <c r="C27" s="410"/>
      <c r="D27" s="76">
        <v>2018</v>
      </c>
      <c r="E27" s="76">
        <v>2019</v>
      </c>
      <c r="F27" s="76">
        <v>2020</v>
      </c>
      <c r="G27" s="76">
        <v>2021</v>
      </c>
    </row>
    <row r="28" spans="3:7" ht="32.25" thickBot="1" x14ac:dyDescent="0.3">
      <c r="C28" s="411"/>
      <c r="D28" s="77" t="s">
        <v>6</v>
      </c>
      <c r="E28" s="77" t="s">
        <v>7</v>
      </c>
      <c r="F28" s="77" t="s">
        <v>7</v>
      </c>
      <c r="G28" s="77" t="s">
        <v>7</v>
      </c>
    </row>
    <row r="29" spans="3:7" ht="16.5" thickBot="1" x14ac:dyDescent="0.3">
      <c r="C29" s="78" t="s">
        <v>9</v>
      </c>
      <c r="D29" s="79">
        <v>8000</v>
      </c>
      <c r="E29" s="79">
        <v>6000</v>
      </c>
      <c r="F29" s="79">
        <v>2000</v>
      </c>
      <c r="G29" s="79">
        <v>2000</v>
      </c>
    </row>
    <row r="30" spans="3:7" ht="32.25" thickBot="1" x14ac:dyDescent="0.3">
      <c r="C30" s="78" t="s">
        <v>16</v>
      </c>
      <c r="D30" s="79">
        <v>55917</v>
      </c>
      <c r="E30" s="79">
        <v>55917</v>
      </c>
      <c r="F30" s="79">
        <v>55917</v>
      </c>
      <c r="G30" s="79">
        <v>55917</v>
      </c>
    </row>
    <row r="31" spans="3:7" ht="32.25" thickBot="1" x14ac:dyDescent="0.3">
      <c r="C31" s="78" t="s">
        <v>26</v>
      </c>
      <c r="D31" s="79">
        <f>D30/D29</f>
        <v>6.9896250000000002</v>
      </c>
      <c r="E31" s="79">
        <f t="shared" ref="E31:G31" si="1">E30/E29</f>
        <v>9.3194999999999997</v>
      </c>
      <c r="F31" s="79">
        <f t="shared" si="1"/>
        <v>27.958500000000001</v>
      </c>
      <c r="G31" s="79">
        <f t="shared" si="1"/>
        <v>27.958500000000001</v>
      </c>
    </row>
    <row r="32" spans="3:7" ht="16.5" thickBot="1" x14ac:dyDescent="0.3">
      <c r="C32" s="78" t="s">
        <v>17</v>
      </c>
      <c r="D32" s="80" t="s">
        <v>23</v>
      </c>
      <c r="E32" s="81">
        <f>E29/D29-1</f>
        <v>-0.25</v>
      </c>
      <c r="F32" s="81">
        <f t="shared" ref="F32:G34" si="2">F29/E29-1</f>
        <v>-0.66666666666666674</v>
      </c>
      <c r="G32" s="81">
        <f t="shared" si="2"/>
        <v>0</v>
      </c>
    </row>
    <row r="33" spans="3:7" ht="32.25" thickBot="1" x14ac:dyDescent="0.3">
      <c r="C33" s="78" t="s">
        <v>18</v>
      </c>
      <c r="D33" s="80" t="s">
        <v>23</v>
      </c>
      <c r="E33" s="81">
        <f>E30/D30-1</f>
        <v>0</v>
      </c>
      <c r="F33" s="81">
        <f t="shared" si="2"/>
        <v>0</v>
      </c>
      <c r="G33" s="81">
        <f t="shared" si="2"/>
        <v>0</v>
      </c>
    </row>
    <row r="34" spans="3:7" ht="32.25" thickBot="1" x14ac:dyDescent="0.3">
      <c r="C34" s="78" t="s">
        <v>19</v>
      </c>
      <c r="D34" s="80" t="s">
        <v>23</v>
      </c>
      <c r="E34" s="81">
        <f>E31/D31-1</f>
        <v>0.33333333333333326</v>
      </c>
      <c r="F34" s="81">
        <f t="shared" si="2"/>
        <v>2</v>
      </c>
      <c r="G34" s="81">
        <f t="shared" si="2"/>
        <v>0</v>
      </c>
    </row>
    <row r="35" spans="3:7" ht="16.5" thickBot="1" x14ac:dyDescent="0.3">
      <c r="C35" s="451" t="s">
        <v>480</v>
      </c>
      <c r="D35" s="452"/>
      <c r="E35" s="452"/>
      <c r="F35" s="452"/>
      <c r="G35" s="453"/>
    </row>
    <row r="36" spans="3:7" ht="15.75" x14ac:dyDescent="0.25">
      <c r="C36" s="410"/>
      <c r="D36" s="76">
        <v>2018</v>
      </c>
      <c r="E36" s="76">
        <v>2019</v>
      </c>
      <c r="F36" s="76">
        <v>2020</v>
      </c>
      <c r="G36" s="76">
        <v>2021</v>
      </c>
    </row>
    <row r="37" spans="3:7" ht="32.25" thickBot="1" x14ac:dyDescent="0.3">
      <c r="C37" s="411"/>
      <c r="D37" s="77" t="s">
        <v>6</v>
      </c>
      <c r="E37" s="77" t="s">
        <v>7</v>
      </c>
      <c r="F37" s="77" t="s">
        <v>7</v>
      </c>
      <c r="G37" s="77" t="s">
        <v>7</v>
      </c>
    </row>
    <row r="38" spans="3:7" ht="16.5" thickBot="1" x14ac:dyDescent="0.3">
      <c r="C38" s="83" t="s">
        <v>0</v>
      </c>
      <c r="D38" s="82">
        <v>35414</v>
      </c>
      <c r="E38" s="82">
        <v>35414</v>
      </c>
      <c r="F38" s="82">
        <v>35414</v>
      </c>
      <c r="G38" s="82">
        <v>35414</v>
      </c>
    </row>
    <row r="39" spans="3:7" ht="32.25" thickBot="1" x14ac:dyDescent="0.3">
      <c r="C39" s="83" t="s">
        <v>41</v>
      </c>
      <c r="D39" s="82">
        <v>6006</v>
      </c>
      <c r="E39" s="82">
        <v>6006</v>
      </c>
      <c r="F39" s="82">
        <v>6006</v>
      </c>
      <c r="G39" s="82">
        <v>6006</v>
      </c>
    </row>
    <row r="40" spans="3:7" ht="32.25" thickBot="1" x14ac:dyDescent="0.3">
      <c r="C40" s="83" t="s">
        <v>1</v>
      </c>
      <c r="D40" s="82">
        <v>14497</v>
      </c>
      <c r="E40" s="82">
        <v>14497</v>
      </c>
      <c r="F40" s="82">
        <v>14497</v>
      </c>
      <c r="G40" s="82">
        <v>14497</v>
      </c>
    </row>
    <row r="41" spans="3:7" ht="16.5" thickBot="1" x14ac:dyDescent="0.3">
      <c r="C41" s="83" t="s">
        <v>2</v>
      </c>
      <c r="D41" s="82">
        <v>0</v>
      </c>
      <c r="E41" s="82">
        <v>0</v>
      </c>
      <c r="F41" s="82">
        <v>0</v>
      </c>
      <c r="G41" s="82">
        <v>0</v>
      </c>
    </row>
    <row r="42" spans="3:7" ht="32.25" thickBot="1" x14ac:dyDescent="0.3">
      <c r="C42" s="83" t="s">
        <v>31</v>
      </c>
      <c r="D42" s="82">
        <v>0</v>
      </c>
      <c r="E42" s="82">
        <v>0</v>
      </c>
      <c r="F42" s="82">
        <v>0</v>
      </c>
      <c r="G42" s="82">
        <v>0</v>
      </c>
    </row>
    <row r="43" spans="3:7" ht="32.25" thickBot="1" x14ac:dyDescent="0.3">
      <c r="C43" s="83" t="s">
        <v>33</v>
      </c>
      <c r="D43" s="82">
        <v>0</v>
      </c>
      <c r="E43" s="82">
        <v>0</v>
      </c>
      <c r="F43" s="82">
        <v>0</v>
      </c>
      <c r="G43" s="82">
        <v>0</v>
      </c>
    </row>
    <row r="44" spans="3:7" ht="32.25" thickBot="1" x14ac:dyDescent="0.3">
      <c r="C44" s="83" t="s">
        <v>3</v>
      </c>
      <c r="D44" s="82">
        <v>0</v>
      </c>
      <c r="E44" s="82">
        <v>0</v>
      </c>
      <c r="F44" s="82">
        <v>0</v>
      </c>
      <c r="G44" s="82">
        <v>0</v>
      </c>
    </row>
    <row r="45" spans="3:7" ht="32.25" thickBot="1" x14ac:dyDescent="0.3">
      <c r="C45" s="128" t="s">
        <v>61</v>
      </c>
      <c r="D45" s="82">
        <f>D44+D43+D42+D41+D40+D39+D38</f>
        <v>55917</v>
      </c>
      <c r="E45" s="82">
        <f>E44+E43+E42+E41+E40+E39+E38</f>
        <v>55917</v>
      </c>
      <c r="F45" s="82">
        <f>F44+F43+F42+F41+F40+F39+F38</f>
        <v>55917</v>
      </c>
      <c r="G45" s="82">
        <f>G44+G43+G42+G41+G40+G39+G38</f>
        <v>55917</v>
      </c>
    </row>
    <row r="46" spans="3:7" ht="16.5" thickBot="1" x14ac:dyDescent="0.3">
      <c r="C46" s="129" t="s">
        <v>63</v>
      </c>
      <c r="D46" s="85">
        <f>IF(D45-D30=0,0,"Error")</f>
        <v>0</v>
      </c>
      <c r="E46" s="85">
        <f>IF(E45-E30=0,0,"Error")</f>
        <v>0</v>
      </c>
      <c r="F46" s="85">
        <f>IF(F45-F30=0,0,"Error")</f>
        <v>0</v>
      </c>
      <c r="G46" s="85">
        <f>IF(G45-G30=0,0,"Error")</f>
        <v>0</v>
      </c>
    </row>
    <row r="47" spans="3:7" ht="16.5" thickBot="1" x14ac:dyDescent="0.3">
      <c r="C47" s="546" t="s">
        <v>431</v>
      </c>
      <c r="D47" s="420"/>
      <c r="E47" s="420"/>
      <c r="F47" s="420"/>
      <c r="G47" s="421"/>
    </row>
    <row r="48" spans="3:7" ht="16.5" thickBot="1" x14ac:dyDescent="0.3">
      <c r="C48" s="418" t="s">
        <v>71</v>
      </c>
      <c r="D48" s="420"/>
      <c r="E48" s="420"/>
      <c r="F48" s="420"/>
      <c r="G48" s="421"/>
    </row>
    <row r="49" spans="3:7" ht="32.25" thickBot="1" x14ac:dyDescent="0.3">
      <c r="C49" s="78" t="s">
        <v>432</v>
      </c>
      <c r="D49" s="468" t="s">
        <v>433</v>
      </c>
      <c r="E49" s="469"/>
      <c r="F49" s="469"/>
      <c r="G49" s="470"/>
    </row>
    <row r="50" spans="3:7" ht="16.5" thickBot="1" x14ac:dyDescent="0.3">
      <c r="C50" s="130" t="s">
        <v>427</v>
      </c>
      <c r="D50" s="412" t="s">
        <v>434</v>
      </c>
      <c r="E50" s="413"/>
      <c r="F50" s="413"/>
      <c r="G50" s="414"/>
    </row>
    <row r="51" spans="3:7" ht="16.5" thickBot="1" x14ac:dyDescent="0.3">
      <c r="C51" s="78" t="s">
        <v>10</v>
      </c>
      <c r="D51" s="412" t="s">
        <v>435</v>
      </c>
      <c r="E51" s="413"/>
      <c r="F51" s="413"/>
      <c r="G51" s="414"/>
    </row>
    <row r="52" spans="3:7" ht="16.5" thickBot="1" x14ac:dyDescent="0.3">
      <c r="C52" s="78" t="s">
        <v>15</v>
      </c>
      <c r="D52" s="412" t="s">
        <v>160</v>
      </c>
      <c r="E52" s="413"/>
      <c r="F52" s="413"/>
      <c r="G52" s="414"/>
    </row>
    <row r="53" spans="3:7" ht="15.75" x14ac:dyDescent="0.25">
      <c r="C53" s="410"/>
      <c r="D53" s="76">
        <v>2018</v>
      </c>
      <c r="E53" s="76">
        <v>2019</v>
      </c>
      <c r="F53" s="76">
        <v>2020</v>
      </c>
      <c r="G53" s="76">
        <v>2021</v>
      </c>
    </row>
    <row r="54" spans="3:7" ht="32.25" thickBot="1" x14ac:dyDescent="0.3">
      <c r="C54" s="411"/>
      <c r="D54" s="77" t="s">
        <v>6</v>
      </c>
      <c r="E54" s="77" t="s">
        <v>7</v>
      </c>
      <c r="F54" s="77" t="s">
        <v>7</v>
      </c>
      <c r="G54" s="77" t="s">
        <v>7</v>
      </c>
    </row>
    <row r="55" spans="3:7" ht="16.5" thickBot="1" x14ac:dyDescent="0.3">
      <c r="C55" s="78" t="s">
        <v>9</v>
      </c>
      <c r="D55" s="79">
        <v>200</v>
      </c>
      <c r="E55" s="79">
        <v>1</v>
      </c>
      <c r="F55" s="79">
        <v>1</v>
      </c>
      <c r="G55" s="79">
        <v>1</v>
      </c>
    </row>
    <row r="56" spans="3:7" ht="32.25" thickBot="1" x14ac:dyDescent="0.3">
      <c r="C56" s="78" t="s">
        <v>16</v>
      </c>
      <c r="D56" s="79">
        <v>9540</v>
      </c>
      <c r="E56" s="79">
        <v>1000</v>
      </c>
      <c r="F56" s="79">
        <v>1000</v>
      </c>
      <c r="G56" s="79">
        <v>1000</v>
      </c>
    </row>
    <row r="57" spans="3:7" ht="32.25" thickBot="1" x14ac:dyDescent="0.3">
      <c r="C57" s="78" t="s">
        <v>26</v>
      </c>
      <c r="D57" s="79">
        <f>D56/D55</f>
        <v>47.7</v>
      </c>
      <c r="E57" s="79">
        <f t="shared" ref="E57:G57" si="3">E56/E55</f>
        <v>1000</v>
      </c>
      <c r="F57" s="79">
        <f t="shared" si="3"/>
        <v>1000</v>
      </c>
      <c r="G57" s="79">
        <f t="shared" si="3"/>
        <v>1000</v>
      </c>
    </row>
    <row r="58" spans="3:7" ht="16.5" thickBot="1" x14ac:dyDescent="0.3">
      <c r="C58" s="78" t="s">
        <v>17</v>
      </c>
      <c r="D58" s="80" t="s">
        <v>23</v>
      </c>
      <c r="E58" s="81">
        <f>E55/D55-1</f>
        <v>-0.995</v>
      </c>
      <c r="F58" s="81">
        <f t="shared" ref="F58:G60" si="4">F55/E55-1</f>
        <v>0</v>
      </c>
      <c r="G58" s="81">
        <f t="shared" si="4"/>
        <v>0</v>
      </c>
    </row>
    <row r="59" spans="3:7" ht="32.25" thickBot="1" x14ac:dyDescent="0.3">
      <c r="C59" s="78" t="s">
        <v>18</v>
      </c>
      <c r="D59" s="80" t="s">
        <v>23</v>
      </c>
      <c r="E59" s="81">
        <f>E56/D56-1</f>
        <v>-0.89517819706498947</v>
      </c>
      <c r="F59" s="81">
        <f t="shared" si="4"/>
        <v>0</v>
      </c>
      <c r="G59" s="81">
        <f t="shared" si="4"/>
        <v>0</v>
      </c>
    </row>
    <row r="60" spans="3:7" ht="32.25" thickBot="1" x14ac:dyDescent="0.3">
      <c r="C60" s="78" t="s">
        <v>19</v>
      </c>
      <c r="D60" s="80" t="s">
        <v>23</v>
      </c>
      <c r="E60" s="81">
        <f>E57/D57-1</f>
        <v>19.964360587002094</v>
      </c>
      <c r="F60" s="81">
        <f t="shared" si="4"/>
        <v>0</v>
      </c>
      <c r="G60" s="81">
        <f t="shared" si="4"/>
        <v>0</v>
      </c>
    </row>
    <row r="61" spans="3:7" ht="16.5" thickBot="1" x14ac:dyDescent="0.3">
      <c r="C61" s="451" t="s">
        <v>480</v>
      </c>
      <c r="D61" s="452"/>
      <c r="E61" s="452"/>
      <c r="F61" s="452"/>
      <c r="G61" s="453"/>
    </row>
    <row r="62" spans="3:7" ht="15.75" x14ac:dyDescent="0.25">
      <c r="C62" s="410"/>
      <c r="D62" s="76">
        <v>2018</v>
      </c>
      <c r="E62" s="76">
        <v>2019</v>
      </c>
      <c r="F62" s="76">
        <v>2020</v>
      </c>
      <c r="G62" s="76">
        <v>2021</v>
      </c>
    </row>
    <row r="63" spans="3:7" ht="32.25" thickBot="1" x14ac:dyDescent="0.3">
      <c r="C63" s="411"/>
      <c r="D63" s="77" t="s">
        <v>6</v>
      </c>
      <c r="E63" s="77" t="s">
        <v>7</v>
      </c>
      <c r="F63" s="77" t="s">
        <v>7</v>
      </c>
      <c r="G63" s="77" t="s">
        <v>7</v>
      </c>
    </row>
    <row r="64" spans="3:7" ht="32.25" thickBot="1" x14ac:dyDescent="0.3">
      <c r="C64" s="86" t="s">
        <v>74</v>
      </c>
      <c r="D64" s="87">
        <v>0</v>
      </c>
      <c r="E64" s="87">
        <v>0</v>
      </c>
      <c r="F64" s="87">
        <v>0</v>
      </c>
      <c r="G64" s="87">
        <v>0</v>
      </c>
    </row>
    <row r="65" spans="3:7" ht="32.25" thickBot="1" x14ac:dyDescent="0.3">
      <c r="C65" s="88" t="s">
        <v>75</v>
      </c>
      <c r="D65" s="89">
        <v>9540</v>
      </c>
      <c r="E65" s="89">
        <v>1000</v>
      </c>
      <c r="F65" s="90">
        <v>1000</v>
      </c>
      <c r="G65" s="91">
        <v>1000</v>
      </c>
    </row>
    <row r="66" spans="3:7" ht="32.25" thickBot="1" x14ac:dyDescent="0.3">
      <c r="C66" s="131" t="s">
        <v>436</v>
      </c>
      <c r="D66" s="92">
        <f>D65+D64</f>
        <v>9540</v>
      </c>
      <c r="E66" s="93">
        <f>E65+E64</f>
        <v>1000</v>
      </c>
      <c r="F66" s="94">
        <f>F65+F64</f>
        <v>1000</v>
      </c>
      <c r="G66" s="95">
        <f>G65+G64</f>
        <v>1000</v>
      </c>
    </row>
    <row r="67" spans="3:7" ht="16.5" thickBot="1" x14ac:dyDescent="0.3">
      <c r="C67" s="99" t="s">
        <v>63</v>
      </c>
      <c r="D67" s="85">
        <f>D66-D56</f>
        <v>0</v>
      </c>
      <c r="E67" s="85">
        <f t="shared" ref="E67:G67" si="5">E66-E56</f>
        <v>0</v>
      </c>
      <c r="F67" s="85">
        <f t="shared" si="5"/>
        <v>0</v>
      </c>
      <c r="G67" s="85">
        <f t="shared" si="5"/>
        <v>0</v>
      </c>
    </row>
    <row r="68" spans="3:7" ht="16.5" thickBot="1" x14ac:dyDescent="0.3">
      <c r="C68" s="127" t="s">
        <v>437</v>
      </c>
      <c r="D68" s="418" t="s">
        <v>438</v>
      </c>
      <c r="E68" s="420"/>
      <c r="F68" s="420"/>
      <c r="G68" s="421"/>
    </row>
    <row r="69" spans="3:7" ht="16.5" thickBot="1" x14ac:dyDescent="0.3">
      <c r="C69" s="78" t="s">
        <v>10</v>
      </c>
      <c r="D69" s="415" t="s">
        <v>439</v>
      </c>
      <c r="E69" s="416"/>
      <c r="F69" s="416"/>
      <c r="G69" s="417"/>
    </row>
    <row r="70" spans="3:7" ht="16.5" thickBot="1" x14ac:dyDescent="0.3">
      <c r="C70" s="78" t="s">
        <v>15</v>
      </c>
      <c r="D70" s="412" t="s">
        <v>430</v>
      </c>
      <c r="E70" s="413"/>
      <c r="F70" s="413"/>
      <c r="G70" s="414"/>
    </row>
    <row r="71" spans="3:7" ht="16.5" thickBot="1" x14ac:dyDescent="0.3">
      <c r="C71" s="78" t="s">
        <v>9</v>
      </c>
      <c r="D71" s="79">
        <v>1000</v>
      </c>
      <c r="E71" s="79">
        <v>1000</v>
      </c>
      <c r="F71" s="79">
        <v>1000</v>
      </c>
      <c r="G71" s="79">
        <v>1000</v>
      </c>
    </row>
    <row r="72" spans="3:7" ht="15.75" x14ac:dyDescent="0.25">
      <c r="C72" s="410"/>
      <c r="D72" s="76">
        <v>2018</v>
      </c>
      <c r="E72" s="76">
        <v>2019</v>
      </c>
      <c r="F72" s="76">
        <v>2020</v>
      </c>
      <c r="G72" s="76">
        <v>2021</v>
      </c>
    </row>
    <row r="73" spans="3:7" ht="32.25" thickBot="1" x14ac:dyDescent="0.3">
      <c r="C73" s="411"/>
      <c r="D73" s="77" t="s">
        <v>6</v>
      </c>
      <c r="E73" s="77" t="s">
        <v>7</v>
      </c>
      <c r="F73" s="77" t="s">
        <v>7</v>
      </c>
      <c r="G73" s="77" t="s">
        <v>7</v>
      </c>
    </row>
    <row r="74" spans="3:7" ht="32.25" thickBot="1" x14ac:dyDescent="0.3">
      <c r="C74" s="78" t="s">
        <v>16</v>
      </c>
      <c r="D74" s="79">
        <v>70296</v>
      </c>
      <c r="E74" s="79">
        <v>70296</v>
      </c>
      <c r="F74" s="79">
        <v>70296</v>
      </c>
      <c r="G74" s="79">
        <v>70296</v>
      </c>
    </row>
    <row r="75" spans="3:7" ht="32.25" thickBot="1" x14ac:dyDescent="0.3">
      <c r="C75" s="78" t="s">
        <v>26</v>
      </c>
      <c r="D75" s="79">
        <f>D74/D71</f>
        <v>70.296000000000006</v>
      </c>
      <c r="E75" s="79">
        <f>E74/E71</f>
        <v>70.296000000000006</v>
      </c>
      <c r="F75" s="79">
        <f>F74/F71</f>
        <v>70.296000000000006</v>
      </c>
      <c r="G75" s="79">
        <f>G74/G71</f>
        <v>70.296000000000006</v>
      </c>
    </row>
    <row r="76" spans="3:7" ht="16.5" thickBot="1" x14ac:dyDescent="0.3">
      <c r="C76" s="78" t="s">
        <v>17</v>
      </c>
      <c r="D76" s="80"/>
      <c r="E76" s="81">
        <f>E71/D71-1</f>
        <v>0</v>
      </c>
      <c r="F76" s="81">
        <f>F71/E71-1</f>
        <v>0</v>
      </c>
      <c r="G76" s="81">
        <f>G71/F71-1</f>
        <v>0</v>
      </c>
    </row>
    <row r="77" spans="3:7" ht="32.25" thickBot="1" x14ac:dyDescent="0.3">
      <c r="C77" s="78" t="s">
        <v>18</v>
      </c>
      <c r="D77" s="80"/>
      <c r="E77" s="81">
        <f>E74/D74-1</f>
        <v>0</v>
      </c>
      <c r="F77" s="81">
        <f t="shared" ref="F77:G78" si="6">F74/E74-1</f>
        <v>0</v>
      </c>
      <c r="G77" s="81">
        <f t="shared" si="6"/>
        <v>0</v>
      </c>
    </row>
    <row r="78" spans="3:7" ht="32.25" thickBot="1" x14ac:dyDescent="0.3">
      <c r="C78" s="78" t="s">
        <v>19</v>
      </c>
      <c r="D78" s="80"/>
      <c r="E78" s="81">
        <f>E75/D75-1</f>
        <v>0</v>
      </c>
      <c r="F78" s="81">
        <f t="shared" si="6"/>
        <v>0</v>
      </c>
      <c r="G78" s="81">
        <f t="shared" si="6"/>
        <v>0</v>
      </c>
    </row>
    <row r="79" spans="3:7" ht="16.5" thickBot="1" x14ac:dyDescent="0.3">
      <c r="C79" s="451" t="s">
        <v>481</v>
      </c>
      <c r="D79" s="452"/>
      <c r="E79" s="452"/>
      <c r="F79" s="452"/>
      <c r="G79" s="453"/>
    </row>
    <row r="80" spans="3:7" ht="15.75" x14ac:dyDescent="0.25">
      <c r="C80" s="410"/>
      <c r="D80" s="76">
        <v>2018</v>
      </c>
      <c r="E80" s="76">
        <v>2019</v>
      </c>
      <c r="F80" s="76">
        <v>2020</v>
      </c>
      <c r="G80" s="76">
        <v>2021</v>
      </c>
    </row>
    <row r="81" spans="3:7" ht="32.25" thickBot="1" x14ac:dyDescent="0.3">
      <c r="C81" s="411"/>
      <c r="D81" s="77" t="s">
        <v>6</v>
      </c>
      <c r="E81" s="77" t="s">
        <v>7</v>
      </c>
      <c r="F81" s="77" t="s">
        <v>7</v>
      </c>
      <c r="G81" s="77" t="s">
        <v>7</v>
      </c>
    </row>
    <row r="82" spans="3:7" ht="16.5" thickBot="1" x14ac:dyDescent="0.3">
      <c r="C82" s="83" t="s">
        <v>0</v>
      </c>
      <c r="D82" s="82">
        <v>44521</v>
      </c>
      <c r="E82" s="82">
        <v>44521</v>
      </c>
      <c r="F82" s="82">
        <v>44521</v>
      </c>
      <c r="G82" s="82">
        <v>44521</v>
      </c>
    </row>
    <row r="83" spans="3:7" ht="32.25" thickBot="1" x14ac:dyDescent="0.3">
      <c r="C83" s="83" t="s">
        <v>41</v>
      </c>
      <c r="D83" s="82">
        <v>7550</v>
      </c>
      <c r="E83" s="82">
        <v>7550</v>
      </c>
      <c r="F83" s="82">
        <v>7550</v>
      </c>
      <c r="G83" s="82">
        <v>7550</v>
      </c>
    </row>
    <row r="84" spans="3:7" ht="32.25" thickBot="1" x14ac:dyDescent="0.3">
      <c r="C84" s="83" t="s">
        <v>1</v>
      </c>
      <c r="D84" s="82">
        <v>18225</v>
      </c>
      <c r="E84" s="82">
        <v>18225</v>
      </c>
      <c r="F84" s="82">
        <v>18225</v>
      </c>
      <c r="G84" s="82">
        <v>18225</v>
      </c>
    </row>
    <row r="85" spans="3:7" ht="16.5" thickBot="1" x14ac:dyDescent="0.3">
      <c r="C85" s="83" t="s">
        <v>2</v>
      </c>
      <c r="D85" s="82">
        <v>0</v>
      </c>
      <c r="E85" s="82">
        <v>0</v>
      </c>
      <c r="F85" s="82">
        <v>0</v>
      </c>
      <c r="G85" s="82">
        <v>0</v>
      </c>
    </row>
    <row r="86" spans="3:7" ht="32.25" thickBot="1" x14ac:dyDescent="0.3">
      <c r="C86" s="83" t="s">
        <v>31</v>
      </c>
      <c r="D86" s="82">
        <v>0</v>
      </c>
      <c r="E86" s="82">
        <v>0</v>
      </c>
      <c r="F86" s="82">
        <v>0</v>
      </c>
      <c r="G86" s="82">
        <v>0</v>
      </c>
    </row>
    <row r="87" spans="3:7" ht="32.25" thickBot="1" x14ac:dyDescent="0.3">
      <c r="C87" s="83" t="s">
        <v>33</v>
      </c>
      <c r="D87" s="82">
        <v>0</v>
      </c>
      <c r="E87" s="82">
        <v>0</v>
      </c>
      <c r="F87" s="82">
        <v>0</v>
      </c>
      <c r="G87" s="82">
        <v>0</v>
      </c>
    </row>
    <row r="88" spans="3:7" ht="32.25" thickBot="1" x14ac:dyDescent="0.3">
      <c r="C88" s="83" t="s">
        <v>3</v>
      </c>
      <c r="D88" s="82">
        <v>0</v>
      </c>
      <c r="E88" s="82">
        <v>0</v>
      </c>
      <c r="F88" s="82">
        <v>0</v>
      </c>
      <c r="G88" s="82">
        <v>0</v>
      </c>
    </row>
    <row r="89" spans="3:7" ht="32.25" thickBot="1" x14ac:dyDescent="0.3">
      <c r="C89" s="132" t="s">
        <v>440</v>
      </c>
      <c r="D89" s="82">
        <f>D88+D87+D86+D85+D84+D83+D82</f>
        <v>70296</v>
      </c>
      <c r="E89" s="82">
        <f>E88+E87+E86+E85+E84+E83+E82</f>
        <v>70296</v>
      </c>
      <c r="F89" s="82">
        <f>F88+F87+F86+F85+F84+F83+F82</f>
        <v>70296</v>
      </c>
      <c r="G89" s="82">
        <f>G88+G87+G86+G85+G84+G83+G82</f>
        <v>70296</v>
      </c>
    </row>
    <row r="90" spans="3:7" ht="16.5" thickBot="1" x14ac:dyDescent="0.3">
      <c r="C90" s="99" t="s">
        <v>63</v>
      </c>
      <c r="D90" s="85">
        <f>IF(D89-D74=0,0,"Error")</f>
        <v>0</v>
      </c>
      <c r="E90" s="85">
        <f>IF(E89-E74=0,0,"Error")</f>
        <v>0</v>
      </c>
      <c r="F90" s="85">
        <f>IF(F89-F74=0,0,"Error")</f>
        <v>0</v>
      </c>
      <c r="G90" s="85">
        <f>IF(G89-G74=0,0,"Error")</f>
        <v>0</v>
      </c>
    </row>
    <row r="91" spans="3:7" ht="16.5" thickBot="1" x14ac:dyDescent="0.3">
      <c r="C91" s="418" t="s">
        <v>441</v>
      </c>
      <c r="D91" s="420"/>
      <c r="E91" s="420"/>
      <c r="F91" s="420"/>
      <c r="G91" s="421"/>
    </row>
    <row r="92" spans="3:7" ht="16.5" thickBot="1" x14ac:dyDescent="0.3">
      <c r="C92" s="418" t="s">
        <v>71</v>
      </c>
      <c r="D92" s="420"/>
      <c r="E92" s="420"/>
      <c r="F92" s="420"/>
      <c r="G92" s="421"/>
    </row>
    <row r="93" spans="3:7" ht="32.25" thickBot="1" x14ac:dyDescent="0.3">
      <c r="C93" s="78" t="s">
        <v>442</v>
      </c>
      <c r="D93" s="552" t="s">
        <v>443</v>
      </c>
      <c r="E93" s="553"/>
      <c r="F93" s="553"/>
      <c r="G93" s="554"/>
    </row>
    <row r="94" spans="3:7" ht="16.5" thickBot="1" x14ac:dyDescent="0.3">
      <c r="C94" s="130" t="s">
        <v>437</v>
      </c>
      <c r="D94" s="412" t="s">
        <v>444</v>
      </c>
      <c r="E94" s="413"/>
      <c r="F94" s="413"/>
      <c r="G94" s="414"/>
    </row>
    <row r="95" spans="3:7" ht="16.5" thickBot="1" x14ac:dyDescent="0.3">
      <c r="C95" s="78" t="s">
        <v>10</v>
      </c>
      <c r="D95" s="412" t="s">
        <v>445</v>
      </c>
      <c r="E95" s="413"/>
      <c r="F95" s="413"/>
      <c r="G95" s="414"/>
    </row>
    <row r="96" spans="3:7" ht="16.5" thickBot="1" x14ac:dyDescent="0.3">
      <c r="C96" s="78" t="s">
        <v>15</v>
      </c>
      <c r="D96" s="412" t="s">
        <v>160</v>
      </c>
      <c r="E96" s="413"/>
      <c r="F96" s="413"/>
      <c r="G96" s="414"/>
    </row>
    <row r="97" spans="3:7" ht="15.75" x14ac:dyDescent="0.25">
      <c r="C97" s="410"/>
      <c r="D97" s="76">
        <v>2018</v>
      </c>
      <c r="E97" s="76">
        <v>2019</v>
      </c>
      <c r="F97" s="76">
        <v>2020</v>
      </c>
      <c r="G97" s="76">
        <v>2021</v>
      </c>
    </row>
    <row r="98" spans="3:7" ht="32.25" thickBot="1" x14ac:dyDescent="0.3">
      <c r="C98" s="411"/>
      <c r="D98" s="77" t="s">
        <v>6</v>
      </c>
      <c r="E98" s="77" t="s">
        <v>7</v>
      </c>
      <c r="F98" s="77" t="s">
        <v>7</v>
      </c>
      <c r="G98" s="77" t="s">
        <v>7</v>
      </c>
    </row>
    <row r="99" spans="3:7" ht="16.5" thickBot="1" x14ac:dyDescent="0.3">
      <c r="C99" s="78" t="s">
        <v>9</v>
      </c>
      <c r="D99" s="79">
        <v>25</v>
      </c>
      <c r="E99" s="79">
        <v>0</v>
      </c>
      <c r="F99" s="79">
        <v>0</v>
      </c>
      <c r="G99" s="79">
        <v>0</v>
      </c>
    </row>
    <row r="100" spans="3:7" ht="32.25" thickBot="1" x14ac:dyDescent="0.3">
      <c r="C100" s="78" t="s">
        <v>16</v>
      </c>
      <c r="D100" s="79">
        <v>960</v>
      </c>
      <c r="E100" s="79">
        <v>0</v>
      </c>
      <c r="F100" s="79">
        <v>0</v>
      </c>
      <c r="G100" s="79">
        <v>0</v>
      </c>
    </row>
    <row r="101" spans="3:7" ht="32.25" thickBot="1" x14ac:dyDescent="0.3">
      <c r="C101" s="78" t="s">
        <v>26</v>
      </c>
      <c r="D101" s="79">
        <f>D100/D99</f>
        <v>38.4</v>
      </c>
      <c r="E101" s="79" t="e">
        <f t="shared" ref="E101:G101" si="7">E100/E99</f>
        <v>#DIV/0!</v>
      </c>
      <c r="F101" s="79" t="e">
        <f t="shared" si="7"/>
        <v>#DIV/0!</v>
      </c>
      <c r="G101" s="79" t="e">
        <f t="shared" si="7"/>
        <v>#DIV/0!</v>
      </c>
    </row>
    <row r="102" spans="3:7" ht="16.5" thickBot="1" x14ac:dyDescent="0.3">
      <c r="C102" s="78" t="s">
        <v>17</v>
      </c>
      <c r="D102" s="80" t="s">
        <v>23</v>
      </c>
      <c r="E102" s="81">
        <f>E99/D99-1</f>
        <v>-1</v>
      </c>
      <c r="F102" s="81" t="e">
        <f t="shared" ref="F102:G104" si="8">F99/E99-1</f>
        <v>#DIV/0!</v>
      </c>
      <c r="G102" s="81" t="e">
        <f t="shared" si="8"/>
        <v>#DIV/0!</v>
      </c>
    </row>
    <row r="103" spans="3:7" ht="32.25" thickBot="1" x14ac:dyDescent="0.3">
      <c r="C103" s="78" t="s">
        <v>18</v>
      </c>
      <c r="D103" s="80" t="s">
        <v>23</v>
      </c>
      <c r="E103" s="81">
        <f>E100/D100-1</f>
        <v>-1</v>
      </c>
      <c r="F103" s="81" t="e">
        <f t="shared" si="8"/>
        <v>#DIV/0!</v>
      </c>
      <c r="G103" s="81" t="e">
        <f t="shared" si="8"/>
        <v>#DIV/0!</v>
      </c>
    </row>
    <row r="104" spans="3:7" ht="32.25" thickBot="1" x14ac:dyDescent="0.3">
      <c r="C104" s="78" t="s">
        <v>19</v>
      </c>
      <c r="D104" s="80" t="s">
        <v>23</v>
      </c>
      <c r="E104" s="81" t="e">
        <f>E101/D101-1</f>
        <v>#DIV/0!</v>
      </c>
      <c r="F104" s="81" t="e">
        <f t="shared" si="8"/>
        <v>#DIV/0!</v>
      </c>
      <c r="G104" s="81" t="e">
        <f t="shared" si="8"/>
        <v>#DIV/0!</v>
      </c>
    </row>
    <row r="105" spans="3:7" ht="16.5" thickBot="1" x14ac:dyDescent="0.3">
      <c r="C105" s="451" t="s">
        <v>482</v>
      </c>
      <c r="D105" s="452"/>
      <c r="E105" s="452"/>
      <c r="F105" s="452"/>
      <c r="G105" s="453"/>
    </row>
    <row r="106" spans="3:7" ht="15.75" x14ac:dyDescent="0.25">
      <c r="C106" s="410"/>
      <c r="D106" s="76">
        <v>2018</v>
      </c>
      <c r="E106" s="76">
        <v>2019</v>
      </c>
      <c r="F106" s="76">
        <v>2020</v>
      </c>
      <c r="G106" s="76">
        <v>2021</v>
      </c>
    </row>
    <row r="107" spans="3:7" ht="32.25" thickBot="1" x14ac:dyDescent="0.3">
      <c r="C107" s="411"/>
      <c r="D107" s="77" t="s">
        <v>6</v>
      </c>
      <c r="E107" s="77" t="s">
        <v>7</v>
      </c>
      <c r="F107" s="77" t="s">
        <v>7</v>
      </c>
      <c r="G107" s="77" t="s">
        <v>7</v>
      </c>
    </row>
    <row r="108" spans="3:7" ht="32.25" thickBot="1" x14ac:dyDescent="0.3">
      <c r="C108" s="83" t="s">
        <v>74</v>
      </c>
      <c r="D108" s="82">
        <v>0</v>
      </c>
      <c r="E108" s="82">
        <v>0</v>
      </c>
      <c r="F108" s="82">
        <v>0</v>
      </c>
      <c r="G108" s="82">
        <v>0</v>
      </c>
    </row>
    <row r="109" spans="3:7" ht="32.25" thickBot="1" x14ac:dyDescent="0.3">
      <c r="C109" s="86" t="s">
        <v>75</v>
      </c>
      <c r="D109" s="87">
        <v>960</v>
      </c>
      <c r="E109" s="87">
        <v>0</v>
      </c>
      <c r="F109" s="87">
        <v>0</v>
      </c>
      <c r="G109" s="87">
        <v>0</v>
      </c>
    </row>
    <row r="110" spans="3:7" ht="32.25" thickBot="1" x14ac:dyDescent="0.3">
      <c r="C110" s="133" t="s">
        <v>440</v>
      </c>
      <c r="D110" s="92">
        <f>D109+D108</f>
        <v>960</v>
      </c>
      <c r="E110" s="92">
        <f t="shared" ref="E110:G110" si="9">E109+E108</f>
        <v>0</v>
      </c>
      <c r="F110" s="92">
        <f t="shared" si="9"/>
        <v>0</v>
      </c>
      <c r="G110" s="93">
        <f t="shared" si="9"/>
        <v>0</v>
      </c>
    </row>
    <row r="111" spans="3:7" ht="16.5" thickBot="1" x14ac:dyDescent="0.3">
      <c r="C111" s="99" t="s">
        <v>63</v>
      </c>
      <c r="D111" s="85">
        <f>D110-D100</f>
        <v>0</v>
      </c>
      <c r="E111" s="85">
        <f t="shared" ref="E111:G111" si="10">E110-E100</f>
        <v>0</v>
      </c>
      <c r="F111" s="85">
        <f t="shared" si="10"/>
        <v>0</v>
      </c>
      <c r="G111" s="85">
        <f t="shared" si="10"/>
        <v>0</v>
      </c>
    </row>
    <row r="112" spans="3:7" ht="16.5" thickBot="1" x14ac:dyDescent="0.3">
      <c r="C112" s="99" t="s">
        <v>446</v>
      </c>
      <c r="D112" s="546" t="s">
        <v>505</v>
      </c>
      <c r="E112" s="420"/>
      <c r="F112" s="420"/>
      <c r="G112" s="421"/>
    </row>
    <row r="113" spans="3:7" ht="16.5" thickBot="1" x14ac:dyDescent="0.3">
      <c r="C113" s="78" t="s">
        <v>10</v>
      </c>
      <c r="D113" s="415" t="s">
        <v>447</v>
      </c>
      <c r="E113" s="416"/>
      <c r="F113" s="416"/>
      <c r="G113" s="417"/>
    </row>
    <row r="114" spans="3:7" ht="16.5" thickBot="1" x14ac:dyDescent="0.3">
      <c r="C114" s="78" t="s">
        <v>15</v>
      </c>
      <c r="D114" s="412" t="s">
        <v>430</v>
      </c>
      <c r="E114" s="413"/>
      <c r="F114" s="413"/>
      <c r="G114" s="414"/>
    </row>
    <row r="115" spans="3:7" ht="16.5" thickBot="1" x14ac:dyDescent="0.3">
      <c r="C115" s="78" t="s">
        <v>9</v>
      </c>
      <c r="D115" s="79">
        <v>500</v>
      </c>
      <c r="E115" s="79">
        <v>600</v>
      </c>
      <c r="F115" s="79">
        <v>700</v>
      </c>
      <c r="G115" s="79">
        <v>800</v>
      </c>
    </row>
    <row r="116" spans="3:7" ht="15.75" x14ac:dyDescent="0.25">
      <c r="C116" s="410"/>
      <c r="D116" s="76">
        <v>2018</v>
      </c>
      <c r="E116" s="76">
        <v>2019</v>
      </c>
      <c r="F116" s="76">
        <v>2020</v>
      </c>
      <c r="G116" s="76">
        <v>2021</v>
      </c>
    </row>
    <row r="117" spans="3:7" ht="32.25" thickBot="1" x14ac:dyDescent="0.3">
      <c r="C117" s="411"/>
      <c r="D117" s="77" t="s">
        <v>6</v>
      </c>
      <c r="E117" s="77" t="s">
        <v>7</v>
      </c>
      <c r="F117" s="77" t="s">
        <v>7</v>
      </c>
      <c r="G117" s="77" t="s">
        <v>7</v>
      </c>
    </row>
    <row r="118" spans="3:7" ht="32.25" thickBot="1" x14ac:dyDescent="0.3">
      <c r="C118" s="78" t="s">
        <v>16</v>
      </c>
      <c r="D118" s="79">
        <v>2538343</v>
      </c>
      <c r="E118" s="79">
        <v>3982343</v>
      </c>
      <c r="F118" s="79">
        <v>4482343</v>
      </c>
      <c r="G118" s="79">
        <v>4582343</v>
      </c>
    </row>
    <row r="119" spans="3:7" ht="32.25" thickBot="1" x14ac:dyDescent="0.3">
      <c r="C119" s="78" t="s">
        <v>26</v>
      </c>
      <c r="D119" s="79">
        <f>D118/D115</f>
        <v>5076.6859999999997</v>
      </c>
      <c r="E119" s="79">
        <f>E118/E115</f>
        <v>6637.2383333333337</v>
      </c>
      <c r="F119" s="79">
        <f>F118/F115</f>
        <v>6403.3471428571429</v>
      </c>
      <c r="G119" s="79">
        <f>G118/G115</f>
        <v>5727.92875</v>
      </c>
    </row>
    <row r="120" spans="3:7" ht="16.5" thickBot="1" x14ac:dyDescent="0.3">
      <c r="C120" s="78" t="s">
        <v>17</v>
      </c>
      <c r="D120" s="80"/>
      <c r="E120" s="81">
        <f>E115/D115-1</f>
        <v>0.19999999999999996</v>
      </c>
      <c r="F120" s="81">
        <f>F115/E115-1</f>
        <v>0.16666666666666674</v>
      </c>
      <c r="G120" s="81">
        <f>G115/F115-1</f>
        <v>0.14285714285714279</v>
      </c>
    </row>
    <row r="121" spans="3:7" ht="32.25" thickBot="1" x14ac:dyDescent="0.3">
      <c r="C121" s="78" t="s">
        <v>18</v>
      </c>
      <c r="D121" s="80"/>
      <c r="E121" s="81">
        <f>E118/D118-1</f>
        <v>0.5688750495894368</v>
      </c>
      <c r="F121" s="81">
        <f t="shared" ref="F121:G122" si="11">F118/E118-1</f>
        <v>0.1255542277498447</v>
      </c>
      <c r="G121" s="81">
        <f t="shared" si="11"/>
        <v>2.2309760765742315E-2</v>
      </c>
    </row>
    <row r="122" spans="3:7" ht="32.25" thickBot="1" x14ac:dyDescent="0.3">
      <c r="C122" s="78" t="s">
        <v>19</v>
      </c>
      <c r="D122" s="80"/>
      <c r="E122" s="81">
        <f>E119/D119-1</f>
        <v>0.30739587465786422</v>
      </c>
      <c r="F122" s="81">
        <f t="shared" si="11"/>
        <v>-3.5239233357275968E-2</v>
      </c>
      <c r="G122" s="81">
        <f t="shared" si="11"/>
        <v>-0.10547895932997542</v>
      </c>
    </row>
    <row r="123" spans="3:7" ht="16.5" thickBot="1" x14ac:dyDescent="0.3">
      <c r="C123" s="451" t="s">
        <v>483</v>
      </c>
      <c r="D123" s="452"/>
      <c r="E123" s="452"/>
      <c r="F123" s="452"/>
      <c r="G123" s="453"/>
    </row>
    <row r="124" spans="3:7" ht="15.75" x14ac:dyDescent="0.25">
      <c r="C124" s="410"/>
      <c r="D124" s="76">
        <v>2018</v>
      </c>
      <c r="E124" s="76">
        <v>2019</v>
      </c>
      <c r="F124" s="76">
        <v>2020</v>
      </c>
      <c r="G124" s="76">
        <v>2021</v>
      </c>
    </row>
    <row r="125" spans="3:7" ht="32.25" thickBot="1" x14ac:dyDescent="0.3">
      <c r="C125" s="411"/>
      <c r="D125" s="77" t="s">
        <v>6</v>
      </c>
      <c r="E125" s="77" t="s">
        <v>7</v>
      </c>
      <c r="F125" s="77" t="s">
        <v>7</v>
      </c>
      <c r="G125" s="77" t="s">
        <v>7</v>
      </c>
    </row>
    <row r="126" spans="3:7" ht="16.5" thickBot="1" x14ac:dyDescent="0.3">
      <c r="C126" s="83" t="s">
        <v>0</v>
      </c>
      <c r="D126" s="96">
        <v>24284</v>
      </c>
      <c r="E126" s="96">
        <v>24284</v>
      </c>
      <c r="F126" s="96">
        <v>24284</v>
      </c>
      <c r="G126" s="96">
        <v>24284</v>
      </c>
    </row>
    <row r="127" spans="3:7" ht="32.25" thickBot="1" x14ac:dyDescent="0.3">
      <c r="C127" s="83" t="s">
        <v>41</v>
      </c>
      <c r="D127" s="96">
        <v>4118</v>
      </c>
      <c r="E127" s="96">
        <v>4118</v>
      </c>
      <c r="F127" s="96">
        <v>4118</v>
      </c>
      <c r="G127" s="96">
        <v>4118</v>
      </c>
    </row>
    <row r="128" spans="3:7" ht="32.25" thickBot="1" x14ac:dyDescent="0.3">
      <c r="C128" s="83" t="s">
        <v>1</v>
      </c>
      <c r="D128" s="96">
        <v>9941</v>
      </c>
      <c r="E128" s="96">
        <v>9941</v>
      </c>
      <c r="F128" s="96">
        <v>9941</v>
      </c>
      <c r="G128" s="96">
        <v>9941</v>
      </c>
    </row>
    <row r="129" spans="3:7" ht="16.5" thickBot="1" x14ac:dyDescent="0.3">
      <c r="C129" s="83" t="s">
        <v>2</v>
      </c>
      <c r="D129" s="82"/>
      <c r="E129" s="82"/>
      <c r="F129" s="82"/>
      <c r="G129" s="82"/>
    </row>
    <row r="130" spans="3:7" ht="32.25" thickBot="1" x14ac:dyDescent="0.3">
      <c r="C130" s="83" t="s">
        <v>31</v>
      </c>
      <c r="D130" s="82">
        <v>2500000</v>
      </c>
      <c r="E130" s="82">
        <v>3944000</v>
      </c>
      <c r="F130" s="82">
        <v>4444000</v>
      </c>
      <c r="G130" s="82">
        <v>4544000</v>
      </c>
    </row>
    <row r="131" spans="3:7" ht="32.25" thickBot="1" x14ac:dyDescent="0.3">
      <c r="C131" s="83" t="s">
        <v>33</v>
      </c>
      <c r="D131" s="82"/>
      <c r="E131" s="82"/>
      <c r="F131" s="82"/>
      <c r="G131" s="82"/>
    </row>
    <row r="132" spans="3:7" ht="32.25" thickBot="1" x14ac:dyDescent="0.3">
      <c r="C132" s="86" t="s">
        <v>3</v>
      </c>
      <c r="D132" s="82"/>
      <c r="E132" s="82"/>
      <c r="F132" s="82"/>
      <c r="G132" s="82"/>
    </row>
    <row r="133" spans="3:7" ht="32.25" thickBot="1" x14ac:dyDescent="0.3">
      <c r="C133" s="134" t="s">
        <v>448</v>
      </c>
      <c r="D133" s="82">
        <f>D132+D131+D130+D129+D128+D127+D126</f>
        <v>2538343</v>
      </c>
      <c r="E133" s="82">
        <f>E132+E131+E130+E129+E128+E127+E126</f>
        <v>3982343</v>
      </c>
      <c r="F133" s="82">
        <f>F132+F131+F130+F129+F128+F127+F126</f>
        <v>4482343</v>
      </c>
      <c r="G133" s="82">
        <f>G132+G131+G130+G129+G128+G127+G126</f>
        <v>4582343</v>
      </c>
    </row>
    <row r="134" spans="3:7" ht="16.5" thickBot="1" x14ac:dyDescent="0.3">
      <c r="C134" s="135" t="s">
        <v>63</v>
      </c>
      <c r="D134" s="85">
        <v>0</v>
      </c>
      <c r="E134" s="85">
        <f>IF(E133-E118=0,0,"Error")</f>
        <v>0</v>
      </c>
      <c r="F134" s="85">
        <f>IF(F133-F118=0,0,"Error")</f>
        <v>0</v>
      </c>
      <c r="G134" s="85">
        <f>IF(G133-G118=0,0,"Error")</f>
        <v>0</v>
      </c>
    </row>
    <row r="135" spans="3:7" ht="16.5" thickBot="1" x14ac:dyDescent="0.3">
      <c r="C135" s="97" t="s">
        <v>484</v>
      </c>
      <c r="D135" s="418" t="s">
        <v>449</v>
      </c>
      <c r="E135" s="420"/>
      <c r="F135" s="420"/>
      <c r="G135" s="421"/>
    </row>
    <row r="136" spans="3:7" ht="16.5" thickBot="1" x14ac:dyDescent="0.3">
      <c r="C136" s="78" t="s">
        <v>10</v>
      </c>
      <c r="D136" s="415" t="s">
        <v>450</v>
      </c>
      <c r="E136" s="416"/>
      <c r="F136" s="416"/>
      <c r="G136" s="417"/>
    </row>
    <row r="137" spans="3:7" ht="16.5" thickBot="1" x14ac:dyDescent="0.3">
      <c r="C137" s="78" t="s">
        <v>15</v>
      </c>
      <c r="D137" s="412" t="s">
        <v>430</v>
      </c>
      <c r="E137" s="413"/>
      <c r="F137" s="413"/>
      <c r="G137" s="414"/>
    </row>
    <row r="138" spans="3:7" ht="16.5" thickBot="1" x14ac:dyDescent="0.3">
      <c r="C138" s="78" t="s">
        <v>9</v>
      </c>
      <c r="D138" s="79">
        <v>500</v>
      </c>
      <c r="E138" s="79">
        <v>510</v>
      </c>
      <c r="F138" s="79">
        <v>520</v>
      </c>
      <c r="G138" s="79">
        <v>530</v>
      </c>
    </row>
    <row r="139" spans="3:7" ht="15.75" x14ac:dyDescent="0.25">
      <c r="C139" s="410"/>
      <c r="D139" s="76">
        <v>2018</v>
      </c>
      <c r="E139" s="76">
        <v>2019</v>
      </c>
      <c r="F139" s="76">
        <v>2020</v>
      </c>
      <c r="G139" s="76">
        <v>2021</v>
      </c>
    </row>
    <row r="140" spans="3:7" ht="32.25" thickBot="1" x14ac:dyDescent="0.3">
      <c r="C140" s="411"/>
      <c r="D140" s="77" t="s">
        <v>6</v>
      </c>
      <c r="E140" s="77" t="s">
        <v>7</v>
      </c>
      <c r="F140" s="77" t="s">
        <v>7</v>
      </c>
      <c r="G140" s="77" t="s">
        <v>7</v>
      </c>
    </row>
    <row r="141" spans="3:7" ht="32.25" thickBot="1" x14ac:dyDescent="0.3">
      <c r="C141" s="78" t="s">
        <v>16</v>
      </c>
      <c r="D141" s="79">
        <v>15976</v>
      </c>
      <c r="E141" s="79">
        <v>15976</v>
      </c>
      <c r="F141" s="79">
        <v>15976</v>
      </c>
      <c r="G141" s="79">
        <v>15976</v>
      </c>
    </row>
    <row r="142" spans="3:7" ht="32.25" thickBot="1" x14ac:dyDescent="0.3">
      <c r="C142" s="78" t="s">
        <v>26</v>
      </c>
      <c r="D142" s="79">
        <f>D141/D138</f>
        <v>31.952000000000002</v>
      </c>
      <c r="E142" s="79">
        <f>E141/E138</f>
        <v>31.32549019607843</v>
      </c>
      <c r="F142" s="79">
        <f>F141/F138</f>
        <v>30.723076923076924</v>
      </c>
      <c r="G142" s="79">
        <f>G141/G138</f>
        <v>30.143396226415096</v>
      </c>
    </row>
    <row r="143" spans="3:7" ht="16.5" thickBot="1" x14ac:dyDescent="0.3">
      <c r="C143" s="78" t="s">
        <v>17</v>
      </c>
      <c r="D143" s="80"/>
      <c r="E143" s="81">
        <f>E138/D138-1</f>
        <v>2.0000000000000018E-2</v>
      </c>
      <c r="F143" s="81">
        <f>F138/E138-1</f>
        <v>1.9607843137254832E-2</v>
      </c>
      <c r="G143" s="81">
        <f>G138/F138-1</f>
        <v>1.9230769230769162E-2</v>
      </c>
    </row>
    <row r="144" spans="3:7" ht="32.25" thickBot="1" x14ac:dyDescent="0.3">
      <c r="C144" s="78" t="s">
        <v>18</v>
      </c>
      <c r="D144" s="80"/>
      <c r="E144" s="81">
        <f>E141/D141-1</f>
        <v>0</v>
      </c>
      <c r="F144" s="81">
        <f t="shared" ref="F144:G145" si="12">F141/E141-1</f>
        <v>0</v>
      </c>
      <c r="G144" s="81">
        <f t="shared" si="12"/>
        <v>0</v>
      </c>
    </row>
    <row r="145" spans="3:7" ht="32.25" thickBot="1" x14ac:dyDescent="0.3">
      <c r="C145" s="78" t="s">
        <v>19</v>
      </c>
      <c r="D145" s="80"/>
      <c r="E145" s="81">
        <f>E142/D142-1</f>
        <v>-1.9607843137254943E-2</v>
      </c>
      <c r="F145" s="81">
        <f t="shared" si="12"/>
        <v>-1.9230769230769162E-2</v>
      </c>
      <c r="G145" s="81">
        <f t="shared" si="12"/>
        <v>-1.8867924528301883E-2</v>
      </c>
    </row>
    <row r="146" spans="3:7" ht="16.5" thickBot="1" x14ac:dyDescent="0.3">
      <c r="C146" s="451" t="s">
        <v>485</v>
      </c>
      <c r="D146" s="452"/>
      <c r="E146" s="452"/>
      <c r="F146" s="452"/>
      <c r="G146" s="453"/>
    </row>
    <row r="147" spans="3:7" ht="15.75" x14ac:dyDescent="0.25">
      <c r="C147" s="410"/>
      <c r="D147" s="76">
        <v>2018</v>
      </c>
      <c r="E147" s="76">
        <v>2019</v>
      </c>
      <c r="F147" s="76">
        <v>2020</v>
      </c>
      <c r="G147" s="76">
        <v>2021</v>
      </c>
    </row>
    <row r="148" spans="3:7" ht="32.25" thickBot="1" x14ac:dyDescent="0.3">
      <c r="C148" s="411"/>
      <c r="D148" s="77" t="s">
        <v>6</v>
      </c>
      <c r="E148" s="77" t="s">
        <v>7</v>
      </c>
      <c r="F148" s="77" t="s">
        <v>7</v>
      </c>
      <c r="G148" s="77" t="s">
        <v>7</v>
      </c>
    </row>
    <row r="149" spans="3:7" ht="16.5" thickBot="1" x14ac:dyDescent="0.3">
      <c r="C149" s="83" t="s">
        <v>0</v>
      </c>
      <c r="D149" s="82">
        <v>10118</v>
      </c>
      <c r="E149" s="82">
        <v>10118</v>
      </c>
      <c r="F149" s="82">
        <v>10118</v>
      </c>
      <c r="G149" s="82">
        <v>10118</v>
      </c>
    </row>
    <row r="150" spans="3:7" ht="32.25" thickBot="1" x14ac:dyDescent="0.3">
      <c r="C150" s="83" t="s">
        <v>41</v>
      </c>
      <c r="D150" s="82">
        <v>1716</v>
      </c>
      <c r="E150" s="82">
        <v>1716</v>
      </c>
      <c r="F150" s="82">
        <v>1716</v>
      </c>
      <c r="G150" s="82">
        <v>1716</v>
      </c>
    </row>
    <row r="151" spans="3:7" ht="32.25" thickBot="1" x14ac:dyDescent="0.3">
      <c r="C151" s="83" t="s">
        <v>1</v>
      </c>
      <c r="D151" s="82">
        <v>4142</v>
      </c>
      <c r="E151" s="82">
        <v>4142</v>
      </c>
      <c r="F151" s="82">
        <v>4142</v>
      </c>
      <c r="G151" s="82">
        <v>4142</v>
      </c>
    </row>
    <row r="152" spans="3:7" ht="16.5" thickBot="1" x14ac:dyDescent="0.3">
      <c r="C152" s="83" t="s">
        <v>2</v>
      </c>
      <c r="D152" s="82"/>
      <c r="E152" s="82"/>
      <c r="F152" s="82"/>
      <c r="G152" s="82"/>
    </row>
    <row r="153" spans="3:7" ht="32.25" thickBot="1" x14ac:dyDescent="0.3">
      <c r="C153" s="83" t="s">
        <v>31</v>
      </c>
      <c r="D153" s="82"/>
      <c r="E153" s="82"/>
      <c r="F153" s="82"/>
      <c r="G153" s="82"/>
    </row>
    <row r="154" spans="3:7" ht="32.25" thickBot="1" x14ac:dyDescent="0.3">
      <c r="C154" s="83" t="s">
        <v>33</v>
      </c>
      <c r="D154" s="82"/>
      <c r="E154" s="82"/>
      <c r="F154" s="82"/>
      <c r="G154" s="82"/>
    </row>
    <row r="155" spans="3:7" ht="32.25" thickBot="1" x14ac:dyDescent="0.3">
      <c r="C155" s="83" t="s">
        <v>3</v>
      </c>
      <c r="D155" s="82"/>
      <c r="E155" s="82"/>
      <c r="F155" s="82"/>
      <c r="G155" s="82"/>
    </row>
    <row r="156" spans="3:7" ht="32.25" thickBot="1" x14ac:dyDescent="0.3">
      <c r="C156" s="136" t="s">
        <v>451</v>
      </c>
      <c r="D156" s="98">
        <f>D155+D154+D153+D152+D151+D150+D149</f>
        <v>15976</v>
      </c>
      <c r="E156" s="82">
        <f>E155+E154+E153+E152+E151+E150+E149</f>
        <v>15976</v>
      </c>
      <c r="F156" s="82">
        <f>F155+F154+F153+F152+F151+F150+F149</f>
        <v>15976</v>
      </c>
      <c r="G156" s="82">
        <f>G155+G154+G153+G152+G151+G150+G149</f>
        <v>15976</v>
      </c>
    </row>
    <row r="157" spans="3:7" ht="16.5" thickBot="1" x14ac:dyDescent="0.3">
      <c r="C157" s="99" t="s">
        <v>63</v>
      </c>
      <c r="D157" s="85">
        <f>IF(D156-D141=0,0,"Error")</f>
        <v>0</v>
      </c>
      <c r="E157" s="85">
        <f t="shared" ref="E157:G157" si="13">IF(E156-E141=0,0,"Error")</f>
        <v>0</v>
      </c>
      <c r="F157" s="85">
        <f t="shared" si="13"/>
        <v>0</v>
      </c>
      <c r="G157" s="85">
        <f t="shared" si="13"/>
        <v>0</v>
      </c>
    </row>
    <row r="158" spans="3:7" ht="32.25" thickBot="1" x14ac:dyDescent="0.3">
      <c r="C158" s="99" t="s">
        <v>24</v>
      </c>
      <c r="D158" s="415" t="s">
        <v>452</v>
      </c>
      <c r="E158" s="416"/>
      <c r="F158" s="416"/>
      <c r="G158" s="555"/>
    </row>
    <row r="159" spans="3:7" ht="16.5" thickBot="1" x14ac:dyDescent="0.3">
      <c r="C159" s="415" t="s">
        <v>453</v>
      </c>
      <c r="D159" s="416"/>
      <c r="E159" s="416"/>
      <c r="F159" s="416"/>
      <c r="G159" s="417"/>
    </row>
    <row r="160" spans="3:7" ht="16.5" thickBot="1" x14ac:dyDescent="0.3">
      <c r="C160" s="97" t="s">
        <v>454</v>
      </c>
      <c r="D160" s="115">
        <v>0.48</v>
      </c>
      <c r="E160" s="115">
        <v>0.32</v>
      </c>
      <c r="F160" s="115">
        <v>0.12</v>
      </c>
      <c r="G160" s="115">
        <v>0.08</v>
      </c>
    </row>
    <row r="161" spans="3:7" ht="16.5" thickBot="1" x14ac:dyDescent="0.3">
      <c r="C161" s="418" t="s">
        <v>486</v>
      </c>
      <c r="D161" s="420"/>
      <c r="E161" s="420"/>
      <c r="F161" s="420"/>
      <c r="G161" s="421"/>
    </row>
    <row r="162" spans="3:7" ht="16.5" thickBot="1" x14ac:dyDescent="0.3">
      <c r="C162" s="137" t="s">
        <v>455</v>
      </c>
      <c r="D162" s="556" t="s">
        <v>504</v>
      </c>
      <c r="E162" s="548"/>
      <c r="F162" s="548"/>
      <c r="G162" s="557"/>
    </row>
    <row r="163" spans="3:7" ht="16.5" thickBot="1" x14ac:dyDescent="0.3">
      <c r="C163" s="100" t="s">
        <v>10</v>
      </c>
      <c r="D163" s="558" t="s">
        <v>456</v>
      </c>
      <c r="E163" s="559"/>
      <c r="F163" s="559"/>
      <c r="G163" s="560"/>
    </row>
    <row r="164" spans="3:7" ht="16.5" thickBot="1" x14ac:dyDescent="0.3">
      <c r="C164" s="78" t="s">
        <v>15</v>
      </c>
      <c r="D164" s="561" t="s">
        <v>430</v>
      </c>
      <c r="E164" s="562"/>
      <c r="F164" s="562"/>
      <c r="G164" s="563"/>
    </row>
    <row r="165" spans="3:7" ht="16.5" thickBot="1" x14ac:dyDescent="0.3">
      <c r="C165" s="78" t="s">
        <v>9</v>
      </c>
      <c r="D165" s="79">
        <v>6000</v>
      </c>
      <c r="E165" s="79">
        <v>4000</v>
      </c>
      <c r="F165" s="79">
        <v>1500</v>
      </c>
      <c r="G165" s="79">
        <v>1000</v>
      </c>
    </row>
    <row r="166" spans="3:7" ht="15.75" x14ac:dyDescent="0.25">
      <c r="C166" s="410"/>
      <c r="D166" s="76">
        <v>2018</v>
      </c>
      <c r="E166" s="76">
        <v>2019</v>
      </c>
      <c r="F166" s="76">
        <v>2020</v>
      </c>
      <c r="G166" s="76">
        <v>2021</v>
      </c>
    </row>
    <row r="167" spans="3:7" ht="32.25" thickBot="1" x14ac:dyDescent="0.3">
      <c r="C167" s="411"/>
      <c r="D167" s="77" t="s">
        <v>6</v>
      </c>
      <c r="E167" s="77" t="s">
        <v>7</v>
      </c>
      <c r="F167" s="77" t="s">
        <v>7</v>
      </c>
      <c r="G167" s="77" t="s">
        <v>7</v>
      </c>
    </row>
    <row r="168" spans="3:7" ht="32.25" thickBot="1" x14ac:dyDescent="0.3">
      <c r="C168" s="78" t="s">
        <v>16</v>
      </c>
      <c r="D168" s="79">
        <v>89468</v>
      </c>
      <c r="E168" s="79">
        <v>89468</v>
      </c>
      <c r="F168" s="79">
        <v>89468</v>
      </c>
      <c r="G168" s="79">
        <v>89468</v>
      </c>
    </row>
    <row r="169" spans="3:7" ht="32.25" thickBot="1" x14ac:dyDescent="0.3">
      <c r="C169" s="78" t="s">
        <v>26</v>
      </c>
      <c r="D169" s="79">
        <f>D168/D165</f>
        <v>14.911333333333333</v>
      </c>
      <c r="E169" s="79">
        <f>E168/E165</f>
        <v>22.367000000000001</v>
      </c>
      <c r="F169" s="79">
        <f>F168/F165</f>
        <v>59.645333333333333</v>
      </c>
      <c r="G169" s="79">
        <f>G168/G165</f>
        <v>89.468000000000004</v>
      </c>
    </row>
    <row r="170" spans="3:7" ht="16.5" thickBot="1" x14ac:dyDescent="0.3">
      <c r="C170" s="78" t="s">
        <v>17</v>
      </c>
      <c r="D170" s="80"/>
      <c r="E170" s="81">
        <f>E165/D165-1</f>
        <v>-0.33333333333333337</v>
      </c>
      <c r="F170" s="81">
        <f>F165/E165-1</f>
        <v>-0.625</v>
      </c>
      <c r="G170" s="81">
        <f>G165/F165-1</f>
        <v>-0.33333333333333337</v>
      </c>
    </row>
    <row r="171" spans="3:7" ht="32.25" thickBot="1" x14ac:dyDescent="0.3">
      <c r="C171" s="78" t="s">
        <v>18</v>
      </c>
      <c r="D171" s="80"/>
      <c r="E171" s="81">
        <f>E168/D168-1</f>
        <v>0</v>
      </c>
      <c r="F171" s="81">
        <f t="shared" ref="F171:G172" si="14">F168/E168-1</f>
        <v>0</v>
      </c>
      <c r="G171" s="81">
        <f t="shared" si="14"/>
        <v>0</v>
      </c>
    </row>
    <row r="172" spans="3:7" ht="32.25" thickBot="1" x14ac:dyDescent="0.3">
      <c r="C172" s="78" t="s">
        <v>19</v>
      </c>
      <c r="D172" s="80"/>
      <c r="E172" s="81">
        <f>E169/D169-1</f>
        <v>0.5</v>
      </c>
      <c r="F172" s="81">
        <f t="shared" si="14"/>
        <v>1.6666666666666665</v>
      </c>
      <c r="G172" s="81">
        <f t="shared" si="14"/>
        <v>0.5</v>
      </c>
    </row>
    <row r="173" spans="3:7" ht="16.5" thickBot="1" x14ac:dyDescent="0.3">
      <c r="C173" s="451" t="s">
        <v>487</v>
      </c>
      <c r="D173" s="452"/>
      <c r="E173" s="452"/>
      <c r="F173" s="452"/>
      <c r="G173" s="453"/>
    </row>
    <row r="174" spans="3:7" ht="15.75" x14ac:dyDescent="0.25">
      <c r="C174" s="410"/>
      <c r="D174" s="76">
        <v>2018</v>
      </c>
      <c r="E174" s="76">
        <v>2019</v>
      </c>
      <c r="F174" s="76">
        <v>2020</v>
      </c>
      <c r="G174" s="76">
        <v>2021</v>
      </c>
    </row>
    <row r="175" spans="3:7" ht="32.25" thickBot="1" x14ac:dyDescent="0.3">
      <c r="C175" s="411"/>
      <c r="D175" s="77" t="s">
        <v>6</v>
      </c>
      <c r="E175" s="77" t="s">
        <v>7</v>
      </c>
      <c r="F175" s="77" t="s">
        <v>7</v>
      </c>
      <c r="G175" s="77" t="s">
        <v>7</v>
      </c>
    </row>
    <row r="176" spans="3:7" ht="16.5" thickBot="1" x14ac:dyDescent="0.3">
      <c r="C176" s="83" t="s">
        <v>0</v>
      </c>
      <c r="D176" s="82">
        <v>56663</v>
      </c>
      <c r="E176" s="82">
        <v>56663</v>
      </c>
      <c r="F176" s="82">
        <v>56663</v>
      </c>
      <c r="G176" s="82">
        <v>56663</v>
      </c>
    </row>
    <row r="177" spans="3:7" ht="32.25" thickBot="1" x14ac:dyDescent="0.3">
      <c r="C177" s="83" t="s">
        <v>41</v>
      </c>
      <c r="D177" s="82">
        <v>9610</v>
      </c>
      <c r="E177" s="82">
        <v>9610</v>
      </c>
      <c r="F177" s="82">
        <v>9610</v>
      </c>
      <c r="G177" s="82">
        <v>9610</v>
      </c>
    </row>
    <row r="178" spans="3:7" ht="32.25" thickBot="1" x14ac:dyDescent="0.3">
      <c r="C178" s="83" t="s">
        <v>1</v>
      </c>
      <c r="D178" s="82">
        <v>23195</v>
      </c>
      <c r="E178" s="82">
        <v>23195</v>
      </c>
      <c r="F178" s="82">
        <v>23195</v>
      </c>
      <c r="G178" s="82">
        <v>23195</v>
      </c>
    </row>
    <row r="179" spans="3:7" ht="16.5" thickBot="1" x14ac:dyDescent="0.3">
      <c r="C179" s="83" t="s">
        <v>2</v>
      </c>
      <c r="D179" s="82"/>
      <c r="E179" s="82"/>
      <c r="F179" s="82"/>
      <c r="G179" s="82"/>
    </row>
    <row r="180" spans="3:7" ht="32.25" thickBot="1" x14ac:dyDescent="0.3">
      <c r="C180" s="83" t="s">
        <v>31</v>
      </c>
      <c r="D180" s="82"/>
      <c r="E180" s="82"/>
      <c r="F180" s="82"/>
      <c r="G180" s="82"/>
    </row>
    <row r="181" spans="3:7" ht="32.25" thickBot="1" x14ac:dyDescent="0.3">
      <c r="C181" s="83" t="s">
        <v>33</v>
      </c>
      <c r="D181" s="82"/>
      <c r="E181" s="82"/>
      <c r="F181" s="82"/>
      <c r="G181" s="82"/>
    </row>
    <row r="182" spans="3:7" ht="32.25" thickBot="1" x14ac:dyDescent="0.3">
      <c r="C182" s="83" t="s">
        <v>3</v>
      </c>
      <c r="D182" s="82"/>
      <c r="E182" s="82"/>
      <c r="F182" s="82"/>
      <c r="G182" s="82"/>
    </row>
    <row r="183" spans="3:7" ht="32.25" thickBot="1" x14ac:dyDescent="0.3">
      <c r="C183" s="138" t="s">
        <v>457</v>
      </c>
      <c r="D183" s="82">
        <f>D182+D181+D180+D179+D178+D177+D176</f>
        <v>89468</v>
      </c>
      <c r="E183" s="82">
        <f>E182+E181+E180+E179+E178+E177+E176</f>
        <v>89468</v>
      </c>
      <c r="F183" s="82">
        <f>F182+F181+F180+F179+F178+F177+F176</f>
        <v>89468</v>
      </c>
      <c r="G183" s="82">
        <f>G182+G181+G180+G179+G178+G177+G176</f>
        <v>89468</v>
      </c>
    </row>
    <row r="184" spans="3:7" ht="16.5" thickBot="1" x14ac:dyDescent="0.3">
      <c r="C184" s="99" t="s">
        <v>63</v>
      </c>
      <c r="D184" s="85">
        <f>IF(D183-D168=0,0,"Error")</f>
        <v>0</v>
      </c>
      <c r="E184" s="85">
        <f>IF(E183-E168=0,0,"Error")</f>
        <v>0</v>
      </c>
      <c r="F184" s="85">
        <f>IF(F183-F168=0,0,"Error")</f>
        <v>0</v>
      </c>
      <c r="G184" s="101">
        <f>IF(G183-G168=0,0,"Error")</f>
        <v>0</v>
      </c>
    </row>
    <row r="185" spans="3:7" ht="32.25" thickBot="1" x14ac:dyDescent="0.3">
      <c r="C185" s="99" t="s">
        <v>458</v>
      </c>
      <c r="D185" s="415" t="s">
        <v>459</v>
      </c>
      <c r="E185" s="416"/>
      <c r="F185" s="416"/>
      <c r="G185" s="417"/>
    </row>
    <row r="186" spans="3:7" ht="16.5" thickBot="1" x14ac:dyDescent="0.3">
      <c r="C186" s="415" t="s">
        <v>460</v>
      </c>
      <c r="D186" s="416"/>
      <c r="E186" s="416"/>
      <c r="F186" s="416"/>
      <c r="G186" s="417"/>
    </row>
    <row r="187" spans="3:7" ht="32.25" thickBot="1" x14ac:dyDescent="0.3">
      <c r="C187" s="97" t="s">
        <v>461</v>
      </c>
      <c r="D187" s="115">
        <v>0.25</v>
      </c>
      <c r="E187" s="115">
        <v>0.25</v>
      </c>
      <c r="F187" s="115">
        <v>0.25</v>
      </c>
      <c r="G187" s="115">
        <v>0.25</v>
      </c>
    </row>
    <row r="188" spans="3:7" ht="16.5" thickBot="1" x14ac:dyDescent="0.3">
      <c r="C188" s="418" t="s">
        <v>462</v>
      </c>
      <c r="D188" s="420"/>
      <c r="E188" s="420"/>
      <c r="F188" s="420"/>
      <c r="G188" s="421"/>
    </row>
    <row r="189" spans="3:7" ht="16.5" thickBot="1" x14ac:dyDescent="0.3">
      <c r="C189" s="418" t="s">
        <v>77</v>
      </c>
      <c r="D189" s="420"/>
      <c r="E189" s="420"/>
      <c r="F189" s="420"/>
      <c r="G189" s="421"/>
    </row>
    <row r="190" spans="3:7" ht="16.5" thickBot="1" x14ac:dyDescent="0.3">
      <c r="C190" s="130" t="s">
        <v>463</v>
      </c>
      <c r="D190" s="412" t="s">
        <v>503</v>
      </c>
      <c r="E190" s="413"/>
      <c r="F190" s="413"/>
      <c r="G190" s="414"/>
    </row>
    <row r="191" spans="3:7" ht="16.5" thickBot="1" x14ac:dyDescent="0.3">
      <c r="C191" s="78" t="s">
        <v>10</v>
      </c>
      <c r="D191" s="415" t="s">
        <v>459</v>
      </c>
      <c r="E191" s="416"/>
      <c r="F191" s="416"/>
      <c r="G191" s="417"/>
    </row>
    <row r="192" spans="3:7" ht="16.5" thickBot="1" x14ac:dyDescent="0.3">
      <c r="C192" s="78" t="s">
        <v>15</v>
      </c>
      <c r="D192" s="412" t="s">
        <v>464</v>
      </c>
      <c r="E192" s="413"/>
      <c r="F192" s="413"/>
      <c r="G192" s="414"/>
    </row>
    <row r="193" spans="3:7" ht="15.75" x14ac:dyDescent="0.25">
      <c r="C193" s="410"/>
      <c r="D193" s="76">
        <v>2018</v>
      </c>
      <c r="E193" s="76">
        <v>2019</v>
      </c>
      <c r="F193" s="76">
        <v>2020</v>
      </c>
      <c r="G193" s="76">
        <v>2021</v>
      </c>
    </row>
    <row r="194" spans="3:7" ht="32.25" thickBot="1" x14ac:dyDescent="0.3">
      <c r="C194" s="411"/>
      <c r="D194" s="77" t="s">
        <v>6</v>
      </c>
      <c r="E194" s="77" t="s">
        <v>7</v>
      </c>
      <c r="F194" s="77" t="s">
        <v>7</v>
      </c>
      <c r="G194" s="77" t="s">
        <v>7</v>
      </c>
    </row>
    <row r="195" spans="3:7" ht="16.5" thickBot="1" x14ac:dyDescent="0.3">
      <c r="C195" s="78" t="s">
        <v>9</v>
      </c>
      <c r="D195" s="79">
        <v>25000</v>
      </c>
      <c r="E195" s="79">
        <v>25000</v>
      </c>
      <c r="F195" s="79">
        <v>25000</v>
      </c>
      <c r="G195" s="79">
        <v>25000</v>
      </c>
    </row>
    <row r="196" spans="3:7" ht="32.25" thickBot="1" x14ac:dyDescent="0.3">
      <c r="C196" s="78" t="s">
        <v>16</v>
      </c>
      <c r="D196" s="79">
        <v>586000</v>
      </c>
      <c r="E196" s="79">
        <v>586000</v>
      </c>
      <c r="F196" s="79">
        <v>586000</v>
      </c>
      <c r="G196" s="79">
        <v>586000</v>
      </c>
    </row>
    <row r="197" spans="3:7" ht="32.25" thickBot="1" x14ac:dyDescent="0.3">
      <c r="C197" s="78" t="s">
        <v>26</v>
      </c>
      <c r="D197" s="79">
        <f>D196/D195</f>
        <v>23.44</v>
      </c>
      <c r="E197" s="79">
        <f t="shared" ref="E197:G197" si="15">E196/E195</f>
        <v>23.44</v>
      </c>
      <c r="F197" s="79">
        <f t="shared" si="15"/>
        <v>23.44</v>
      </c>
      <c r="G197" s="79">
        <f t="shared" si="15"/>
        <v>23.44</v>
      </c>
    </row>
    <row r="198" spans="3:7" ht="16.5" thickBot="1" x14ac:dyDescent="0.3">
      <c r="C198" s="78" t="s">
        <v>17</v>
      </c>
      <c r="D198" s="80" t="s">
        <v>23</v>
      </c>
      <c r="E198" s="81">
        <f>E195/D195-1</f>
        <v>0</v>
      </c>
      <c r="F198" s="81">
        <f t="shared" ref="F198:G200" si="16">F195/E195-1</f>
        <v>0</v>
      </c>
      <c r="G198" s="81">
        <f t="shared" si="16"/>
        <v>0</v>
      </c>
    </row>
    <row r="199" spans="3:7" ht="32.25" thickBot="1" x14ac:dyDescent="0.3">
      <c r="C199" s="78" t="s">
        <v>18</v>
      </c>
      <c r="D199" s="80" t="s">
        <v>23</v>
      </c>
      <c r="E199" s="81">
        <f>E196/D196-1</f>
        <v>0</v>
      </c>
      <c r="F199" s="81">
        <f t="shared" si="16"/>
        <v>0</v>
      </c>
      <c r="G199" s="81">
        <f t="shared" si="16"/>
        <v>0</v>
      </c>
    </row>
    <row r="200" spans="3:7" ht="32.25" thickBot="1" x14ac:dyDescent="0.3">
      <c r="C200" s="78" t="s">
        <v>19</v>
      </c>
      <c r="D200" s="80" t="s">
        <v>23</v>
      </c>
      <c r="E200" s="81">
        <f>E197/D197-1</f>
        <v>0</v>
      </c>
      <c r="F200" s="81">
        <f t="shared" si="16"/>
        <v>0</v>
      </c>
      <c r="G200" s="81">
        <f t="shared" si="16"/>
        <v>0</v>
      </c>
    </row>
    <row r="201" spans="3:7" ht="16.5" thickBot="1" x14ac:dyDescent="0.3">
      <c r="C201" s="451" t="s">
        <v>488</v>
      </c>
      <c r="D201" s="452"/>
      <c r="E201" s="452"/>
      <c r="F201" s="452"/>
      <c r="G201" s="453"/>
    </row>
    <row r="202" spans="3:7" ht="15.75" x14ac:dyDescent="0.25">
      <c r="C202" s="410"/>
      <c r="D202" s="76">
        <v>2018</v>
      </c>
      <c r="E202" s="76">
        <v>2019</v>
      </c>
      <c r="F202" s="76">
        <v>2020</v>
      </c>
      <c r="G202" s="76">
        <v>2021</v>
      </c>
    </row>
    <row r="203" spans="3:7" ht="32.25" thickBot="1" x14ac:dyDescent="0.3">
      <c r="C203" s="411"/>
      <c r="D203" s="77" t="s">
        <v>6</v>
      </c>
      <c r="E203" s="77" t="s">
        <v>7</v>
      </c>
      <c r="F203" s="77" t="s">
        <v>7</v>
      </c>
      <c r="G203" s="77" t="s">
        <v>7</v>
      </c>
    </row>
    <row r="204" spans="3:7" ht="16.5" thickBot="1" x14ac:dyDescent="0.3">
      <c r="C204" s="83" t="s">
        <v>0</v>
      </c>
      <c r="D204" s="82">
        <v>294437</v>
      </c>
      <c r="E204" s="82">
        <v>294437</v>
      </c>
      <c r="F204" s="82">
        <v>294437</v>
      </c>
      <c r="G204" s="82">
        <v>294437</v>
      </c>
    </row>
    <row r="205" spans="3:7" ht="48" thickBot="1" x14ac:dyDescent="0.3">
      <c r="C205" s="104" t="s">
        <v>43</v>
      </c>
      <c r="D205" s="116"/>
      <c r="E205" s="117"/>
      <c r="F205" s="117"/>
      <c r="G205" s="117"/>
    </row>
    <row r="206" spans="3:7" ht="48" thickBot="1" x14ac:dyDescent="0.3">
      <c r="C206" s="104" t="s">
        <v>489</v>
      </c>
      <c r="D206" s="116"/>
      <c r="E206" s="118"/>
      <c r="F206" s="118"/>
      <c r="G206" s="118"/>
    </row>
    <row r="207" spans="3:7" ht="32.25" thickBot="1" x14ac:dyDescent="0.3">
      <c r="C207" s="83" t="s">
        <v>41</v>
      </c>
      <c r="D207" s="82">
        <v>41563</v>
      </c>
      <c r="E207" s="82">
        <v>41563</v>
      </c>
      <c r="F207" s="82">
        <v>41563</v>
      </c>
      <c r="G207" s="82">
        <v>41563</v>
      </c>
    </row>
    <row r="208" spans="3:7" ht="79.5" thickBot="1" x14ac:dyDescent="0.3">
      <c r="C208" s="104" t="s">
        <v>45</v>
      </c>
      <c r="D208" s="116"/>
      <c r="E208" s="82"/>
      <c r="F208" s="82"/>
      <c r="G208" s="82"/>
    </row>
    <row r="209" spans="3:7" ht="79.5" thickBot="1" x14ac:dyDescent="0.3">
      <c r="C209" s="104" t="s">
        <v>490</v>
      </c>
      <c r="D209" s="116"/>
      <c r="E209" s="82"/>
      <c r="F209" s="82"/>
      <c r="G209" s="82"/>
    </row>
    <row r="210" spans="3:7" ht="32.25" thickBot="1" x14ac:dyDescent="0.3">
      <c r="C210" s="83" t="s">
        <v>1</v>
      </c>
      <c r="D210" s="116">
        <v>250000</v>
      </c>
      <c r="E210" s="116">
        <v>250000</v>
      </c>
      <c r="F210" s="116">
        <v>250000</v>
      </c>
      <c r="G210" s="116">
        <v>250000</v>
      </c>
    </row>
    <row r="211" spans="3:7" ht="63.75" thickBot="1" x14ac:dyDescent="0.3">
      <c r="C211" s="104" t="s">
        <v>48</v>
      </c>
      <c r="D211" s="116"/>
      <c r="E211" s="82"/>
      <c r="F211" s="82"/>
      <c r="G211" s="82"/>
    </row>
    <row r="212" spans="3:7" ht="63.75" thickBot="1" x14ac:dyDescent="0.3">
      <c r="C212" s="104" t="s">
        <v>491</v>
      </c>
      <c r="D212" s="116"/>
      <c r="E212" s="82"/>
      <c r="F212" s="82"/>
      <c r="G212" s="82"/>
    </row>
    <row r="213" spans="3:7" ht="16.5" thickBot="1" x14ac:dyDescent="0.3">
      <c r="C213" s="83" t="s">
        <v>2</v>
      </c>
      <c r="D213" s="116"/>
      <c r="E213" s="82"/>
      <c r="F213" s="82"/>
      <c r="G213" s="82"/>
    </row>
    <row r="214" spans="3:7" ht="63.75" thickBot="1" x14ac:dyDescent="0.3">
      <c r="C214" s="104" t="s">
        <v>50</v>
      </c>
      <c r="D214" s="116"/>
      <c r="E214" s="82"/>
      <c r="F214" s="82"/>
      <c r="G214" s="82"/>
    </row>
    <row r="215" spans="3:7" ht="63.75" thickBot="1" x14ac:dyDescent="0.3">
      <c r="C215" s="104" t="s">
        <v>492</v>
      </c>
      <c r="D215" s="116"/>
      <c r="E215" s="82"/>
      <c r="F215" s="82"/>
      <c r="G215" s="82"/>
    </row>
    <row r="216" spans="3:7" ht="32.25" thickBot="1" x14ac:dyDescent="0.3">
      <c r="C216" s="83" t="s">
        <v>31</v>
      </c>
      <c r="D216" s="116"/>
      <c r="E216" s="82"/>
      <c r="F216" s="82"/>
      <c r="G216" s="82"/>
    </row>
    <row r="217" spans="3:7" ht="63.75" thickBot="1" x14ac:dyDescent="0.3">
      <c r="C217" s="104" t="s">
        <v>52</v>
      </c>
      <c r="D217" s="116"/>
      <c r="E217" s="82"/>
      <c r="F217" s="82"/>
      <c r="G217" s="82"/>
    </row>
    <row r="218" spans="3:7" ht="63.75" thickBot="1" x14ac:dyDescent="0.3">
      <c r="C218" s="104" t="s">
        <v>493</v>
      </c>
      <c r="D218" s="116"/>
      <c r="E218" s="82"/>
      <c r="F218" s="82"/>
      <c r="G218" s="82"/>
    </row>
    <row r="219" spans="3:7" ht="32.25" thickBot="1" x14ac:dyDescent="0.3">
      <c r="C219" s="83" t="s">
        <v>33</v>
      </c>
      <c r="D219" s="116"/>
      <c r="E219" s="82"/>
      <c r="F219" s="82"/>
      <c r="G219" s="82"/>
    </row>
    <row r="220" spans="3:7" ht="63.75" thickBot="1" x14ac:dyDescent="0.3">
      <c r="C220" s="104" t="s">
        <v>54</v>
      </c>
      <c r="D220" s="116"/>
      <c r="E220" s="82"/>
      <c r="F220" s="82"/>
      <c r="G220" s="82"/>
    </row>
    <row r="221" spans="3:7" ht="63.75" thickBot="1" x14ac:dyDescent="0.3">
      <c r="C221" s="104" t="s">
        <v>494</v>
      </c>
      <c r="D221" s="116"/>
      <c r="E221" s="82"/>
      <c r="F221" s="82"/>
      <c r="G221" s="82"/>
    </row>
    <row r="222" spans="3:7" ht="32.25" thickBot="1" x14ac:dyDescent="0.3">
      <c r="C222" s="83" t="s">
        <v>3</v>
      </c>
      <c r="D222" s="116"/>
      <c r="E222" s="82"/>
      <c r="F222" s="82"/>
      <c r="G222" s="82"/>
    </row>
    <row r="223" spans="3:7" ht="79.5" thickBot="1" x14ac:dyDescent="0.3">
      <c r="C223" s="104" t="s">
        <v>56</v>
      </c>
      <c r="D223" s="116"/>
      <c r="E223" s="82"/>
      <c r="F223" s="82"/>
      <c r="G223" s="82"/>
    </row>
    <row r="224" spans="3:7" ht="79.5" thickBot="1" x14ac:dyDescent="0.3">
      <c r="C224" s="104" t="s">
        <v>495</v>
      </c>
      <c r="D224" s="116"/>
      <c r="E224" s="82"/>
      <c r="F224" s="82"/>
      <c r="G224" s="82"/>
    </row>
    <row r="225" spans="3:7" ht="32.25" thickBot="1" x14ac:dyDescent="0.3">
      <c r="C225" s="128" t="s">
        <v>465</v>
      </c>
      <c r="D225" s="116">
        <f t="shared" ref="D225:G225" si="17">D222+D219+D216+D213+D210+D207+D204</f>
        <v>586000</v>
      </c>
      <c r="E225" s="116">
        <f t="shared" si="17"/>
        <v>586000</v>
      </c>
      <c r="F225" s="116">
        <f t="shared" si="17"/>
        <v>586000</v>
      </c>
      <c r="G225" s="116">
        <f t="shared" si="17"/>
        <v>586000</v>
      </c>
    </row>
    <row r="226" spans="3:7" x14ac:dyDescent="0.25">
      <c r="C226" s="454" t="s">
        <v>496</v>
      </c>
      <c r="D226" s="457"/>
      <c r="E226" s="458"/>
      <c r="F226" s="458"/>
      <c r="G226" s="459"/>
    </row>
    <row r="227" spans="3:7" x14ac:dyDescent="0.25">
      <c r="C227" s="455"/>
      <c r="D227" s="460"/>
      <c r="E227" s="461"/>
      <c r="F227" s="461"/>
      <c r="G227" s="462"/>
    </row>
    <row r="228" spans="3:7" ht="15.75" thickBot="1" x14ac:dyDescent="0.3">
      <c r="C228" s="456"/>
      <c r="D228" s="463"/>
      <c r="E228" s="464"/>
      <c r="F228" s="464"/>
      <c r="G228" s="465"/>
    </row>
    <row r="229" spans="3:7" ht="16.5" thickBot="1" x14ac:dyDescent="0.3">
      <c r="C229" s="418" t="s">
        <v>466</v>
      </c>
      <c r="D229" s="420"/>
      <c r="E229" s="420"/>
      <c r="F229" s="420"/>
      <c r="G229" s="421"/>
    </row>
    <row r="230" spans="3:7" ht="16.5" thickBot="1" x14ac:dyDescent="0.3">
      <c r="C230" s="418" t="s">
        <v>71</v>
      </c>
      <c r="D230" s="420"/>
      <c r="E230" s="420"/>
      <c r="F230" s="420"/>
      <c r="G230" s="421"/>
    </row>
    <row r="231" spans="3:7" ht="32.25" thickBot="1" x14ac:dyDescent="0.3">
      <c r="C231" s="78" t="s">
        <v>86</v>
      </c>
      <c r="D231" s="468" t="s">
        <v>404</v>
      </c>
      <c r="E231" s="469"/>
      <c r="F231" s="469"/>
      <c r="G231" s="470"/>
    </row>
    <row r="232" spans="3:7" ht="16.5" thickBot="1" x14ac:dyDescent="0.3">
      <c r="C232" s="130" t="s">
        <v>467</v>
      </c>
      <c r="D232" s="412" t="s">
        <v>502</v>
      </c>
      <c r="E232" s="413"/>
      <c r="F232" s="413"/>
      <c r="G232" s="414"/>
    </row>
    <row r="233" spans="3:7" ht="16.5" thickBot="1" x14ac:dyDescent="0.3">
      <c r="C233" s="78" t="s">
        <v>10</v>
      </c>
      <c r="D233" s="415" t="s">
        <v>468</v>
      </c>
      <c r="E233" s="416"/>
      <c r="F233" s="416"/>
      <c r="G233" s="417"/>
    </row>
    <row r="234" spans="3:7" ht="16.5" thickBot="1" x14ac:dyDescent="0.3">
      <c r="C234" s="78" t="s">
        <v>15</v>
      </c>
      <c r="D234" s="412" t="s">
        <v>160</v>
      </c>
      <c r="E234" s="413"/>
      <c r="F234" s="413"/>
      <c r="G234" s="414"/>
    </row>
    <row r="235" spans="3:7" ht="15.75" x14ac:dyDescent="0.25">
      <c r="C235" s="410"/>
      <c r="D235" s="76">
        <v>2018</v>
      </c>
      <c r="E235" s="76">
        <v>2019</v>
      </c>
      <c r="F235" s="76">
        <v>2020</v>
      </c>
      <c r="G235" s="76">
        <v>2021</v>
      </c>
    </row>
    <row r="236" spans="3:7" ht="32.25" thickBot="1" x14ac:dyDescent="0.3">
      <c r="C236" s="411"/>
      <c r="D236" s="77" t="s">
        <v>6</v>
      </c>
      <c r="E236" s="77" t="s">
        <v>7</v>
      </c>
      <c r="F236" s="77" t="s">
        <v>7</v>
      </c>
      <c r="G236" s="77" t="s">
        <v>7</v>
      </c>
    </row>
    <row r="237" spans="3:7" ht="16.5" thickBot="1" x14ac:dyDescent="0.3">
      <c r="C237" s="78" t="s">
        <v>9</v>
      </c>
      <c r="D237" s="79">
        <v>81</v>
      </c>
      <c r="E237" s="79">
        <v>305</v>
      </c>
      <c r="F237" s="79">
        <v>80</v>
      </c>
      <c r="G237" s="79">
        <v>80</v>
      </c>
    </row>
    <row r="238" spans="3:7" ht="32.25" thickBot="1" x14ac:dyDescent="0.3">
      <c r="C238" s="78" t="s">
        <v>16</v>
      </c>
      <c r="D238" s="79">
        <v>13442</v>
      </c>
      <c r="E238" s="79">
        <v>38080</v>
      </c>
      <c r="F238" s="79">
        <v>10000</v>
      </c>
      <c r="G238" s="79">
        <v>10000</v>
      </c>
    </row>
    <row r="239" spans="3:7" ht="32.25" thickBot="1" x14ac:dyDescent="0.3">
      <c r="C239" s="78" t="s">
        <v>26</v>
      </c>
      <c r="D239" s="79">
        <f>D238/D237</f>
        <v>165.95061728395061</v>
      </c>
      <c r="E239" s="79">
        <f t="shared" ref="E239:G239" si="18">E238/E237</f>
        <v>124.85245901639344</v>
      </c>
      <c r="F239" s="79">
        <f t="shared" si="18"/>
        <v>125</v>
      </c>
      <c r="G239" s="79">
        <f t="shared" si="18"/>
        <v>125</v>
      </c>
    </row>
    <row r="240" spans="3:7" ht="16.5" thickBot="1" x14ac:dyDescent="0.3">
      <c r="C240" s="78" t="s">
        <v>17</v>
      </c>
      <c r="D240" s="80" t="s">
        <v>23</v>
      </c>
      <c r="E240" s="81">
        <f>E237/D237-1</f>
        <v>2.7654320987654319</v>
      </c>
      <c r="F240" s="81">
        <f t="shared" ref="F240:G242" si="19">F237/E237-1</f>
        <v>-0.73770491803278682</v>
      </c>
      <c r="G240" s="81">
        <f t="shared" si="19"/>
        <v>0</v>
      </c>
    </row>
    <row r="241" spans="3:7" ht="32.25" thickBot="1" x14ac:dyDescent="0.3">
      <c r="C241" s="78" t="s">
        <v>18</v>
      </c>
      <c r="D241" s="80" t="s">
        <v>23</v>
      </c>
      <c r="E241" s="81">
        <f>E238/D238-1</f>
        <v>1.8329117690819818</v>
      </c>
      <c r="F241" s="81">
        <f t="shared" si="19"/>
        <v>-0.73739495798319332</v>
      </c>
      <c r="G241" s="81">
        <f t="shared" si="19"/>
        <v>0</v>
      </c>
    </row>
    <row r="242" spans="3:7" ht="32.25" thickBot="1" x14ac:dyDescent="0.3">
      <c r="C242" s="78" t="s">
        <v>19</v>
      </c>
      <c r="D242" s="80" t="s">
        <v>23</v>
      </c>
      <c r="E242" s="81">
        <f>E239/D239-1</f>
        <v>-0.24765294001429328</v>
      </c>
      <c r="F242" s="81">
        <f t="shared" si="19"/>
        <v>1.1817226890755705E-3</v>
      </c>
      <c r="G242" s="81">
        <f t="shared" si="19"/>
        <v>0</v>
      </c>
    </row>
    <row r="243" spans="3:7" ht="16.5" thickBot="1" x14ac:dyDescent="0.3">
      <c r="C243" s="451" t="s">
        <v>497</v>
      </c>
      <c r="D243" s="452"/>
      <c r="E243" s="452"/>
      <c r="F243" s="452"/>
      <c r="G243" s="453"/>
    </row>
    <row r="244" spans="3:7" ht="15.75" x14ac:dyDescent="0.25">
      <c r="C244" s="410"/>
      <c r="D244" s="76">
        <v>2018</v>
      </c>
      <c r="E244" s="76">
        <v>2019</v>
      </c>
      <c r="F244" s="76">
        <v>2020</v>
      </c>
      <c r="G244" s="76">
        <v>2021</v>
      </c>
    </row>
    <row r="245" spans="3:7" ht="32.25" thickBot="1" x14ac:dyDescent="0.3">
      <c r="C245" s="411"/>
      <c r="D245" s="77" t="s">
        <v>6</v>
      </c>
      <c r="E245" s="77" t="s">
        <v>7</v>
      </c>
      <c r="F245" s="77" t="s">
        <v>7</v>
      </c>
      <c r="G245" s="77" t="s">
        <v>7</v>
      </c>
    </row>
    <row r="246" spans="3:7" ht="32.25" thickBot="1" x14ac:dyDescent="0.3">
      <c r="C246" s="83" t="s">
        <v>74</v>
      </c>
      <c r="D246" s="82"/>
      <c r="E246" s="82"/>
      <c r="F246" s="82"/>
      <c r="G246" s="82"/>
    </row>
    <row r="247" spans="3:7" ht="32.25" thickBot="1" x14ac:dyDescent="0.3">
      <c r="C247" s="83" t="s">
        <v>75</v>
      </c>
      <c r="D247" s="82">
        <f>D238</f>
        <v>13442</v>
      </c>
      <c r="E247" s="82">
        <v>38080</v>
      </c>
      <c r="F247" s="82">
        <v>10000</v>
      </c>
      <c r="G247" s="82">
        <v>10000</v>
      </c>
    </row>
    <row r="248" spans="3:7" ht="32.25" thickBot="1" x14ac:dyDescent="0.3">
      <c r="C248" s="128" t="s">
        <v>469</v>
      </c>
      <c r="D248" s="82">
        <f>D247+D246</f>
        <v>13442</v>
      </c>
      <c r="E248" s="82">
        <f t="shared" ref="E248:G248" si="20">E247+E246</f>
        <v>38080</v>
      </c>
      <c r="F248" s="82">
        <f t="shared" si="20"/>
        <v>10000</v>
      </c>
      <c r="G248" s="82">
        <f t="shared" si="20"/>
        <v>10000</v>
      </c>
    </row>
    <row r="249" spans="3:7" x14ac:dyDescent="0.25">
      <c r="C249" s="454" t="s">
        <v>470</v>
      </c>
      <c r="D249" s="457"/>
      <c r="E249" s="458"/>
      <c r="F249" s="458"/>
      <c r="G249" s="459"/>
    </row>
    <row r="250" spans="3:7" x14ac:dyDescent="0.25">
      <c r="C250" s="455"/>
      <c r="D250" s="460"/>
      <c r="E250" s="461"/>
      <c r="F250" s="461"/>
      <c r="G250" s="462"/>
    </row>
    <row r="251" spans="3:7" ht="15.75" thickBot="1" x14ac:dyDescent="0.3">
      <c r="C251" s="456"/>
      <c r="D251" s="463"/>
      <c r="E251" s="464"/>
      <c r="F251" s="464"/>
      <c r="G251" s="465"/>
    </row>
    <row r="252" spans="3:7" ht="16.5" thickBot="1" x14ac:dyDescent="0.3">
      <c r="C252" s="418" t="s">
        <v>71</v>
      </c>
      <c r="D252" s="420"/>
      <c r="E252" s="420"/>
      <c r="F252" s="420"/>
      <c r="G252" s="421"/>
    </row>
    <row r="253" spans="3:7" ht="32.25" thickBot="1" x14ac:dyDescent="0.3">
      <c r="C253" s="78" t="s">
        <v>86</v>
      </c>
      <c r="D253" s="468" t="s">
        <v>404</v>
      </c>
      <c r="E253" s="469"/>
      <c r="F253" s="469"/>
      <c r="G253" s="470"/>
    </row>
    <row r="254" spans="3:7" ht="16.5" thickBot="1" x14ac:dyDescent="0.3">
      <c r="C254" s="130" t="s">
        <v>471</v>
      </c>
      <c r="D254" s="412" t="s">
        <v>156</v>
      </c>
      <c r="E254" s="413"/>
      <c r="F254" s="413"/>
      <c r="G254" s="414"/>
    </row>
    <row r="255" spans="3:7" ht="16.5" thickBot="1" x14ac:dyDescent="0.3">
      <c r="C255" s="78" t="s">
        <v>10</v>
      </c>
      <c r="D255" s="412" t="s">
        <v>472</v>
      </c>
      <c r="E255" s="413"/>
      <c r="F255" s="413"/>
      <c r="G255" s="414"/>
    </row>
    <row r="256" spans="3:7" ht="16.5" thickBot="1" x14ac:dyDescent="0.3">
      <c r="C256" s="78" t="s">
        <v>15</v>
      </c>
      <c r="D256" s="412" t="s">
        <v>473</v>
      </c>
      <c r="E256" s="413"/>
      <c r="F256" s="413"/>
      <c r="G256" s="414"/>
    </row>
    <row r="257" spans="3:7" ht="15.75" x14ac:dyDescent="0.25">
      <c r="C257" s="410"/>
      <c r="D257" s="76">
        <v>2018</v>
      </c>
      <c r="E257" s="76">
        <v>2019</v>
      </c>
      <c r="F257" s="76">
        <v>2020</v>
      </c>
      <c r="G257" s="76">
        <v>2021</v>
      </c>
    </row>
    <row r="258" spans="3:7" ht="32.25" thickBot="1" x14ac:dyDescent="0.3">
      <c r="C258" s="411"/>
      <c r="D258" s="77" t="s">
        <v>6</v>
      </c>
      <c r="E258" s="77" t="s">
        <v>7</v>
      </c>
      <c r="F258" s="77" t="s">
        <v>7</v>
      </c>
      <c r="G258" s="77" t="s">
        <v>7</v>
      </c>
    </row>
    <row r="259" spans="3:7" ht="16.5" thickBot="1" x14ac:dyDescent="0.3">
      <c r="C259" s="78" t="s">
        <v>9</v>
      </c>
      <c r="D259" s="79">
        <v>800</v>
      </c>
      <c r="E259" s="79">
        <v>0</v>
      </c>
      <c r="F259" s="79">
        <v>0</v>
      </c>
      <c r="G259" s="79">
        <v>0</v>
      </c>
    </row>
    <row r="260" spans="3:7" ht="32.25" thickBot="1" x14ac:dyDescent="0.3">
      <c r="C260" s="78" t="s">
        <v>16</v>
      </c>
      <c r="D260" s="79">
        <v>33558</v>
      </c>
      <c r="E260" s="79">
        <v>0</v>
      </c>
      <c r="F260" s="79">
        <v>0</v>
      </c>
      <c r="G260" s="79">
        <v>0</v>
      </c>
    </row>
    <row r="261" spans="3:7" ht="32.25" thickBot="1" x14ac:dyDescent="0.3">
      <c r="C261" s="78" t="s">
        <v>26</v>
      </c>
      <c r="D261" s="79">
        <f>D260/D259</f>
        <v>41.947499999999998</v>
      </c>
      <c r="E261" s="79" t="e">
        <f t="shared" ref="E261:G261" si="21">E260/E259</f>
        <v>#DIV/0!</v>
      </c>
      <c r="F261" s="79" t="e">
        <f t="shared" si="21"/>
        <v>#DIV/0!</v>
      </c>
      <c r="G261" s="79" t="e">
        <f t="shared" si="21"/>
        <v>#DIV/0!</v>
      </c>
    </row>
    <row r="262" spans="3:7" ht="16.5" thickBot="1" x14ac:dyDescent="0.3">
      <c r="C262" s="78" t="s">
        <v>17</v>
      </c>
      <c r="D262" s="80" t="s">
        <v>23</v>
      </c>
      <c r="E262" s="81">
        <f>E259/D259-1</f>
        <v>-1</v>
      </c>
      <c r="F262" s="81" t="e">
        <f t="shared" ref="F262:G264" si="22">F259/E259-1</f>
        <v>#DIV/0!</v>
      </c>
      <c r="G262" s="81" t="e">
        <f t="shared" si="22"/>
        <v>#DIV/0!</v>
      </c>
    </row>
    <row r="263" spans="3:7" ht="32.25" thickBot="1" x14ac:dyDescent="0.3">
      <c r="C263" s="78" t="s">
        <v>18</v>
      </c>
      <c r="D263" s="80" t="s">
        <v>23</v>
      </c>
      <c r="E263" s="81">
        <f>E260/D260-1</f>
        <v>-1</v>
      </c>
      <c r="F263" s="81" t="e">
        <f t="shared" si="22"/>
        <v>#DIV/0!</v>
      </c>
      <c r="G263" s="81" t="e">
        <f t="shared" si="22"/>
        <v>#DIV/0!</v>
      </c>
    </row>
    <row r="264" spans="3:7" ht="32.25" thickBot="1" x14ac:dyDescent="0.3">
      <c r="C264" s="78" t="s">
        <v>19</v>
      </c>
      <c r="D264" s="80" t="s">
        <v>23</v>
      </c>
      <c r="E264" s="81" t="e">
        <f>E261/D261-1</f>
        <v>#DIV/0!</v>
      </c>
      <c r="F264" s="81" t="e">
        <f t="shared" si="22"/>
        <v>#DIV/0!</v>
      </c>
      <c r="G264" s="81" t="e">
        <f t="shared" si="22"/>
        <v>#DIV/0!</v>
      </c>
    </row>
    <row r="265" spans="3:7" ht="16.5" thickBot="1" x14ac:dyDescent="0.3">
      <c r="C265" s="451" t="s">
        <v>498</v>
      </c>
      <c r="D265" s="452"/>
      <c r="E265" s="452"/>
      <c r="F265" s="452"/>
      <c r="G265" s="453"/>
    </row>
    <row r="266" spans="3:7" ht="15.75" x14ac:dyDescent="0.25">
      <c r="C266" s="410"/>
      <c r="D266" s="76">
        <v>2018</v>
      </c>
      <c r="E266" s="76">
        <v>2019</v>
      </c>
      <c r="F266" s="76">
        <v>2020</v>
      </c>
      <c r="G266" s="76">
        <v>2021</v>
      </c>
    </row>
    <row r="267" spans="3:7" ht="32.25" thickBot="1" x14ac:dyDescent="0.3">
      <c r="C267" s="411"/>
      <c r="D267" s="77" t="s">
        <v>6</v>
      </c>
      <c r="E267" s="77" t="s">
        <v>7</v>
      </c>
      <c r="F267" s="77" t="s">
        <v>7</v>
      </c>
      <c r="G267" s="77" t="s">
        <v>7</v>
      </c>
    </row>
    <row r="268" spans="3:7" ht="32.25" thickBot="1" x14ac:dyDescent="0.3">
      <c r="C268" s="83" t="s">
        <v>74</v>
      </c>
      <c r="D268" s="82"/>
      <c r="E268" s="82"/>
      <c r="F268" s="82"/>
      <c r="G268" s="82"/>
    </row>
    <row r="269" spans="3:7" ht="32.25" thickBot="1" x14ac:dyDescent="0.3">
      <c r="C269" s="83" t="s">
        <v>75</v>
      </c>
      <c r="D269" s="116">
        <f>D260</f>
        <v>33558</v>
      </c>
      <c r="E269" s="82">
        <v>0</v>
      </c>
      <c r="F269" s="82">
        <v>0</v>
      </c>
      <c r="G269" s="82">
        <v>0</v>
      </c>
    </row>
    <row r="270" spans="3:7" ht="32.25" thickBot="1" x14ac:dyDescent="0.3">
      <c r="C270" s="128" t="s">
        <v>501</v>
      </c>
      <c r="D270" s="116">
        <f>D269+D268</f>
        <v>33558</v>
      </c>
      <c r="E270" s="116">
        <f t="shared" ref="E270:G270" si="23">E269+E268</f>
        <v>0</v>
      </c>
      <c r="F270" s="116">
        <f t="shared" si="23"/>
        <v>0</v>
      </c>
      <c r="G270" s="116">
        <f t="shared" si="23"/>
        <v>0</v>
      </c>
    </row>
    <row r="271" spans="3:7" x14ac:dyDescent="0.25">
      <c r="C271" s="454" t="s">
        <v>474</v>
      </c>
      <c r="D271" s="457"/>
      <c r="E271" s="458"/>
      <c r="F271" s="458"/>
      <c r="G271" s="459"/>
    </row>
    <row r="272" spans="3:7" x14ac:dyDescent="0.25">
      <c r="C272" s="455"/>
      <c r="D272" s="460"/>
      <c r="E272" s="461"/>
      <c r="F272" s="461"/>
      <c r="G272" s="462"/>
    </row>
    <row r="273" spans="3:7" ht="15.75" thickBot="1" x14ac:dyDescent="0.3">
      <c r="C273" s="456"/>
      <c r="D273" s="463"/>
      <c r="E273" s="464"/>
      <c r="F273" s="464"/>
      <c r="G273" s="465"/>
    </row>
    <row r="274" spans="3:7" ht="56.25" customHeight="1" thickBot="1" x14ac:dyDescent="0.3">
      <c r="C274" s="78" t="s">
        <v>40</v>
      </c>
      <c r="D274" s="468" t="s">
        <v>404</v>
      </c>
      <c r="E274" s="469"/>
      <c r="F274" s="469"/>
      <c r="G274" s="470"/>
    </row>
    <row r="275" spans="3:7" ht="40.5" customHeight="1" thickBot="1" x14ac:dyDescent="0.3">
      <c r="C275" s="130" t="s">
        <v>500</v>
      </c>
      <c r="D275" s="415" t="s">
        <v>475</v>
      </c>
      <c r="E275" s="416"/>
      <c r="F275" s="416"/>
      <c r="G275" s="417"/>
    </row>
    <row r="276" spans="3:7" ht="41.25" customHeight="1" thickBot="1" x14ac:dyDescent="0.3">
      <c r="C276" s="78" t="s">
        <v>10</v>
      </c>
      <c r="D276" s="415" t="s">
        <v>475</v>
      </c>
      <c r="E276" s="416"/>
      <c r="F276" s="416"/>
      <c r="G276" s="417"/>
    </row>
    <row r="277" spans="3:7" ht="16.5" thickBot="1" x14ac:dyDescent="0.3">
      <c r="C277" s="78" t="s">
        <v>15</v>
      </c>
      <c r="D277" s="412" t="s">
        <v>476</v>
      </c>
      <c r="E277" s="413"/>
      <c r="F277" s="413"/>
      <c r="G277" s="414"/>
    </row>
    <row r="278" spans="3:7" ht="15.75" x14ac:dyDescent="0.25">
      <c r="C278" s="410"/>
      <c r="D278" s="76">
        <v>2018</v>
      </c>
      <c r="E278" s="76">
        <v>2019</v>
      </c>
      <c r="F278" s="76">
        <v>2020</v>
      </c>
      <c r="G278" s="76">
        <v>2021</v>
      </c>
    </row>
    <row r="279" spans="3:7" ht="32.25" thickBot="1" x14ac:dyDescent="0.3">
      <c r="C279" s="411"/>
      <c r="D279" s="77" t="s">
        <v>6</v>
      </c>
      <c r="E279" s="77" t="s">
        <v>7</v>
      </c>
      <c r="F279" s="77" t="s">
        <v>7</v>
      </c>
      <c r="G279" s="77" t="s">
        <v>7</v>
      </c>
    </row>
    <row r="280" spans="3:7" ht="16.5" thickBot="1" x14ac:dyDescent="0.3">
      <c r="C280" s="78" t="s">
        <v>9</v>
      </c>
      <c r="D280" s="79">
        <v>0</v>
      </c>
      <c r="E280" s="79">
        <v>1</v>
      </c>
      <c r="F280" s="79">
        <v>0</v>
      </c>
      <c r="G280" s="79">
        <v>0</v>
      </c>
    </row>
    <row r="281" spans="3:7" ht="32.25" thickBot="1" x14ac:dyDescent="0.3">
      <c r="C281" s="78" t="s">
        <v>16</v>
      </c>
      <c r="D281" s="79"/>
      <c r="E281" s="79">
        <v>140000</v>
      </c>
      <c r="F281" s="79">
        <v>0</v>
      </c>
      <c r="G281" s="79">
        <v>0</v>
      </c>
    </row>
    <row r="282" spans="3:7" ht="32.25" thickBot="1" x14ac:dyDescent="0.3">
      <c r="C282" s="78" t="s">
        <v>26</v>
      </c>
      <c r="D282" s="79" t="e">
        <f>D281/D280</f>
        <v>#DIV/0!</v>
      </c>
      <c r="E282" s="79">
        <f t="shared" ref="E282:G282" si="24">E281/E280</f>
        <v>140000</v>
      </c>
      <c r="F282" s="79" t="e">
        <f t="shared" si="24"/>
        <v>#DIV/0!</v>
      </c>
      <c r="G282" s="79" t="e">
        <f t="shared" si="24"/>
        <v>#DIV/0!</v>
      </c>
    </row>
    <row r="283" spans="3:7" ht="16.5" thickBot="1" x14ac:dyDescent="0.3">
      <c r="C283" s="78" t="s">
        <v>17</v>
      </c>
      <c r="D283" s="80" t="s">
        <v>23</v>
      </c>
      <c r="E283" s="81" t="e">
        <f>E280/D280-1</f>
        <v>#DIV/0!</v>
      </c>
      <c r="F283" s="81">
        <f t="shared" ref="F283:G285" si="25">F280/E280-1</f>
        <v>-1</v>
      </c>
      <c r="G283" s="81" t="e">
        <f t="shared" si="25"/>
        <v>#DIV/0!</v>
      </c>
    </row>
    <row r="284" spans="3:7" ht="32.25" thickBot="1" x14ac:dyDescent="0.3">
      <c r="C284" s="78" t="s">
        <v>18</v>
      </c>
      <c r="D284" s="80" t="s">
        <v>23</v>
      </c>
      <c r="E284" s="81" t="e">
        <f>E281/D281-1</f>
        <v>#DIV/0!</v>
      </c>
      <c r="F284" s="81">
        <f t="shared" si="25"/>
        <v>-1</v>
      </c>
      <c r="G284" s="81" t="e">
        <f t="shared" si="25"/>
        <v>#DIV/0!</v>
      </c>
    </row>
    <row r="285" spans="3:7" ht="32.25" thickBot="1" x14ac:dyDescent="0.3">
      <c r="C285" s="78" t="s">
        <v>19</v>
      </c>
      <c r="D285" s="80" t="s">
        <v>23</v>
      </c>
      <c r="E285" s="81" t="e">
        <f>E282/D282-1</f>
        <v>#DIV/0!</v>
      </c>
      <c r="F285" s="81" t="e">
        <f t="shared" si="25"/>
        <v>#DIV/0!</v>
      </c>
      <c r="G285" s="81" t="e">
        <f t="shared" si="25"/>
        <v>#DIV/0!</v>
      </c>
    </row>
    <row r="286" spans="3:7" ht="16.5" thickBot="1" x14ac:dyDescent="0.3">
      <c r="C286" s="451" t="s">
        <v>499</v>
      </c>
      <c r="D286" s="452"/>
      <c r="E286" s="452"/>
      <c r="F286" s="452"/>
      <c r="G286" s="453"/>
    </row>
    <row r="287" spans="3:7" ht="15.75" x14ac:dyDescent="0.25">
      <c r="C287" s="410"/>
      <c r="D287" s="76">
        <v>2018</v>
      </c>
      <c r="E287" s="76">
        <v>2019</v>
      </c>
      <c r="F287" s="76">
        <v>2020</v>
      </c>
      <c r="G287" s="76">
        <v>2021</v>
      </c>
    </row>
    <row r="288" spans="3:7" ht="32.25" thickBot="1" x14ac:dyDescent="0.3">
      <c r="C288" s="411"/>
      <c r="D288" s="77" t="s">
        <v>6</v>
      </c>
      <c r="E288" s="77" t="s">
        <v>7</v>
      </c>
      <c r="F288" s="77" t="s">
        <v>7</v>
      </c>
      <c r="G288" s="77" t="s">
        <v>7</v>
      </c>
    </row>
    <row r="289" spans="3:7" ht="32.25" thickBot="1" x14ac:dyDescent="0.3">
      <c r="C289" s="83" t="s">
        <v>74</v>
      </c>
      <c r="D289" s="82"/>
      <c r="E289" s="82"/>
      <c r="F289" s="82"/>
      <c r="G289" s="82"/>
    </row>
    <row r="290" spans="3:7" ht="32.25" thickBot="1" x14ac:dyDescent="0.3">
      <c r="C290" s="83" t="s">
        <v>75</v>
      </c>
      <c r="D290" s="116">
        <v>0</v>
      </c>
      <c r="E290" s="82">
        <v>140000</v>
      </c>
      <c r="F290" s="82">
        <v>0</v>
      </c>
      <c r="G290" s="82">
        <v>0</v>
      </c>
    </row>
    <row r="291" spans="3:7" ht="32.25" thickBot="1" x14ac:dyDescent="0.3">
      <c r="C291" s="128" t="s">
        <v>477</v>
      </c>
      <c r="D291" s="116">
        <f>D290+D289</f>
        <v>0</v>
      </c>
      <c r="E291" s="116">
        <f t="shared" ref="E291:G291" si="26">E290+E289</f>
        <v>140000</v>
      </c>
      <c r="F291" s="116">
        <f t="shared" si="26"/>
        <v>0</v>
      </c>
      <c r="G291" s="116">
        <f t="shared" si="26"/>
        <v>0</v>
      </c>
    </row>
    <row r="292" spans="3:7" x14ac:dyDescent="0.25">
      <c r="C292" s="454" t="s">
        <v>478</v>
      </c>
      <c r="D292" s="457"/>
      <c r="E292" s="458"/>
      <c r="F292" s="458"/>
      <c r="G292" s="459"/>
    </row>
    <row r="293" spans="3:7" x14ac:dyDescent="0.25">
      <c r="C293" s="455"/>
      <c r="D293" s="460"/>
      <c r="E293" s="461"/>
      <c r="F293" s="461"/>
      <c r="G293" s="462"/>
    </row>
    <row r="294" spans="3:7" ht="15.75" thickBot="1" x14ac:dyDescent="0.3">
      <c r="C294" s="456"/>
      <c r="D294" s="463"/>
      <c r="E294" s="464"/>
      <c r="F294" s="464"/>
      <c r="G294" s="465"/>
    </row>
    <row r="295" spans="3:7" ht="16.5" thickBot="1" x14ac:dyDescent="0.3">
      <c r="C295" s="751"/>
      <c r="D295" s="164"/>
      <c r="E295" s="164"/>
      <c r="F295" s="164"/>
      <c r="G295" s="164"/>
    </row>
    <row r="296" spans="3:7" ht="48" thickBot="1" x14ac:dyDescent="0.3">
      <c r="C296" s="145" t="s">
        <v>89</v>
      </c>
      <c r="D296" s="165">
        <f>D281+D260+D238+D196+D168+D141+D118+D100+D74+D56+D30</f>
        <v>3413500</v>
      </c>
      <c r="E296" s="165">
        <f t="shared" ref="E296:G296" si="27">E281+E260+E238+E196+E168+E141+E118+E100+E74+E56+E30</f>
        <v>4979080</v>
      </c>
      <c r="F296" s="165">
        <f t="shared" si="27"/>
        <v>5311000</v>
      </c>
      <c r="G296" s="165">
        <f t="shared" si="27"/>
        <v>5411000</v>
      </c>
    </row>
    <row r="297" spans="3:7" ht="48" thickBot="1" x14ac:dyDescent="0.3">
      <c r="C297" s="145" t="s">
        <v>90</v>
      </c>
      <c r="D297" s="165">
        <f>D299+D301+D303+D307+D317+D315</f>
        <v>3413500</v>
      </c>
      <c r="E297" s="165">
        <f>E299+E301+E303+E307+E317+E315</f>
        <v>4979080</v>
      </c>
      <c r="F297" s="165">
        <f>F299+F301+F303+F307+F317+F315</f>
        <v>5311000</v>
      </c>
      <c r="G297" s="165">
        <f>G299+G301+G303+G307+G317+G315</f>
        <v>5411000</v>
      </c>
    </row>
    <row r="298" spans="3:7" ht="48" thickBot="1" x14ac:dyDescent="0.3">
      <c r="C298" s="102" t="s">
        <v>27</v>
      </c>
      <c r="D298" s="85"/>
      <c r="E298" s="103">
        <f>E297/D297-1</f>
        <v>0.45864362091694733</v>
      </c>
      <c r="F298" s="103">
        <f t="shared" ref="F298:G298" si="28">F297/E297-1</f>
        <v>6.6662917647436926E-2</v>
      </c>
      <c r="G298" s="103">
        <f t="shared" si="28"/>
        <v>1.8828845791752924E-2</v>
      </c>
    </row>
    <row r="299" spans="3:7" ht="16.5" thickBot="1" x14ac:dyDescent="0.3">
      <c r="C299" s="83" t="s">
        <v>0</v>
      </c>
      <c r="D299" s="82">
        <f>D204+D176+D149+D126+D82+D38</f>
        <v>465437</v>
      </c>
      <c r="E299" s="82">
        <f>E204+E176+E149+E126+E82+E38</f>
        <v>465437</v>
      </c>
      <c r="F299" s="82">
        <f>F204+F176+F149+F126+F82+F38</f>
        <v>465437</v>
      </c>
      <c r="G299" s="82">
        <f>G204+G176+G149+G126+G82+G38</f>
        <v>465437</v>
      </c>
    </row>
    <row r="300" spans="3:7" ht="16.5" thickBot="1" x14ac:dyDescent="0.3">
      <c r="C300" s="104" t="s">
        <v>28</v>
      </c>
      <c r="D300" s="82"/>
      <c r="E300" s="81">
        <f>E299/D299-1</f>
        <v>0</v>
      </c>
      <c r="F300" s="81">
        <f t="shared" ref="F300:G300" si="29">F299/E299-1</f>
        <v>0</v>
      </c>
      <c r="G300" s="81">
        <f t="shared" si="29"/>
        <v>0</v>
      </c>
    </row>
    <row r="301" spans="3:7" ht="32.25" thickBot="1" x14ac:dyDescent="0.3">
      <c r="C301" s="83" t="s">
        <v>41</v>
      </c>
      <c r="D301" s="82">
        <f>D207+D177+D150+D127+D83+D39</f>
        <v>70563</v>
      </c>
      <c r="E301" s="82">
        <f>E207+E177+E150+E127+E83+E39</f>
        <v>70563</v>
      </c>
      <c r="F301" s="82">
        <f>F207+F177+F150+F127+F83+F39</f>
        <v>70563</v>
      </c>
      <c r="G301" s="82">
        <f>G207+G177+G150+G127+G83+G39</f>
        <v>70563</v>
      </c>
    </row>
    <row r="302" spans="3:7" ht="48" thickBot="1" x14ac:dyDescent="0.3">
      <c r="C302" s="104" t="s">
        <v>42</v>
      </c>
      <c r="D302" s="82"/>
      <c r="E302" s="81">
        <f>E301/D301-1</f>
        <v>0</v>
      </c>
      <c r="F302" s="81">
        <f t="shared" ref="F302:G302" si="30">F301/E301-1</f>
        <v>0</v>
      </c>
      <c r="G302" s="81">
        <f t="shared" si="30"/>
        <v>0</v>
      </c>
    </row>
    <row r="303" spans="3:7" ht="32.25" thickBot="1" x14ac:dyDescent="0.3">
      <c r="C303" s="83" t="s">
        <v>1</v>
      </c>
      <c r="D303" s="82">
        <f>D210+D178+D151+D128+D84+D40</f>
        <v>320000</v>
      </c>
      <c r="E303" s="82">
        <f>E210+E178+E151+E128+E84+E40</f>
        <v>320000</v>
      </c>
      <c r="F303" s="82">
        <f>F210+F178+F151+F128+F84+F40</f>
        <v>320000</v>
      </c>
      <c r="G303" s="82">
        <f>G210+G178+G151+G128+G84+G40</f>
        <v>320000</v>
      </c>
    </row>
    <row r="304" spans="3:7" ht="32.25" thickBot="1" x14ac:dyDescent="0.3">
      <c r="C304" s="104" t="s">
        <v>29</v>
      </c>
      <c r="D304" s="82"/>
      <c r="E304" s="81">
        <f>E303/D303-1</f>
        <v>0</v>
      </c>
      <c r="F304" s="81">
        <f t="shared" ref="F304:G304" si="31">F303/E303-1</f>
        <v>0</v>
      </c>
      <c r="G304" s="81">
        <f t="shared" si="31"/>
        <v>0</v>
      </c>
    </row>
    <row r="305" spans="3:7" ht="16.5" thickBot="1" x14ac:dyDescent="0.3">
      <c r="C305" s="83" t="s">
        <v>2</v>
      </c>
      <c r="D305" s="82">
        <f>D213+D179+D152+D129+D85+D41</f>
        <v>0</v>
      </c>
      <c r="E305" s="82">
        <f>E213+E179+E152+E129+E85+E41</f>
        <v>0</v>
      </c>
      <c r="F305" s="82">
        <f>F213+F179+F152+F129+F85+F41</f>
        <v>0</v>
      </c>
      <c r="G305" s="82">
        <f>G213+G179+G152+G129+G85+G41</f>
        <v>0</v>
      </c>
    </row>
    <row r="306" spans="3:7" ht="32.25" thickBot="1" x14ac:dyDescent="0.3">
      <c r="C306" s="104" t="s">
        <v>30</v>
      </c>
      <c r="D306" s="82"/>
      <c r="E306" s="81" t="e">
        <f>E305/D305-1</f>
        <v>#DIV/0!</v>
      </c>
      <c r="F306" s="81" t="e">
        <f t="shared" ref="F306:G306" si="32">F305/E305-1</f>
        <v>#DIV/0!</v>
      </c>
      <c r="G306" s="81" t="e">
        <f t="shared" si="32"/>
        <v>#DIV/0!</v>
      </c>
    </row>
    <row r="307" spans="3:7" ht="32.25" thickBot="1" x14ac:dyDescent="0.3">
      <c r="C307" s="83" t="s">
        <v>31</v>
      </c>
      <c r="D307" s="82">
        <f>D216+D180+D153+D130+D86+D42</f>
        <v>2500000</v>
      </c>
      <c r="E307" s="82">
        <f>E216+E180+E153+E130+E86+E42</f>
        <v>3944000</v>
      </c>
      <c r="F307" s="82">
        <f>F216+F180+F153+F130+F86+F42</f>
        <v>4444000</v>
      </c>
      <c r="G307" s="82">
        <f>G216+G180+G153+G130+G86+G42</f>
        <v>4544000</v>
      </c>
    </row>
    <row r="308" spans="3:7" ht="32.25" thickBot="1" x14ac:dyDescent="0.3">
      <c r="C308" s="104" t="s">
        <v>32</v>
      </c>
      <c r="D308" s="82"/>
      <c r="E308" s="81">
        <f>E307/D307-1</f>
        <v>0.57759999999999989</v>
      </c>
      <c r="F308" s="81">
        <f t="shared" ref="F308:G308" si="33">F307/E307-1</f>
        <v>0.12677484787018245</v>
      </c>
      <c r="G308" s="81">
        <f t="shared" si="33"/>
        <v>2.2502250225022502E-2</v>
      </c>
    </row>
    <row r="309" spans="3:7" ht="32.25" thickBot="1" x14ac:dyDescent="0.3">
      <c r="C309" s="105" t="s">
        <v>33</v>
      </c>
      <c r="D309" s="82">
        <f>D43+D87+D131+D154+D181</f>
        <v>0</v>
      </c>
      <c r="E309" s="82">
        <f>E43+E87+E131+E154+E181</f>
        <v>0</v>
      </c>
      <c r="F309" s="82">
        <f>F43+F87+F131+F154+F181</f>
        <v>0</v>
      </c>
      <c r="G309" s="82">
        <f>G43+G87+G131+G154+G181</f>
        <v>0</v>
      </c>
    </row>
    <row r="310" spans="3:7" ht="32.25" thickBot="1" x14ac:dyDescent="0.3">
      <c r="C310" s="106" t="s">
        <v>34</v>
      </c>
      <c r="D310" s="107"/>
      <c r="E310" s="81" t="e">
        <f>E309/D309-1</f>
        <v>#DIV/0!</v>
      </c>
      <c r="F310" s="108" t="e">
        <f t="shared" ref="F310:G310" si="34">F309/E309-1</f>
        <v>#DIV/0!</v>
      </c>
      <c r="G310" s="109" t="e">
        <f t="shared" si="34"/>
        <v>#DIV/0!</v>
      </c>
    </row>
    <row r="311" spans="3:7" ht="32.25" thickBot="1" x14ac:dyDescent="0.3">
      <c r="C311" s="83" t="s">
        <v>3</v>
      </c>
      <c r="D311" s="110">
        <f>D222+D182+D155+D132+D88+D44</f>
        <v>0</v>
      </c>
      <c r="E311" s="110">
        <f>E222+E182+E155+E132+E88+E44</f>
        <v>0</v>
      </c>
      <c r="F311" s="110">
        <f>F222+F182+F155+F132+F88+F44</f>
        <v>0</v>
      </c>
      <c r="G311" s="110">
        <f>G222+G182+G155+G132+G88+G44</f>
        <v>0</v>
      </c>
    </row>
    <row r="312" spans="3:7" ht="48" thickBot="1" x14ac:dyDescent="0.3">
      <c r="C312" s="111" t="s">
        <v>35</v>
      </c>
      <c r="D312" s="112"/>
      <c r="E312" s="113" t="e">
        <f>E311/D311-1</f>
        <v>#DIV/0!</v>
      </c>
      <c r="F312" s="113" t="e">
        <f t="shared" ref="F312:G312" si="35">F311/E311-1</f>
        <v>#DIV/0!</v>
      </c>
      <c r="G312" s="113" t="e">
        <f t="shared" si="35"/>
        <v>#DIV/0!</v>
      </c>
    </row>
    <row r="313" spans="3:7" ht="32.25" thickBot="1" x14ac:dyDescent="0.3">
      <c r="C313" s="83" t="s">
        <v>20</v>
      </c>
      <c r="D313" s="82">
        <f>D64+D108</f>
        <v>0</v>
      </c>
      <c r="E313" s="82">
        <f>E64+E108</f>
        <v>0</v>
      </c>
      <c r="F313" s="82">
        <f>F64+F108</f>
        <v>0</v>
      </c>
      <c r="G313" s="82">
        <f>G64+G108</f>
        <v>0</v>
      </c>
    </row>
    <row r="314" spans="3:7" ht="32.25" thickBot="1" x14ac:dyDescent="0.3">
      <c r="C314" s="104" t="s">
        <v>36</v>
      </c>
      <c r="D314" s="82"/>
      <c r="E314" s="81" t="e">
        <f>E313/D313-1</f>
        <v>#DIV/0!</v>
      </c>
      <c r="F314" s="81" t="e">
        <f t="shared" ref="F314:G314" si="36">F313/E313-1</f>
        <v>#DIV/0!</v>
      </c>
      <c r="G314" s="81" t="e">
        <f t="shared" si="36"/>
        <v>#DIV/0!</v>
      </c>
    </row>
    <row r="315" spans="3:7" ht="32.25" thickBot="1" x14ac:dyDescent="0.3">
      <c r="C315" s="83" t="s">
        <v>21</v>
      </c>
      <c r="D315" s="82">
        <f>D290+D269+D247+D109+D65</f>
        <v>57500</v>
      </c>
      <c r="E315" s="82">
        <f t="shared" ref="E315:G315" si="37">E290+E269+E247+E109+E65</f>
        <v>179080</v>
      </c>
      <c r="F315" s="82">
        <f t="shared" si="37"/>
        <v>11000</v>
      </c>
      <c r="G315" s="82">
        <f t="shared" si="37"/>
        <v>11000</v>
      </c>
    </row>
    <row r="316" spans="3:7" ht="32.25" thickBot="1" x14ac:dyDescent="0.3">
      <c r="C316" s="104" t="s">
        <v>37</v>
      </c>
      <c r="D316" s="82"/>
      <c r="E316" s="81">
        <f>E315/D315-1</f>
        <v>2.1144347826086958</v>
      </c>
      <c r="F316" s="81">
        <f t="shared" ref="F316:G316" si="38">F315/E315-1</f>
        <v>-0.93857493857493857</v>
      </c>
      <c r="G316" s="81">
        <f t="shared" si="38"/>
        <v>0</v>
      </c>
    </row>
    <row r="317" spans="3:7" ht="16.5" thickBot="1" x14ac:dyDescent="0.3">
      <c r="C317" s="83" t="s">
        <v>479</v>
      </c>
      <c r="D317" s="82">
        <v>0</v>
      </c>
      <c r="E317" s="82">
        <v>0</v>
      </c>
      <c r="F317" s="82">
        <v>0</v>
      </c>
      <c r="G317" s="82">
        <v>0</v>
      </c>
    </row>
    <row r="318" spans="3:7" ht="16.5" thickBot="1" x14ac:dyDescent="0.3">
      <c r="C318" s="99" t="s">
        <v>63</v>
      </c>
      <c r="D318" s="85">
        <f>D296-D297</f>
        <v>0</v>
      </c>
      <c r="E318" s="85">
        <f t="shared" ref="E318:G318" si="39">IF(E297-E296=0,0,"Error")</f>
        <v>0</v>
      </c>
      <c r="F318" s="85">
        <f t="shared" si="39"/>
        <v>0</v>
      </c>
      <c r="G318" s="85">
        <f t="shared" si="39"/>
        <v>0</v>
      </c>
    </row>
    <row r="319" spans="3:7" ht="48" thickBot="1" x14ac:dyDescent="0.3">
      <c r="C319" s="114" t="s">
        <v>47</v>
      </c>
      <c r="D319" s="82">
        <v>484</v>
      </c>
      <c r="E319" s="82">
        <v>484</v>
      </c>
      <c r="F319" s="82">
        <v>484</v>
      </c>
      <c r="G319" s="82">
        <v>484</v>
      </c>
    </row>
    <row r="320" spans="3:7" ht="48" thickBot="1" x14ac:dyDescent="0.3">
      <c r="C320" s="114" t="s">
        <v>58</v>
      </c>
      <c r="D320" s="82">
        <v>460</v>
      </c>
      <c r="E320" s="82">
        <v>460</v>
      </c>
      <c r="F320" s="82">
        <v>460</v>
      </c>
      <c r="G320" s="82">
        <v>460</v>
      </c>
    </row>
  </sheetData>
  <mergeCells count="105">
    <mergeCell ref="C287:C288"/>
    <mergeCell ref="C292:C294"/>
    <mergeCell ref="D292:G294"/>
    <mergeCell ref="D274:G274"/>
    <mergeCell ref="D275:G275"/>
    <mergeCell ref="D276:G276"/>
    <mergeCell ref="D277:G277"/>
    <mergeCell ref="C278:C279"/>
    <mergeCell ref="C286:G286"/>
    <mergeCell ref="D255:G255"/>
    <mergeCell ref="D256:G256"/>
    <mergeCell ref="C257:C258"/>
    <mergeCell ref="C265:G265"/>
    <mergeCell ref="C266:C267"/>
    <mergeCell ref="C271:C273"/>
    <mergeCell ref="D271:G273"/>
    <mergeCell ref="C244:C245"/>
    <mergeCell ref="C249:C251"/>
    <mergeCell ref="D249:G251"/>
    <mergeCell ref="C252:G252"/>
    <mergeCell ref="D253:G253"/>
    <mergeCell ref="D254:G254"/>
    <mergeCell ref="D231:G231"/>
    <mergeCell ref="D232:G232"/>
    <mergeCell ref="D233:G233"/>
    <mergeCell ref="D234:G234"/>
    <mergeCell ref="C235:C236"/>
    <mergeCell ref="C243:G243"/>
    <mergeCell ref="C201:G201"/>
    <mergeCell ref="C202:C203"/>
    <mergeCell ref="C226:C228"/>
    <mergeCell ref="D226:G228"/>
    <mergeCell ref="C229:G229"/>
    <mergeCell ref="C230:G230"/>
    <mergeCell ref="C188:G188"/>
    <mergeCell ref="C189:G189"/>
    <mergeCell ref="D190:G190"/>
    <mergeCell ref="D191:G191"/>
    <mergeCell ref="D192:G192"/>
    <mergeCell ref="C193:C194"/>
    <mergeCell ref="D164:G164"/>
    <mergeCell ref="C166:C167"/>
    <mergeCell ref="C173:G173"/>
    <mergeCell ref="C174:C175"/>
    <mergeCell ref="D185:G185"/>
    <mergeCell ref="C186:G186"/>
    <mergeCell ref="C147:C148"/>
    <mergeCell ref="D158:G158"/>
    <mergeCell ref="C159:G159"/>
    <mergeCell ref="C161:G161"/>
    <mergeCell ref="D162:G162"/>
    <mergeCell ref="D163:G163"/>
    <mergeCell ref="C124:C125"/>
    <mergeCell ref="D135:G135"/>
    <mergeCell ref="D136:G136"/>
    <mergeCell ref="D137:G137"/>
    <mergeCell ref="C139:C140"/>
    <mergeCell ref="C146:G146"/>
    <mergeCell ref="C106:C107"/>
    <mergeCell ref="D112:G112"/>
    <mergeCell ref="D113:G113"/>
    <mergeCell ref="D114:G114"/>
    <mergeCell ref="C116:C117"/>
    <mergeCell ref="C123:G123"/>
    <mergeCell ref="D93:G93"/>
    <mergeCell ref="D94:G94"/>
    <mergeCell ref="D95:G95"/>
    <mergeCell ref="D96:G96"/>
    <mergeCell ref="C97:C98"/>
    <mergeCell ref="C105:G105"/>
    <mergeCell ref="D70:G70"/>
    <mergeCell ref="C72:C73"/>
    <mergeCell ref="C79:G79"/>
    <mergeCell ref="C80:C81"/>
    <mergeCell ref="C91:G91"/>
    <mergeCell ref="C92:G92"/>
    <mergeCell ref="D52:G52"/>
    <mergeCell ref="C53:C54"/>
    <mergeCell ref="C61:G61"/>
    <mergeCell ref="C62:C63"/>
    <mergeCell ref="D68:G68"/>
    <mergeCell ref="D69:G69"/>
    <mergeCell ref="C36:C37"/>
    <mergeCell ref="C47:G47"/>
    <mergeCell ref="C48:G48"/>
    <mergeCell ref="D49:G49"/>
    <mergeCell ref="D50:G50"/>
    <mergeCell ref="D51:G51"/>
    <mergeCell ref="C23:G23"/>
    <mergeCell ref="D24:G24"/>
    <mergeCell ref="D25:G25"/>
    <mergeCell ref="D26:G26"/>
    <mergeCell ref="C27:C28"/>
    <mergeCell ref="C35:G35"/>
    <mergeCell ref="C9:G10"/>
    <mergeCell ref="D11:G11"/>
    <mergeCell ref="C12:C13"/>
    <mergeCell ref="D17:G17"/>
    <mergeCell ref="C18:G18"/>
    <mergeCell ref="C22:G22"/>
    <mergeCell ref="C3:G3"/>
    <mergeCell ref="D5:G5"/>
    <mergeCell ref="D6:G6"/>
    <mergeCell ref="D7:G7"/>
    <mergeCell ref="C8: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60"/>
  <sheetViews>
    <sheetView tabSelected="1" topLeftCell="A148" workbookViewId="0">
      <selection activeCell="H16" sqref="H16"/>
    </sheetView>
  </sheetViews>
  <sheetFormatPr defaultRowHeight="15.75" x14ac:dyDescent="0.25"/>
  <cols>
    <col min="4" max="4" width="29.5703125" style="194" customWidth="1"/>
    <col min="5" max="5" width="17" style="194" customWidth="1"/>
    <col min="6" max="6" width="19.28515625" style="194" customWidth="1"/>
    <col min="7" max="7" width="12.85546875" style="194" customWidth="1"/>
    <col min="8" max="8" width="29.28515625" style="194" customWidth="1"/>
  </cols>
  <sheetData>
    <row r="2" spans="2:10" x14ac:dyDescent="0.25">
      <c r="B2" s="42"/>
      <c r="C2" s="42"/>
      <c r="I2" s="42"/>
      <c r="J2" s="42"/>
    </row>
    <row r="3" spans="2:10" x14ac:dyDescent="0.25">
      <c r="B3" s="42"/>
      <c r="C3" s="42"/>
      <c r="D3" s="507" t="s">
        <v>91</v>
      </c>
      <c r="E3" s="507"/>
      <c r="F3" s="507"/>
      <c r="G3" s="507"/>
      <c r="H3" s="507"/>
      <c r="I3" s="56"/>
      <c r="J3" s="42"/>
    </row>
    <row r="4" spans="2:10" ht="16.5" thickBot="1" x14ac:dyDescent="0.3">
      <c r="B4" s="42"/>
      <c r="C4" s="42"/>
      <c r="I4" s="42"/>
      <c r="J4" s="42"/>
    </row>
    <row r="5" spans="2:10" ht="32.25" thickBot="1" x14ac:dyDescent="0.3">
      <c r="B5" s="42"/>
      <c r="C5" s="42"/>
      <c r="D5" s="64" t="s">
        <v>22</v>
      </c>
      <c r="E5" s="508" t="s">
        <v>104</v>
      </c>
      <c r="F5" s="508"/>
      <c r="G5" s="508"/>
      <c r="H5" s="508"/>
      <c r="I5" s="42"/>
      <c r="J5" s="42"/>
    </row>
    <row r="6" spans="2:10" ht="16.5" thickBot="1" x14ac:dyDescent="0.3">
      <c r="B6" s="42"/>
      <c r="C6" s="42"/>
      <c r="D6" s="64" t="s">
        <v>4</v>
      </c>
      <c r="E6" s="509" t="s">
        <v>105</v>
      </c>
      <c r="F6" s="510"/>
      <c r="G6" s="510"/>
      <c r="H6" s="511"/>
      <c r="I6" s="42"/>
      <c r="J6" s="42"/>
    </row>
    <row r="7" spans="2:10" ht="32.25" thickBot="1" x14ac:dyDescent="0.3">
      <c r="B7" s="42"/>
      <c r="C7" s="42"/>
      <c r="D7" s="64" t="s">
        <v>38</v>
      </c>
      <c r="E7" s="512" t="s">
        <v>5</v>
      </c>
      <c r="F7" s="513"/>
      <c r="G7" s="513"/>
      <c r="H7" s="514"/>
      <c r="I7" s="42"/>
      <c r="J7" s="42"/>
    </row>
    <row r="8" spans="2:10" ht="16.5" thickBot="1" x14ac:dyDescent="0.3">
      <c r="B8" s="42"/>
      <c r="C8" s="42"/>
      <c r="D8" s="494" t="s">
        <v>8</v>
      </c>
      <c r="E8" s="495"/>
      <c r="F8" s="495"/>
      <c r="G8" s="495"/>
      <c r="H8" s="496"/>
      <c r="I8" s="42"/>
      <c r="J8" s="42"/>
    </row>
    <row r="9" spans="2:10" thickBot="1" x14ac:dyDescent="0.3">
      <c r="B9" s="42"/>
      <c r="C9" s="42"/>
      <c r="D9" s="567" t="s">
        <v>506</v>
      </c>
      <c r="E9" s="568"/>
      <c r="F9" s="568"/>
      <c r="G9" s="568"/>
      <c r="H9" s="569"/>
      <c r="I9" s="42"/>
      <c r="J9" s="42"/>
    </row>
    <row r="10" spans="2:10" thickBot="1" x14ac:dyDescent="0.3">
      <c r="B10" s="42"/>
      <c r="C10" s="42"/>
      <c r="D10" s="567"/>
      <c r="E10" s="568"/>
      <c r="F10" s="568"/>
      <c r="G10" s="568"/>
      <c r="H10" s="569"/>
      <c r="I10" s="42"/>
      <c r="J10" s="42"/>
    </row>
    <row r="11" spans="2:10" ht="41.25" customHeight="1" thickBot="1" x14ac:dyDescent="0.3">
      <c r="B11" s="42"/>
      <c r="C11" s="42"/>
      <c r="D11" s="567"/>
      <c r="E11" s="568"/>
      <c r="F11" s="568"/>
      <c r="G11" s="568"/>
      <c r="H11" s="569"/>
      <c r="I11" s="42"/>
      <c r="J11" s="42"/>
    </row>
    <row r="12" spans="2:10" ht="53.25" customHeight="1" thickBot="1" x14ac:dyDescent="0.3">
      <c r="B12" s="42"/>
      <c r="C12" s="42"/>
      <c r="D12" s="139" t="s">
        <v>11</v>
      </c>
      <c r="E12" s="570" t="s">
        <v>507</v>
      </c>
      <c r="F12" s="571"/>
      <c r="G12" s="571"/>
      <c r="H12" s="572"/>
      <c r="I12" s="42"/>
      <c r="J12" s="42"/>
    </row>
    <row r="13" spans="2:10" x14ac:dyDescent="0.25">
      <c r="B13" s="42"/>
      <c r="C13" s="42"/>
      <c r="D13" s="503" t="s">
        <v>205</v>
      </c>
      <c r="E13" s="140">
        <v>2018</v>
      </c>
      <c r="F13" s="140">
        <v>2019</v>
      </c>
      <c r="G13" s="140">
        <v>2020</v>
      </c>
      <c r="H13" s="140">
        <v>2021</v>
      </c>
      <c r="I13" s="42"/>
      <c r="J13" s="42"/>
    </row>
    <row r="14" spans="2:10" ht="16.5" thickBot="1" x14ac:dyDescent="0.3">
      <c r="B14" s="42"/>
      <c r="C14" s="42"/>
      <c r="D14" s="504"/>
      <c r="E14" s="141" t="s">
        <v>6</v>
      </c>
      <c r="F14" s="141" t="s">
        <v>7</v>
      </c>
      <c r="G14" s="141" t="s">
        <v>7</v>
      </c>
      <c r="H14" s="141" t="s">
        <v>7</v>
      </c>
      <c r="I14" s="42"/>
      <c r="J14" s="42"/>
    </row>
    <row r="15" spans="2:10" ht="83.25" customHeight="1" thickBot="1" x14ac:dyDescent="0.3">
      <c r="B15" s="42"/>
      <c r="C15" s="42"/>
      <c r="D15" s="142" t="s">
        <v>508</v>
      </c>
      <c r="E15" s="143">
        <v>1</v>
      </c>
      <c r="F15" s="143">
        <v>0.99</v>
      </c>
      <c r="G15" s="143">
        <v>0.99</v>
      </c>
      <c r="H15" s="144">
        <v>0.99</v>
      </c>
      <c r="I15" s="42"/>
      <c r="J15" s="42"/>
    </row>
    <row r="16" spans="2:10" ht="45" customHeight="1" thickBot="1" x14ac:dyDescent="0.3">
      <c r="B16" s="42"/>
      <c r="C16" s="42"/>
      <c r="D16" s="142" t="s">
        <v>509</v>
      </c>
      <c r="E16" s="143">
        <v>1</v>
      </c>
      <c r="F16" s="143">
        <v>0.99</v>
      </c>
      <c r="G16" s="143">
        <v>0.99</v>
      </c>
      <c r="H16" s="144">
        <v>0.99</v>
      </c>
      <c r="I16" s="42"/>
      <c r="J16" s="42"/>
    </row>
    <row r="17" spans="2:10" ht="51.75" customHeight="1" thickBot="1" x14ac:dyDescent="0.3">
      <c r="B17" s="42"/>
      <c r="C17" s="42"/>
      <c r="D17" s="145" t="s">
        <v>13</v>
      </c>
      <c r="E17" s="505" t="s">
        <v>411</v>
      </c>
      <c r="F17" s="500"/>
      <c r="G17" s="500"/>
      <c r="H17" s="506"/>
      <c r="I17" s="42"/>
      <c r="J17" s="42"/>
    </row>
    <row r="18" spans="2:10" x14ac:dyDescent="0.25">
      <c r="B18" s="42"/>
      <c r="C18" s="42"/>
      <c r="D18" s="573" t="s">
        <v>210</v>
      </c>
      <c r="E18" s="574"/>
      <c r="F18" s="574"/>
      <c r="G18" s="574"/>
      <c r="H18" s="575"/>
      <c r="I18" s="42"/>
      <c r="J18" s="42"/>
    </row>
    <row r="19" spans="2:10" ht="72.75" customHeight="1" x14ac:dyDescent="0.25">
      <c r="B19" s="42"/>
      <c r="C19" s="42"/>
      <c r="D19" s="146" t="s">
        <v>508</v>
      </c>
      <c r="E19" s="147">
        <v>0.5</v>
      </c>
      <c r="F19" s="147">
        <v>0.6</v>
      </c>
      <c r="G19" s="147">
        <v>0.7</v>
      </c>
      <c r="H19" s="147">
        <v>0.8</v>
      </c>
      <c r="I19" s="42"/>
      <c r="J19" s="42"/>
    </row>
    <row r="20" spans="2:10" ht="32.25" thickBot="1" x14ac:dyDescent="0.3">
      <c r="B20" s="42"/>
      <c r="C20" s="42"/>
      <c r="D20" s="142" t="s">
        <v>509</v>
      </c>
      <c r="E20" s="143">
        <v>0.5</v>
      </c>
      <c r="F20" s="143">
        <v>0.6</v>
      </c>
      <c r="G20" s="143">
        <v>0.7</v>
      </c>
      <c r="H20" s="144">
        <v>0.8</v>
      </c>
      <c r="I20" s="42"/>
      <c r="J20" s="42"/>
    </row>
    <row r="21" spans="2:10" ht="16.5" thickBot="1" x14ac:dyDescent="0.3">
      <c r="B21" s="42"/>
      <c r="C21" s="42"/>
      <c r="D21" s="564" t="s">
        <v>59</v>
      </c>
      <c r="E21" s="565"/>
      <c r="F21" s="565"/>
      <c r="G21" s="565"/>
      <c r="H21" s="566"/>
      <c r="I21" s="42"/>
      <c r="J21" s="42"/>
    </row>
    <row r="22" spans="2:10" ht="16.5" thickBot="1" x14ac:dyDescent="0.3">
      <c r="B22" s="42"/>
      <c r="C22" s="42"/>
      <c r="D22" s="515" t="s">
        <v>211</v>
      </c>
      <c r="E22" s="516"/>
      <c r="F22" s="516"/>
      <c r="G22" s="516"/>
      <c r="H22" s="517"/>
      <c r="I22" s="42"/>
      <c r="J22" s="42"/>
    </row>
    <row r="23" spans="2:10" ht="16.5" thickBot="1" x14ac:dyDescent="0.3">
      <c r="B23" s="42"/>
      <c r="C23" s="42"/>
      <c r="D23" s="148" t="s">
        <v>212</v>
      </c>
      <c r="E23" s="518" t="s">
        <v>510</v>
      </c>
      <c r="F23" s="501"/>
      <c r="G23" s="501"/>
      <c r="H23" s="502"/>
      <c r="I23" s="42"/>
      <c r="J23" s="42"/>
    </row>
    <row r="24" spans="2:10" ht="16.5" thickBot="1" x14ac:dyDescent="0.3">
      <c r="B24" s="42"/>
      <c r="C24" s="42"/>
      <c r="D24" s="142" t="s">
        <v>10</v>
      </c>
      <c r="E24" s="512" t="s">
        <v>510</v>
      </c>
      <c r="F24" s="513"/>
      <c r="G24" s="513"/>
      <c r="H24" s="514"/>
      <c r="I24" s="42"/>
      <c r="J24" s="42"/>
    </row>
    <row r="25" spans="2:10" ht="16.5" thickBot="1" x14ac:dyDescent="0.3">
      <c r="B25" s="42"/>
      <c r="C25" s="42"/>
      <c r="D25" s="142" t="s">
        <v>15</v>
      </c>
      <c r="E25" s="519" t="s">
        <v>511</v>
      </c>
      <c r="F25" s="520"/>
      <c r="G25" s="520"/>
      <c r="H25" s="521"/>
      <c r="I25" s="42"/>
      <c r="J25" s="42"/>
    </row>
    <row r="26" spans="2:10" x14ac:dyDescent="0.25">
      <c r="B26" s="42"/>
      <c r="C26" s="42"/>
      <c r="D26" s="503"/>
      <c r="E26" s="149">
        <v>2018</v>
      </c>
      <c r="F26" s="149">
        <v>2019</v>
      </c>
      <c r="G26" s="149">
        <v>2020</v>
      </c>
      <c r="H26" s="149">
        <v>2021</v>
      </c>
      <c r="I26" s="42"/>
      <c r="J26" s="42"/>
    </row>
    <row r="27" spans="2:10" ht="16.5" thickBot="1" x14ac:dyDescent="0.3">
      <c r="B27" s="42"/>
      <c r="C27" s="42"/>
      <c r="D27" s="504"/>
      <c r="E27" s="150" t="s">
        <v>6</v>
      </c>
      <c r="F27" s="150" t="s">
        <v>7</v>
      </c>
      <c r="G27" s="150" t="s">
        <v>7</v>
      </c>
      <c r="H27" s="150" t="s">
        <v>7</v>
      </c>
      <c r="I27" s="42"/>
      <c r="J27" s="42"/>
    </row>
    <row r="28" spans="2:10" ht="16.5" thickBot="1" x14ac:dyDescent="0.3">
      <c r="B28" s="42"/>
      <c r="C28" s="42"/>
      <c r="D28" s="78" t="s">
        <v>9</v>
      </c>
      <c r="E28" s="151">
        <v>6909</v>
      </c>
      <c r="F28" s="152">
        <v>6500</v>
      </c>
      <c r="G28" s="152">
        <v>6500</v>
      </c>
      <c r="H28" s="153">
        <v>6500</v>
      </c>
      <c r="I28" s="42"/>
      <c r="J28" s="42"/>
    </row>
    <row r="29" spans="2:10" ht="16.5" thickBot="1" x14ac:dyDescent="0.3">
      <c r="B29" s="42"/>
      <c r="C29" s="42"/>
      <c r="D29" s="78" t="s">
        <v>16</v>
      </c>
      <c r="E29" s="79">
        <v>146920</v>
      </c>
      <c r="F29" s="79">
        <v>146920</v>
      </c>
      <c r="G29" s="79">
        <v>146920</v>
      </c>
      <c r="H29" s="79">
        <v>146920</v>
      </c>
      <c r="I29" s="42"/>
      <c r="J29" s="42"/>
    </row>
    <row r="30" spans="2:10" ht="16.5" thickBot="1" x14ac:dyDescent="0.3">
      <c r="B30" s="42"/>
      <c r="C30" s="42"/>
      <c r="D30" s="78" t="s">
        <v>26</v>
      </c>
      <c r="E30" s="79">
        <f>E29/E28</f>
        <v>21.265016644955853</v>
      </c>
      <c r="F30" s="79">
        <f t="shared" ref="F30:H30" si="0">F29/F28</f>
        <v>22.603076923076923</v>
      </c>
      <c r="G30" s="79">
        <f t="shared" si="0"/>
        <v>22.603076923076923</v>
      </c>
      <c r="H30" s="79">
        <f t="shared" si="0"/>
        <v>22.603076923076923</v>
      </c>
      <c r="I30" s="42"/>
      <c r="J30" s="42"/>
    </row>
    <row r="31" spans="2:10" ht="16.5" thickBot="1" x14ac:dyDescent="0.3">
      <c r="B31" s="42"/>
      <c r="C31" s="42"/>
      <c r="D31" s="78" t="s">
        <v>17</v>
      </c>
      <c r="E31" s="172" t="s">
        <v>23</v>
      </c>
      <c r="F31" s="81">
        <f>F28/E28-1</f>
        <v>-5.919814734404405E-2</v>
      </c>
      <c r="G31" s="81">
        <f t="shared" ref="G31:H33" si="1">G28/F28-1</f>
        <v>0</v>
      </c>
      <c r="H31" s="81">
        <f t="shared" si="1"/>
        <v>0</v>
      </c>
      <c r="I31" s="42"/>
      <c r="J31" s="51"/>
    </row>
    <row r="32" spans="2:10" ht="16.5" thickBot="1" x14ac:dyDescent="0.3">
      <c r="B32" s="42"/>
      <c r="C32" s="42"/>
      <c r="D32" s="78" t="s">
        <v>18</v>
      </c>
      <c r="E32" s="172" t="s">
        <v>23</v>
      </c>
      <c r="F32" s="81">
        <f>F29/E29-1</f>
        <v>0</v>
      </c>
      <c r="G32" s="81">
        <f t="shared" si="1"/>
        <v>0</v>
      </c>
      <c r="H32" s="81">
        <f t="shared" si="1"/>
        <v>0</v>
      </c>
      <c r="I32" s="42"/>
      <c r="J32" s="42"/>
    </row>
    <row r="33" spans="2:10" ht="32.25" thickBot="1" x14ac:dyDescent="0.3">
      <c r="B33" s="42"/>
      <c r="C33" s="42"/>
      <c r="D33" s="78" t="s">
        <v>19</v>
      </c>
      <c r="E33" s="172" t="s">
        <v>23</v>
      </c>
      <c r="F33" s="81">
        <f>F30/E30-1</f>
        <v>6.2923076923077081E-2</v>
      </c>
      <c r="G33" s="81">
        <f t="shared" si="1"/>
        <v>0</v>
      </c>
      <c r="H33" s="81">
        <f t="shared" si="1"/>
        <v>0</v>
      </c>
      <c r="I33" s="42"/>
      <c r="J33" s="42"/>
    </row>
    <row r="34" spans="2:10" ht="16.5" thickBot="1" x14ac:dyDescent="0.3">
      <c r="B34" s="42"/>
      <c r="C34" s="42"/>
      <c r="D34" s="451" t="s">
        <v>512</v>
      </c>
      <c r="E34" s="452"/>
      <c r="F34" s="452"/>
      <c r="G34" s="452"/>
      <c r="H34" s="453"/>
      <c r="I34" s="42"/>
      <c r="J34" s="42"/>
    </row>
    <row r="35" spans="2:10" x14ac:dyDescent="0.25">
      <c r="B35" s="42"/>
      <c r="C35" s="42"/>
      <c r="D35" s="410"/>
      <c r="E35" s="76">
        <v>2018</v>
      </c>
      <c r="F35" s="76">
        <v>2019</v>
      </c>
      <c r="G35" s="76">
        <v>2020</v>
      </c>
      <c r="H35" s="76">
        <v>2021</v>
      </c>
      <c r="I35" s="42"/>
      <c r="J35" s="42"/>
    </row>
    <row r="36" spans="2:10" ht="16.5" thickBot="1" x14ac:dyDescent="0.3">
      <c r="B36" s="42"/>
      <c r="C36" s="42"/>
      <c r="D36" s="411"/>
      <c r="E36" s="77" t="s">
        <v>6</v>
      </c>
      <c r="F36" s="77" t="s">
        <v>7</v>
      </c>
      <c r="G36" s="77" t="s">
        <v>7</v>
      </c>
      <c r="H36" s="77" t="s">
        <v>7</v>
      </c>
      <c r="I36" s="42"/>
      <c r="J36" s="42"/>
    </row>
    <row r="37" spans="2:10" ht="16.5" thickBot="1" x14ac:dyDescent="0.3">
      <c r="B37" s="42"/>
      <c r="C37" s="42"/>
      <c r="D37" s="83" t="s">
        <v>0</v>
      </c>
      <c r="E37" s="82">
        <v>107360</v>
      </c>
      <c r="F37" s="82">
        <v>107360</v>
      </c>
      <c r="G37" s="82">
        <v>107360</v>
      </c>
      <c r="H37" s="82">
        <v>107360</v>
      </c>
      <c r="I37" s="42"/>
      <c r="J37" s="42"/>
    </row>
    <row r="38" spans="2:10" ht="32.25" thickBot="1" x14ac:dyDescent="0.3">
      <c r="B38" s="42"/>
      <c r="C38" s="42"/>
      <c r="D38" s="83" t="s">
        <v>41</v>
      </c>
      <c r="E38" s="82">
        <v>21520</v>
      </c>
      <c r="F38" s="82">
        <v>21520</v>
      </c>
      <c r="G38" s="82">
        <v>21520</v>
      </c>
      <c r="H38" s="82">
        <v>21520</v>
      </c>
      <c r="I38" s="42"/>
      <c r="J38" s="42"/>
    </row>
    <row r="39" spans="2:10" ht="16.5" thickBot="1" x14ac:dyDescent="0.3">
      <c r="B39" s="42"/>
      <c r="C39" s="42"/>
      <c r="D39" s="83" t="s">
        <v>1</v>
      </c>
      <c r="E39" s="82">
        <v>17640</v>
      </c>
      <c r="F39" s="82">
        <v>17640</v>
      </c>
      <c r="G39" s="82">
        <v>17640</v>
      </c>
      <c r="H39" s="82">
        <v>17640</v>
      </c>
      <c r="I39" s="42"/>
      <c r="J39" s="42"/>
    </row>
    <row r="40" spans="2:10" ht="16.5" thickBot="1" x14ac:dyDescent="0.3">
      <c r="B40" s="42"/>
      <c r="C40" s="42"/>
      <c r="D40" s="83" t="s">
        <v>2</v>
      </c>
      <c r="E40" s="82">
        <v>0</v>
      </c>
      <c r="F40" s="82">
        <v>0</v>
      </c>
      <c r="G40" s="82">
        <v>0</v>
      </c>
      <c r="H40" s="82">
        <v>0</v>
      </c>
      <c r="I40" s="42"/>
      <c r="J40" s="42"/>
    </row>
    <row r="41" spans="2:10" ht="16.5" thickBot="1" x14ac:dyDescent="0.3">
      <c r="B41" s="42"/>
      <c r="C41" s="42"/>
      <c r="D41" s="83" t="s">
        <v>31</v>
      </c>
      <c r="E41" s="82">
        <v>0</v>
      </c>
      <c r="F41" s="82">
        <v>0</v>
      </c>
      <c r="G41" s="82">
        <v>0</v>
      </c>
      <c r="H41" s="82">
        <v>0</v>
      </c>
      <c r="I41" s="42"/>
      <c r="J41" s="42"/>
    </row>
    <row r="42" spans="2:10" ht="16.5" thickBot="1" x14ac:dyDescent="0.3">
      <c r="B42" s="42"/>
      <c r="C42" s="42"/>
      <c r="D42" s="83" t="s">
        <v>33</v>
      </c>
      <c r="E42" s="82">
        <v>400</v>
      </c>
      <c r="F42" s="82">
        <v>400</v>
      </c>
      <c r="G42" s="82">
        <v>400</v>
      </c>
      <c r="H42" s="82">
        <v>400</v>
      </c>
      <c r="I42" s="42"/>
      <c r="J42" s="42"/>
    </row>
    <row r="43" spans="2:10" ht="32.25" thickBot="1" x14ac:dyDescent="0.3">
      <c r="B43" s="42"/>
      <c r="C43" s="42"/>
      <c r="D43" s="83" t="s">
        <v>3</v>
      </c>
      <c r="E43" s="82">
        <v>0</v>
      </c>
      <c r="F43" s="82">
        <v>0</v>
      </c>
      <c r="G43" s="82">
        <v>0</v>
      </c>
      <c r="H43" s="82">
        <v>0</v>
      </c>
      <c r="I43" s="42"/>
      <c r="J43" s="42"/>
    </row>
    <row r="44" spans="2:10" ht="16.5" thickBot="1" x14ac:dyDescent="0.3">
      <c r="B44" s="42"/>
      <c r="C44" s="42"/>
      <c r="D44" s="84" t="s">
        <v>61</v>
      </c>
      <c r="E44" s="116">
        <f>E43+E42+E41+E40+E39+E38+E37</f>
        <v>146920</v>
      </c>
      <c r="F44" s="116">
        <f>F43+F42+F41+F40+F39+F38+F37</f>
        <v>146920</v>
      </c>
      <c r="G44" s="116">
        <f>G43+G42+G41+G40+G39+G38+G37</f>
        <v>146920</v>
      </c>
      <c r="H44" s="116">
        <f>H43+H42+H41+H40+H39+H38+H37</f>
        <v>146920</v>
      </c>
      <c r="I44" s="42"/>
      <c r="J44" s="42"/>
    </row>
    <row r="45" spans="2:10" ht="16.5" thickBot="1" x14ac:dyDescent="0.3">
      <c r="B45" s="42"/>
      <c r="C45" s="42"/>
      <c r="D45" s="154" t="s">
        <v>63</v>
      </c>
      <c r="E45" s="155">
        <f>IF(E44-E29=0,0,"Error")</f>
        <v>0</v>
      </c>
      <c r="F45" s="155">
        <f>IF(F44-F29=0,0,"Error")</f>
        <v>0</v>
      </c>
      <c r="G45" s="155">
        <f>IF(G44-G29=0,0,"Error")</f>
        <v>0</v>
      </c>
      <c r="H45" s="155">
        <f>IF(H44-H29=0,0,"Error")</f>
        <v>0</v>
      </c>
      <c r="I45" s="42"/>
      <c r="J45" s="42"/>
    </row>
    <row r="46" spans="2:10" ht="16.5" thickBot="1" x14ac:dyDescent="0.3">
      <c r="B46" s="42"/>
      <c r="C46" s="42"/>
      <c r="D46" s="515" t="s">
        <v>211</v>
      </c>
      <c r="E46" s="516"/>
      <c r="F46" s="516"/>
      <c r="G46" s="516"/>
      <c r="H46" s="517"/>
      <c r="I46" s="42"/>
      <c r="J46" s="42"/>
    </row>
    <row r="47" spans="2:10" ht="16.5" thickBot="1" x14ac:dyDescent="0.3">
      <c r="B47" s="42"/>
      <c r="C47" s="42"/>
      <c r="D47" s="148" t="s">
        <v>135</v>
      </c>
      <c r="E47" s="518" t="s">
        <v>513</v>
      </c>
      <c r="F47" s="501"/>
      <c r="G47" s="501"/>
      <c r="H47" s="502"/>
      <c r="I47" s="42"/>
      <c r="J47" s="42"/>
    </row>
    <row r="48" spans="2:10" ht="16.5" thickBot="1" x14ac:dyDescent="0.3">
      <c r="B48" s="42"/>
      <c r="C48" s="42"/>
      <c r="D48" s="142" t="s">
        <v>10</v>
      </c>
      <c r="E48" s="512" t="s">
        <v>514</v>
      </c>
      <c r="F48" s="513"/>
      <c r="G48" s="513"/>
      <c r="H48" s="514"/>
      <c r="I48" s="42"/>
      <c r="J48" s="42"/>
    </row>
    <row r="49" spans="2:10" ht="16.5" thickBot="1" x14ac:dyDescent="0.3">
      <c r="B49" s="42"/>
      <c r="C49" s="42"/>
      <c r="D49" s="142" t="s">
        <v>15</v>
      </c>
      <c r="E49" s="519" t="s">
        <v>515</v>
      </c>
      <c r="F49" s="520"/>
      <c r="G49" s="520"/>
      <c r="H49" s="521"/>
      <c r="I49" s="42"/>
      <c r="J49" s="42"/>
    </row>
    <row r="50" spans="2:10" x14ac:dyDescent="0.25">
      <c r="B50" s="42"/>
      <c r="C50" s="42"/>
      <c r="D50" s="503"/>
      <c r="E50" s="149">
        <v>2018</v>
      </c>
      <c r="F50" s="149">
        <v>2019</v>
      </c>
      <c r="G50" s="149">
        <v>2020</v>
      </c>
      <c r="H50" s="149">
        <v>2021</v>
      </c>
      <c r="I50" s="42"/>
      <c r="J50" s="42"/>
    </row>
    <row r="51" spans="2:10" ht="16.5" thickBot="1" x14ac:dyDescent="0.3">
      <c r="B51" s="42"/>
      <c r="C51" s="42"/>
      <c r="D51" s="504"/>
      <c r="E51" s="150" t="s">
        <v>6</v>
      </c>
      <c r="F51" s="150" t="s">
        <v>7</v>
      </c>
      <c r="G51" s="150" t="s">
        <v>7</v>
      </c>
      <c r="H51" s="150" t="s">
        <v>7</v>
      </c>
      <c r="I51" s="42"/>
      <c r="J51" s="42"/>
    </row>
    <row r="52" spans="2:10" ht="16.5" thickBot="1" x14ac:dyDescent="0.3">
      <c r="B52" s="42"/>
      <c r="C52" s="42"/>
      <c r="D52" s="142" t="s">
        <v>9</v>
      </c>
      <c r="E52" s="156">
        <v>57</v>
      </c>
      <c r="F52" s="156">
        <v>58</v>
      </c>
      <c r="G52" s="156">
        <v>60</v>
      </c>
      <c r="H52" s="156">
        <v>60</v>
      </c>
      <c r="I52" s="42"/>
      <c r="J52" s="42"/>
    </row>
    <row r="53" spans="2:10" ht="16.5" thickBot="1" x14ac:dyDescent="0.3">
      <c r="B53" s="42"/>
      <c r="C53" s="42"/>
      <c r="D53" s="142" t="s">
        <v>16</v>
      </c>
      <c r="E53" s="156">
        <v>1233</v>
      </c>
      <c r="F53" s="156">
        <v>1233</v>
      </c>
      <c r="G53" s="156">
        <v>1233</v>
      </c>
      <c r="H53" s="156">
        <v>1233</v>
      </c>
      <c r="I53" s="42"/>
      <c r="J53" s="42"/>
    </row>
    <row r="54" spans="2:10" ht="16.5" thickBot="1" x14ac:dyDescent="0.3">
      <c r="B54" s="42"/>
      <c r="C54" s="42"/>
      <c r="D54" s="142" t="s">
        <v>26</v>
      </c>
      <c r="E54" s="156">
        <f>E53/E52</f>
        <v>21.631578947368421</v>
      </c>
      <c r="F54" s="156">
        <f t="shared" ref="F54:H54" si="2">F53/F52</f>
        <v>21.258620689655171</v>
      </c>
      <c r="G54" s="156">
        <f t="shared" si="2"/>
        <v>20.55</v>
      </c>
      <c r="H54" s="156">
        <f t="shared" si="2"/>
        <v>20.55</v>
      </c>
      <c r="I54" s="42"/>
      <c r="J54" s="42"/>
    </row>
    <row r="55" spans="2:10" ht="16.5" thickBot="1" x14ac:dyDescent="0.3">
      <c r="B55" s="42"/>
      <c r="C55" s="42"/>
      <c r="D55" s="142" t="s">
        <v>17</v>
      </c>
      <c r="E55" s="174" t="s">
        <v>23</v>
      </c>
      <c r="F55" s="157">
        <f>F52/E52-1</f>
        <v>1.7543859649122862E-2</v>
      </c>
      <c r="G55" s="157">
        <f t="shared" ref="G55:H57" si="3">G52/F52-1</f>
        <v>3.4482758620689724E-2</v>
      </c>
      <c r="H55" s="157">
        <f t="shared" si="3"/>
        <v>0</v>
      </c>
      <c r="I55" s="42"/>
      <c r="J55" s="42"/>
    </row>
    <row r="56" spans="2:10" ht="16.5" thickBot="1" x14ac:dyDescent="0.3">
      <c r="B56" s="42"/>
      <c r="C56" s="42"/>
      <c r="D56" s="142" t="s">
        <v>18</v>
      </c>
      <c r="E56" s="174" t="s">
        <v>23</v>
      </c>
      <c r="F56" s="157">
        <f>F53/E53-1</f>
        <v>0</v>
      </c>
      <c r="G56" s="157">
        <f t="shared" si="3"/>
        <v>0</v>
      </c>
      <c r="H56" s="157">
        <f t="shared" si="3"/>
        <v>0</v>
      </c>
      <c r="I56" s="42"/>
      <c r="J56" s="42"/>
    </row>
    <row r="57" spans="2:10" ht="32.25" thickBot="1" x14ac:dyDescent="0.3">
      <c r="B57" s="42"/>
      <c r="C57" s="42"/>
      <c r="D57" s="142" t="s">
        <v>19</v>
      </c>
      <c r="E57" s="174" t="s">
        <v>23</v>
      </c>
      <c r="F57" s="157">
        <f>F54/E54-1</f>
        <v>-1.7241379310344862E-2</v>
      </c>
      <c r="G57" s="157">
        <f t="shared" si="3"/>
        <v>-3.3333333333333215E-2</v>
      </c>
      <c r="H57" s="157">
        <f t="shared" si="3"/>
        <v>0</v>
      </c>
      <c r="I57" s="42"/>
      <c r="J57" s="42"/>
    </row>
    <row r="58" spans="2:10" ht="16.5" thickBot="1" x14ac:dyDescent="0.3">
      <c r="B58" s="42"/>
      <c r="C58" s="42"/>
      <c r="D58" s="522" t="s">
        <v>512</v>
      </c>
      <c r="E58" s="523"/>
      <c r="F58" s="523"/>
      <c r="G58" s="523"/>
      <c r="H58" s="524"/>
      <c r="I58" s="42"/>
      <c r="J58" s="42"/>
    </row>
    <row r="59" spans="2:10" x14ac:dyDescent="0.25">
      <c r="B59" s="42"/>
      <c r="C59" s="42"/>
      <c r="D59" s="503"/>
      <c r="E59" s="149">
        <v>2018</v>
      </c>
      <c r="F59" s="149">
        <v>2019</v>
      </c>
      <c r="G59" s="149">
        <v>2020</v>
      </c>
      <c r="H59" s="149">
        <v>2021</v>
      </c>
      <c r="I59" s="42"/>
      <c r="J59" s="42"/>
    </row>
    <row r="60" spans="2:10" ht="16.5" thickBot="1" x14ac:dyDescent="0.3">
      <c r="B60" s="42"/>
      <c r="C60" s="42"/>
      <c r="D60" s="504"/>
      <c r="E60" s="150" t="s">
        <v>6</v>
      </c>
      <c r="F60" s="150" t="s">
        <v>7</v>
      </c>
      <c r="G60" s="150" t="s">
        <v>7</v>
      </c>
      <c r="H60" s="150" t="s">
        <v>7</v>
      </c>
      <c r="I60" s="42"/>
      <c r="J60" s="42"/>
    </row>
    <row r="61" spans="2:10" ht="16.5" thickBot="1" x14ac:dyDescent="0.3">
      <c r="B61" s="42"/>
      <c r="C61" s="42"/>
      <c r="D61" s="158" t="s">
        <v>0</v>
      </c>
      <c r="E61" s="159">
        <v>903</v>
      </c>
      <c r="F61" s="159">
        <v>903</v>
      </c>
      <c r="G61" s="159">
        <v>903</v>
      </c>
      <c r="H61" s="159">
        <v>903</v>
      </c>
      <c r="I61" s="42"/>
      <c r="J61" s="42"/>
    </row>
    <row r="62" spans="2:10" ht="32.25" thickBot="1" x14ac:dyDescent="0.3">
      <c r="B62" s="42"/>
      <c r="C62" s="42"/>
      <c r="D62" s="158" t="s">
        <v>41</v>
      </c>
      <c r="E62" s="159">
        <v>181</v>
      </c>
      <c r="F62" s="159">
        <v>181</v>
      </c>
      <c r="G62" s="159">
        <v>181</v>
      </c>
      <c r="H62" s="159">
        <v>181</v>
      </c>
      <c r="I62" s="42"/>
      <c r="J62" s="42"/>
    </row>
    <row r="63" spans="2:10" ht="16.5" thickBot="1" x14ac:dyDescent="0.3">
      <c r="B63" s="42"/>
      <c r="C63" s="42"/>
      <c r="D63" s="158" t="s">
        <v>1</v>
      </c>
      <c r="E63" s="159">
        <v>149</v>
      </c>
      <c r="F63" s="159">
        <v>149</v>
      </c>
      <c r="G63" s="159">
        <v>149</v>
      </c>
      <c r="H63" s="159">
        <v>149</v>
      </c>
      <c r="I63" s="42"/>
      <c r="J63" s="42"/>
    </row>
    <row r="64" spans="2:10" ht="16.5" thickBot="1" x14ac:dyDescent="0.3">
      <c r="B64" s="42"/>
      <c r="C64" s="42"/>
      <c r="D64" s="158" t="s">
        <v>2</v>
      </c>
      <c r="E64" s="159">
        <v>0</v>
      </c>
      <c r="F64" s="159">
        <v>0</v>
      </c>
      <c r="G64" s="159">
        <v>0</v>
      </c>
      <c r="H64" s="159">
        <v>0</v>
      </c>
      <c r="I64" s="42"/>
      <c r="J64" s="42"/>
    </row>
    <row r="65" spans="2:10" ht="16.5" thickBot="1" x14ac:dyDescent="0.3">
      <c r="B65" s="42"/>
      <c r="C65" s="42"/>
      <c r="D65" s="158" t="s">
        <v>31</v>
      </c>
      <c r="E65" s="159">
        <v>0</v>
      </c>
      <c r="F65" s="159">
        <v>0</v>
      </c>
      <c r="G65" s="159">
        <v>0</v>
      </c>
      <c r="H65" s="159">
        <v>0</v>
      </c>
      <c r="I65" s="42"/>
      <c r="J65" s="42"/>
    </row>
    <row r="66" spans="2:10" ht="16.5" thickBot="1" x14ac:dyDescent="0.3">
      <c r="B66" s="42"/>
      <c r="C66" s="42"/>
      <c r="D66" s="158" t="s">
        <v>33</v>
      </c>
      <c r="E66" s="159">
        <v>0</v>
      </c>
      <c r="F66" s="159">
        <v>0</v>
      </c>
      <c r="G66" s="159">
        <v>0</v>
      </c>
      <c r="H66" s="159">
        <v>0</v>
      </c>
      <c r="I66" s="42"/>
      <c r="J66" s="42"/>
    </row>
    <row r="67" spans="2:10" ht="32.25" thickBot="1" x14ac:dyDescent="0.3">
      <c r="B67" s="42"/>
      <c r="C67" s="42"/>
      <c r="D67" s="158" t="s">
        <v>3</v>
      </c>
      <c r="E67" s="159">
        <v>0</v>
      </c>
      <c r="F67" s="159">
        <v>0</v>
      </c>
      <c r="G67" s="159">
        <v>0</v>
      </c>
      <c r="H67" s="159">
        <v>0</v>
      </c>
      <c r="I67" s="42"/>
      <c r="J67" s="42"/>
    </row>
    <row r="68" spans="2:10" ht="16.5" thickBot="1" x14ac:dyDescent="0.3">
      <c r="B68" s="42"/>
      <c r="C68" s="42"/>
      <c r="D68" s="160" t="s">
        <v>61</v>
      </c>
      <c r="E68" s="41">
        <f>E67+E66+E65+E64+E63+E62+E61</f>
        <v>1233</v>
      </c>
      <c r="F68" s="41">
        <f>F67+F66+F65+F64+F63+F62+F61</f>
        <v>1233</v>
      </c>
      <c r="G68" s="41">
        <f>G67+G66+G65+G64+G63+G62+G61</f>
        <v>1233</v>
      </c>
      <c r="H68" s="41">
        <f>H67+H66+H65+H64+H63+H62+H61</f>
        <v>1233</v>
      </c>
      <c r="I68" s="42"/>
      <c r="J68" s="42"/>
    </row>
    <row r="69" spans="2:10" ht="16.5" thickBot="1" x14ac:dyDescent="0.3">
      <c r="B69" s="42"/>
      <c r="C69" s="42"/>
      <c r="D69" s="154" t="s">
        <v>63</v>
      </c>
      <c r="E69" s="155">
        <f>IF(E68-E53=0,0,"Error")</f>
        <v>0</v>
      </c>
      <c r="F69" s="155">
        <f>IF(F68-F53=0,0,"Error")</f>
        <v>0</v>
      </c>
      <c r="G69" s="155">
        <f>IF(G68-G53=0,0,"Error")</f>
        <v>0</v>
      </c>
      <c r="H69" s="155">
        <f>IF(H68-H53=0,0,"Error")</f>
        <v>0</v>
      </c>
      <c r="I69" s="42"/>
      <c r="J69" s="42"/>
    </row>
    <row r="70" spans="2:10" ht="16.5" thickBot="1" x14ac:dyDescent="0.3">
      <c r="B70" s="42"/>
      <c r="C70" s="42"/>
      <c r="D70" s="515" t="s">
        <v>211</v>
      </c>
      <c r="E70" s="516"/>
      <c r="F70" s="516"/>
      <c r="G70" s="516"/>
      <c r="H70" s="517"/>
      <c r="I70" s="42"/>
      <c r="J70" s="42"/>
    </row>
    <row r="71" spans="2:10" ht="16.5" thickBot="1" x14ac:dyDescent="0.3">
      <c r="B71" s="42"/>
      <c r="C71" s="42"/>
      <c r="D71" s="148" t="s">
        <v>128</v>
      </c>
      <c r="E71" s="518" t="s">
        <v>516</v>
      </c>
      <c r="F71" s="501"/>
      <c r="G71" s="501"/>
      <c r="H71" s="502"/>
      <c r="I71" s="42"/>
      <c r="J71" s="42"/>
    </row>
    <row r="72" spans="2:10" ht="16.5" thickBot="1" x14ac:dyDescent="0.3">
      <c r="B72" s="42"/>
      <c r="C72" s="42"/>
      <c r="D72" s="142" t="s">
        <v>10</v>
      </c>
      <c r="E72" s="512" t="s">
        <v>517</v>
      </c>
      <c r="F72" s="513"/>
      <c r="G72" s="513"/>
      <c r="H72" s="514"/>
      <c r="I72" s="42"/>
      <c r="J72" s="42"/>
    </row>
    <row r="73" spans="2:10" ht="16.5" thickBot="1" x14ac:dyDescent="0.3">
      <c r="B73" s="42"/>
      <c r="C73" s="42"/>
      <c r="D73" s="142" t="s">
        <v>15</v>
      </c>
      <c r="E73" s="519" t="s">
        <v>518</v>
      </c>
      <c r="F73" s="520"/>
      <c r="G73" s="520"/>
      <c r="H73" s="521"/>
      <c r="I73" s="42"/>
      <c r="J73" s="42"/>
    </row>
    <row r="74" spans="2:10" x14ac:dyDescent="0.25">
      <c r="B74" s="42"/>
      <c r="C74" s="42"/>
      <c r="D74" s="503"/>
      <c r="E74" s="149">
        <v>2018</v>
      </c>
      <c r="F74" s="149">
        <v>2019</v>
      </c>
      <c r="G74" s="149">
        <v>2020</v>
      </c>
      <c r="H74" s="149">
        <v>2021</v>
      </c>
      <c r="I74" s="42"/>
      <c r="J74" s="42"/>
    </row>
    <row r="75" spans="2:10" ht="16.5" thickBot="1" x14ac:dyDescent="0.3">
      <c r="B75" s="42"/>
      <c r="C75" s="42"/>
      <c r="D75" s="504"/>
      <c r="E75" s="150" t="s">
        <v>6</v>
      </c>
      <c r="F75" s="150" t="s">
        <v>7</v>
      </c>
      <c r="G75" s="150" t="s">
        <v>7</v>
      </c>
      <c r="H75" s="150" t="s">
        <v>7</v>
      </c>
      <c r="I75" s="42"/>
      <c r="J75" s="42"/>
    </row>
    <row r="76" spans="2:10" ht="16.5" thickBot="1" x14ac:dyDescent="0.3">
      <c r="B76" s="42"/>
      <c r="C76" s="42"/>
      <c r="D76" s="142" t="s">
        <v>9</v>
      </c>
      <c r="E76" s="156">
        <v>564</v>
      </c>
      <c r="F76" s="156">
        <v>565</v>
      </c>
      <c r="G76" s="156">
        <v>565</v>
      </c>
      <c r="H76" s="156">
        <v>565</v>
      </c>
      <c r="I76" s="42"/>
      <c r="J76" s="42"/>
    </row>
    <row r="77" spans="2:10" ht="16.5" thickBot="1" x14ac:dyDescent="0.3">
      <c r="B77" s="42"/>
      <c r="C77" s="42"/>
      <c r="D77" s="142" t="s">
        <v>16</v>
      </c>
      <c r="E77" s="156">
        <v>15047</v>
      </c>
      <c r="F77" s="156">
        <v>15147</v>
      </c>
      <c r="G77" s="156">
        <v>15647</v>
      </c>
      <c r="H77" s="156">
        <v>15847</v>
      </c>
      <c r="I77" s="42"/>
      <c r="J77" s="42"/>
    </row>
    <row r="78" spans="2:10" ht="16.5" thickBot="1" x14ac:dyDescent="0.3">
      <c r="B78" s="42"/>
      <c r="C78" s="42"/>
      <c r="D78" s="142" t="s">
        <v>26</v>
      </c>
      <c r="E78" s="156">
        <f>E77/E76</f>
        <v>26.679078014184398</v>
      </c>
      <c r="F78" s="156">
        <f t="shared" ref="F78:H78" si="4">F77/F76</f>
        <v>26.808849557522123</v>
      </c>
      <c r="G78" s="156">
        <f t="shared" si="4"/>
        <v>27.693805309734515</v>
      </c>
      <c r="H78" s="156">
        <f t="shared" si="4"/>
        <v>28.047787610619469</v>
      </c>
      <c r="I78" s="42"/>
      <c r="J78" s="42"/>
    </row>
    <row r="79" spans="2:10" ht="16.5" thickBot="1" x14ac:dyDescent="0.3">
      <c r="B79" s="42"/>
      <c r="C79" s="42"/>
      <c r="D79" s="142" t="s">
        <v>17</v>
      </c>
      <c r="E79" s="174" t="s">
        <v>23</v>
      </c>
      <c r="F79" s="157">
        <f>F76/E76-1</f>
        <v>1.7730496453900457E-3</v>
      </c>
      <c r="G79" s="157">
        <f t="shared" ref="G79:H81" si="5">G76/F76-1</f>
        <v>0</v>
      </c>
      <c r="H79" s="157">
        <f t="shared" si="5"/>
        <v>0</v>
      </c>
      <c r="I79" s="42"/>
      <c r="J79" s="42"/>
    </row>
    <row r="80" spans="2:10" ht="16.5" thickBot="1" x14ac:dyDescent="0.3">
      <c r="B80" s="42"/>
      <c r="C80" s="42"/>
      <c r="D80" s="142" t="s">
        <v>18</v>
      </c>
      <c r="E80" s="174" t="s">
        <v>23</v>
      </c>
      <c r="F80" s="157">
        <f>F77/E77-1</f>
        <v>6.6458430251876699E-3</v>
      </c>
      <c r="G80" s="157">
        <f t="shared" si="5"/>
        <v>3.3009836931405578E-2</v>
      </c>
      <c r="H80" s="157">
        <f t="shared" si="5"/>
        <v>1.2782002939860648E-2</v>
      </c>
      <c r="I80" s="42"/>
      <c r="J80" s="42"/>
    </row>
    <row r="81" spans="2:10" ht="32.25" thickBot="1" x14ac:dyDescent="0.3">
      <c r="B81" s="42"/>
      <c r="C81" s="42"/>
      <c r="D81" s="142" t="s">
        <v>19</v>
      </c>
      <c r="E81" s="174" t="s">
        <v>23</v>
      </c>
      <c r="F81" s="157">
        <f>F78/E78-1</f>
        <v>4.8641689667359156E-3</v>
      </c>
      <c r="G81" s="157">
        <f t="shared" si="5"/>
        <v>3.3009836931405578E-2</v>
      </c>
      <c r="H81" s="157">
        <f t="shared" si="5"/>
        <v>1.2782002939860648E-2</v>
      </c>
      <c r="I81" s="42"/>
      <c r="J81" s="42"/>
    </row>
    <row r="82" spans="2:10" ht="16.5" thickBot="1" x14ac:dyDescent="0.3">
      <c r="B82" s="42"/>
      <c r="C82" s="42"/>
      <c r="D82" s="522" t="s">
        <v>512</v>
      </c>
      <c r="E82" s="523"/>
      <c r="F82" s="523"/>
      <c r="G82" s="523"/>
      <c r="H82" s="524"/>
      <c r="I82" s="42"/>
      <c r="J82" s="42"/>
    </row>
    <row r="83" spans="2:10" x14ac:dyDescent="0.25">
      <c r="B83" s="42"/>
      <c r="C83" s="42"/>
      <c r="D83" s="503"/>
      <c r="E83" s="149">
        <v>2018</v>
      </c>
      <c r="F83" s="149">
        <v>2019</v>
      </c>
      <c r="G83" s="149">
        <v>2020</v>
      </c>
      <c r="H83" s="149">
        <v>2021</v>
      </c>
      <c r="I83" s="42"/>
      <c r="J83" s="42"/>
    </row>
    <row r="84" spans="2:10" ht="16.5" thickBot="1" x14ac:dyDescent="0.3">
      <c r="B84" s="42"/>
      <c r="C84" s="42"/>
      <c r="D84" s="504"/>
      <c r="E84" s="150" t="s">
        <v>6</v>
      </c>
      <c r="F84" s="150" t="s">
        <v>7</v>
      </c>
      <c r="G84" s="150" t="s">
        <v>7</v>
      </c>
      <c r="H84" s="150" t="s">
        <v>7</v>
      </c>
      <c r="I84" s="42"/>
      <c r="J84" s="42"/>
    </row>
    <row r="85" spans="2:10" ht="16.5" thickBot="1" x14ac:dyDescent="0.3">
      <c r="B85" s="42"/>
      <c r="C85" s="42"/>
      <c r="D85" s="158" t="s">
        <v>0</v>
      </c>
      <c r="E85" s="159">
        <v>11025</v>
      </c>
      <c r="F85" s="159">
        <v>11125</v>
      </c>
      <c r="G85" s="159">
        <v>11625</v>
      </c>
      <c r="H85" s="159">
        <v>11825</v>
      </c>
      <c r="I85" s="42"/>
      <c r="J85" s="42"/>
    </row>
    <row r="86" spans="2:10" ht="32.25" thickBot="1" x14ac:dyDescent="0.3">
      <c r="B86" s="42"/>
      <c r="C86" s="42"/>
      <c r="D86" s="158" t="s">
        <v>41</v>
      </c>
      <c r="E86" s="159">
        <v>2210</v>
      </c>
      <c r="F86" s="159">
        <v>2210</v>
      </c>
      <c r="G86" s="159">
        <v>2210</v>
      </c>
      <c r="H86" s="159">
        <v>2210</v>
      </c>
      <c r="I86" s="42"/>
      <c r="J86" s="42"/>
    </row>
    <row r="87" spans="2:10" ht="16.5" thickBot="1" x14ac:dyDescent="0.3">
      <c r="B87" s="42"/>
      <c r="C87" s="42"/>
      <c r="D87" s="158" t="s">
        <v>1</v>
      </c>
      <c r="E87" s="159">
        <v>1812</v>
      </c>
      <c r="F87" s="159">
        <v>1812</v>
      </c>
      <c r="G87" s="159">
        <v>1812</v>
      </c>
      <c r="H87" s="159">
        <v>1812</v>
      </c>
      <c r="I87" s="42"/>
      <c r="J87" s="42"/>
    </row>
    <row r="88" spans="2:10" ht="16.5" thickBot="1" x14ac:dyDescent="0.3">
      <c r="B88" s="42"/>
      <c r="C88" s="42"/>
      <c r="D88" s="158" t="s">
        <v>2</v>
      </c>
      <c r="E88" s="159">
        <v>0</v>
      </c>
      <c r="F88" s="159">
        <v>0</v>
      </c>
      <c r="G88" s="159">
        <v>0</v>
      </c>
      <c r="H88" s="159">
        <v>0</v>
      </c>
      <c r="I88" s="42"/>
      <c r="J88" s="42"/>
    </row>
    <row r="89" spans="2:10" ht="16.5" thickBot="1" x14ac:dyDescent="0.3">
      <c r="B89" s="42"/>
      <c r="C89" s="42"/>
      <c r="D89" s="158" t="s">
        <v>31</v>
      </c>
      <c r="E89" s="159">
        <v>0</v>
      </c>
      <c r="F89" s="159">
        <v>0</v>
      </c>
      <c r="G89" s="159">
        <v>0</v>
      </c>
      <c r="H89" s="159">
        <v>0</v>
      </c>
      <c r="I89" s="42"/>
      <c r="J89" s="42"/>
    </row>
    <row r="90" spans="2:10" ht="16.5" thickBot="1" x14ac:dyDescent="0.3">
      <c r="B90" s="42"/>
      <c r="C90" s="42"/>
      <c r="D90" s="158" t="s">
        <v>33</v>
      </c>
      <c r="E90" s="159">
        <v>0</v>
      </c>
      <c r="F90" s="159">
        <v>0</v>
      </c>
      <c r="G90" s="159">
        <v>0</v>
      </c>
      <c r="H90" s="159">
        <v>0</v>
      </c>
      <c r="I90" s="42"/>
      <c r="J90" s="42"/>
    </row>
    <row r="91" spans="2:10" ht="32.25" thickBot="1" x14ac:dyDescent="0.3">
      <c r="B91" s="42"/>
      <c r="C91" s="42"/>
      <c r="D91" s="158" t="s">
        <v>3</v>
      </c>
      <c r="E91" s="159">
        <v>0</v>
      </c>
      <c r="F91" s="159">
        <v>0</v>
      </c>
      <c r="G91" s="159">
        <v>0</v>
      </c>
      <c r="H91" s="159">
        <v>0</v>
      </c>
      <c r="I91" s="42"/>
      <c r="J91" s="42"/>
    </row>
    <row r="92" spans="2:10" ht="16.5" thickBot="1" x14ac:dyDescent="0.3">
      <c r="B92" s="42"/>
      <c r="C92" s="42"/>
      <c r="D92" s="160" t="s">
        <v>61</v>
      </c>
      <c r="E92" s="41">
        <f>E91+E90+E89+E88+E87+E86+E85</f>
        <v>15047</v>
      </c>
      <c r="F92" s="41">
        <f>F91+F90+F89+F88+F87+F86+F85</f>
        <v>15147</v>
      </c>
      <c r="G92" s="41">
        <f>G91+G90+G89+G88+G87+G86+G85</f>
        <v>15647</v>
      </c>
      <c r="H92" s="41">
        <f>H91+H90+H89+H88+H87+H86+H85</f>
        <v>15847</v>
      </c>
      <c r="I92" s="42"/>
      <c r="J92" s="42"/>
    </row>
    <row r="93" spans="2:10" ht="16.5" thickBot="1" x14ac:dyDescent="0.3">
      <c r="B93" s="42"/>
      <c r="C93" s="42"/>
      <c r="D93" s="154" t="s">
        <v>63</v>
      </c>
      <c r="E93" s="155">
        <f>IF(E92-E77=0,0,"Error")</f>
        <v>0</v>
      </c>
      <c r="F93" s="155">
        <f>IF(F92-F77=0,0,"Error")</f>
        <v>0</v>
      </c>
      <c r="G93" s="155">
        <f>IF(G92-G77=0,0,"Error")</f>
        <v>0</v>
      </c>
      <c r="H93" s="155">
        <f>IF(H92-H77=0,0,"Error")</f>
        <v>0</v>
      </c>
      <c r="I93" s="42"/>
      <c r="J93" s="42"/>
    </row>
    <row r="94" spans="2:10" ht="16.5" thickBot="1" x14ac:dyDescent="0.3">
      <c r="B94" s="42"/>
      <c r="C94" s="42"/>
      <c r="D94" s="515" t="s">
        <v>70</v>
      </c>
      <c r="E94" s="516"/>
      <c r="F94" s="516"/>
      <c r="G94" s="516"/>
      <c r="H94" s="517"/>
      <c r="I94" s="42"/>
      <c r="J94" s="42"/>
    </row>
    <row r="95" spans="2:10" ht="16.5" thickBot="1" x14ac:dyDescent="0.3">
      <c r="B95" s="42"/>
      <c r="C95" s="42"/>
      <c r="D95" s="515" t="s">
        <v>71</v>
      </c>
      <c r="E95" s="516"/>
      <c r="F95" s="516"/>
      <c r="G95" s="516"/>
      <c r="H95" s="517"/>
      <c r="I95" s="42"/>
      <c r="J95" s="42"/>
    </row>
    <row r="96" spans="2:10" ht="32.25" thickBot="1" x14ac:dyDescent="0.3">
      <c r="B96" s="42"/>
      <c r="C96" s="42"/>
      <c r="D96" s="161" t="s">
        <v>86</v>
      </c>
      <c r="E96" s="525"/>
      <c r="F96" s="526"/>
      <c r="G96" s="526"/>
      <c r="H96" s="527"/>
      <c r="I96" s="42"/>
      <c r="J96" s="42"/>
    </row>
    <row r="97" spans="2:10" ht="16.5" thickBot="1" x14ac:dyDescent="0.3">
      <c r="B97" s="42"/>
      <c r="C97" s="42"/>
      <c r="D97" s="148" t="s">
        <v>39</v>
      </c>
      <c r="E97" s="518" t="s">
        <v>156</v>
      </c>
      <c r="F97" s="501"/>
      <c r="G97" s="501"/>
      <c r="H97" s="502"/>
      <c r="I97" s="42"/>
      <c r="J97" s="42"/>
    </row>
    <row r="98" spans="2:10" ht="16.5" thickBot="1" x14ac:dyDescent="0.3">
      <c r="B98" s="42"/>
      <c r="C98" s="42"/>
      <c r="D98" s="142" t="s">
        <v>10</v>
      </c>
      <c r="E98" s="512" t="s">
        <v>519</v>
      </c>
      <c r="F98" s="513"/>
      <c r="G98" s="513"/>
      <c r="H98" s="514"/>
      <c r="I98" s="42"/>
      <c r="J98" s="42"/>
    </row>
    <row r="99" spans="2:10" ht="16.5" thickBot="1" x14ac:dyDescent="0.3">
      <c r="B99" s="42"/>
      <c r="C99" s="42"/>
      <c r="D99" s="142" t="s">
        <v>15</v>
      </c>
      <c r="E99" s="519" t="s">
        <v>473</v>
      </c>
      <c r="F99" s="520"/>
      <c r="G99" s="520"/>
      <c r="H99" s="521"/>
      <c r="I99" s="42"/>
      <c r="J99" s="42"/>
    </row>
    <row r="100" spans="2:10" x14ac:dyDescent="0.25">
      <c r="B100" s="42"/>
      <c r="C100" s="42"/>
      <c r="D100" s="503"/>
      <c r="E100" s="149">
        <v>2018</v>
      </c>
      <c r="F100" s="149">
        <v>2019</v>
      </c>
      <c r="G100" s="149">
        <v>2020</v>
      </c>
      <c r="H100" s="149">
        <v>2021</v>
      </c>
      <c r="I100" s="42"/>
      <c r="J100" s="42"/>
    </row>
    <row r="101" spans="2:10" ht="16.5" thickBot="1" x14ac:dyDescent="0.3">
      <c r="B101" s="42"/>
      <c r="C101" s="42"/>
      <c r="D101" s="504"/>
      <c r="E101" s="150" t="s">
        <v>6</v>
      </c>
      <c r="F101" s="150" t="s">
        <v>7</v>
      </c>
      <c r="G101" s="150" t="s">
        <v>7</v>
      </c>
      <c r="H101" s="150" t="s">
        <v>7</v>
      </c>
      <c r="I101" s="42"/>
      <c r="J101" s="42"/>
    </row>
    <row r="102" spans="2:10" ht="16.5" thickBot="1" x14ac:dyDescent="0.3">
      <c r="B102" s="42"/>
      <c r="C102" s="42"/>
      <c r="D102" s="142" t="s">
        <v>9</v>
      </c>
      <c r="E102" s="156"/>
      <c r="F102" s="156">
        <v>150</v>
      </c>
      <c r="G102" s="156"/>
      <c r="H102" s="156"/>
      <c r="I102" s="42"/>
      <c r="J102" s="42"/>
    </row>
    <row r="103" spans="2:10" ht="16.5" thickBot="1" x14ac:dyDescent="0.3">
      <c r="B103" s="42"/>
      <c r="C103" s="42"/>
      <c r="D103" s="142" t="s">
        <v>16</v>
      </c>
      <c r="E103" s="156"/>
      <c r="F103" s="156">
        <v>5000</v>
      </c>
      <c r="G103" s="156"/>
      <c r="H103" s="156"/>
      <c r="I103" s="42"/>
      <c r="J103" s="42"/>
    </row>
    <row r="104" spans="2:10" ht="16.5" thickBot="1" x14ac:dyDescent="0.3">
      <c r="B104" s="42"/>
      <c r="C104" s="42"/>
      <c r="D104" s="142" t="s">
        <v>26</v>
      </c>
      <c r="E104" s="156" t="e">
        <f>E103/E102</f>
        <v>#DIV/0!</v>
      </c>
      <c r="F104" s="156">
        <f t="shared" ref="F104:H104" si="6">F103/F102</f>
        <v>33.333333333333336</v>
      </c>
      <c r="G104" s="156" t="e">
        <f t="shared" si="6"/>
        <v>#DIV/0!</v>
      </c>
      <c r="H104" s="156" t="e">
        <f t="shared" si="6"/>
        <v>#DIV/0!</v>
      </c>
      <c r="I104" s="42"/>
      <c r="J104" s="42"/>
    </row>
    <row r="105" spans="2:10" ht="16.5" thickBot="1" x14ac:dyDescent="0.3">
      <c r="B105" s="42"/>
      <c r="C105" s="42"/>
      <c r="D105" s="142" t="s">
        <v>17</v>
      </c>
      <c r="E105" s="174" t="s">
        <v>23</v>
      </c>
      <c r="F105" s="157" t="e">
        <f>F102/E102-1</f>
        <v>#DIV/0!</v>
      </c>
      <c r="G105" s="157">
        <f t="shared" ref="G105:H107" si="7">G102/F102-1</f>
        <v>-1</v>
      </c>
      <c r="H105" s="157" t="e">
        <f t="shared" si="7"/>
        <v>#DIV/0!</v>
      </c>
      <c r="I105" s="42"/>
      <c r="J105" s="51"/>
    </row>
    <row r="106" spans="2:10" ht="16.5" thickBot="1" x14ac:dyDescent="0.3">
      <c r="B106" s="42"/>
      <c r="C106" s="42"/>
      <c r="D106" s="142" t="s">
        <v>18</v>
      </c>
      <c r="E106" s="174" t="s">
        <v>23</v>
      </c>
      <c r="F106" s="157" t="e">
        <f>F103/E103-1</f>
        <v>#DIV/0!</v>
      </c>
      <c r="G106" s="157">
        <f t="shared" si="7"/>
        <v>-1</v>
      </c>
      <c r="H106" s="157" t="e">
        <f t="shared" si="7"/>
        <v>#DIV/0!</v>
      </c>
      <c r="I106" s="42"/>
      <c r="J106" s="42"/>
    </row>
    <row r="107" spans="2:10" ht="32.25" thickBot="1" x14ac:dyDescent="0.3">
      <c r="B107" s="42"/>
      <c r="C107" s="42"/>
      <c r="D107" s="142" t="s">
        <v>19</v>
      </c>
      <c r="E107" s="174" t="s">
        <v>23</v>
      </c>
      <c r="F107" s="157" t="e">
        <f>F104/E104-1</f>
        <v>#DIV/0!</v>
      </c>
      <c r="G107" s="157" t="e">
        <f t="shared" si="7"/>
        <v>#DIV/0!</v>
      </c>
      <c r="H107" s="157" t="e">
        <f t="shared" si="7"/>
        <v>#DIV/0!</v>
      </c>
      <c r="I107" s="42"/>
      <c r="J107" s="42"/>
    </row>
    <row r="108" spans="2:10" ht="16.5" thickBot="1" x14ac:dyDescent="0.3">
      <c r="B108" s="42"/>
      <c r="C108" s="42"/>
      <c r="D108" s="522" t="s">
        <v>512</v>
      </c>
      <c r="E108" s="523"/>
      <c r="F108" s="523"/>
      <c r="G108" s="523"/>
      <c r="H108" s="524"/>
      <c r="I108" s="42"/>
      <c r="J108" s="42"/>
    </row>
    <row r="109" spans="2:10" x14ac:dyDescent="0.25">
      <c r="B109" s="42"/>
      <c r="C109" s="42"/>
      <c r="D109" s="503"/>
      <c r="E109" s="149">
        <v>2018</v>
      </c>
      <c r="F109" s="149">
        <v>2019</v>
      </c>
      <c r="G109" s="149">
        <v>2020</v>
      </c>
      <c r="H109" s="149">
        <v>2021</v>
      </c>
      <c r="I109" s="42"/>
      <c r="J109" s="42"/>
    </row>
    <row r="110" spans="2:10" ht="16.5" thickBot="1" x14ac:dyDescent="0.3">
      <c r="B110" s="42"/>
      <c r="C110" s="42"/>
      <c r="D110" s="504"/>
      <c r="E110" s="150" t="s">
        <v>6</v>
      </c>
      <c r="F110" s="150" t="s">
        <v>7</v>
      </c>
      <c r="G110" s="150" t="s">
        <v>7</v>
      </c>
      <c r="H110" s="150" t="s">
        <v>7</v>
      </c>
      <c r="I110" s="42"/>
      <c r="J110" s="42"/>
    </row>
    <row r="111" spans="2:10" ht="16.5" thickBot="1" x14ac:dyDescent="0.3">
      <c r="B111" s="42"/>
      <c r="C111" s="42"/>
      <c r="D111" s="158" t="s">
        <v>74</v>
      </c>
      <c r="E111" s="159">
        <v>0</v>
      </c>
      <c r="F111" s="159">
        <v>0</v>
      </c>
      <c r="G111" s="159">
        <v>0</v>
      </c>
      <c r="H111" s="159">
        <v>0</v>
      </c>
      <c r="I111" s="42"/>
      <c r="J111" s="42"/>
    </row>
    <row r="112" spans="2:10" ht="16.5" thickBot="1" x14ac:dyDescent="0.3">
      <c r="B112" s="42"/>
      <c r="C112" s="42"/>
      <c r="D112" s="158" t="s">
        <v>75</v>
      </c>
      <c r="E112" s="159"/>
      <c r="F112" s="159">
        <v>5000</v>
      </c>
      <c r="G112" s="159"/>
      <c r="H112" s="159"/>
      <c r="I112" s="42"/>
      <c r="J112" s="42"/>
    </row>
    <row r="113" spans="2:10" ht="16.5" thickBot="1" x14ac:dyDescent="0.3">
      <c r="B113" s="42"/>
      <c r="C113" s="42"/>
      <c r="D113" s="160" t="s">
        <v>61</v>
      </c>
      <c r="E113" s="41">
        <f>E112+E111</f>
        <v>0</v>
      </c>
      <c r="F113" s="41">
        <f t="shared" ref="F113:H113" si="8">F112+F111</f>
        <v>5000</v>
      </c>
      <c r="G113" s="41">
        <f t="shared" si="8"/>
        <v>0</v>
      </c>
      <c r="H113" s="41">
        <f t="shared" si="8"/>
        <v>0</v>
      </c>
      <c r="I113" s="42"/>
      <c r="J113" s="42"/>
    </row>
    <row r="114" spans="2:10" ht="15" x14ac:dyDescent="0.25">
      <c r="B114" s="42"/>
      <c r="C114" s="42"/>
      <c r="D114" s="528" t="s">
        <v>72</v>
      </c>
      <c r="E114" s="485"/>
      <c r="F114" s="486"/>
      <c r="G114" s="486"/>
      <c r="H114" s="487"/>
      <c r="I114" s="42"/>
      <c r="J114" s="42"/>
    </row>
    <row r="115" spans="2:10" ht="15" x14ac:dyDescent="0.25">
      <c r="B115" s="42"/>
      <c r="C115" s="42"/>
      <c r="D115" s="529"/>
      <c r="E115" s="488"/>
      <c r="F115" s="489"/>
      <c r="G115" s="489"/>
      <c r="H115" s="490"/>
      <c r="I115" s="42"/>
      <c r="J115" s="42"/>
    </row>
    <row r="116" spans="2:10" thickBot="1" x14ac:dyDescent="0.3">
      <c r="B116" s="42"/>
      <c r="C116" s="42"/>
      <c r="D116" s="530"/>
      <c r="E116" s="491"/>
      <c r="F116" s="492"/>
      <c r="G116" s="492"/>
      <c r="H116" s="493"/>
      <c r="I116" s="42"/>
      <c r="J116" s="42"/>
    </row>
    <row r="117" spans="2:10" ht="16.5" thickBot="1" x14ac:dyDescent="0.3">
      <c r="B117" s="42"/>
      <c r="C117" s="42"/>
      <c r="D117" s="161" t="s">
        <v>40</v>
      </c>
      <c r="E117" s="525" t="s">
        <v>520</v>
      </c>
      <c r="F117" s="526"/>
      <c r="G117" s="526"/>
      <c r="H117" s="527"/>
      <c r="I117" s="42"/>
      <c r="J117" s="42"/>
    </row>
    <row r="118" spans="2:10" ht="16.5" thickBot="1" x14ac:dyDescent="0.3">
      <c r="B118" s="42"/>
      <c r="C118" s="42"/>
      <c r="D118" s="148" t="s">
        <v>135</v>
      </c>
      <c r="E118" s="518" t="s">
        <v>181</v>
      </c>
      <c r="F118" s="501"/>
      <c r="G118" s="501"/>
      <c r="H118" s="502"/>
      <c r="I118" s="42"/>
      <c r="J118" s="42"/>
    </row>
    <row r="119" spans="2:10" ht="16.5" thickBot="1" x14ac:dyDescent="0.3">
      <c r="B119" s="42"/>
      <c r="C119" s="42"/>
      <c r="D119" s="142" t="s">
        <v>10</v>
      </c>
      <c r="E119" s="512" t="s">
        <v>418</v>
      </c>
      <c r="F119" s="513"/>
      <c r="G119" s="513"/>
      <c r="H119" s="514"/>
      <c r="I119" s="42"/>
      <c r="J119" s="42"/>
    </row>
    <row r="120" spans="2:10" ht="16.5" thickBot="1" x14ac:dyDescent="0.3">
      <c r="B120" s="42"/>
      <c r="C120" s="42"/>
      <c r="D120" s="142" t="s">
        <v>15</v>
      </c>
      <c r="E120" s="519" t="s">
        <v>259</v>
      </c>
      <c r="F120" s="520"/>
      <c r="G120" s="520"/>
      <c r="H120" s="521"/>
      <c r="I120" s="42"/>
      <c r="J120" s="42"/>
    </row>
    <row r="121" spans="2:10" x14ac:dyDescent="0.25">
      <c r="B121" s="42"/>
      <c r="C121" s="42"/>
      <c r="D121" s="503"/>
      <c r="E121" s="149">
        <v>2018</v>
      </c>
      <c r="F121" s="149">
        <v>2019</v>
      </c>
      <c r="G121" s="149">
        <v>2020</v>
      </c>
      <c r="H121" s="149">
        <v>2021</v>
      </c>
      <c r="I121" s="42"/>
      <c r="J121" s="42"/>
    </row>
    <row r="122" spans="2:10" ht="16.5" thickBot="1" x14ac:dyDescent="0.3">
      <c r="B122" s="42"/>
      <c r="C122" s="42"/>
      <c r="D122" s="504"/>
      <c r="E122" s="150" t="s">
        <v>6</v>
      </c>
      <c r="F122" s="150" t="s">
        <v>7</v>
      </c>
      <c r="G122" s="150" t="s">
        <v>7</v>
      </c>
      <c r="H122" s="150" t="s">
        <v>7</v>
      </c>
      <c r="I122" s="42"/>
      <c r="J122" s="42"/>
    </row>
    <row r="123" spans="2:10" ht="16.5" thickBot="1" x14ac:dyDescent="0.3">
      <c r="B123" s="42"/>
      <c r="C123" s="42"/>
      <c r="D123" s="142" t="s">
        <v>9</v>
      </c>
      <c r="E123" s="156">
        <v>70</v>
      </c>
      <c r="F123" s="156"/>
      <c r="G123" s="156">
        <v>50</v>
      </c>
      <c r="H123" s="156">
        <v>50</v>
      </c>
      <c r="I123" s="42"/>
      <c r="J123" s="42"/>
    </row>
    <row r="124" spans="2:10" ht="16.5" thickBot="1" x14ac:dyDescent="0.3">
      <c r="B124" s="42"/>
      <c r="C124" s="42"/>
      <c r="D124" s="142" t="s">
        <v>16</v>
      </c>
      <c r="E124" s="156">
        <v>7000</v>
      </c>
      <c r="F124" s="156"/>
      <c r="G124" s="156">
        <v>5000</v>
      </c>
      <c r="H124" s="156">
        <v>5000</v>
      </c>
      <c r="I124" s="42"/>
      <c r="J124" s="42"/>
    </row>
    <row r="125" spans="2:10" ht="16.5" thickBot="1" x14ac:dyDescent="0.3">
      <c r="B125" s="42"/>
      <c r="C125" s="42"/>
      <c r="D125" s="142" t="s">
        <v>26</v>
      </c>
      <c r="E125" s="156">
        <f>E124/E123</f>
        <v>100</v>
      </c>
      <c r="F125" s="156" t="e">
        <f>F124/F123</f>
        <v>#DIV/0!</v>
      </c>
      <c r="G125" s="156">
        <f t="shared" ref="G125:H125" si="9">G124/G123</f>
        <v>100</v>
      </c>
      <c r="H125" s="156">
        <f t="shared" si="9"/>
        <v>100</v>
      </c>
      <c r="I125" s="42"/>
      <c r="J125" s="42"/>
    </row>
    <row r="126" spans="2:10" ht="16.5" thickBot="1" x14ac:dyDescent="0.3">
      <c r="B126" s="42"/>
      <c r="C126" s="42"/>
      <c r="D126" s="142" t="s">
        <v>17</v>
      </c>
      <c r="E126" s="174" t="s">
        <v>23</v>
      </c>
      <c r="F126" s="157">
        <f>F123/E123-1</f>
        <v>-1</v>
      </c>
      <c r="G126" s="157" t="e">
        <f t="shared" ref="G126:H128" si="10">G123/F123-1</f>
        <v>#DIV/0!</v>
      </c>
      <c r="H126" s="157">
        <f t="shared" si="10"/>
        <v>0</v>
      </c>
      <c r="I126" s="42"/>
      <c r="J126" s="51"/>
    </row>
    <row r="127" spans="2:10" ht="16.5" thickBot="1" x14ac:dyDescent="0.3">
      <c r="B127" s="42"/>
      <c r="C127" s="42"/>
      <c r="D127" s="142" t="s">
        <v>18</v>
      </c>
      <c r="E127" s="174" t="s">
        <v>23</v>
      </c>
      <c r="F127" s="157">
        <f>F124/E124-1</f>
        <v>-1</v>
      </c>
      <c r="G127" s="157" t="e">
        <f t="shared" si="10"/>
        <v>#DIV/0!</v>
      </c>
      <c r="H127" s="157">
        <f t="shared" si="10"/>
        <v>0</v>
      </c>
      <c r="I127" s="42"/>
      <c r="J127" s="42"/>
    </row>
    <row r="128" spans="2:10" ht="32.25" thickBot="1" x14ac:dyDescent="0.3">
      <c r="B128" s="42"/>
      <c r="C128" s="42"/>
      <c r="D128" s="142" t="s">
        <v>19</v>
      </c>
      <c r="E128" s="174" t="s">
        <v>23</v>
      </c>
      <c r="F128" s="157" t="e">
        <f>F125/E125-1</f>
        <v>#DIV/0!</v>
      </c>
      <c r="G128" s="157" t="e">
        <f t="shared" si="10"/>
        <v>#DIV/0!</v>
      </c>
      <c r="H128" s="157">
        <f t="shared" si="10"/>
        <v>0</v>
      </c>
      <c r="I128" s="42"/>
      <c r="J128" s="42"/>
    </row>
    <row r="129" spans="2:10" ht="16.5" thickBot="1" x14ac:dyDescent="0.3">
      <c r="B129" s="42"/>
      <c r="C129" s="42"/>
      <c r="D129" s="522" t="s">
        <v>521</v>
      </c>
      <c r="E129" s="523"/>
      <c r="F129" s="523"/>
      <c r="G129" s="523"/>
      <c r="H129" s="524"/>
      <c r="I129" s="42"/>
      <c r="J129" s="42"/>
    </row>
    <row r="130" spans="2:10" x14ac:dyDescent="0.25">
      <c r="B130" s="42"/>
      <c r="C130" s="42"/>
      <c r="D130" s="503"/>
      <c r="E130" s="149">
        <v>2018</v>
      </c>
      <c r="F130" s="149">
        <v>2019</v>
      </c>
      <c r="G130" s="149">
        <v>2020</v>
      </c>
      <c r="H130" s="149">
        <v>2021</v>
      </c>
      <c r="I130" s="42"/>
      <c r="J130" s="42"/>
    </row>
    <row r="131" spans="2:10" ht="16.5" thickBot="1" x14ac:dyDescent="0.3">
      <c r="B131" s="42"/>
      <c r="C131" s="42"/>
      <c r="D131" s="504"/>
      <c r="E131" s="150" t="s">
        <v>6</v>
      </c>
      <c r="F131" s="150" t="s">
        <v>7</v>
      </c>
      <c r="G131" s="150" t="s">
        <v>7</v>
      </c>
      <c r="H131" s="150" t="s">
        <v>7</v>
      </c>
      <c r="I131" s="42"/>
      <c r="J131" s="42"/>
    </row>
    <row r="132" spans="2:10" ht="16.5" thickBot="1" x14ac:dyDescent="0.3">
      <c r="B132" s="42"/>
      <c r="C132" s="42"/>
      <c r="D132" s="158" t="s">
        <v>74</v>
      </c>
      <c r="E132" s="159">
        <v>0</v>
      </c>
      <c r="F132" s="159">
        <v>0</v>
      </c>
      <c r="G132" s="159">
        <v>0</v>
      </c>
      <c r="H132" s="159">
        <v>0</v>
      </c>
      <c r="I132" s="42"/>
      <c r="J132" s="42"/>
    </row>
    <row r="133" spans="2:10" ht="16.5" thickBot="1" x14ac:dyDescent="0.3">
      <c r="B133" s="42"/>
      <c r="C133" s="42"/>
      <c r="D133" s="158" t="s">
        <v>75</v>
      </c>
      <c r="E133" s="159">
        <v>7000</v>
      </c>
      <c r="F133" s="159">
        <v>0</v>
      </c>
      <c r="G133" s="159">
        <v>5000</v>
      </c>
      <c r="H133" s="159">
        <v>5000</v>
      </c>
      <c r="I133" s="42"/>
      <c r="J133" s="42"/>
    </row>
    <row r="134" spans="2:10" ht="16.5" thickBot="1" x14ac:dyDescent="0.3">
      <c r="B134" s="42"/>
      <c r="C134" s="42"/>
      <c r="D134" s="160" t="s">
        <v>110</v>
      </c>
      <c r="E134" s="41">
        <f>E133</f>
        <v>7000</v>
      </c>
      <c r="F134" s="41">
        <f>F133+F132</f>
        <v>0</v>
      </c>
      <c r="G134" s="41">
        <f t="shared" ref="G134:H134" si="11">G133+G132</f>
        <v>5000</v>
      </c>
      <c r="H134" s="41">
        <f t="shared" si="11"/>
        <v>5000</v>
      </c>
      <c r="I134" s="42"/>
      <c r="J134" s="42"/>
    </row>
    <row r="135" spans="2:10" ht="16.5" thickBot="1" x14ac:dyDescent="0.3">
      <c r="B135" s="42"/>
      <c r="C135" s="42"/>
      <c r="D135" s="163"/>
      <c r="E135" s="164"/>
      <c r="F135" s="164"/>
      <c r="G135" s="164"/>
      <c r="H135" s="164"/>
      <c r="I135" s="42"/>
      <c r="J135" s="42"/>
    </row>
    <row r="136" spans="2:10" ht="48" thickBot="1" x14ac:dyDescent="0.3">
      <c r="B136" s="42"/>
      <c r="C136" s="42"/>
      <c r="D136" s="145" t="s">
        <v>89</v>
      </c>
      <c r="E136" s="165">
        <f>E134+E113+E92+E68+E44</f>
        <v>170200</v>
      </c>
      <c r="F136" s="165">
        <f t="shared" ref="F136:H136" si="12">F134+F113+F92+F68+F44</f>
        <v>168300</v>
      </c>
      <c r="G136" s="165">
        <f t="shared" si="12"/>
        <v>168800</v>
      </c>
      <c r="H136" s="165">
        <f t="shared" si="12"/>
        <v>169000</v>
      </c>
      <c r="I136" s="42"/>
      <c r="J136" s="42"/>
    </row>
    <row r="137" spans="2:10" ht="48" thickBot="1" x14ac:dyDescent="0.3">
      <c r="B137" s="42"/>
      <c r="C137" s="42"/>
      <c r="D137" s="145" t="s">
        <v>90</v>
      </c>
      <c r="E137" s="165">
        <f>E124+E103+E77+E53+E29</f>
        <v>170200</v>
      </c>
      <c r="F137" s="165">
        <f t="shared" ref="F137:H137" si="13">F124+F103+F77+F53+F29</f>
        <v>168300</v>
      </c>
      <c r="G137" s="165">
        <f t="shared" si="13"/>
        <v>168800</v>
      </c>
      <c r="H137" s="165">
        <f t="shared" si="13"/>
        <v>169000</v>
      </c>
      <c r="I137" s="42"/>
      <c r="J137" s="42"/>
    </row>
    <row r="138" spans="2:10" ht="32.25" thickBot="1" x14ac:dyDescent="0.3">
      <c r="B138" s="42"/>
      <c r="C138" s="42"/>
      <c r="D138" s="166" t="s">
        <v>27</v>
      </c>
      <c r="E138" s="167"/>
      <c r="F138" s="168">
        <f>F137/E137-1</f>
        <v>-1.1163337250293726E-2</v>
      </c>
      <c r="G138" s="168">
        <f t="shared" ref="G138:H138" si="14">G137/F137-1</f>
        <v>2.9708853238266109E-3</v>
      </c>
      <c r="H138" s="168">
        <f t="shared" si="14"/>
        <v>1.1848341232227888E-3</v>
      </c>
      <c r="I138" s="42"/>
      <c r="J138" s="42"/>
    </row>
    <row r="139" spans="2:10" ht="16.5" thickBot="1" x14ac:dyDescent="0.3">
      <c r="B139" s="42"/>
      <c r="C139" s="42"/>
      <c r="D139" s="158" t="s">
        <v>0</v>
      </c>
      <c r="E139" s="159">
        <f>E85+E61+E37</f>
        <v>119288</v>
      </c>
      <c r="F139" s="159">
        <f t="shared" ref="F139:H139" si="15">F85+F61+F37</f>
        <v>119388</v>
      </c>
      <c r="G139" s="159">
        <f t="shared" si="15"/>
        <v>119888</v>
      </c>
      <c r="H139" s="159">
        <f t="shared" si="15"/>
        <v>120088</v>
      </c>
      <c r="I139" s="42"/>
      <c r="J139" s="42"/>
    </row>
    <row r="140" spans="2:10" ht="16.5" thickBot="1" x14ac:dyDescent="0.3">
      <c r="B140" s="42"/>
      <c r="C140" s="42"/>
      <c r="D140" s="169" t="s">
        <v>28</v>
      </c>
      <c r="E140" s="41"/>
      <c r="F140" s="170">
        <f>F139/E139-1</f>
        <v>8.3830728992029258E-4</v>
      </c>
      <c r="G140" s="170">
        <f t="shared" ref="G140:H140" si="16">G139/F139-1</f>
        <v>4.1880255972124303E-3</v>
      </c>
      <c r="H140" s="170">
        <f t="shared" si="16"/>
        <v>1.6682236754304025E-3</v>
      </c>
      <c r="I140" s="42"/>
      <c r="J140" s="42"/>
    </row>
    <row r="141" spans="2:10" ht="32.25" thickBot="1" x14ac:dyDescent="0.3">
      <c r="B141" s="42"/>
      <c r="C141" s="42"/>
      <c r="D141" s="158" t="s">
        <v>41</v>
      </c>
      <c r="E141" s="159">
        <f>E86+E62+E38</f>
        <v>23911</v>
      </c>
      <c r="F141" s="159">
        <f t="shared" ref="F141:H141" si="17">F86+F62+F38</f>
        <v>23911</v>
      </c>
      <c r="G141" s="159">
        <f t="shared" si="17"/>
        <v>23911</v>
      </c>
      <c r="H141" s="159">
        <f t="shared" si="17"/>
        <v>23911</v>
      </c>
      <c r="I141" s="42"/>
      <c r="J141" s="42"/>
    </row>
    <row r="142" spans="2:10" ht="32.25" thickBot="1" x14ac:dyDescent="0.3">
      <c r="B142" s="42"/>
      <c r="C142" s="42"/>
      <c r="D142" s="169" t="s">
        <v>42</v>
      </c>
      <c r="E142" s="41"/>
      <c r="F142" s="170">
        <f>F141/E141-1</f>
        <v>0</v>
      </c>
      <c r="G142" s="170">
        <f t="shared" ref="G142:H142" si="18">G141/F141-1</f>
        <v>0</v>
      </c>
      <c r="H142" s="170">
        <f t="shared" si="18"/>
        <v>0</v>
      </c>
      <c r="I142" s="42"/>
      <c r="J142" s="42"/>
    </row>
    <row r="143" spans="2:10" ht="16.5" thickBot="1" x14ac:dyDescent="0.3">
      <c r="B143" s="42"/>
      <c r="C143" s="42"/>
      <c r="D143" s="158" t="s">
        <v>1</v>
      </c>
      <c r="E143" s="159">
        <f>E87+E63+E39</f>
        <v>19601</v>
      </c>
      <c r="F143" s="159">
        <f t="shared" ref="F143:H143" si="19">F87+F63+F39</f>
        <v>19601</v>
      </c>
      <c r="G143" s="159">
        <f t="shared" si="19"/>
        <v>19601</v>
      </c>
      <c r="H143" s="159">
        <f t="shared" si="19"/>
        <v>19601</v>
      </c>
      <c r="I143" s="42"/>
      <c r="J143" s="42"/>
    </row>
    <row r="144" spans="2:10" ht="32.25" thickBot="1" x14ac:dyDescent="0.3">
      <c r="B144" s="42"/>
      <c r="C144" s="42"/>
      <c r="D144" s="169" t="s">
        <v>29</v>
      </c>
      <c r="E144" s="41"/>
      <c r="F144" s="170">
        <f>F143/E143-1</f>
        <v>0</v>
      </c>
      <c r="G144" s="170">
        <f t="shared" ref="G144:H144" si="20">G143/F143-1</f>
        <v>0</v>
      </c>
      <c r="H144" s="170">
        <f t="shared" si="20"/>
        <v>0</v>
      </c>
      <c r="I144" s="42"/>
      <c r="J144" s="42"/>
    </row>
    <row r="145" spans="2:10" ht="16.5" thickBot="1" x14ac:dyDescent="0.3">
      <c r="B145" s="42"/>
      <c r="C145" s="42"/>
      <c r="D145" s="158" t="s">
        <v>2</v>
      </c>
      <c r="E145" s="159">
        <f>E40</f>
        <v>0</v>
      </c>
      <c r="F145" s="159">
        <f>F40</f>
        <v>0</v>
      </c>
      <c r="G145" s="159">
        <f>G40</f>
        <v>0</v>
      </c>
      <c r="H145" s="159">
        <f>H40</f>
        <v>0</v>
      </c>
      <c r="I145" s="42"/>
      <c r="J145" s="42"/>
    </row>
    <row r="146" spans="2:10" ht="16.5" thickBot="1" x14ac:dyDescent="0.3">
      <c r="B146" s="42"/>
      <c r="C146" s="42"/>
      <c r="D146" s="169" t="s">
        <v>30</v>
      </c>
      <c r="E146" s="41"/>
      <c r="F146" s="170"/>
      <c r="G146" s="170"/>
      <c r="H146" s="170"/>
      <c r="I146" s="42"/>
      <c r="J146" s="42"/>
    </row>
    <row r="147" spans="2:10" ht="16.5" thickBot="1" x14ac:dyDescent="0.3">
      <c r="B147" s="42"/>
      <c r="C147" s="42"/>
      <c r="D147" s="158" t="s">
        <v>31</v>
      </c>
      <c r="E147" s="159">
        <f>E89+E65+E41</f>
        <v>0</v>
      </c>
      <c r="F147" s="159">
        <f>F41</f>
        <v>0</v>
      </c>
      <c r="G147" s="159">
        <f>G41</f>
        <v>0</v>
      </c>
      <c r="H147" s="159">
        <f>H41</f>
        <v>0</v>
      </c>
      <c r="I147" s="42"/>
      <c r="J147" s="42"/>
    </row>
    <row r="148" spans="2:10" ht="32.25" thickBot="1" x14ac:dyDescent="0.3">
      <c r="B148" s="42"/>
      <c r="C148" s="42"/>
      <c r="D148" s="169" t="s">
        <v>32</v>
      </c>
      <c r="E148" s="41"/>
      <c r="F148" s="170"/>
      <c r="G148" s="170"/>
      <c r="H148" s="170"/>
      <c r="I148" s="42"/>
      <c r="J148" s="42"/>
    </row>
    <row r="149" spans="2:10" ht="16.5" thickBot="1" x14ac:dyDescent="0.3">
      <c r="B149" s="42"/>
      <c r="C149" s="42"/>
      <c r="D149" s="158" t="s">
        <v>33</v>
      </c>
      <c r="E149" s="159">
        <f>E90+E66+E42</f>
        <v>400</v>
      </c>
      <c r="F149" s="159">
        <f t="shared" ref="F149:H149" si="21">F90+F66+F42</f>
        <v>400</v>
      </c>
      <c r="G149" s="159">
        <f t="shared" si="21"/>
        <v>400</v>
      </c>
      <c r="H149" s="159">
        <f t="shared" si="21"/>
        <v>400</v>
      </c>
      <c r="I149" s="42"/>
      <c r="J149" s="42"/>
    </row>
    <row r="150" spans="2:10" ht="32.25" thickBot="1" x14ac:dyDescent="0.3">
      <c r="B150" s="42"/>
      <c r="C150" s="42"/>
      <c r="D150" s="169" t="s">
        <v>34</v>
      </c>
      <c r="E150" s="41"/>
      <c r="F150" s="170"/>
      <c r="G150" s="170"/>
      <c r="H150" s="170"/>
      <c r="I150" s="42"/>
      <c r="J150" s="42"/>
    </row>
    <row r="151" spans="2:10" ht="32.25" thickBot="1" x14ac:dyDescent="0.3">
      <c r="B151" s="42"/>
      <c r="C151" s="42"/>
      <c r="D151" s="158" t="s">
        <v>3</v>
      </c>
      <c r="E151" s="159">
        <f>E43</f>
        <v>0</v>
      </c>
      <c r="F151" s="159">
        <f t="shared" ref="F151:H151" si="22">F43</f>
        <v>0</v>
      </c>
      <c r="G151" s="159">
        <f t="shared" si="22"/>
        <v>0</v>
      </c>
      <c r="H151" s="159">
        <f t="shared" si="22"/>
        <v>0</v>
      </c>
      <c r="I151" s="42"/>
      <c r="J151" s="42"/>
    </row>
    <row r="152" spans="2:10" ht="32.25" thickBot="1" x14ac:dyDescent="0.3">
      <c r="B152" s="42"/>
      <c r="C152" s="42"/>
      <c r="D152" s="169" t="s">
        <v>35</v>
      </c>
      <c r="E152" s="41"/>
      <c r="F152" s="170"/>
      <c r="G152" s="170"/>
      <c r="H152" s="170"/>
      <c r="I152" s="42"/>
      <c r="J152" s="42"/>
    </row>
    <row r="153" spans="2:10" ht="16.5" thickBot="1" x14ac:dyDescent="0.3">
      <c r="B153" s="42"/>
      <c r="C153" s="42"/>
      <c r="D153" s="158" t="s">
        <v>20</v>
      </c>
      <c r="E153" s="159">
        <f>E133+E113</f>
        <v>7000</v>
      </c>
      <c r="F153" s="159">
        <f t="shared" ref="F153:H153" si="23">F133+F113</f>
        <v>5000</v>
      </c>
      <c r="G153" s="159">
        <f t="shared" si="23"/>
        <v>5000</v>
      </c>
      <c r="H153" s="159">
        <f t="shared" si="23"/>
        <v>5000</v>
      </c>
      <c r="I153" s="42"/>
      <c r="J153" s="42"/>
    </row>
    <row r="154" spans="2:10" ht="32.25" thickBot="1" x14ac:dyDescent="0.3">
      <c r="B154" s="42"/>
      <c r="C154" s="42"/>
      <c r="D154" s="169" t="s">
        <v>36</v>
      </c>
      <c r="E154" s="41"/>
      <c r="F154" s="170"/>
      <c r="G154" s="170"/>
      <c r="H154" s="170"/>
      <c r="I154" s="42"/>
      <c r="J154" s="42"/>
    </row>
    <row r="155" spans="2:10" ht="16.5" thickBot="1" x14ac:dyDescent="0.3">
      <c r="B155" s="42"/>
      <c r="C155" s="42"/>
      <c r="D155" s="158" t="s">
        <v>21</v>
      </c>
      <c r="E155" s="159"/>
      <c r="F155" s="159"/>
      <c r="G155" s="159"/>
      <c r="H155" s="159"/>
      <c r="I155" s="42"/>
      <c r="J155" s="42"/>
    </row>
    <row r="156" spans="2:10" ht="32.25" thickBot="1" x14ac:dyDescent="0.3">
      <c r="B156" s="42"/>
      <c r="C156" s="42"/>
      <c r="D156" s="169" t="s">
        <v>37</v>
      </c>
      <c r="E156" s="41"/>
      <c r="F156" s="170" t="e">
        <f>F155/E155-1</f>
        <v>#DIV/0!</v>
      </c>
      <c r="G156" s="170" t="e">
        <f t="shared" ref="G156:H156" si="24">G155/F155-1</f>
        <v>#DIV/0!</v>
      </c>
      <c r="H156" s="170" t="e">
        <f t="shared" si="24"/>
        <v>#DIV/0!</v>
      </c>
      <c r="I156" s="42"/>
      <c r="J156" s="42"/>
    </row>
    <row r="157" spans="2:10" ht="16.5" thickBot="1" x14ac:dyDescent="0.3">
      <c r="B157" s="42"/>
      <c r="C157" s="42"/>
      <c r="D157" s="154" t="s">
        <v>63</v>
      </c>
      <c r="E157" s="155">
        <f>IF(E137-E136=0,0,"Error")</f>
        <v>0</v>
      </c>
      <c r="F157" s="155">
        <f t="shared" ref="F157:H157" si="25">IF(F137-F136=0,0,"Error")</f>
        <v>0</v>
      </c>
      <c r="G157" s="155">
        <f t="shared" si="25"/>
        <v>0</v>
      </c>
      <c r="H157" s="155">
        <f t="shared" si="25"/>
        <v>0</v>
      </c>
      <c r="I157" s="42"/>
      <c r="J157" s="42"/>
    </row>
    <row r="158" spans="2:10" ht="48" thickBot="1" x14ac:dyDescent="0.3">
      <c r="B158" s="42"/>
      <c r="C158" s="42"/>
      <c r="D158" s="171" t="s">
        <v>47</v>
      </c>
      <c r="E158" s="159">
        <v>148</v>
      </c>
      <c r="F158" s="159">
        <v>148</v>
      </c>
      <c r="G158" s="159">
        <v>148</v>
      </c>
      <c r="H158" s="159">
        <v>148</v>
      </c>
      <c r="I158" s="42"/>
      <c r="J158" s="42"/>
    </row>
    <row r="159" spans="2:10" ht="48" thickBot="1" x14ac:dyDescent="0.3">
      <c r="B159" s="42"/>
      <c r="C159" s="42"/>
      <c r="D159" s="171" t="s">
        <v>58</v>
      </c>
      <c r="E159" s="159"/>
      <c r="F159" s="159"/>
      <c r="G159" s="159"/>
      <c r="H159" s="159"/>
      <c r="I159" s="42"/>
      <c r="J159" s="42"/>
    </row>
    <row r="160" spans="2:10" x14ac:dyDescent="0.25">
      <c r="B160" s="42"/>
      <c r="C160" s="42"/>
      <c r="D160" s="251"/>
      <c r="E160" s="252"/>
      <c r="F160" s="252"/>
      <c r="G160" s="252"/>
      <c r="H160" s="252"/>
      <c r="I160" s="42"/>
      <c r="J160" s="42"/>
    </row>
  </sheetData>
  <mergeCells count="50">
    <mergeCell ref="D121:D122"/>
    <mergeCell ref="D129:H129"/>
    <mergeCell ref="D130:D131"/>
    <mergeCell ref="E120:H120"/>
    <mergeCell ref="E97:H97"/>
    <mergeCell ref="E98:H98"/>
    <mergeCell ref="E99:H99"/>
    <mergeCell ref="D100:D101"/>
    <mergeCell ref="D108:H108"/>
    <mergeCell ref="D109:D110"/>
    <mergeCell ref="D114:D116"/>
    <mergeCell ref="E114:H116"/>
    <mergeCell ref="E117:H117"/>
    <mergeCell ref="E118:H118"/>
    <mergeCell ref="E119:H119"/>
    <mergeCell ref="E96:H96"/>
    <mergeCell ref="D58:H58"/>
    <mergeCell ref="D59:D60"/>
    <mergeCell ref="D70:H70"/>
    <mergeCell ref="E71:H71"/>
    <mergeCell ref="E72:H72"/>
    <mergeCell ref="E73:H73"/>
    <mergeCell ref="D74:D75"/>
    <mergeCell ref="D82:H82"/>
    <mergeCell ref="D83:D84"/>
    <mergeCell ref="D94:H94"/>
    <mergeCell ref="D95:H95"/>
    <mergeCell ref="D50:D51"/>
    <mergeCell ref="D22:H22"/>
    <mergeCell ref="E23:H23"/>
    <mergeCell ref="E24:H24"/>
    <mergeCell ref="E25:H25"/>
    <mergeCell ref="D26:D27"/>
    <mergeCell ref="D34:H34"/>
    <mergeCell ref="D35:D36"/>
    <mergeCell ref="D46:H46"/>
    <mergeCell ref="E47:H47"/>
    <mergeCell ref="E48:H48"/>
    <mergeCell ref="E49:H49"/>
    <mergeCell ref="D21:H21"/>
    <mergeCell ref="D3:H3"/>
    <mergeCell ref="E5:H5"/>
    <mergeCell ref="E6:H6"/>
    <mergeCell ref="E7:H7"/>
    <mergeCell ref="D8:H8"/>
    <mergeCell ref="D9:H11"/>
    <mergeCell ref="E12:H12"/>
    <mergeCell ref="D13:D14"/>
    <mergeCell ref="E17:H17"/>
    <mergeCell ref="D18:H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Formati 1 Misioni</vt:lpstr>
      <vt:lpstr>PLANIFIKIM MENAXHIM ADMINISTRIM</vt:lpstr>
      <vt:lpstr>QBZ</vt:lpstr>
      <vt:lpstr>IML</vt:lpstr>
      <vt:lpstr>SISTEMI I BURGJEVE</vt:lpstr>
      <vt:lpstr>SHERBIMI I PERMBARIMIT GJYQESOR</vt:lpstr>
      <vt:lpstr>SHERBIMI PER CESHTJET E BIRESIM</vt:lpstr>
      <vt:lpstr>KTHIMI KOMPESIMIT TE PRONAVE</vt:lpstr>
      <vt:lpstr>SHERBIMI I PROVES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Ina Dhaskali</cp:lastModifiedBy>
  <cp:lastPrinted>2018-05-28T09:15:06Z</cp:lastPrinted>
  <dcterms:created xsi:type="dcterms:W3CDTF">2018-03-05T12:29:59Z</dcterms:created>
  <dcterms:modified xsi:type="dcterms:W3CDTF">2018-07-06T09:44:28Z</dcterms:modified>
</cp:coreProperties>
</file>